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  <Override PartName="/customXml/itemProps4.xml" ContentType="application/vnd.openxmlformats-officedocument.customXmlProperties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charts/chart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0" yWindow="45" windowWidth="17370" windowHeight="11985" firstSheet="3" activeTab="5"/>
  </bookViews>
  <sheets>
    <sheet name="Summary tables" sheetId="31" r:id="rId1"/>
    <sheet name="Cost assessment DNO Summary" sheetId="18" r:id="rId2"/>
    <sheet name="Cost assessment Group Summary" sheetId="19" r:id="rId3"/>
    <sheet name="DNO annual" sheetId="15" r:id="rId4"/>
    <sheet name="Group annual" sheetId="3" r:id="rId5"/>
    <sheet name="Totex profile" sheetId="4" r:id="rId6"/>
    <sheet name="CA DNO Scatter plot" sheetId="6" r:id="rId7"/>
    <sheet name="CA Group Scatter plot" sheetId="20" r:id="rId8"/>
    <sheet name="CA+mon by DNO" sheetId="29" r:id="rId9"/>
    <sheet name="CA+mon by Group" sheetId="30" r:id="rId10"/>
    <sheet name="CoE" sheetId="32" r:id="rId11"/>
  </sheets>
  <externalReferences>
    <externalReference r:id="rId12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Order1" hidden="1">255</definedName>
    <definedName name="_Order2" hidden="1">0</definedName>
    <definedName name="_Sort" localSheetId="6" hidden="1">#REF!</definedName>
    <definedName name="_Sort" localSheetId="7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AverageRORE">#REF!</definedName>
    <definedName name="m_identity">[1]UserInterface!$E$63</definedName>
    <definedName name="m_live_results">[1]LiveResults!$C$15</definedName>
    <definedName name="m_live_results_end">[1]LiveResults!$C$92</definedName>
    <definedName name="m_model_state">[1]UserInterface!#REF!</definedName>
    <definedName name="m_PCFM_year_t">[1]UserInterface!$E$75</definedName>
    <definedName name="m_results_01">[1]SavedResults!$C$19</definedName>
    <definedName name="m_tax_trigger_state">[1]TaxTrigger!$E$32</definedName>
    <definedName name="NewMatrix2">[1]Correlations!$G$16:$R$27</definedName>
    <definedName name="_xlnm.Print_Area" localSheetId="6">'CA DNO Scatter plot'!$A$1:$S$133</definedName>
    <definedName name="_xlnm.Print_Area" localSheetId="7">'CA Group Scatter plot'!$A$1:$O$113</definedName>
    <definedName name="_xlnm.Print_Area" localSheetId="1">'Cost assessment DNO Summary'!$A$1:$P$134</definedName>
    <definedName name="_xlnm.Print_Area" localSheetId="2">'Cost assessment Group Summary'!$A$1:$P$76</definedName>
    <definedName name="_xlnm.Print_Area" localSheetId="3">'DNO annual'!$A$1:$BA$100</definedName>
    <definedName name="_xlnm.Print_Area" localSheetId="4">'Group annual'!$A$1:$BA$53</definedName>
    <definedName name="_xlnm.Print_Area" localSheetId="0">'Summary tables'!$A$1:$S$33</definedName>
    <definedName name="_xlnm.Print_Area" localSheetId="5">'Totex profile'!$B$1:$Z$28</definedName>
    <definedName name="RiskAfterRecalcMacro" hidden="1">"Simulation"</definedName>
    <definedName name="RiskAfterSimMacro" hidden="1">"Reset"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TRUE</definedName>
    <definedName name="RiskRunAfterSimMacro" hidden="1">TRUE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FALSE</definedName>
    <definedName name="RORE_paste">#REF!</definedName>
    <definedName name="SAPBEXhrIndnt" hidden="1">"Wide"</definedName>
    <definedName name="SAPsysID" hidden="1">"708C5W7SBKP804JT78WJ0JNKI"</definedName>
    <definedName name="SAPwbID" hidden="1">"ARS"</definedName>
    <definedName name="view">[1]UserInterface!$E$91</definedName>
  </definedNames>
  <calcPr calcId="145621"/>
</workbook>
</file>

<file path=xl/calcChain.xml><?xml version="1.0" encoding="utf-8"?>
<calcChain xmlns="http://schemas.openxmlformats.org/spreadsheetml/2006/main">
  <c r="I18" i="4" l="1"/>
  <c r="J18" i="4"/>
  <c r="K18" i="4"/>
  <c r="L18" i="4"/>
  <c r="H18" i="4"/>
  <c r="Y5" i="4"/>
  <c r="Y6" i="4"/>
  <c r="Y7" i="4"/>
  <c r="Y8" i="4"/>
  <c r="Y9" i="4"/>
  <c r="Y10" i="4"/>
  <c r="Y11" i="4"/>
  <c r="Y12" i="4"/>
  <c r="Y13" i="4"/>
  <c r="Y14" i="4"/>
  <c r="Y15" i="4"/>
  <c r="Y16" i="4"/>
  <c r="Y17" i="4"/>
  <c r="Y4" i="4"/>
  <c r="T18" i="4" l="1"/>
  <c r="P18" i="4"/>
  <c r="M18" i="4"/>
  <c r="Z17" i="4" l="1"/>
  <c r="Z16" i="4"/>
  <c r="N18" i="4"/>
  <c r="R18" i="4"/>
  <c r="Q18" i="4"/>
  <c r="Z15" i="4"/>
  <c r="Z11" i="4"/>
  <c r="Z7" i="4"/>
  <c r="O18" i="4"/>
  <c r="S18" i="4"/>
  <c r="Z4" i="4"/>
  <c r="Z14" i="4"/>
  <c r="Z10" i="4"/>
  <c r="Z6" i="4"/>
  <c r="Z13" i="4"/>
  <c r="Z9" i="4"/>
  <c r="Z5" i="4"/>
  <c r="Z12" i="4"/>
  <c r="Z8" i="4"/>
  <c r="I26" i="31"/>
  <c r="Y85" i="15"/>
  <c r="Y86" i="15"/>
  <c r="Y87" i="15"/>
  <c r="Y88" i="15"/>
  <c r="Y89" i="15"/>
  <c r="Y90" i="15"/>
  <c r="Y91" i="15"/>
  <c r="Y92" i="15"/>
  <c r="Y93" i="15"/>
  <c r="Y94" i="15"/>
  <c r="Y95" i="15"/>
  <c r="Y96" i="15"/>
  <c r="Y97" i="15"/>
  <c r="Y84" i="15"/>
  <c r="X85" i="15"/>
  <c r="X86" i="15"/>
  <c r="X87" i="15"/>
  <c r="X88" i="15"/>
  <c r="X89" i="15"/>
  <c r="X90" i="15"/>
  <c r="X91" i="15"/>
  <c r="X92" i="15"/>
  <c r="X93" i="15"/>
  <c r="X94" i="15"/>
  <c r="X95" i="15"/>
  <c r="X96" i="15"/>
  <c r="X97" i="15"/>
  <c r="X84" i="15"/>
  <c r="D18" i="32"/>
  <c r="F18" i="32" s="1"/>
  <c r="D17" i="32"/>
  <c r="H17" i="32" s="1"/>
  <c r="D16" i="32"/>
  <c r="F16" i="32" s="1"/>
  <c r="D15" i="32"/>
  <c r="H15" i="32" s="1"/>
  <c r="D14" i="32"/>
  <c r="F14" i="32" s="1"/>
  <c r="D13" i="32"/>
  <c r="H13" i="32" s="1"/>
  <c r="D12" i="32"/>
  <c r="F12" i="32" s="1"/>
  <c r="F11" i="32"/>
  <c r="D11" i="32"/>
  <c r="H11" i="32" s="1"/>
  <c r="D10" i="32"/>
  <c r="F10" i="32" s="1"/>
  <c r="D9" i="32"/>
  <c r="H9" i="32" s="1"/>
  <c r="D8" i="32"/>
  <c r="F8" i="32" s="1"/>
  <c r="D7" i="32"/>
  <c r="H7" i="32" s="1"/>
  <c r="D6" i="32"/>
  <c r="F6" i="32" s="1"/>
  <c r="D5" i="32"/>
  <c r="H5" i="32" s="1"/>
  <c r="M30" i="31"/>
  <c r="M29" i="31"/>
  <c r="I29" i="31"/>
  <c r="H29" i="31"/>
  <c r="M28" i="31"/>
  <c r="I28" i="31"/>
  <c r="H28" i="31"/>
  <c r="M27" i="31"/>
  <c r="I27" i="31"/>
  <c r="H27" i="31"/>
  <c r="M26" i="31"/>
  <c r="M25" i="31"/>
  <c r="I25" i="31"/>
  <c r="H25" i="31"/>
  <c r="M24" i="31"/>
  <c r="I24" i="31"/>
  <c r="H24" i="31"/>
  <c r="M20" i="31"/>
  <c r="M19" i="31"/>
  <c r="M18" i="31"/>
  <c r="M17" i="31"/>
  <c r="M16" i="31"/>
  <c r="M15" i="31"/>
  <c r="M14" i="31"/>
  <c r="M13" i="31"/>
  <c r="M12" i="31"/>
  <c r="M11" i="31"/>
  <c r="M10" i="31"/>
  <c r="M9" i="31"/>
  <c r="H26" i="31"/>
  <c r="M8" i="31"/>
  <c r="M7" i="31"/>
  <c r="M6" i="31"/>
  <c r="F15" i="32" l="1"/>
  <c r="F7" i="32"/>
  <c r="F5" i="32"/>
  <c r="I5" i="32" s="1"/>
  <c r="J5" i="32" s="1"/>
  <c r="F6" i="31" s="1"/>
  <c r="W84" i="15" s="1"/>
  <c r="F13" i="32"/>
  <c r="I13" i="32" s="1"/>
  <c r="J13" i="32" s="1"/>
  <c r="F14" i="31" s="1"/>
  <c r="F9" i="32"/>
  <c r="I9" i="32" s="1"/>
  <c r="J9" i="32" s="1"/>
  <c r="F10" i="31" s="1"/>
  <c r="W88" i="15" s="1"/>
  <c r="F17" i="32"/>
  <c r="I17" i="32" s="1"/>
  <c r="J17" i="32" s="1"/>
  <c r="F18" i="31" s="1"/>
  <c r="I30" i="31"/>
  <c r="I7" i="32"/>
  <c r="J7" i="32" s="1"/>
  <c r="F8" i="31" s="1"/>
  <c r="I11" i="32"/>
  <c r="J11" i="32" s="1"/>
  <c r="F12" i="31" s="1"/>
  <c r="W90" i="15" s="1"/>
  <c r="I15" i="32"/>
  <c r="J15" i="32" s="1"/>
  <c r="F16" i="31" s="1"/>
  <c r="F24" i="31"/>
  <c r="H30" i="31"/>
  <c r="H20" i="31"/>
  <c r="H6" i="32"/>
  <c r="I6" i="32" s="1"/>
  <c r="J6" i="32" s="1"/>
  <c r="F7" i="31" s="1"/>
  <c r="H8" i="32"/>
  <c r="I8" i="32" s="1"/>
  <c r="J8" i="32" s="1"/>
  <c r="F9" i="31" s="1"/>
  <c r="H10" i="32"/>
  <c r="I10" i="32" s="1"/>
  <c r="J10" i="32" s="1"/>
  <c r="F11" i="31" s="1"/>
  <c r="H12" i="32"/>
  <c r="I12" i="32" s="1"/>
  <c r="J12" i="32" s="1"/>
  <c r="F13" i="31" s="1"/>
  <c r="H14" i="32"/>
  <c r="I14" i="32" s="1"/>
  <c r="J14" i="32" s="1"/>
  <c r="F15" i="31" s="1"/>
  <c r="H16" i="32"/>
  <c r="I16" i="32" s="1"/>
  <c r="J16" i="32" s="1"/>
  <c r="F17" i="31" s="1"/>
  <c r="H18" i="32"/>
  <c r="I18" i="32" s="1"/>
  <c r="J18" i="32" s="1"/>
  <c r="F19" i="31" s="1"/>
  <c r="I20" i="31"/>
  <c r="W92" i="15" l="1"/>
  <c r="F25" i="31"/>
  <c r="W85" i="15"/>
  <c r="W97" i="15"/>
  <c r="W89" i="15"/>
  <c r="F29" i="31"/>
  <c r="W96" i="15"/>
  <c r="F28" i="31"/>
  <c r="W94" i="15"/>
  <c r="W93" i="15"/>
  <c r="W95" i="15"/>
  <c r="F26" i="31"/>
  <c r="W87" i="15"/>
  <c r="W86" i="15"/>
  <c r="W91" i="15"/>
  <c r="F27" i="31"/>
  <c r="F20" i="31"/>
  <c r="F30" i="31" l="1"/>
  <c r="AH11" i="15"/>
  <c r="U5" i="15"/>
  <c r="AH5" i="15"/>
  <c r="V97" i="15" l="1"/>
  <c r="V95" i="15"/>
  <c r="V93" i="15"/>
  <c r="V91" i="15"/>
  <c r="V89" i="15"/>
  <c r="V87" i="15"/>
  <c r="V85" i="15"/>
  <c r="V84" i="15"/>
  <c r="V96" i="15"/>
  <c r="V94" i="15"/>
  <c r="V92" i="15"/>
  <c r="V90" i="15"/>
  <c r="V88" i="15"/>
  <c r="V86" i="15"/>
  <c r="E1" i="19" l="1"/>
  <c r="B1" i="19"/>
  <c r="D1" i="18" l="1"/>
  <c r="C1" i="18"/>
  <c r="D1" i="19" l="1"/>
  <c r="C1" i="19"/>
  <c r="V16" i="4" l="1"/>
  <c r="V14" i="4"/>
  <c r="V12" i="4"/>
  <c r="V10" i="4"/>
  <c r="V8" i="4"/>
  <c r="V6" i="4"/>
  <c r="V5" i="4" l="1"/>
  <c r="V4" i="4"/>
  <c r="V7" i="4"/>
  <c r="V9" i="4"/>
  <c r="V11" i="4"/>
  <c r="V13" i="4"/>
  <c r="V15" i="4"/>
  <c r="V17" i="4"/>
  <c r="Y15" i="3" l="1"/>
  <c r="Z15" i="3"/>
  <c r="AA15" i="3"/>
  <c r="AB15" i="3"/>
  <c r="AC15" i="3"/>
  <c r="AD15" i="3"/>
  <c r="AE15" i="3"/>
  <c r="X16" i="3"/>
  <c r="X15" i="3"/>
  <c r="N15" i="3"/>
  <c r="O15" i="3"/>
  <c r="P15" i="3"/>
  <c r="Q15" i="3"/>
  <c r="R15" i="3"/>
  <c r="S15" i="3"/>
  <c r="T15" i="3"/>
  <c r="M16" i="3"/>
  <c r="M15" i="3"/>
  <c r="M20" i="3" l="1"/>
  <c r="M19" i="3"/>
  <c r="S20" i="3"/>
  <c r="Q20" i="3"/>
  <c r="O20" i="3"/>
  <c r="S19" i="3"/>
  <c r="Q19" i="3"/>
  <c r="O19" i="3"/>
  <c r="T18" i="3"/>
  <c r="R18" i="3"/>
  <c r="P18" i="3"/>
  <c r="N18" i="3"/>
  <c r="T17" i="3"/>
  <c r="R17" i="3"/>
  <c r="P17" i="3"/>
  <c r="N17" i="3"/>
  <c r="T16" i="3"/>
  <c r="R16" i="3"/>
  <c r="P16" i="3"/>
  <c r="N16" i="3"/>
  <c r="X20" i="3"/>
  <c r="X19" i="3"/>
  <c r="AD20" i="3"/>
  <c r="AB20" i="3"/>
  <c r="Z20" i="3"/>
  <c r="AD19" i="3"/>
  <c r="AB19" i="3"/>
  <c r="Z19" i="3"/>
  <c r="AE18" i="3"/>
  <c r="AC18" i="3"/>
  <c r="AA18" i="3"/>
  <c r="Y18" i="3"/>
  <c r="AE17" i="3"/>
  <c r="AC17" i="3"/>
  <c r="AA17" i="3"/>
  <c r="Y17" i="3"/>
  <c r="AE16" i="3"/>
  <c r="AC16" i="3"/>
  <c r="AA16" i="3"/>
  <c r="Y16" i="3"/>
  <c r="M18" i="3"/>
  <c r="M17" i="3"/>
  <c r="T20" i="3"/>
  <c r="R20" i="3"/>
  <c r="P20" i="3"/>
  <c r="N20" i="3"/>
  <c r="T19" i="3"/>
  <c r="R19" i="3"/>
  <c r="P19" i="3"/>
  <c r="N19" i="3"/>
  <c r="S18" i="3"/>
  <c r="Q18" i="3"/>
  <c r="O18" i="3"/>
  <c r="S17" i="3"/>
  <c r="Q17" i="3"/>
  <c r="O17" i="3"/>
  <c r="S16" i="3"/>
  <c r="Q16" i="3"/>
  <c r="O16" i="3"/>
  <c r="X18" i="3"/>
  <c r="X17" i="3"/>
  <c r="AE20" i="3"/>
  <c r="AC20" i="3"/>
  <c r="AA20" i="3"/>
  <c r="Y20" i="3"/>
  <c r="AE19" i="3"/>
  <c r="AC19" i="3"/>
  <c r="AA19" i="3"/>
  <c r="Y19" i="3"/>
  <c r="AD18" i="3"/>
  <c r="AB18" i="3"/>
  <c r="Z18" i="3"/>
  <c r="AD17" i="3"/>
  <c r="AB17" i="3"/>
  <c r="Z17" i="3"/>
  <c r="AD16" i="3"/>
  <c r="AB16" i="3"/>
  <c r="Z16" i="3"/>
  <c r="Y5" i="3"/>
  <c r="Z5" i="3"/>
  <c r="AA5" i="3"/>
  <c r="AB5" i="3"/>
  <c r="AC5" i="3"/>
  <c r="AD5" i="3"/>
  <c r="AE5" i="3"/>
  <c r="X5" i="3"/>
  <c r="AD10" i="3" l="1"/>
  <c r="AB10" i="3"/>
  <c r="Z10" i="3"/>
  <c r="X10" i="3"/>
  <c r="AD9" i="3"/>
  <c r="AB9" i="3"/>
  <c r="Z9" i="3"/>
  <c r="X9" i="3"/>
  <c r="AD8" i="3"/>
  <c r="AB8" i="3"/>
  <c r="Z8" i="3"/>
  <c r="X8" i="3"/>
  <c r="AD7" i="3"/>
  <c r="AB7" i="3"/>
  <c r="Z7" i="3"/>
  <c r="X7" i="3"/>
  <c r="AD6" i="3"/>
  <c r="AB6" i="3"/>
  <c r="Z6" i="3"/>
  <c r="X6" i="3"/>
  <c r="AE10" i="3"/>
  <c r="AC10" i="3"/>
  <c r="AA10" i="3"/>
  <c r="Y10" i="3"/>
  <c r="AE9" i="3"/>
  <c r="AC9" i="3"/>
  <c r="AA9" i="3"/>
  <c r="Y9" i="3"/>
  <c r="AE8" i="3"/>
  <c r="AC8" i="3"/>
  <c r="AA8" i="3"/>
  <c r="Y8" i="3"/>
  <c r="AE7" i="3"/>
  <c r="AC7" i="3"/>
  <c r="AA7" i="3"/>
  <c r="Y7" i="3"/>
  <c r="AE6" i="3"/>
  <c r="AC6" i="3"/>
  <c r="AA6" i="3"/>
  <c r="Y6" i="3"/>
  <c r="D30" i="19"/>
  <c r="C30" i="19"/>
  <c r="D46" i="18"/>
  <c r="C46" i="18"/>
  <c r="C63" i="18" l="1"/>
  <c r="D63" i="18"/>
  <c r="C34" i="19"/>
  <c r="D34" i="19"/>
  <c r="C35" i="19"/>
  <c r="D35" i="19"/>
  <c r="C36" i="19"/>
  <c r="D36" i="19"/>
  <c r="C37" i="19"/>
  <c r="D37" i="19"/>
  <c r="C38" i="19"/>
  <c r="D38" i="19"/>
  <c r="C39" i="19"/>
  <c r="D39" i="19"/>
  <c r="C50" i="18"/>
  <c r="D50" i="18"/>
  <c r="C51" i="18"/>
  <c r="D51" i="18"/>
  <c r="C52" i="18"/>
  <c r="D52" i="18"/>
  <c r="C53" i="18"/>
  <c r="D53" i="18"/>
  <c r="C54" i="18"/>
  <c r="D54" i="18"/>
  <c r="C55" i="18"/>
  <c r="D55" i="18"/>
  <c r="C56" i="18"/>
  <c r="D56" i="18"/>
  <c r="C57" i="18"/>
  <c r="D57" i="18"/>
  <c r="C58" i="18"/>
  <c r="D58" i="18"/>
  <c r="C59" i="18"/>
  <c r="D59" i="18"/>
  <c r="C60" i="18"/>
  <c r="D60" i="18"/>
  <c r="C61" i="18"/>
  <c r="D61" i="18"/>
  <c r="C62" i="18"/>
  <c r="D62" i="18"/>
  <c r="U36" i="15" l="1"/>
  <c r="D96" i="18" s="1"/>
  <c r="U32" i="15"/>
  <c r="D92" i="18" s="1"/>
  <c r="U28" i="15"/>
  <c r="D88" i="18" s="1"/>
  <c r="U26" i="15"/>
  <c r="D86" i="18" s="1"/>
  <c r="U24" i="15"/>
  <c r="D84" i="18" l="1"/>
  <c r="U30" i="15"/>
  <c r="D90" i="18" s="1"/>
  <c r="U34" i="15"/>
  <c r="D94" i="18" s="1"/>
  <c r="U25" i="15"/>
  <c r="D85" i="18" s="1"/>
  <c r="U27" i="15"/>
  <c r="D87" i="18" s="1"/>
  <c r="U29" i="15"/>
  <c r="D89" i="18" s="1"/>
  <c r="U31" i="15"/>
  <c r="D91" i="18" s="1"/>
  <c r="U33" i="15"/>
  <c r="D93" i="18" s="1"/>
  <c r="U35" i="15"/>
  <c r="D95" i="18" s="1"/>
  <c r="U37" i="15"/>
  <c r="D97" i="18" s="1"/>
  <c r="U38" i="15" l="1"/>
  <c r="U20" i="3" l="1"/>
  <c r="D57" i="19" s="1"/>
  <c r="U16" i="3"/>
  <c r="D53" i="19" s="1"/>
  <c r="U19" i="3"/>
  <c r="D56" i="19" s="1"/>
  <c r="U18" i="3"/>
  <c r="D55" i="19" s="1"/>
  <c r="U15" i="3"/>
  <c r="D52" i="19" s="1"/>
  <c r="U17" i="3"/>
  <c r="D54" i="19" s="1"/>
  <c r="U21" i="3" l="1"/>
  <c r="AO37" i="15" l="1"/>
  <c r="AY37" i="15" s="1"/>
  <c r="AM37" i="15"/>
  <c r="AW37" i="15" s="1"/>
  <c r="AK37" i="15"/>
  <c r="AU37" i="15" s="1"/>
  <c r="AI37" i="15"/>
  <c r="AS37" i="15" s="1"/>
  <c r="AO36" i="15"/>
  <c r="AY36" i="15" s="1"/>
  <c r="AM36" i="15"/>
  <c r="AW36" i="15" s="1"/>
  <c r="AK36" i="15"/>
  <c r="AU36" i="15" s="1"/>
  <c r="AI36" i="15"/>
  <c r="AS36" i="15" s="1"/>
  <c r="AO35" i="15"/>
  <c r="AY35" i="15" s="1"/>
  <c r="AM35" i="15"/>
  <c r="AW35" i="15" s="1"/>
  <c r="AK35" i="15"/>
  <c r="AU35" i="15" s="1"/>
  <c r="AI35" i="15"/>
  <c r="AS35" i="15" s="1"/>
  <c r="AO34" i="15"/>
  <c r="AY34" i="15" s="1"/>
  <c r="AM34" i="15"/>
  <c r="AW34" i="15" s="1"/>
  <c r="AK34" i="15"/>
  <c r="AU34" i="15" s="1"/>
  <c r="AI34" i="15"/>
  <c r="AS34" i="15" s="1"/>
  <c r="AO33" i="15"/>
  <c r="AY33" i="15" s="1"/>
  <c r="AM33" i="15"/>
  <c r="AW33" i="15" s="1"/>
  <c r="AK33" i="15"/>
  <c r="AU33" i="15" s="1"/>
  <c r="AI33" i="15"/>
  <c r="AS33" i="15" s="1"/>
  <c r="AO32" i="15"/>
  <c r="AY32" i="15" s="1"/>
  <c r="AM32" i="15"/>
  <c r="AW32" i="15" s="1"/>
  <c r="AK32" i="15"/>
  <c r="AU32" i="15" s="1"/>
  <c r="AI32" i="15"/>
  <c r="AS32" i="15" s="1"/>
  <c r="AO31" i="15"/>
  <c r="AY31" i="15" s="1"/>
  <c r="AM31" i="15"/>
  <c r="AW31" i="15" s="1"/>
  <c r="AK31" i="15"/>
  <c r="AU31" i="15" s="1"/>
  <c r="AI31" i="15"/>
  <c r="AS31" i="15" s="1"/>
  <c r="AO30" i="15"/>
  <c r="AY30" i="15" s="1"/>
  <c r="AM30" i="15"/>
  <c r="AW30" i="15" s="1"/>
  <c r="AK30" i="15"/>
  <c r="AU30" i="15" s="1"/>
  <c r="AI30" i="15"/>
  <c r="AS30" i="15" s="1"/>
  <c r="AO29" i="15"/>
  <c r="AY29" i="15" s="1"/>
  <c r="AM29" i="15"/>
  <c r="AW29" i="15" s="1"/>
  <c r="AK29" i="15"/>
  <c r="AU29" i="15" s="1"/>
  <c r="AI29" i="15"/>
  <c r="AS29" i="15" s="1"/>
  <c r="AO28" i="15"/>
  <c r="AY28" i="15" s="1"/>
  <c r="AM28" i="15"/>
  <c r="AW28" i="15" s="1"/>
  <c r="AK28" i="15"/>
  <c r="AU28" i="15" s="1"/>
  <c r="AI28" i="15"/>
  <c r="AS28" i="15" s="1"/>
  <c r="AO27" i="15"/>
  <c r="AY27" i="15" s="1"/>
  <c r="AM27" i="15"/>
  <c r="AW27" i="15" s="1"/>
  <c r="AK27" i="15"/>
  <c r="AU27" i="15" s="1"/>
  <c r="AI27" i="15"/>
  <c r="AS27" i="15" s="1"/>
  <c r="AO26" i="15"/>
  <c r="AY26" i="15" s="1"/>
  <c r="AM26" i="15"/>
  <c r="AW26" i="15" s="1"/>
  <c r="AK26" i="15"/>
  <c r="AU26" i="15" s="1"/>
  <c r="AI26" i="15"/>
  <c r="AS26" i="15" s="1"/>
  <c r="AO25" i="15"/>
  <c r="AY25" i="15" s="1"/>
  <c r="AM25" i="15"/>
  <c r="AW25" i="15" s="1"/>
  <c r="AK25" i="15"/>
  <c r="AU25" i="15" s="1"/>
  <c r="AI25" i="15"/>
  <c r="AS25" i="15" s="1"/>
  <c r="AO24" i="15"/>
  <c r="AY24" i="15" s="1"/>
  <c r="AM24" i="15"/>
  <c r="AW24" i="15" s="1"/>
  <c r="AK24" i="15"/>
  <c r="AU24" i="15" s="1"/>
  <c r="AI24" i="15"/>
  <c r="AS24" i="15" s="1"/>
  <c r="AN37" i="15"/>
  <c r="AX37" i="15" s="1"/>
  <c r="AL37" i="15"/>
  <c r="AV37" i="15" s="1"/>
  <c r="AJ37" i="15"/>
  <c r="AT37" i="15" s="1"/>
  <c r="AN36" i="15"/>
  <c r="AX36" i="15" s="1"/>
  <c r="AL36" i="15"/>
  <c r="AV36" i="15" s="1"/>
  <c r="AJ36" i="15"/>
  <c r="AT36" i="15" s="1"/>
  <c r="AN35" i="15"/>
  <c r="AX35" i="15" s="1"/>
  <c r="AL35" i="15"/>
  <c r="AV35" i="15" s="1"/>
  <c r="AJ35" i="15"/>
  <c r="AT35" i="15" s="1"/>
  <c r="AN34" i="15"/>
  <c r="AX34" i="15" s="1"/>
  <c r="AL34" i="15"/>
  <c r="AV34" i="15" s="1"/>
  <c r="AJ34" i="15"/>
  <c r="AT34" i="15" s="1"/>
  <c r="AN33" i="15"/>
  <c r="AX33" i="15" s="1"/>
  <c r="AL33" i="15"/>
  <c r="AV33" i="15" s="1"/>
  <c r="AJ33" i="15"/>
  <c r="AT33" i="15" s="1"/>
  <c r="AN32" i="15"/>
  <c r="AX32" i="15" s="1"/>
  <c r="AL32" i="15"/>
  <c r="AV32" i="15" s="1"/>
  <c r="AJ32" i="15"/>
  <c r="AT32" i="15" s="1"/>
  <c r="AN31" i="15"/>
  <c r="AX31" i="15" s="1"/>
  <c r="AL31" i="15"/>
  <c r="AV31" i="15" s="1"/>
  <c r="AJ31" i="15"/>
  <c r="AT31" i="15" s="1"/>
  <c r="AN30" i="15"/>
  <c r="AX30" i="15" s="1"/>
  <c r="AL30" i="15"/>
  <c r="AV30" i="15" s="1"/>
  <c r="AJ30" i="15"/>
  <c r="AT30" i="15" s="1"/>
  <c r="AN29" i="15"/>
  <c r="AX29" i="15" s="1"/>
  <c r="AL29" i="15"/>
  <c r="AV29" i="15" s="1"/>
  <c r="AJ29" i="15"/>
  <c r="AT29" i="15" s="1"/>
  <c r="AN28" i="15"/>
  <c r="AX28" i="15" s="1"/>
  <c r="AL28" i="15"/>
  <c r="AV28" i="15" s="1"/>
  <c r="AJ28" i="15"/>
  <c r="AT28" i="15" s="1"/>
  <c r="AN27" i="15"/>
  <c r="AX27" i="15" s="1"/>
  <c r="AL27" i="15"/>
  <c r="AV27" i="15" s="1"/>
  <c r="AJ27" i="15"/>
  <c r="AT27" i="15" s="1"/>
  <c r="AN26" i="15"/>
  <c r="AX26" i="15" s="1"/>
  <c r="AL26" i="15"/>
  <c r="AV26" i="15" s="1"/>
  <c r="AJ26" i="15"/>
  <c r="AT26" i="15" s="1"/>
  <c r="AN25" i="15"/>
  <c r="AX25" i="15" s="1"/>
  <c r="AL25" i="15"/>
  <c r="AV25" i="15" s="1"/>
  <c r="AJ25" i="15"/>
  <c r="AT25" i="15" s="1"/>
  <c r="AN24" i="15"/>
  <c r="AX24" i="15" s="1"/>
  <c r="AL24" i="15"/>
  <c r="AV24" i="15" s="1"/>
  <c r="AJ24" i="15"/>
  <c r="AT24" i="15" s="1"/>
  <c r="X4" i="4"/>
  <c r="X16" i="4"/>
  <c r="X14" i="4"/>
  <c r="X12" i="4"/>
  <c r="X10" i="4"/>
  <c r="X8" i="4"/>
  <c r="X6" i="4"/>
  <c r="X17" i="4"/>
  <c r="X15" i="4"/>
  <c r="X13" i="4"/>
  <c r="X11" i="4"/>
  <c r="X9" i="4"/>
  <c r="X7" i="4"/>
  <c r="X5" i="4"/>
  <c r="AO20" i="3"/>
  <c r="AY20" i="3" s="1"/>
  <c r="AM20" i="3"/>
  <c r="AW20" i="3" s="1"/>
  <c r="AK20" i="3"/>
  <c r="AU20" i="3" s="1"/>
  <c r="AI20" i="3"/>
  <c r="AS20" i="3" s="1"/>
  <c r="AO19" i="3"/>
  <c r="AY19" i="3" s="1"/>
  <c r="AM19" i="3"/>
  <c r="AW19" i="3" s="1"/>
  <c r="AK19" i="3"/>
  <c r="AU19" i="3" s="1"/>
  <c r="AI19" i="3"/>
  <c r="AS19" i="3" s="1"/>
  <c r="AO18" i="3"/>
  <c r="AY18" i="3" s="1"/>
  <c r="AM18" i="3"/>
  <c r="AW18" i="3" s="1"/>
  <c r="AK18" i="3"/>
  <c r="AU18" i="3" s="1"/>
  <c r="AI18" i="3"/>
  <c r="AS18" i="3" s="1"/>
  <c r="AO17" i="3"/>
  <c r="AY17" i="3" s="1"/>
  <c r="AM17" i="3"/>
  <c r="AW17" i="3" s="1"/>
  <c r="AK17" i="3"/>
  <c r="AU17" i="3" s="1"/>
  <c r="AI17" i="3"/>
  <c r="AS17" i="3" s="1"/>
  <c r="AO16" i="3"/>
  <c r="AY16" i="3" s="1"/>
  <c r="AM16" i="3"/>
  <c r="AW16" i="3" s="1"/>
  <c r="AK16" i="3"/>
  <c r="AU16" i="3" s="1"/>
  <c r="AI16" i="3"/>
  <c r="AS16" i="3" s="1"/>
  <c r="AO15" i="3"/>
  <c r="AY15" i="3" s="1"/>
  <c r="AM15" i="3"/>
  <c r="AW15" i="3" s="1"/>
  <c r="AK15" i="3"/>
  <c r="AU15" i="3" s="1"/>
  <c r="AI15" i="3"/>
  <c r="AS15" i="3" s="1"/>
  <c r="AN20" i="3"/>
  <c r="AX20" i="3" s="1"/>
  <c r="AL20" i="3"/>
  <c r="AV20" i="3" s="1"/>
  <c r="AJ20" i="3"/>
  <c r="AT20" i="3" s="1"/>
  <c r="AN19" i="3"/>
  <c r="AX19" i="3" s="1"/>
  <c r="AL19" i="3"/>
  <c r="AV19" i="3" s="1"/>
  <c r="AJ19" i="3"/>
  <c r="AT19" i="3" s="1"/>
  <c r="AN18" i="3"/>
  <c r="AX18" i="3" s="1"/>
  <c r="AL18" i="3"/>
  <c r="AV18" i="3" s="1"/>
  <c r="AJ18" i="3"/>
  <c r="AT18" i="3" s="1"/>
  <c r="AN17" i="3"/>
  <c r="AX17" i="3" s="1"/>
  <c r="AL17" i="3"/>
  <c r="AV17" i="3" s="1"/>
  <c r="AJ17" i="3"/>
  <c r="AT17" i="3" s="1"/>
  <c r="AN16" i="3"/>
  <c r="AX16" i="3" s="1"/>
  <c r="AL16" i="3"/>
  <c r="AV16" i="3" s="1"/>
  <c r="AJ16" i="3"/>
  <c r="AT16" i="3" s="1"/>
  <c r="AN15" i="3"/>
  <c r="AX15" i="3" s="1"/>
  <c r="AL15" i="3"/>
  <c r="AV15" i="3" s="1"/>
  <c r="AJ15" i="3"/>
  <c r="AT15" i="3" s="1"/>
  <c r="AF7" i="3" l="1"/>
  <c r="AH17" i="3"/>
  <c r="AR17" i="3" s="1"/>
  <c r="AF17" i="3"/>
  <c r="AF5" i="3"/>
  <c r="AH15" i="3"/>
  <c r="AR15" i="3" s="1"/>
  <c r="AF15" i="3"/>
  <c r="AF6" i="3"/>
  <c r="AH16" i="3"/>
  <c r="AP16" i="3" s="1"/>
  <c r="D62" i="19" s="1"/>
  <c r="AF16" i="3"/>
  <c r="AF8" i="3"/>
  <c r="AH18" i="3"/>
  <c r="AP18" i="3" s="1"/>
  <c r="D64" i="19" s="1"/>
  <c r="AF18" i="3"/>
  <c r="AF9" i="3"/>
  <c r="AH19" i="3"/>
  <c r="AR19" i="3" s="1"/>
  <c r="AF19" i="3"/>
  <c r="AF10" i="3"/>
  <c r="AH20" i="3"/>
  <c r="AR20" i="3" s="1"/>
  <c r="AF20" i="3"/>
  <c r="AF5" i="15"/>
  <c r="AF24" i="15"/>
  <c r="AH24" i="15"/>
  <c r="AF6" i="15"/>
  <c r="AF25" i="15"/>
  <c r="AH25" i="15"/>
  <c r="AF7" i="15"/>
  <c r="AF26" i="15"/>
  <c r="AH26" i="15"/>
  <c r="AF8" i="15"/>
  <c r="AF28" i="15"/>
  <c r="AH28" i="15"/>
  <c r="AF10" i="15"/>
  <c r="AF29" i="15"/>
  <c r="AH29" i="15"/>
  <c r="AF30" i="15"/>
  <c r="AH30" i="15"/>
  <c r="AF12" i="15"/>
  <c r="AF31" i="15"/>
  <c r="AH31" i="15"/>
  <c r="AF13" i="15"/>
  <c r="AF32" i="15"/>
  <c r="AH32" i="15"/>
  <c r="AF14" i="15"/>
  <c r="AF15" i="15"/>
  <c r="AF34" i="15"/>
  <c r="AH34" i="15"/>
  <c r="AF16" i="15"/>
  <c r="AF36" i="15"/>
  <c r="AH36" i="15"/>
  <c r="AF18" i="15"/>
  <c r="AF37" i="15"/>
  <c r="AH37" i="15"/>
  <c r="AF27" i="15"/>
  <c r="AH27" i="15"/>
  <c r="AF9" i="15"/>
  <c r="AF11" i="15"/>
  <c r="AF33" i="15"/>
  <c r="AH33" i="15"/>
  <c r="AF35" i="15"/>
  <c r="AH35" i="15"/>
  <c r="AF17" i="15"/>
  <c r="AR18" i="3"/>
  <c r="AF38" i="15" l="1"/>
  <c r="C67" i="18"/>
  <c r="AF19" i="15"/>
  <c r="AR16" i="3"/>
  <c r="AP17" i="3"/>
  <c r="D63" i="19" s="1"/>
  <c r="AP19" i="3"/>
  <c r="D65" i="19" s="1"/>
  <c r="AP20" i="3"/>
  <c r="D66" i="19" s="1"/>
  <c r="AP15" i="3"/>
  <c r="D61" i="19" s="1"/>
  <c r="D48" i="19"/>
  <c r="D47" i="19"/>
  <c r="D46" i="19"/>
  <c r="D44" i="19"/>
  <c r="D43" i="19"/>
  <c r="D45" i="19"/>
  <c r="C48" i="19"/>
  <c r="C47" i="19"/>
  <c r="C46" i="19"/>
  <c r="C44" i="19"/>
  <c r="C43" i="19"/>
  <c r="C45" i="19"/>
  <c r="D78" i="18"/>
  <c r="D76" i="18"/>
  <c r="D70" i="18"/>
  <c r="D80" i="18"/>
  <c r="D79" i="18"/>
  <c r="D77" i="18"/>
  <c r="D75" i="18"/>
  <c r="D74" i="18"/>
  <c r="D73" i="18"/>
  <c r="D72" i="18"/>
  <c r="D71" i="18"/>
  <c r="D69" i="18"/>
  <c r="D68" i="18"/>
  <c r="D67" i="18"/>
  <c r="C79" i="18"/>
  <c r="C73" i="18"/>
  <c r="C71" i="18"/>
  <c r="C80" i="18"/>
  <c r="C78" i="18"/>
  <c r="C77" i="18"/>
  <c r="C76" i="18"/>
  <c r="C75" i="18"/>
  <c r="C74" i="18"/>
  <c r="C72" i="18"/>
  <c r="C70" i="18"/>
  <c r="C69" i="18"/>
  <c r="C68" i="18"/>
  <c r="AZ18" i="3"/>
  <c r="D73" i="19" s="1"/>
  <c r="AZ16" i="3"/>
  <c r="D71" i="19" s="1"/>
  <c r="AZ15" i="3"/>
  <c r="D70" i="19" s="1"/>
  <c r="AF21" i="3"/>
  <c r="AF11" i="3"/>
  <c r="AP35" i="15"/>
  <c r="D112" i="18" s="1"/>
  <c r="AR35" i="15"/>
  <c r="AP33" i="15"/>
  <c r="D110" i="18" s="1"/>
  <c r="AR33" i="15"/>
  <c r="AP27" i="15"/>
  <c r="D104" i="18" s="1"/>
  <c r="AR27" i="15"/>
  <c r="AP37" i="15"/>
  <c r="D114" i="18" s="1"/>
  <c r="AR37" i="15"/>
  <c r="AR36" i="15"/>
  <c r="AP36" i="15"/>
  <c r="D113" i="18" s="1"/>
  <c r="AR34" i="15"/>
  <c r="AP34" i="15"/>
  <c r="D111" i="18" s="1"/>
  <c r="AR32" i="15"/>
  <c r="AP32" i="15"/>
  <c r="D109" i="18" s="1"/>
  <c r="AP31" i="15"/>
  <c r="D108" i="18" s="1"/>
  <c r="AR31" i="15"/>
  <c r="AR30" i="15"/>
  <c r="AP30" i="15"/>
  <c r="D107" i="18" s="1"/>
  <c r="AP29" i="15"/>
  <c r="D106" i="18" s="1"/>
  <c r="AR29" i="15"/>
  <c r="AR28" i="15"/>
  <c r="AP28" i="15"/>
  <c r="D105" i="18" s="1"/>
  <c r="AR26" i="15"/>
  <c r="AP26" i="15"/>
  <c r="D103" i="18" s="1"/>
  <c r="AP25" i="15"/>
  <c r="D102" i="18" s="1"/>
  <c r="AR25" i="15"/>
  <c r="AR24" i="15"/>
  <c r="AP24" i="15"/>
  <c r="D101" i="18" s="1"/>
  <c r="D10" i="20" l="1"/>
  <c r="D21" i="20" s="1"/>
  <c r="D79" i="19"/>
  <c r="D11" i="20"/>
  <c r="D22" i="20" s="1"/>
  <c r="D80" i="19"/>
  <c r="D13" i="20"/>
  <c r="D24" i="20" s="1"/>
  <c r="D82" i="19"/>
  <c r="AZ19" i="3"/>
  <c r="D74" i="19" s="1"/>
  <c r="AZ17" i="3"/>
  <c r="D72" i="19" s="1"/>
  <c r="AZ20" i="3"/>
  <c r="D75" i="19" s="1"/>
  <c r="AZ25" i="15"/>
  <c r="AZ29" i="15"/>
  <c r="AZ31" i="15"/>
  <c r="AZ37" i="15"/>
  <c r="AZ27" i="15"/>
  <c r="AZ33" i="15"/>
  <c r="AZ35" i="15"/>
  <c r="AZ24" i="15"/>
  <c r="AZ26" i="15"/>
  <c r="AZ28" i="15"/>
  <c r="AZ30" i="15"/>
  <c r="AZ32" i="15"/>
  <c r="AZ34" i="15"/>
  <c r="AZ36" i="15"/>
  <c r="D12" i="20" l="1"/>
  <c r="D23" i="20" s="1"/>
  <c r="D81" i="19"/>
  <c r="D14" i="20"/>
  <c r="D25" i="20" s="1"/>
  <c r="D83" i="19"/>
  <c r="D15" i="20"/>
  <c r="D26" i="20" s="1"/>
  <c r="D84" i="19"/>
  <c r="D130" i="18"/>
  <c r="D128" i="18"/>
  <c r="D126" i="18"/>
  <c r="D124" i="18"/>
  <c r="D122" i="18"/>
  <c r="D120" i="18"/>
  <c r="D129" i="18"/>
  <c r="D127" i="18"/>
  <c r="D121" i="18"/>
  <c r="D131" i="18"/>
  <c r="D125" i="18"/>
  <c r="D123" i="18"/>
  <c r="D119" i="18"/>
  <c r="D118" i="18"/>
  <c r="D11" i="6" l="1"/>
  <c r="D136" i="18"/>
  <c r="D13" i="6"/>
  <c r="D138" i="18"/>
  <c r="D14" i="6"/>
  <c r="D139" i="18"/>
  <c r="D22" i="6"/>
  <c r="D147" i="18"/>
  <c r="D15" i="6"/>
  <c r="D140" i="18"/>
  <c r="D19" i="6"/>
  <c r="D144" i="18"/>
  <c r="D16" i="6"/>
  <c r="D141" i="18"/>
  <c r="D17" i="6"/>
  <c r="D142" i="18"/>
  <c r="D21" i="6"/>
  <c r="D40" i="6" s="1"/>
  <c r="D146" i="18"/>
  <c r="D18" i="6"/>
  <c r="D143" i="18"/>
  <c r="D10" i="6"/>
  <c r="D135" i="18"/>
  <c r="D23" i="6"/>
  <c r="D148" i="18"/>
  <c r="D12" i="6"/>
  <c r="D137" i="18"/>
  <c r="D20" i="6"/>
  <c r="D145" i="18"/>
  <c r="D30" i="6"/>
  <c r="D32" i="6"/>
  <c r="D38" i="6"/>
  <c r="D33" i="6"/>
  <c r="D35" i="6"/>
  <c r="D37" i="6"/>
  <c r="D39" i="6"/>
  <c r="D41" i="6"/>
  <c r="D34" i="6"/>
  <c r="D36" i="6"/>
  <c r="D42" i="6"/>
  <c r="D31" i="6"/>
  <c r="D29" i="6"/>
  <c r="Y78" i="15" l="1"/>
  <c r="AC78" i="15" l="1"/>
  <c r="AD78" i="15"/>
  <c r="AB78" i="15" l="1"/>
  <c r="AA78" i="15"/>
  <c r="Z78" i="15"/>
  <c r="AE78" i="15"/>
  <c r="X78" i="15" l="1"/>
  <c r="AF56" i="15"/>
  <c r="E80" i="18" s="1"/>
  <c r="C19" i="31" s="1"/>
  <c r="AF78" i="15" l="1"/>
  <c r="Y77" i="15" l="1"/>
  <c r="Y30" i="3"/>
  <c r="AC77" i="15"/>
  <c r="AC30" i="3"/>
  <c r="AD77" i="15"/>
  <c r="AD30" i="3"/>
  <c r="Z30" i="3"/>
  <c r="Z77" i="15"/>
  <c r="Z47" i="3" l="1"/>
  <c r="AC47" i="3"/>
  <c r="AA77" i="15"/>
  <c r="AA30" i="3"/>
  <c r="AD47" i="3"/>
  <c r="Y47" i="3"/>
  <c r="AB30" i="3" l="1"/>
  <c r="AB77" i="15"/>
  <c r="AA47" i="3"/>
  <c r="AE30" i="3" l="1"/>
  <c r="AE77" i="15"/>
  <c r="AB47" i="3"/>
  <c r="AE47" i="3" l="1"/>
  <c r="X30" i="3" l="1"/>
  <c r="X77" i="15"/>
  <c r="AF55" i="15"/>
  <c r="E79" i="18" s="1"/>
  <c r="C18" i="31" s="1"/>
  <c r="C29" i="31" l="1"/>
  <c r="AF77" i="15"/>
  <c r="AF30" i="3"/>
  <c r="X47" i="3"/>
  <c r="E48" i="19" l="1"/>
  <c r="AF47" i="3"/>
  <c r="Z76" i="15" l="1"/>
  <c r="AD76" i="15"/>
  <c r="Y76" i="15"/>
  <c r="AA76" i="15" l="1"/>
  <c r="AC76" i="15"/>
  <c r="AB76" i="15" l="1"/>
  <c r="AE76" i="15"/>
  <c r="X76" i="15" l="1"/>
  <c r="AF54" i="15"/>
  <c r="E78" i="18" s="1"/>
  <c r="C17" i="31" s="1"/>
  <c r="AF76" i="15" l="1"/>
  <c r="AC29" i="3" l="1"/>
  <c r="AC75" i="15"/>
  <c r="AD75" i="15"/>
  <c r="AD29" i="3"/>
  <c r="Y75" i="15"/>
  <c r="Y29" i="3"/>
  <c r="Z75" i="15" l="1"/>
  <c r="Z29" i="3"/>
  <c r="AD46" i="3"/>
  <c r="Y46" i="3"/>
  <c r="AC46" i="3"/>
  <c r="AA29" i="3" l="1"/>
  <c r="AA75" i="15"/>
  <c r="Z46" i="3"/>
  <c r="AB75" i="15" l="1"/>
  <c r="AB29" i="3"/>
  <c r="AE29" i="3"/>
  <c r="AE75" i="15"/>
  <c r="AA46" i="3"/>
  <c r="AE46" i="3" l="1"/>
  <c r="AB46" i="3"/>
  <c r="X29" i="3" l="1"/>
  <c r="X75" i="15"/>
  <c r="AF53" i="15"/>
  <c r="E77" i="18" s="1"/>
  <c r="C16" i="31" s="1"/>
  <c r="C28" i="31" l="1"/>
  <c r="AF75" i="15"/>
  <c r="AF29" i="3"/>
  <c r="X46" i="3"/>
  <c r="E47" i="19" l="1"/>
  <c r="AF46" i="3"/>
  <c r="Y74" i="15" l="1"/>
  <c r="AE74" i="15" l="1"/>
  <c r="AA74" i="15"/>
  <c r="AC74" i="15"/>
  <c r="AD74" i="15" l="1"/>
  <c r="AB74" i="15" l="1"/>
  <c r="X74" i="15" l="1"/>
  <c r="AF52" i="15"/>
  <c r="E76" i="18" s="1"/>
  <c r="C15" i="31" s="1"/>
  <c r="Z74" i="15"/>
  <c r="AF74" i="15" l="1"/>
  <c r="AB73" i="15" l="1"/>
  <c r="AD73" i="15" l="1"/>
  <c r="AC73" i="15"/>
  <c r="AE73" i="15" l="1"/>
  <c r="X73" i="15"/>
  <c r="Z73" i="15"/>
  <c r="Y73" i="15"/>
  <c r="AA73" i="15" l="1"/>
  <c r="AF51" i="15"/>
  <c r="E75" i="18" s="1"/>
  <c r="C14" i="31" s="1"/>
  <c r="AF73" i="15" l="1"/>
  <c r="AD72" i="15" l="1"/>
  <c r="AD28" i="3"/>
  <c r="AE28" i="3" l="1"/>
  <c r="AE72" i="15"/>
  <c r="Y72" i="15"/>
  <c r="Y28" i="3"/>
  <c r="Z28" i="3"/>
  <c r="Z72" i="15"/>
  <c r="X72" i="15"/>
  <c r="X28" i="3"/>
  <c r="AD45" i="3"/>
  <c r="AA28" i="3" l="1"/>
  <c r="AA72" i="15"/>
  <c r="X45" i="3"/>
  <c r="Y45" i="3"/>
  <c r="AB28" i="3"/>
  <c r="AB72" i="15"/>
  <c r="Z45" i="3"/>
  <c r="AE45" i="3"/>
  <c r="AF50" i="15" l="1"/>
  <c r="E74" i="18" s="1"/>
  <c r="C13" i="31" s="1"/>
  <c r="AC72" i="15"/>
  <c r="AC28" i="3"/>
  <c r="AB45" i="3"/>
  <c r="AA45" i="3"/>
  <c r="C27" i="31" l="1"/>
  <c r="AF28" i="3"/>
  <c r="AC45" i="3"/>
  <c r="AF45" i="3" s="1"/>
  <c r="AF72" i="15"/>
  <c r="E46" i="19" l="1"/>
  <c r="Y71" i="15" l="1"/>
  <c r="AD71" i="15"/>
  <c r="AC71" i="15"/>
  <c r="Z71" i="15" l="1"/>
  <c r="AA71" i="15"/>
  <c r="AB71" i="15"/>
  <c r="AE71" i="15" l="1"/>
  <c r="X71" i="15" l="1"/>
  <c r="AF49" i="15"/>
  <c r="E73" i="18" s="1"/>
  <c r="C12" i="31" s="1"/>
  <c r="AF71" i="15" l="1"/>
  <c r="Y70" i="15" l="1"/>
  <c r="AC70" i="15" l="1"/>
  <c r="AD70" i="15"/>
  <c r="AA70" i="15" l="1"/>
  <c r="Z70" i="15"/>
  <c r="AE70" i="15"/>
  <c r="AB70" i="15" l="1"/>
  <c r="X70" i="15" l="1"/>
  <c r="AF48" i="15"/>
  <c r="E72" i="18" s="1"/>
  <c r="C11" i="31" s="1"/>
  <c r="AF70" i="15" l="1"/>
  <c r="AD69" i="15" l="1"/>
  <c r="Z69" i="15"/>
  <c r="Y69" i="15" l="1"/>
  <c r="AC69" i="15" l="1"/>
  <c r="AB69" i="15"/>
  <c r="AA69" i="15"/>
  <c r="AE69" i="15"/>
  <c r="AF47" i="15" l="1"/>
  <c r="E71" i="18" s="1"/>
  <c r="C10" i="31" s="1"/>
  <c r="X69" i="15"/>
  <c r="AF69" i="15" l="1"/>
  <c r="AC68" i="15" l="1"/>
  <c r="AC27" i="3"/>
  <c r="Y27" i="3"/>
  <c r="Y68" i="15"/>
  <c r="AE27" i="3"/>
  <c r="AE68" i="15"/>
  <c r="AD68" i="15"/>
  <c r="AD27" i="3"/>
  <c r="AB68" i="15" l="1"/>
  <c r="AB27" i="3"/>
  <c r="AA68" i="15"/>
  <c r="AA27" i="3"/>
  <c r="Z68" i="15"/>
  <c r="Z27" i="3"/>
  <c r="AD44" i="3"/>
  <c r="Y44" i="3"/>
  <c r="AE44" i="3"/>
  <c r="AC44" i="3"/>
  <c r="AA44" i="3" l="1"/>
  <c r="Z44" i="3"/>
  <c r="AB44" i="3"/>
  <c r="X68" i="15" l="1"/>
  <c r="X27" i="3"/>
  <c r="AF46" i="15"/>
  <c r="E70" i="18" s="1"/>
  <c r="C9" i="31" s="1"/>
  <c r="C26" i="31" l="1"/>
  <c r="AF68" i="15"/>
  <c r="AF27" i="3"/>
  <c r="X44" i="3"/>
  <c r="E45" i="19" l="1"/>
  <c r="AF44" i="3"/>
  <c r="AC67" i="15" l="1"/>
  <c r="Y67" i="15"/>
  <c r="Z67" i="15" l="1"/>
  <c r="AD67" i="15"/>
  <c r="AE67" i="15" l="1"/>
  <c r="AA67" i="15" l="1"/>
  <c r="AB67" i="15"/>
  <c r="X67" i="15" l="1"/>
  <c r="AF45" i="15"/>
  <c r="E69" i="18" s="1"/>
  <c r="C8" i="31" s="1"/>
  <c r="AF67" i="15" l="1"/>
  <c r="Z26" i="3" l="1"/>
  <c r="Z66" i="15"/>
  <c r="Y26" i="3" l="1"/>
  <c r="Y66" i="15"/>
  <c r="AD66" i="15"/>
  <c r="AD26" i="3"/>
  <c r="AC66" i="15"/>
  <c r="AC26" i="3"/>
  <c r="Z43" i="3"/>
  <c r="AD43" i="3" l="1"/>
  <c r="AE66" i="15"/>
  <c r="AE26" i="3"/>
  <c r="AC43" i="3"/>
  <c r="Y43" i="3"/>
  <c r="AA66" i="15" l="1"/>
  <c r="AA26" i="3"/>
  <c r="AE43" i="3"/>
  <c r="AB66" i="15"/>
  <c r="AB26" i="3"/>
  <c r="X26" i="3" l="1"/>
  <c r="X66" i="15"/>
  <c r="AF44" i="15"/>
  <c r="E68" i="18" s="1"/>
  <c r="C7" i="31" s="1"/>
  <c r="AB43" i="3"/>
  <c r="AA43" i="3"/>
  <c r="C25" i="31" l="1"/>
  <c r="AF66" i="15"/>
  <c r="AF26" i="3"/>
  <c r="X43" i="3"/>
  <c r="E44" i="19" l="1"/>
  <c r="AF43" i="3"/>
  <c r="AD25" i="3" l="1"/>
  <c r="AD65" i="15"/>
  <c r="Y65" i="15"/>
  <c r="Y25" i="3"/>
  <c r="Z65" i="15" l="1"/>
  <c r="Z25" i="3"/>
  <c r="AC25" i="3"/>
  <c r="AC65" i="15"/>
  <c r="Y42" i="3"/>
  <c r="AD42" i="3"/>
  <c r="AE65" i="15" l="1"/>
  <c r="AE25" i="3"/>
  <c r="AA65" i="15"/>
  <c r="AA25" i="3"/>
  <c r="AC42" i="3"/>
  <c r="Z42" i="3"/>
  <c r="AB25" i="3" l="1"/>
  <c r="AB65" i="15"/>
  <c r="AA42" i="3"/>
  <c r="AE42" i="3"/>
  <c r="AB42" i="3" l="1"/>
  <c r="X65" i="15" l="1"/>
  <c r="X25" i="3"/>
  <c r="AF43" i="15"/>
  <c r="E67" i="18" l="1"/>
  <c r="C6" i="31" s="1"/>
  <c r="C24" i="31" s="1"/>
  <c r="AF57" i="15"/>
  <c r="AF65" i="15"/>
  <c r="AF79" i="15" s="1"/>
  <c r="AF25" i="3"/>
  <c r="X42" i="3"/>
  <c r="C20" i="31" l="1"/>
  <c r="C30" i="31"/>
  <c r="AF31" i="3"/>
  <c r="E43" i="19"/>
  <c r="AF42" i="3"/>
  <c r="E30" i="19" l="1"/>
  <c r="E39" i="19" s="1"/>
  <c r="E46" i="18"/>
  <c r="E59" i="18" l="1"/>
  <c r="E58" i="18"/>
  <c r="E56" i="18"/>
  <c r="E54" i="18"/>
  <c r="E61" i="18"/>
  <c r="E63" i="18"/>
  <c r="E52" i="18"/>
  <c r="E55" i="18"/>
  <c r="E60" i="18"/>
  <c r="E51" i="18"/>
  <c r="E53" i="18"/>
  <c r="E50" i="18"/>
  <c r="E57" i="18"/>
  <c r="E36" i="19"/>
  <c r="E34" i="19"/>
  <c r="E35" i="19"/>
  <c r="E38" i="19"/>
  <c r="E37" i="19"/>
  <c r="E62" i="18"/>
  <c r="P25" i="3" l="1"/>
  <c r="AK25" i="3" s="1"/>
  <c r="AU25" i="3" s="1"/>
  <c r="AK43" i="15"/>
  <c r="AU43" i="15" s="1"/>
  <c r="M25" i="3"/>
  <c r="AH25" i="3" s="1"/>
  <c r="U43" i="15"/>
  <c r="AH43" i="15"/>
  <c r="N25" i="3"/>
  <c r="AI25" i="3" s="1"/>
  <c r="AS25" i="3" s="1"/>
  <c r="AI43" i="15"/>
  <c r="AS43" i="15" s="1"/>
  <c r="Q25" i="3"/>
  <c r="AL43" i="15"/>
  <c r="AV43" i="15" s="1"/>
  <c r="S25" i="3"/>
  <c r="AN25" i="3" s="1"/>
  <c r="AX25" i="3" s="1"/>
  <c r="AN43" i="15"/>
  <c r="AX43" i="15" s="1"/>
  <c r="T25" i="3"/>
  <c r="AO25" i="3" s="1"/>
  <c r="AY25" i="3" s="1"/>
  <c r="AO43" i="15"/>
  <c r="AY43" i="15" s="1"/>
  <c r="O25" i="3"/>
  <c r="AJ25" i="3" s="1"/>
  <c r="AT25" i="3" s="1"/>
  <c r="AJ43" i="15"/>
  <c r="AT43" i="15" s="1"/>
  <c r="R25" i="3"/>
  <c r="AM25" i="3" s="1"/>
  <c r="AW25" i="3" s="1"/>
  <c r="AM43" i="15"/>
  <c r="AW43" i="15" s="1"/>
  <c r="AL45" i="15"/>
  <c r="AV45" i="15" s="1"/>
  <c r="AM45" i="15"/>
  <c r="AW45" i="15" s="1"/>
  <c r="AI45" i="15"/>
  <c r="AS45" i="15" s="1"/>
  <c r="AN45" i="15"/>
  <c r="AX45" i="15" s="1"/>
  <c r="AJ45" i="15"/>
  <c r="AT45" i="15" s="1"/>
  <c r="AO45" i="15"/>
  <c r="AY45" i="15" s="1"/>
  <c r="AK45" i="15"/>
  <c r="AU45" i="15" s="1"/>
  <c r="AL47" i="15"/>
  <c r="AV47" i="15" s="1"/>
  <c r="AM47" i="15"/>
  <c r="AW47" i="15" s="1"/>
  <c r="AI47" i="15"/>
  <c r="AS47" i="15" s="1"/>
  <c r="AN47" i="15"/>
  <c r="AX47" i="15" s="1"/>
  <c r="AJ47" i="15"/>
  <c r="AT47" i="15" s="1"/>
  <c r="AO47" i="15"/>
  <c r="AY47" i="15" s="1"/>
  <c r="AK47" i="15"/>
  <c r="AU47" i="15" s="1"/>
  <c r="AL56" i="15"/>
  <c r="AV56" i="15" s="1"/>
  <c r="AM56" i="15"/>
  <c r="AW56" i="15" s="1"/>
  <c r="AI56" i="15"/>
  <c r="AS56" i="15" s="1"/>
  <c r="AN56" i="15"/>
  <c r="AX56" i="15" s="1"/>
  <c r="AJ56" i="15"/>
  <c r="AT56" i="15" s="1"/>
  <c r="AO56" i="15"/>
  <c r="AY56" i="15" s="1"/>
  <c r="AK56" i="15"/>
  <c r="AU56" i="15" s="1"/>
  <c r="AL54" i="15"/>
  <c r="AV54" i="15" s="1"/>
  <c r="AM54" i="15"/>
  <c r="AW54" i="15" s="1"/>
  <c r="AI54" i="15"/>
  <c r="AS54" i="15" s="1"/>
  <c r="AN54" i="15"/>
  <c r="AX54" i="15" s="1"/>
  <c r="AJ54" i="15"/>
  <c r="AT54" i="15" s="1"/>
  <c r="AO54" i="15"/>
  <c r="AY54" i="15" s="1"/>
  <c r="AK54" i="15"/>
  <c r="AU54" i="15" s="1"/>
  <c r="AL52" i="15"/>
  <c r="AV52" i="15" s="1"/>
  <c r="AM52" i="15"/>
  <c r="AW52" i="15" s="1"/>
  <c r="AI52" i="15"/>
  <c r="AS52" i="15" s="1"/>
  <c r="AN52" i="15"/>
  <c r="AX52" i="15" s="1"/>
  <c r="AJ52" i="15"/>
  <c r="AT52" i="15" s="1"/>
  <c r="AO52" i="15"/>
  <c r="AY52" i="15" s="1"/>
  <c r="AK52" i="15"/>
  <c r="AU52" i="15" s="1"/>
  <c r="AL49" i="15"/>
  <c r="AV49" i="15" s="1"/>
  <c r="AM49" i="15"/>
  <c r="AW49" i="15" s="1"/>
  <c r="AI49" i="15"/>
  <c r="AS49" i="15" s="1"/>
  <c r="AN49" i="15"/>
  <c r="AX49" i="15" s="1"/>
  <c r="AJ49" i="15"/>
  <c r="AT49" i="15" s="1"/>
  <c r="AO49" i="15"/>
  <c r="AY49" i="15" s="1"/>
  <c r="AK49" i="15"/>
  <c r="AU49" i="15" s="1"/>
  <c r="AL51" i="15"/>
  <c r="AV51" i="15" s="1"/>
  <c r="AM51" i="15"/>
  <c r="AW51" i="15" s="1"/>
  <c r="AI51" i="15"/>
  <c r="AS51" i="15" s="1"/>
  <c r="AN51" i="15"/>
  <c r="AX51" i="15" s="1"/>
  <c r="AJ51" i="15"/>
  <c r="AT51" i="15" s="1"/>
  <c r="AO51" i="15"/>
  <c r="AY51" i="15" s="1"/>
  <c r="AK51" i="15"/>
  <c r="AU51" i="15" s="1"/>
  <c r="AL48" i="15"/>
  <c r="AV48" i="15" s="1"/>
  <c r="AM48" i="15"/>
  <c r="AW48" i="15" s="1"/>
  <c r="AI48" i="15"/>
  <c r="AS48" i="15" s="1"/>
  <c r="AN48" i="15"/>
  <c r="AX48" i="15" s="1"/>
  <c r="AJ48" i="15"/>
  <c r="AT48" i="15" s="1"/>
  <c r="AO48" i="15"/>
  <c r="AY48" i="15" s="1"/>
  <c r="AK48" i="15"/>
  <c r="AU48" i="15" s="1"/>
  <c r="T26" i="3" l="1"/>
  <c r="AO26" i="3" s="1"/>
  <c r="AY26" i="3" s="1"/>
  <c r="AO44" i="15"/>
  <c r="AY44" i="15" s="1"/>
  <c r="S26" i="3"/>
  <c r="AN26" i="3" s="1"/>
  <c r="AX26" i="3" s="1"/>
  <c r="AN44" i="15"/>
  <c r="AX44" i="15" s="1"/>
  <c r="R26" i="3"/>
  <c r="AM26" i="3" s="1"/>
  <c r="AW26" i="3" s="1"/>
  <c r="AM44" i="15"/>
  <c r="AW44" i="15" s="1"/>
  <c r="Q26" i="3"/>
  <c r="AL26" i="3" s="1"/>
  <c r="AV26" i="3" s="1"/>
  <c r="AL44" i="15"/>
  <c r="AV44" i="15" s="1"/>
  <c r="T30" i="3"/>
  <c r="AO30" i="3" s="1"/>
  <c r="AY30" i="3" s="1"/>
  <c r="AO55" i="15"/>
  <c r="AY55" i="15" s="1"/>
  <c r="S30" i="3"/>
  <c r="AN30" i="3" s="1"/>
  <c r="AX30" i="3" s="1"/>
  <c r="AN55" i="15"/>
  <c r="AX55" i="15" s="1"/>
  <c r="R30" i="3"/>
  <c r="AM30" i="3" s="1"/>
  <c r="AW30" i="3" s="1"/>
  <c r="AM55" i="15"/>
  <c r="AW55" i="15" s="1"/>
  <c r="Q30" i="3"/>
  <c r="AL30" i="3" s="1"/>
  <c r="AV30" i="3" s="1"/>
  <c r="AL55" i="15"/>
  <c r="AV55" i="15" s="1"/>
  <c r="U47" i="15"/>
  <c r="E88" i="18" s="1"/>
  <c r="AH47" i="15"/>
  <c r="P29" i="3"/>
  <c r="AK29" i="3" s="1"/>
  <c r="AU29" i="3" s="1"/>
  <c r="AK53" i="15"/>
  <c r="AU53" i="15" s="1"/>
  <c r="O29" i="3"/>
  <c r="AJ29" i="3" s="1"/>
  <c r="AT29" i="3" s="1"/>
  <c r="AJ53" i="15"/>
  <c r="AT53" i="15" s="1"/>
  <c r="N29" i="3"/>
  <c r="AI29" i="3" s="1"/>
  <c r="AS29" i="3" s="1"/>
  <c r="AI53" i="15"/>
  <c r="AS53" i="15" s="1"/>
  <c r="M29" i="3"/>
  <c r="U53" i="15"/>
  <c r="E94" i="18" s="1"/>
  <c r="AH53" i="15"/>
  <c r="P28" i="3"/>
  <c r="AK28" i="3" s="1"/>
  <c r="AU28" i="3" s="1"/>
  <c r="AK50" i="15"/>
  <c r="AU50" i="15" s="1"/>
  <c r="O28" i="3"/>
  <c r="AJ28" i="3" s="1"/>
  <c r="AT28" i="3" s="1"/>
  <c r="AJ50" i="15"/>
  <c r="AT50" i="15" s="1"/>
  <c r="N28" i="3"/>
  <c r="AI28" i="3" s="1"/>
  <c r="AS28" i="3" s="1"/>
  <c r="AI50" i="15"/>
  <c r="AS50" i="15" s="1"/>
  <c r="M28" i="3"/>
  <c r="U50" i="15"/>
  <c r="E91" i="18" s="1"/>
  <c r="AH50" i="15"/>
  <c r="P27" i="3"/>
  <c r="AK27" i="3" s="1"/>
  <c r="AU27" i="3" s="1"/>
  <c r="AK46" i="15"/>
  <c r="AU46" i="15" s="1"/>
  <c r="O27" i="3"/>
  <c r="AJ27" i="3" s="1"/>
  <c r="AT27" i="3" s="1"/>
  <c r="AJ46" i="15"/>
  <c r="AT46" i="15" s="1"/>
  <c r="N27" i="3"/>
  <c r="AI27" i="3" s="1"/>
  <c r="AS27" i="3" s="1"/>
  <c r="AI46" i="15"/>
  <c r="AS46" i="15" s="1"/>
  <c r="M27" i="3"/>
  <c r="U46" i="15"/>
  <c r="E87" i="18" s="1"/>
  <c r="AH46" i="15"/>
  <c r="U45" i="15"/>
  <c r="E86" i="18" s="1"/>
  <c r="AH45" i="15"/>
  <c r="AP43" i="15"/>
  <c r="AR43" i="15"/>
  <c r="AR25" i="3"/>
  <c r="U48" i="15"/>
  <c r="E89" i="18" s="1"/>
  <c r="AH48" i="15"/>
  <c r="U51" i="15"/>
  <c r="E92" i="18" s="1"/>
  <c r="AH51" i="15"/>
  <c r="U49" i="15"/>
  <c r="E90" i="18" s="1"/>
  <c r="AH49" i="15"/>
  <c r="U52" i="15"/>
  <c r="E93" i="18" s="1"/>
  <c r="AH52" i="15"/>
  <c r="U54" i="15"/>
  <c r="E95" i="18" s="1"/>
  <c r="AH54" i="15"/>
  <c r="P26" i="3"/>
  <c r="AK26" i="3" s="1"/>
  <c r="AU26" i="3" s="1"/>
  <c r="AK44" i="15"/>
  <c r="AU44" i="15" s="1"/>
  <c r="O26" i="3"/>
  <c r="AJ26" i="3" s="1"/>
  <c r="AT26" i="3" s="1"/>
  <c r="AJ44" i="15"/>
  <c r="AT44" i="15" s="1"/>
  <c r="N26" i="3"/>
  <c r="AI26" i="3" s="1"/>
  <c r="AS26" i="3" s="1"/>
  <c r="AI44" i="15"/>
  <c r="AS44" i="15" s="1"/>
  <c r="U44" i="15"/>
  <c r="E85" i="18" s="1"/>
  <c r="M26" i="3"/>
  <c r="AH44" i="15"/>
  <c r="U56" i="15"/>
  <c r="E97" i="18" s="1"/>
  <c r="AH56" i="15"/>
  <c r="P30" i="3"/>
  <c r="AK30" i="3" s="1"/>
  <c r="AU30" i="3" s="1"/>
  <c r="AK55" i="15"/>
  <c r="AU55" i="15" s="1"/>
  <c r="O30" i="3"/>
  <c r="AJ30" i="3" s="1"/>
  <c r="AT30" i="3" s="1"/>
  <c r="AJ55" i="15"/>
  <c r="AT55" i="15" s="1"/>
  <c r="N30" i="3"/>
  <c r="AI30" i="3" s="1"/>
  <c r="AS30" i="3" s="1"/>
  <c r="AI55" i="15"/>
  <c r="AS55" i="15" s="1"/>
  <c r="U55" i="15"/>
  <c r="E96" i="18" s="1"/>
  <c r="M30" i="3"/>
  <c r="AH55" i="15"/>
  <c r="T29" i="3"/>
  <c r="AO29" i="3" s="1"/>
  <c r="AY29" i="3" s="1"/>
  <c r="AO53" i="15"/>
  <c r="AY53" i="15" s="1"/>
  <c r="S29" i="3"/>
  <c r="AN29" i="3" s="1"/>
  <c r="AX29" i="3" s="1"/>
  <c r="AN53" i="15"/>
  <c r="AX53" i="15" s="1"/>
  <c r="R29" i="3"/>
  <c r="AM29" i="3" s="1"/>
  <c r="AW29" i="3" s="1"/>
  <c r="AM53" i="15"/>
  <c r="AW53" i="15" s="1"/>
  <c r="Q29" i="3"/>
  <c r="AL29" i="3" s="1"/>
  <c r="AV29" i="3" s="1"/>
  <c r="AL53" i="15"/>
  <c r="AV53" i="15" s="1"/>
  <c r="T28" i="3"/>
  <c r="AO28" i="3" s="1"/>
  <c r="AY28" i="3" s="1"/>
  <c r="AO50" i="15"/>
  <c r="AY50" i="15" s="1"/>
  <c r="S28" i="3"/>
  <c r="AN28" i="3" s="1"/>
  <c r="AX28" i="3" s="1"/>
  <c r="AN50" i="15"/>
  <c r="AX50" i="15" s="1"/>
  <c r="R28" i="3"/>
  <c r="AM28" i="3" s="1"/>
  <c r="AW28" i="3" s="1"/>
  <c r="AM50" i="15"/>
  <c r="AW50" i="15" s="1"/>
  <c r="Q28" i="3"/>
  <c r="AL28" i="3" s="1"/>
  <c r="AV28" i="3" s="1"/>
  <c r="AL50" i="15"/>
  <c r="AV50" i="15" s="1"/>
  <c r="T27" i="3"/>
  <c r="AO27" i="3" s="1"/>
  <c r="AY27" i="3" s="1"/>
  <c r="AO46" i="15"/>
  <c r="AY46" i="15" s="1"/>
  <c r="S27" i="3"/>
  <c r="AN27" i="3" s="1"/>
  <c r="AX27" i="3" s="1"/>
  <c r="AN46" i="15"/>
  <c r="AX46" i="15" s="1"/>
  <c r="R27" i="3"/>
  <c r="AM27" i="3" s="1"/>
  <c r="AW27" i="3" s="1"/>
  <c r="AM46" i="15"/>
  <c r="AW46" i="15" s="1"/>
  <c r="Q27" i="3"/>
  <c r="AL27" i="3" s="1"/>
  <c r="AV27" i="3" s="1"/>
  <c r="AL46" i="15"/>
  <c r="AV46" i="15" s="1"/>
  <c r="U25" i="3"/>
  <c r="AL25" i="3"/>
  <c r="AV25" i="3" s="1"/>
  <c r="E84" i="18"/>
  <c r="U57" i="15" l="1"/>
  <c r="U30" i="3"/>
  <c r="E57" i="19" s="1"/>
  <c r="AH30" i="3"/>
  <c r="AP56" i="15"/>
  <c r="AR56" i="15"/>
  <c r="AR44" i="15"/>
  <c r="AP44" i="15"/>
  <c r="AZ43" i="15"/>
  <c r="E118" i="18" s="1"/>
  <c r="E101" i="18"/>
  <c r="AP45" i="15"/>
  <c r="AR45" i="15"/>
  <c r="AR46" i="15"/>
  <c r="AP46" i="15"/>
  <c r="U27" i="3"/>
  <c r="E54" i="19" s="1"/>
  <c r="AH27" i="3"/>
  <c r="AR53" i="15"/>
  <c r="AP53" i="15"/>
  <c r="U29" i="3"/>
  <c r="E56" i="19" s="1"/>
  <c r="AH29" i="3"/>
  <c r="E52" i="19"/>
  <c r="AR55" i="15"/>
  <c r="AP55" i="15"/>
  <c r="U26" i="3"/>
  <c r="E53" i="19" s="1"/>
  <c r="AH26" i="3"/>
  <c r="AR54" i="15"/>
  <c r="AP54" i="15"/>
  <c r="AP52" i="15"/>
  <c r="AR52" i="15"/>
  <c r="AR49" i="15"/>
  <c r="AP49" i="15"/>
  <c r="AR51" i="15"/>
  <c r="AP51" i="15"/>
  <c r="AR48" i="15"/>
  <c r="AP48" i="15"/>
  <c r="AP50" i="15"/>
  <c r="AR50" i="15"/>
  <c r="U28" i="3"/>
  <c r="E55" i="19" s="1"/>
  <c r="AH28" i="3"/>
  <c r="AR47" i="15"/>
  <c r="AP47" i="15"/>
  <c r="AP25" i="3"/>
  <c r="E10" i="6" l="1"/>
  <c r="E29" i="6" s="1"/>
  <c r="E135" i="18"/>
  <c r="AH16" i="15"/>
  <c r="M76" i="15"/>
  <c r="AJ14" i="15"/>
  <c r="AT14" i="15" s="1"/>
  <c r="O74" i="15"/>
  <c r="AI14" i="15"/>
  <c r="AS14" i="15" s="1"/>
  <c r="N74" i="15"/>
  <c r="AO14" i="15"/>
  <c r="AY14" i="15" s="1"/>
  <c r="T74" i="15"/>
  <c r="AL14" i="15"/>
  <c r="AV14" i="15" s="1"/>
  <c r="Q74" i="15"/>
  <c r="AI18" i="15"/>
  <c r="AS18" i="15" s="1"/>
  <c r="N78" i="15"/>
  <c r="AN18" i="15"/>
  <c r="AX18" i="15" s="1"/>
  <c r="S78" i="15"/>
  <c r="AL18" i="15"/>
  <c r="AV18" i="15" s="1"/>
  <c r="Q78" i="15"/>
  <c r="AK18" i="15"/>
  <c r="AU18" i="15" s="1"/>
  <c r="P78" i="15"/>
  <c r="Q10" i="3"/>
  <c r="AL17" i="15"/>
  <c r="AV17" i="15" s="1"/>
  <c r="Q77" i="15"/>
  <c r="N10" i="3"/>
  <c r="AI17" i="15"/>
  <c r="AS17" i="15" s="1"/>
  <c r="N77" i="15"/>
  <c r="T10" i="3"/>
  <c r="AO17" i="15"/>
  <c r="AY17" i="15" s="1"/>
  <c r="T77" i="15"/>
  <c r="R10" i="3"/>
  <c r="AM17" i="15"/>
  <c r="AW17" i="15" s="1"/>
  <c r="R77" i="15"/>
  <c r="AL6" i="15"/>
  <c r="AV6" i="15" s="1"/>
  <c r="Q66" i="15"/>
  <c r="AO6" i="15"/>
  <c r="AY6" i="15" s="1"/>
  <c r="T66" i="15"/>
  <c r="AI6" i="15"/>
  <c r="AS6" i="15" s="1"/>
  <c r="N66" i="15"/>
  <c r="AK10" i="15"/>
  <c r="AU10" i="15" s="1"/>
  <c r="P70" i="15"/>
  <c r="AO10" i="15"/>
  <c r="AY10" i="15" s="1"/>
  <c r="T70" i="15"/>
  <c r="AJ10" i="15"/>
  <c r="AT10" i="15" s="1"/>
  <c r="O70" i="15"/>
  <c r="E108" i="18"/>
  <c r="AZ50" i="15"/>
  <c r="E125" i="18" s="1"/>
  <c r="AZ52" i="15"/>
  <c r="E127" i="18" s="1"/>
  <c r="E110" i="18"/>
  <c r="E103" i="18"/>
  <c r="AZ45" i="15"/>
  <c r="E120" i="18" s="1"/>
  <c r="AZ56" i="15"/>
  <c r="E131" i="18" s="1"/>
  <c r="E114" i="18"/>
  <c r="AK14" i="15"/>
  <c r="AU14" i="15" s="1"/>
  <c r="P74" i="15"/>
  <c r="AN14" i="15"/>
  <c r="AX14" i="15" s="1"/>
  <c r="S74" i="15"/>
  <c r="AM14" i="15"/>
  <c r="AW14" i="15" s="1"/>
  <c r="R74" i="15"/>
  <c r="AM18" i="15"/>
  <c r="AW18" i="15" s="1"/>
  <c r="R78" i="15"/>
  <c r="AJ18" i="15"/>
  <c r="AT18" i="15" s="1"/>
  <c r="O78" i="15"/>
  <c r="AO18" i="15"/>
  <c r="AY18" i="15" s="1"/>
  <c r="T78" i="15"/>
  <c r="M71" i="15"/>
  <c r="O10" i="3"/>
  <c r="AJ17" i="15"/>
  <c r="AT17" i="15" s="1"/>
  <c r="O77" i="15"/>
  <c r="S10" i="3"/>
  <c r="AN17" i="15"/>
  <c r="AX17" i="15" s="1"/>
  <c r="S77" i="15"/>
  <c r="P10" i="3"/>
  <c r="AK17" i="15"/>
  <c r="AU17" i="15" s="1"/>
  <c r="P77" i="15"/>
  <c r="AJ6" i="15"/>
  <c r="AT6" i="15" s="1"/>
  <c r="O66" i="15"/>
  <c r="AK6" i="15"/>
  <c r="AU6" i="15" s="1"/>
  <c r="P66" i="15"/>
  <c r="AM6" i="15"/>
  <c r="AW6" i="15" s="1"/>
  <c r="R66" i="15"/>
  <c r="AN6" i="15"/>
  <c r="AX6" i="15" s="1"/>
  <c r="S66" i="15"/>
  <c r="AN10" i="15"/>
  <c r="AX10" i="15" s="1"/>
  <c r="S70" i="15"/>
  <c r="AL10" i="15"/>
  <c r="AV10" i="15" s="1"/>
  <c r="Q70" i="15"/>
  <c r="AM10" i="15"/>
  <c r="AW10" i="15" s="1"/>
  <c r="R70" i="15"/>
  <c r="AI10" i="15"/>
  <c r="AS10" i="15" s="1"/>
  <c r="N70" i="15"/>
  <c r="E61" i="19"/>
  <c r="AZ25" i="3"/>
  <c r="E70" i="19" s="1"/>
  <c r="E105" i="18"/>
  <c r="AZ47" i="15"/>
  <c r="E122" i="18" s="1"/>
  <c r="AR28" i="3"/>
  <c r="AP28" i="3"/>
  <c r="AZ48" i="15"/>
  <c r="E123" i="18" s="1"/>
  <c r="E106" i="18"/>
  <c r="E109" i="18"/>
  <c r="AZ51" i="15"/>
  <c r="E126" i="18" s="1"/>
  <c r="AZ49" i="15"/>
  <c r="E124" i="18" s="1"/>
  <c r="E107" i="18"/>
  <c r="E112" i="18"/>
  <c r="AZ54" i="15"/>
  <c r="E129" i="18" s="1"/>
  <c r="AP26" i="3"/>
  <c r="AR26" i="3"/>
  <c r="E113" i="18"/>
  <c r="AZ55" i="15"/>
  <c r="E130" i="18" s="1"/>
  <c r="AR29" i="3"/>
  <c r="AP29" i="3"/>
  <c r="E111" i="18"/>
  <c r="AZ53" i="15"/>
  <c r="E128" i="18" s="1"/>
  <c r="AP27" i="3"/>
  <c r="AR27" i="3"/>
  <c r="AZ46" i="15"/>
  <c r="E121" i="18" s="1"/>
  <c r="E104" i="18"/>
  <c r="AZ44" i="15"/>
  <c r="E119" i="18" s="1"/>
  <c r="E102" i="18"/>
  <c r="AR30" i="3"/>
  <c r="AP30" i="3"/>
  <c r="U31" i="3"/>
  <c r="T6" i="3"/>
  <c r="E14" i="6" l="1"/>
  <c r="E33" i="6" s="1"/>
  <c r="E139" i="18"/>
  <c r="E12" i="6"/>
  <c r="E31" i="6" s="1"/>
  <c r="E137" i="18"/>
  <c r="E11" i="6"/>
  <c r="E30" i="6" s="1"/>
  <c r="E136" i="18"/>
  <c r="E16" i="6"/>
  <c r="E35" i="6" s="1"/>
  <c r="E141" i="18"/>
  <c r="E20" i="6"/>
  <c r="E39" i="6" s="1"/>
  <c r="E145" i="18"/>
  <c r="E21" i="6"/>
  <c r="E40" i="6" s="1"/>
  <c r="E146" i="18"/>
  <c r="E10" i="20"/>
  <c r="E21" i="20" s="1"/>
  <c r="E79" i="19"/>
  <c r="E17" i="6"/>
  <c r="E36" i="6" s="1"/>
  <c r="E142" i="18"/>
  <c r="E15" i="6"/>
  <c r="E34" i="6" s="1"/>
  <c r="E140" i="18"/>
  <c r="E22" i="6"/>
  <c r="E41" i="6" s="1"/>
  <c r="E147" i="18"/>
  <c r="E18" i="6"/>
  <c r="E37" i="6" s="1"/>
  <c r="E143" i="18"/>
  <c r="E13" i="6"/>
  <c r="E32" i="6" s="1"/>
  <c r="E138" i="18"/>
  <c r="E23" i="6"/>
  <c r="E42" i="6" s="1"/>
  <c r="E148" i="18"/>
  <c r="E19" i="6"/>
  <c r="E38" i="6" s="1"/>
  <c r="E144" i="18"/>
  <c r="S96" i="15"/>
  <c r="M90" i="15"/>
  <c r="T97" i="15"/>
  <c r="O97" i="15"/>
  <c r="R97" i="15"/>
  <c r="R93" i="15"/>
  <c r="S93" i="15"/>
  <c r="P93" i="15"/>
  <c r="O89" i="15"/>
  <c r="T89" i="15"/>
  <c r="P89" i="15"/>
  <c r="N85" i="15"/>
  <c r="T85" i="15"/>
  <c r="Q85" i="15"/>
  <c r="R96" i="15"/>
  <c r="N96" i="15"/>
  <c r="P97" i="15"/>
  <c r="Q97" i="15"/>
  <c r="S97" i="15"/>
  <c r="N97" i="15"/>
  <c r="Q93" i="15"/>
  <c r="T93" i="15"/>
  <c r="N93" i="15"/>
  <c r="O93" i="15"/>
  <c r="M95" i="15"/>
  <c r="N89" i="15"/>
  <c r="R89" i="15"/>
  <c r="Q89" i="15"/>
  <c r="S89" i="15"/>
  <c r="S85" i="15"/>
  <c r="R85" i="15"/>
  <c r="P85" i="15"/>
  <c r="O85" i="15"/>
  <c r="P96" i="15"/>
  <c r="O96" i="15"/>
  <c r="T96" i="15"/>
  <c r="Q96" i="15"/>
  <c r="AO6" i="3"/>
  <c r="AY6" i="3" s="1"/>
  <c r="T43" i="3"/>
  <c r="AO43" i="3" s="1"/>
  <c r="AY43" i="3" s="1"/>
  <c r="U12" i="15"/>
  <c r="C91" i="18" s="1"/>
  <c r="F91" i="18" s="1"/>
  <c r="D13" i="31" s="1"/>
  <c r="AH12" i="15"/>
  <c r="M72" i="15"/>
  <c r="AM12" i="15"/>
  <c r="AW12" i="15" s="1"/>
  <c r="R72" i="15"/>
  <c r="AK12" i="15"/>
  <c r="AU12" i="15" s="1"/>
  <c r="P72" i="15"/>
  <c r="AL12" i="15"/>
  <c r="AV12" i="15" s="1"/>
  <c r="Q72" i="15"/>
  <c r="AN11" i="15"/>
  <c r="AX11" i="15" s="1"/>
  <c r="S71" i="15"/>
  <c r="AM11" i="15"/>
  <c r="AW11" i="15" s="1"/>
  <c r="R71" i="15"/>
  <c r="AK11" i="15"/>
  <c r="AU11" i="15" s="1"/>
  <c r="P71" i="15"/>
  <c r="AN16" i="15"/>
  <c r="AX16" i="15" s="1"/>
  <c r="S76" i="15"/>
  <c r="AO16" i="15"/>
  <c r="AY16" i="15" s="1"/>
  <c r="T76" i="15"/>
  <c r="AK16" i="15"/>
  <c r="AU16" i="15" s="1"/>
  <c r="P76" i="15"/>
  <c r="R5" i="3"/>
  <c r="AM5" i="15"/>
  <c r="AW5" i="15" s="1"/>
  <c r="R65" i="15"/>
  <c r="O5" i="3"/>
  <c r="AJ5" i="15"/>
  <c r="AT5" i="15" s="1"/>
  <c r="O65" i="15"/>
  <c r="S5" i="3"/>
  <c r="AN5" i="15"/>
  <c r="AX5" i="15" s="1"/>
  <c r="S65" i="15"/>
  <c r="AI9" i="15"/>
  <c r="AS9" i="15" s="1"/>
  <c r="N69" i="15"/>
  <c r="AJ9" i="15"/>
  <c r="AT9" i="15" s="1"/>
  <c r="O69" i="15"/>
  <c r="AL9" i="15"/>
  <c r="AV9" i="15" s="1"/>
  <c r="Q69" i="15"/>
  <c r="AO9" i="15"/>
  <c r="AY9" i="15" s="1"/>
  <c r="T69" i="15"/>
  <c r="AK7" i="15"/>
  <c r="AU7" i="15" s="1"/>
  <c r="P67" i="15"/>
  <c r="AJ7" i="15"/>
  <c r="AT7" i="15" s="1"/>
  <c r="O67" i="15"/>
  <c r="AM7" i="15"/>
  <c r="AW7" i="15" s="1"/>
  <c r="R67" i="15"/>
  <c r="M7" i="3"/>
  <c r="U8" i="15"/>
  <c r="C87" i="18" s="1"/>
  <c r="F87" i="18" s="1"/>
  <c r="D9" i="31" s="1"/>
  <c r="AH8" i="15"/>
  <c r="M68" i="15"/>
  <c r="Q7" i="3"/>
  <c r="AL8" i="15"/>
  <c r="AV8" i="15" s="1"/>
  <c r="Q68" i="15"/>
  <c r="O7" i="3"/>
  <c r="AJ8" i="15"/>
  <c r="AT8" i="15" s="1"/>
  <c r="O68" i="15"/>
  <c r="S7" i="3"/>
  <c r="AN8" i="15"/>
  <c r="AX8" i="15" s="1"/>
  <c r="S68" i="15"/>
  <c r="AZ27" i="3"/>
  <c r="E72" i="19" s="1"/>
  <c r="E63" i="19"/>
  <c r="E62" i="19"/>
  <c r="AZ26" i="3"/>
  <c r="E71" i="19" s="1"/>
  <c r="AM66" i="15"/>
  <c r="AW66" i="15" s="1"/>
  <c r="AJ66" i="15"/>
  <c r="AT66" i="15" s="1"/>
  <c r="AN77" i="15"/>
  <c r="AX77" i="15" s="1"/>
  <c r="AN10" i="3"/>
  <c r="AX10" i="3" s="1"/>
  <c r="S47" i="3"/>
  <c r="AN47" i="3" s="1"/>
  <c r="AX47" i="3" s="1"/>
  <c r="AH71" i="15"/>
  <c r="AO66" i="15"/>
  <c r="AY66" i="15" s="1"/>
  <c r="AM77" i="15"/>
  <c r="AW77" i="15" s="1"/>
  <c r="AM10" i="3"/>
  <c r="AW10" i="3" s="1"/>
  <c r="R47" i="3"/>
  <c r="AM47" i="3" s="1"/>
  <c r="AW47" i="3" s="1"/>
  <c r="AI77" i="15"/>
  <c r="AS77" i="15" s="1"/>
  <c r="AI10" i="3"/>
  <c r="AS10" i="3" s="1"/>
  <c r="N47" i="3"/>
  <c r="AI47" i="3" s="1"/>
  <c r="AS47" i="3" s="1"/>
  <c r="AK78" i="15"/>
  <c r="AU78" i="15" s="1"/>
  <c r="AL78" i="15"/>
  <c r="AV78" i="15" s="1"/>
  <c r="AN78" i="15"/>
  <c r="AX78" i="15" s="1"/>
  <c r="AI78" i="15"/>
  <c r="AS78" i="15" s="1"/>
  <c r="AL74" i="15"/>
  <c r="AV74" i="15" s="1"/>
  <c r="AO74" i="15"/>
  <c r="AY74" i="15" s="1"/>
  <c r="AI74" i="15"/>
  <c r="AS74" i="15" s="1"/>
  <c r="AJ74" i="15"/>
  <c r="AT74" i="15" s="1"/>
  <c r="AH76" i="15"/>
  <c r="R6" i="3"/>
  <c r="O6" i="3"/>
  <c r="AI12" i="15"/>
  <c r="AS12" i="15" s="1"/>
  <c r="N72" i="15"/>
  <c r="AJ12" i="15"/>
  <c r="AT12" i="15" s="1"/>
  <c r="O72" i="15"/>
  <c r="AN12" i="15"/>
  <c r="AX12" i="15" s="1"/>
  <c r="S72" i="15"/>
  <c r="AO12" i="15"/>
  <c r="AY12" i="15" s="1"/>
  <c r="T72" i="15"/>
  <c r="AL11" i="15"/>
  <c r="AV11" i="15" s="1"/>
  <c r="Q71" i="15"/>
  <c r="AJ11" i="15"/>
  <c r="AT11" i="15" s="1"/>
  <c r="O71" i="15"/>
  <c r="AO11" i="15"/>
  <c r="AY11" i="15" s="1"/>
  <c r="T71" i="15"/>
  <c r="AJ16" i="15"/>
  <c r="AT16" i="15" s="1"/>
  <c r="O76" i="15"/>
  <c r="AL16" i="15"/>
  <c r="AV16" i="15" s="1"/>
  <c r="Q76" i="15"/>
  <c r="AM16" i="15"/>
  <c r="AW16" i="15" s="1"/>
  <c r="R76" i="15"/>
  <c r="T5" i="3"/>
  <c r="AO5" i="15"/>
  <c r="AY5" i="15" s="1"/>
  <c r="T65" i="15"/>
  <c r="Q5" i="3"/>
  <c r="AL5" i="15"/>
  <c r="AV5" i="15" s="1"/>
  <c r="Q65" i="15"/>
  <c r="P5" i="3"/>
  <c r="AK5" i="15"/>
  <c r="AU5" i="15" s="1"/>
  <c r="P65" i="15"/>
  <c r="N5" i="3"/>
  <c r="AI5" i="15"/>
  <c r="AS5" i="15" s="1"/>
  <c r="N65" i="15"/>
  <c r="AM9" i="15"/>
  <c r="AW9" i="15" s="1"/>
  <c r="R69" i="15"/>
  <c r="AN9" i="15"/>
  <c r="AX9" i="15" s="1"/>
  <c r="S69" i="15"/>
  <c r="AK9" i="15"/>
  <c r="AU9" i="15" s="1"/>
  <c r="P69" i="15"/>
  <c r="AN7" i="15"/>
  <c r="AX7" i="15" s="1"/>
  <c r="S67" i="15"/>
  <c r="AI7" i="15"/>
  <c r="AS7" i="15" s="1"/>
  <c r="N67" i="15"/>
  <c r="AL7" i="15"/>
  <c r="AV7" i="15" s="1"/>
  <c r="Q67" i="15"/>
  <c r="AO7" i="15"/>
  <c r="AY7" i="15" s="1"/>
  <c r="T67" i="15"/>
  <c r="N7" i="3"/>
  <c r="AI8" i="15"/>
  <c r="AS8" i="15" s="1"/>
  <c r="N68" i="15"/>
  <c r="T7" i="3"/>
  <c r="AO8" i="15"/>
  <c r="AY8" i="15" s="1"/>
  <c r="T68" i="15"/>
  <c r="R7" i="3"/>
  <c r="AM8" i="15"/>
  <c r="AW8" i="15" s="1"/>
  <c r="R68" i="15"/>
  <c r="P7" i="3"/>
  <c r="AK8" i="15"/>
  <c r="AU8" i="15" s="1"/>
  <c r="P68" i="15"/>
  <c r="AZ30" i="3"/>
  <c r="E75" i="19" s="1"/>
  <c r="E66" i="19"/>
  <c r="AZ29" i="3"/>
  <c r="E74" i="19" s="1"/>
  <c r="E65" i="19"/>
  <c r="AZ28" i="3"/>
  <c r="E73" i="19" s="1"/>
  <c r="E64" i="19"/>
  <c r="AI70" i="15"/>
  <c r="AS70" i="15" s="1"/>
  <c r="AM70" i="15"/>
  <c r="AW70" i="15" s="1"/>
  <c r="AL70" i="15"/>
  <c r="AV70" i="15" s="1"/>
  <c r="AN70" i="15"/>
  <c r="AX70" i="15" s="1"/>
  <c r="AN66" i="15"/>
  <c r="AX66" i="15" s="1"/>
  <c r="AK66" i="15"/>
  <c r="AU66" i="15" s="1"/>
  <c r="AK77" i="15"/>
  <c r="AU77" i="15" s="1"/>
  <c r="AK10" i="3"/>
  <c r="AU10" i="3" s="1"/>
  <c r="P47" i="3"/>
  <c r="AK47" i="3" s="1"/>
  <c r="AU47" i="3" s="1"/>
  <c r="AJ77" i="15"/>
  <c r="AT77" i="15" s="1"/>
  <c r="AJ10" i="3"/>
  <c r="AT10" i="3" s="1"/>
  <c r="O47" i="3"/>
  <c r="AJ47" i="3" s="1"/>
  <c r="AT47" i="3" s="1"/>
  <c r="AR11" i="15"/>
  <c r="AO78" i="15"/>
  <c r="AY78" i="15" s="1"/>
  <c r="AJ78" i="15"/>
  <c r="AT78" i="15" s="1"/>
  <c r="AM78" i="15"/>
  <c r="AW78" i="15" s="1"/>
  <c r="AM74" i="15"/>
  <c r="AW74" i="15" s="1"/>
  <c r="AN74" i="15"/>
  <c r="AX74" i="15" s="1"/>
  <c r="AK74" i="15"/>
  <c r="AU74" i="15" s="1"/>
  <c r="M6" i="3"/>
  <c r="U6" i="15"/>
  <c r="C85" i="18" s="1"/>
  <c r="F85" i="18" s="1"/>
  <c r="D7" i="31" s="1"/>
  <c r="AH6" i="15"/>
  <c r="M66" i="15"/>
  <c r="U18" i="15"/>
  <c r="C97" i="18" s="1"/>
  <c r="F97" i="18" s="1"/>
  <c r="D19" i="31" s="1"/>
  <c r="AH18" i="15"/>
  <c r="M78" i="15"/>
  <c r="AJ70" i="15"/>
  <c r="AT70" i="15" s="1"/>
  <c r="AO70" i="15"/>
  <c r="AY70" i="15" s="1"/>
  <c r="AK70" i="15"/>
  <c r="AU70" i="15" s="1"/>
  <c r="AI66" i="15"/>
  <c r="AS66" i="15" s="1"/>
  <c r="AL66" i="15"/>
  <c r="AV66" i="15" s="1"/>
  <c r="AO77" i="15"/>
  <c r="AY77" i="15" s="1"/>
  <c r="AO10" i="3"/>
  <c r="AY10" i="3" s="1"/>
  <c r="T47" i="3"/>
  <c r="AO47" i="3" s="1"/>
  <c r="AY47" i="3" s="1"/>
  <c r="AL77" i="15"/>
  <c r="AV77" i="15" s="1"/>
  <c r="AL10" i="3"/>
  <c r="AV10" i="3" s="1"/>
  <c r="Q47" i="3"/>
  <c r="AL47" i="3" s="1"/>
  <c r="AV47" i="3" s="1"/>
  <c r="AR16" i="15"/>
  <c r="U10" i="15"/>
  <c r="C89" i="18" s="1"/>
  <c r="F89" i="18" s="1"/>
  <c r="D11" i="31" s="1"/>
  <c r="AH10" i="15"/>
  <c r="M70" i="15"/>
  <c r="U14" i="15"/>
  <c r="C93" i="18" s="1"/>
  <c r="F93" i="18" s="1"/>
  <c r="D15" i="31" s="1"/>
  <c r="AH14" i="15"/>
  <c r="M74" i="15"/>
  <c r="M10" i="3"/>
  <c r="U17" i="15"/>
  <c r="C96" i="18" s="1"/>
  <c r="F96" i="18" s="1"/>
  <c r="D18" i="31" s="1"/>
  <c r="AH17" i="15"/>
  <c r="M77" i="15"/>
  <c r="S6" i="3"/>
  <c r="P6" i="3"/>
  <c r="N6" i="3"/>
  <c r="Q6" i="3"/>
  <c r="T8" i="3"/>
  <c r="O8" i="3"/>
  <c r="E14" i="20" l="1"/>
  <c r="E25" i="20" s="1"/>
  <c r="E83" i="19"/>
  <c r="E11" i="20"/>
  <c r="E22" i="20" s="1"/>
  <c r="E80" i="19"/>
  <c r="E12" i="20"/>
  <c r="E23" i="20" s="1"/>
  <c r="E81" i="19"/>
  <c r="E13" i="20"/>
  <c r="E24" i="20" s="1"/>
  <c r="E82" i="19"/>
  <c r="E15" i="20"/>
  <c r="E26" i="20" s="1"/>
  <c r="E84" i="19"/>
  <c r="E19" i="31"/>
  <c r="G19" i="31"/>
  <c r="L19" i="31"/>
  <c r="E13" i="31"/>
  <c r="G13" i="31"/>
  <c r="L13" i="31"/>
  <c r="E11" i="31"/>
  <c r="G11" i="31"/>
  <c r="L11" i="31"/>
  <c r="D29" i="31"/>
  <c r="E18" i="31"/>
  <c r="E29" i="31" s="1"/>
  <c r="G18" i="31"/>
  <c r="L18" i="31"/>
  <c r="E15" i="31"/>
  <c r="G15" i="31"/>
  <c r="L15" i="31"/>
  <c r="E7" i="31"/>
  <c r="G7" i="31"/>
  <c r="L7" i="31"/>
  <c r="E9" i="31"/>
  <c r="G9" i="31"/>
  <c r="L9" i="31"/>
  <c r="M96" i="15"/>
  <c r="M89" i="15"/>
  <c r="M85" i="15"/>
  <c r="R87" i="15"/>
  <c r="N87" i="15"/>
  <c r="P84" i="15"/>
  <c r="T84" i="15"/>
  <c r="T90" i="15"/>
  <c r="O90" i="15"/>
  <c r="Q90" i="15"/>
  <c r="T91" i="15"/>
  <c r="S91" i="15"/>
  <c r="O91" i="15"/>
  <c r="N91" i="15"/>
  <c r="O87" i="15"/>
  <c r="M87" i="15"/>
  <c r="R86" i="15"/>
  <c r="O86" i="15"/>
  <c r="P86" i="15"/>
  <c r="O84" i="15"/>
  <c r="P95" i="15"/>
  <c r="T95" i="15"/>
  <c r="S95" i="15"/>
  <c r="P90" i="15"/>
  <c r="R90" i="15"/>
  <c r="S90" i="15"/>
  <c r="M93" i="15"/>
  <c r="M97" i="15"/>
  <c r="P87" i="15"/>
  <c r="T87" i="15"/>
  <c r="T86" i="15"/>
  <c r="Q86" i="15"/>
  <c r="N86" i="15"/>
  <c r="S86" i="15"/>
  <c r="P88" i="15"/>
  <c r="S88" i="15"/>
  <c r="R88" i="15"/>
  <c r="N84" i="15"/>
  <c r="Q84" i="15"/>
  <c r="R95" i="15"/>
  <c r="Q95" i="15"/>
  <c r="O95" i="15"/>
  <c r="S87" i="15"/>
  <c r="Q87" i="15"/>
  <c r="T88" i="15"/>
  <c r="Q88" i="15"/>
  <c r="O88" i="15"/>
  <c r="N88" i="15"/>
  <c r="S84" i="15"/>
  <c r="R84" i="15"/>
  <c r="Q91" i="15"/>
  <c r="P91" i="15"/>
  <c r="R91" i="15"/>
  <c r="M91" i="15"/>
  <c r="AJ8" i="3"/>
  <c r="AT8" i="3" s="1"/>
  <c r="O45" i="3"/>
  <c r="AJ45" i="3" s="1"/>
  <c r="AT45" i="3" s="1"/>
  <c r="AO8" i="3"/>
  <c r="AY8" i="3" s="1"/>
  <c r="T45" i="3"/>
  <c r="AO45" i="3" s="1"/>
  <c r="AY45" i="3" s="1"/>
  <c r="N9" i="3"/>
  <c r="AI15" i="15"/>
  <c r="AS15" i="15" s="1"/>
  <c r="N75" i="15"/>
  <c r="T9" i="3"/>
  <c r="AO15" i="15"/>
  <c r="AY15" i="15" s="1"/>
  <c r="T75" i="15"/>
  <c r="S9" i="3"/>
  <c r="AN15" i="15"/>
  <c r="AX15" i="15" s="1"/>
  <c r="S75" i="15"/>
  <c r="P9" i="3"/>
  <c r="AK15" i="15"/>
  <c r="AU15" i="15" s="1"/>
  <c r="P75" i="15"/>
  <c r="AM13" i="15"/>
  <c r="AW13" i="15" s="1"/>
  <c r="R73" i="15"/>
  <c r="AK13" i="15"/>
  <c r="AU13" i="15" s="1"/>
  <c r="P73" i="15"/>
  <c r="AL13" i="15"/>
  <c r="AV13" i="15" s="1"/>
  <c r="Q73" i="15"/>
  <c r="AL6" i="3"/>
  <c r="AV6" i="3" s="1"/>
  <c r="Q43" i="3"/>
  <c r="AL43" i="3" s="1"/>
  <c r="AV43" i="3" s="1"/>
  <c r="AK6" i="3"/>
  <c r="AU6" i="3" s="1"/>
  <c r="P43" i="3"/>
  <c r="AK43" i="3" s="1"/>
  <c r="AU43" i="3" s="1"/>
  <c r="U77" i="15"/>
  <c r="AH77" i="15"/>
  <c r="U74" i="15"/>
  <c r="AH74" i="15"/>
  <c r="AP10" i="15"/>
  <c r="AR10" i="15"/>
  <c r="AP18" i="15"/>
  <c r="AR18" i="15"/>
  <c r="U66" i="15"/>
  <c r="AH66" i="15"/>
  <c r="AK68" i="15"/>
  <c r="AU68" i="15" s="1"/>
  <c r="AK7" i="3"/>
  <c r="AU7" i="3" s="1"/>
  <c r="P44" i="3"/>
  <c r="AK44" i="3" s="1"/>
  <c r="AU44" i="3" s="1"/>
  <c r="AO68" i="15"/>
  <c r="AY68" i="15" s="1"/>
  <c r="AO7" i="3"/>
  <c r="AY7" i="3" s="1"/>
  <c r="T44" i="3"/>
  <c r="AO44" i="3" s="1"/>
  <c r="AY44" i="3" s="1"/>
  <c r="AO67" i="15"/>
  <c r="AY67" i="15" s="1"/>
  <c r="AL67" i="15"/>
  <c r="AV67" i="15" s="1"/>
  <c r="AI67" i="15"/>
  <c r="AS67" i="15" s="1"/>
  <c r="AN67" i="15"/>
  <c r="AX67" i="15" s="1"/>
  <c r="AK69" i="15"/>
  <c r="AU69" i="15" s="1"/>
  <c r="AN69" i="15"/>
  <c r="AX69" i="15" s="1"/>
  <c r="AM69" i="15"/>
  <c r="AW69" i="15" s="1"/>
  <c r="AI65" i="15"/>
  <c r="AS65" i="15" s="1"/>
  <c r="AI5" i="3"/>
  <c r="AS5" i="3" s="1"/>
  <c r="N42" i="3"/>
  <c r="AI42" i="3" s="1"/>
  <c r="AS42" i="3" s="1"/>
  <c r="AL65" i="15"/>
  <c r="AV65" i="15" s="1"/>
  <c r="AL5" i="3"/>
  <c r="AV5" i="3" s="1"/>
  <c r="Q42" i="3"/>
  <c r="AL42" i="3" s="1"/>
  <c r="AV42" i="3" s="1"/>
  <c r="AM76" i="15"/>
  <c r="AW76" i="15" s="1"/>
  <c r="AL76" i="15"/>
  <c r="AV76" i="15" s="1"/>
  <c r="AJ76" i="15"/>
  <c r="AT76" i="15" s="1"/>
  <c r="AI16" i="15"/>
  <c r="N76" i="15"/>
  <c r="U16" i="15"/>
  <c r="C95" i="18" s="1"/>
  <c r="F95" i="18" s="1"/>
  <c r="D17" i="31" s="1"/>
  <c r="AO71" i="15"/>
  <c r="AY71" i="15" s="1"/>
  <c r="AJ71" i="15"/>
  <c r="AT71" i="15" s="1"/>
  <c r="AL71" i="15"/>
  <c r="AV71" i="15" s="1"/>
  <c r="AO72" i="15"/>
  <c r="AY72" i="15" s="1"/>
  <c r="AJ72" i="15"/>
  <c r="AT72" i="15" s="1"/>
  <c r="M5" i="3"/>
  <c r="M65" i="15"/>
  <c r="AJ6" i="3"/>
  <c r="AT6" i="3" s="1"/>
  <c r="O43" i="3"/>
  <c r="AJ43" i="3" s="1"/>
  <c r="AT43" i="3" s="1"/>
  <c r="AR76" i="15"/>
  <c r="AN68" i="15"/>
  <c r="AX68" i="15" s="1"/>
  <c r="AN7" i="3"/>
  <c r="AX7" i="3" s="1"/>
  <c r="S44" i="3"/>
  <c r="AN44" i="3" s="1"/>
  <c r="AX44" i="3" s="1"/>
  <c r="AL68" i="15"/>
  <c r="AV68" i="15" s="1"/>
  <c r="AL7" i="3"/>
  <c r="AV7" i="3" s="1"/>
  <c r="Q44" i="3"/>
  <c r="AL44" i="3" s="1"/>
  <c r="AV44" i="3" s="1"/>
  <c r="AP8" i="15"/>
  <c r="AR8" i="15"/>
  <c r="U7" i="3"/>
  <c r="C54" i="19" s="1"/>
  <c r="F54" i="19" s="1"/>
  <c r="AH7" i="3"/>
  <c r="M44" i="3"/>
  <c r="AJ65" i="15"/>
  <c r="AT65" i="15" s="1"/>
  <c r="AJ5" i="3"/>
  <c r="AT5" i="3" s="1"/>
  <c r="O42" i="3"/>
  <c r="AJ42" i="3" s="1"/>
  <c r="AT42" i="3" s="1"/>
  <c r="AK76" i="15"/>
  <c r="AU76" i="15" s="1"/>
  <c r="AO76" i="15"/>
  <c r="AY76" i="15" s="1"/>
  <c r="AN76" i="15"/>
  <c r="AX76" i="15" s="1"/>
  <c r="AK71" i="15"/>
  <c r="AU71" i="15" s="1"/>
  <c r="AM71" i="15"/>
  <c r="AW71" i="15" s="1"/>
  <c r="AN71" i="15"/>
  <c r="AX71" i="15" s="1"/>
  <c r="AI11" i="15"/>
  <c r="N71" i="15"/>
  <c r="U11" i="15"/>
  <c r="C90" i="18" s="1"/>
  <c r="F90" i="18" s="1"/>
  <c r="D12" i="31" s="1"/>
  <c r="AL72" i="15"/>
  <c r="AV72" i="15" s="1"/>
  <c r="AM72" i="15"/>
  <c r="AW72" i="15" s="1"/>
  <c r="AP12" i="15"/>
  <c r="AR12" i="15"/>
  <c r="Q8" i="3"/>
  <c r="R8" i="3"/>
  <c r="O9" i="3"/>
  <c r="AJ15" i="15"/>
  <c r="AT15" i="15" s="1"/>
  <c r="O75" i="15"/>
  <c r="R9" i="3"/>
  <c r="AM15" i="15"/>
  <c r="AW15" i="15" s="1"/>
  <c r="R75" i="15"/>
  <c r="Q9" i="3"/>
  <c r="AL15" i="15"/>
  <c r="AV15" i="15" s="1"/>
  <c r="Q75" i="15"/>
  <c r="AJ13" i="15"/>
  <c r="AT13" i="15" s="1"/>
  <c r="O73" i="15"/>
  <c r="AN13" i="15"/>
  <c r="AX13" i="15" s="1"/>
  <c r="S73" i="15"/>
  <c r="AI13" i="15"/>
  <c r="AS13" i="15" s="1"/>
  <c r="N73" i="15"/>
  <c r="AO13" i="15"/>
  <c r="AY13" i="15" s="1"/>
  <c r="T73" i="15"/>
  <c r="AI6" i="3"/>
  <c r="AS6" i="3" s="1"/>
  <c r="N43" i="3"/>
  <c r="AI43" i="3" s="1"/>
  <c r="AS43" i="3" s="1"/>
  <c r="AN6" i="3"/>
  <c r="AX6" i="3" s="1"/>
  <c r="S43" i="3"/>
  <c r="AN43" i="3" s="1"/>
  <c r="AX43" i="3" s="1"/>
  <c r="AP17" i="15"/>
  <c r="AR17" i="15"/>
  <c r="U10" i="3"/>
  <c r="C57" i="19" s="1"/>
  <c r="F57" i="19" s="1"/>
  <c r="AH10" i="3"/>
  <c r="M47" i="3"/>
  <c r="AP14" i="15"/>
  <c r="AR14" i="15"/>
  <c r="U70" i="15"/>
  <c r="AH70" i="15"/>
  <c r="U78" i="15"/>
  <c r="AH78" i="15"/>
  <c r="AP6" i="15"/>
  <c r="AR6" i="15"/>
  <c r="U6" i="3"/>
  <c r="C53" i="19" s="1"/>
  <c r="F53" i="19" s="1"/>
  <c r="AH6" i="3"/>
  <c r="M43" i="3"/>
  <c r="AM68" i="15"/>
  <c r="AW68" i="15" s="1"/>
  <c r="AM7" i="3"/>
  <c r="AW7" i="3" s="1"/>
  <c r="R44" i="3"/>
  <c r="AM44" i="3" s="1"/>
  <c r="AW44" i="3" s="1"/>
  <c r="AI68" i="15"/>
  <c r="AS68" i="15" s="1"/>
  <c r="AI7" i="3"/>
  <c r="AS7" i="3" s="1"/>
  <c r="N44" i="3"/>
  <c r="AI44" i="3" s="1"/>
  <c r="AS44" i="3" s="1"/>
  <c r="AK65" i="15"/>
  <c r="AU65" i="15" s="1"/>
  <c r="AK5" i="3"/>
  <c r="AU5" i="3" s="1"/>
  <c r="P42" i="3"/>
  <c r="AK42" i="3" s="1"/>
  <c r="AU42" i="3" s="1"/>
  <c r="AO65" i="15"/>
  <c r="AY65" i="15" s="1"/>
  <c r="AO5" i="3"/>
  <c r="AY5" i="3" s="1"/>
  <c r="T42" i="3"/>
  <c r="AO42" i="3" s="1"/>
  <c r="AY42" i="3" s="1"/>
  <c r="AN72" i="15"/>
  <c r="AX72" i="15" s="1"/>
  <c r="AI72" i="15"/>
  <c r="AS72" i="15" s="1"/>
  <c r="AM6" i="3"/>
  <c r="AW6" i="3" s="1"/>
  <c r="R43" i="3"/>
  <c r="AM43" i="3" s="1"/>
  <c r="AW43" i="3" s="1"/>
  <c r="AR71" i="15"/>
  <c r="AJ68" i="15"/>
  <c r="AT68" i="15" s="1"/>
  <c r="AJ7" i="3"/>
  <c r="AT7" i="3" s="1"/>
  <c r="O44" i="3"/>
  <c r="AJ44" i="3" s="1"/>
  <c r="AT44" i="3" s="1"/>
  <c r="U68" i="15"/>
  <c r="AH68" i="15"/>
  <c r="AM67" i="15"/>
  <c r="AW67" i="15" s="1"/>
  <c r="AJ67" i="15"/>
  <c r="AT67" i="15" s="1"/>
  <c r="AK67" i="15"/>
  <c r="AU67" i="15" s="1"/>
  <c r="U7" i="15"/>
  <c r="C86" i="18" s="1"/>
  <c r="F86" i="18" s="1"/>
  <c r="D8" i="31" s="1"/>
  <c r="AH7" i="15"/>
  <c r="M67" i="15"/>
  <c r="AO69" i="15"/>
  <c r="AY69" i="15" s="1"/>
  <c r="AL69" i="15"/>
  <c r="AV69" i="15" s="1"/>
  <c r="AJ69" i="15"/>
  <c r="AT69" i="15" s="1"/>
  <c r="AI69" i="15"/>
  <c r="AS69" i="15" s="1"/>
  <c r="AN65" i="15"/>
  <c r="AX65" i="15" s="1"/>
  <c r="AN5" i="3"/>
  <c r="AX5" i="3" s="1"/>
  <c r="S42" i="3"/>
  <c r="AN42" i="3" s="1"/>
  <c r="AX42" i="3" s="1"/>
  <c r="AM65" i="15"/>
  <c r="AW65" i="15" s="1"/>
  <c r="AM5" i="3"/>
  <c r="AW5" i="3" s="1"/>
  <c r="R42" i="3"/>
  <c r="AM42" i="3" s="1"/>
  <c r="AW42" i="3" s="1"/>
  <c r="AK72" i="15"/>
  <c r="AU72" i="15" s="1"/>
  <c r="U72" i="15"/>
  <c r="AH72" i="15"/>
  <c r="U9" i="15"/>
  <c r="C88" i="18" s="1"/>
  <c r="F88" i="18" s="1"/>
  <c r="D10" i="31" s="1"/>
  <c r="AH9" i="15"/>
  <c r="M69" i="15"/>
  <c r="S8" i="3"/>
  <c r="N8" i="3"/>
  <c r="P8" i="3"/>
  <c r="G29" i="31" l="1"/>
  <c r="N29" i="31" s="1"/>
  <c r="L29" i="31"/>
  <c r="E17" i="31"/>
  <c r="G17" i="31"/>
  <c r="L17" i="31"/>
  <c r="J9" i="31"/>
  <c r="N9" i="31"/>
  <c r="J7" i="31"/>
  <c r="N7" i="31"/>
  <c r="J15" i="31"/>
  <c r="O15" i="31" s="1"/>
  <c r="R15" i="31" s="1"/>
  <c r="N15" i="31"/>
  <c r="G10" i="31"/>
  <c r="E10" i="31"/>
  <c r="L10" i="31"/>
  <c r="E8" i="31"/>
  <c r="E25" i="31" s="1"/>
  <c r="G8" i="31"/>
  <c r="L8" i="31"/>
  <c r="D26" i="31"/>
  <c r="D25" i="31"/>
  <c r="J13" i="31"/>
  <c r="N13" i="31"/>
  <c r="N19" i="31"/>
  <c r="J19" i="31"/>
  <c r="O19" i="31" s="1"/>
  <c r="R19" i="31" s="1"/>
  <c r="E26" i="31"/>
  <c r="G12" i="31"/>
  <c r="E12" i="31"/>
  <c r="L12" i="31"/>
  <c r="N18" i="31"/>
  <c r="J18" i="31"/>
  <c r="N11" i="31"/>
  <c r="J11" i="31"/>
  <c r="O11" i="31" s="1"/>
  <c r="R11" i="31" s="1"/>
  <c r="M88" i="15"/>
  <c r="M86" i="15"/>
  <c r="R94" i="15"/>
  <c r="N90" i="15"/>
  <c r="Q92" i="15"/>
  <c r="P92" i="15"/>
  <c r="R92" i="15"/>
  <c r="P94" i="15"/>
  <c r="T94" i="15"/>
  <c r="T92" i="15"/>
  <c r="N92" i="15"/>
  <c r="S92" i="15"/>
  <c r="O92" i="15"/>
  <c r="Q94" i="15"/>
  <c r="O94" i="15"/>
  <c r="M84" i="15"/>
  <c r="N95" i="15"/>
  <c r="S94" i="15"/>
  <c r="N94" i="15"/>
  <c r="AI8" i="3"/>
  <c r="AS8" i="3" s="1"/>
  <c r="N45" i="3"/>
  <c r="AI45" i="3" s="1"/>
  <c r="AS45" i="3" s="1"/>
  <c r="U69" i="15"/>
  <c r="AH69" i="15"/>
  <c r="AR72" i="15"/>
  <c r="AP72" i="15"/>
  <c r="AR7" i="15"/>
  <c r="AP7" i="15"/>
  <c r="AR68" i="15"/>
  <c r="AP68" i="15"/>
  <c r="AP6" i="3"/>
  <c r="AR6" i="3"/>
  <c r="AP70" i="15"/>
  <c r="AR70" i="15"/>
  <c r="U47" i="3"/>
  <c r="AH47" i="3"/>
  <c r="C113" i="18"/>
  <c r="AZ17" i="15"/>
  <c r="C130" i="18" s="1"/>
  <c r="AM75" i="15"/>
  <c r="AW75" i="15" s="1"/>
  <c r="AM9" i="3"/>
  <c r="AW9" i="3" s="1"/>
  <c r="R46" i="3"/>
  <c r="AM46" i="3" s="1"/>
  <c r="AW46" i="3" s="1"/>
  <c r="M9" i="3"/>
  <c r="U15" i="15"/>
  <c r="C94" i="18" s="1"/>
  <c r="F94" i="18" s="1"/>
  <c r="D16" i="31" s="1"/>
  <c r="AH15" i="15"/>
  <c r="M75" i="15"/>
  <c r="AM8" i="3"/>
  <c r="AW8" i="3" s="1"/>
  <c r="R45" i="3"/>
  <c r="AM45" i="3" s="1"/>
  <c r="AW45" i="3" s="1"/>
  <c r="C108" i="18"/>
  <c r="AZ12" i="15"/>
  <c r="C125" i="18" s="1"/>
  <c r="AI71" i="15"/>
  <c r="U71" i="15"/>
  <c r="AR7" i="3"/>
  <c r="AP7" i="3"/>
  <c r="U65" i="15"/>
  <c r="AH65" i="15"/>
  <c r="C84" i="18"/>
  <c r="F84" i="18" s="1"/>
  <c r="D6" i="31" s="1"/>
  <c r="AI76" i="15"/>
  <c r="U76" i="15"/>
  <c r="C114" i="18"/>
  <c r="AZ18" i="15"/>
  <c r="C131" i="18" s="1"/>
  <c r="C106" i="18"/>
  <c r="AZ10" i="15"/>
  <c r="C123" i="18" s="1"/>
  <c r="AR74" i="15"/>
  <c r="AP74" i="15"/>
  <c r="AN75" i="15"/>
  <c r="AX75" i="15" s="1"/>
  <c r="AN9" i="3"/>
  <c r="AX9" i="3" s="1"/>
  <c r="S46" i="3"/>
  <c r="AN46" i="3" s="1"/>
  <c r="AX46" i="3" s="1"/>
  <c r="AI75" i="15"/>
  <c r="AS75" i="15" s="1"/>
  <c r="AI9" i="3"/>
  <c r="AS9" i="3" s="1"/>
  <c r="N46" i="3"/>
  <c r="AI46" i="3" s="1"/>
  <c r="AS46" i="3" s="1"/>
  <c r="AK8" i="3"/>
  <c r="AU8" i="3" s="1"/>
  <c r="P45" i="3"/>
  <c r="AK45" i="3" s="1"/>
  <c r="AU45" i="3" s="1"/>
  <c r="AN8" i="3"/>
  <c r="AX8" i="3" s="1"/>
  <c r="S45" i="3"/>
  <c r="AN45" i="3" s="1"/>
  <c r="AX45" i="3" s="1"/>
  <c r="AP9" i="15"/>
  <c r="AR9" i="15"/>
  <c r="U67" i="15"/>
  <c r="AH67" i="15"/>
  <c r="U43" i="3"/>
  <c r="AH43" i="3"/>
  <c r="C102" i="18"/>
  <c r="AZ6" i="15"/>
  <c r="C119" i="18" s="1"/>
  <c r="AR78" i="15"/>
  <c r="AP78" i="15"/>
  <c r="C110" i="18"/>
  <c r="AZ14" i="15"/>
  <c r="C127" i="18" s="1"/>
  <c r="AP10" i="3"/>
  <c r="AR10" i="3"/>
  <c r="AO73" i="15"/>
  <c r="AY73" i="15" s="1"/>
  <c r="AI73" i="15"/>
  <c r="AS73" i="15" s="1"/>
  <c r="AN73" i="15"/>
  <c r="AX73" i="15" s="1"/>
  <c r="AJ73" i="15"/>
  <c r="AT73" i="15" s="1"/>
  <c r="AL75" i="15"/>
  <c r="AV75" i="15" s="1"/>
  <c r="AL9" i="3"/>
  <c r="AV9" i="3" s="1"/>
  <c r="Q46" i="3"/>
  <c r="AL46" i="3" s="1"/>
  <c r="AV46" i="3" s="1"/>
  <c r="AJ75" i="15"/>
  <c r="AT75" i="15" s="1"/>
  <c r="AJ9" i="3"/>
  <c r="AT9" i="3" s="1"/>
  <c r="O46" i="3"/>
  <c r="AJ46" i="3" s="1"/>
  <c r="AT46" i="3" s="1"/>
  <c r="AL8" i="3"/>
  <c r="AV8" i="3" s="1"/>
  <c r="Q45" i="3"/>
  <c r="AL45" i="3" s="1"/>
  <c r="AV45" i="3" s="1"/>
  <c r="AS11" i="15"/>
  <c r="AP11" i="15"/>
  <c r="U44" i="3"/>
  <c r="AH44" i="3"/>
  <c r="C104" i="18"/>
  <c r="AZ8" i="15"/>
  <c r="C121" i="18" s="1"/>
  <c r="AR5" i="15"/>
  <c r="AP5" i="15"/>
  <c r="U5" i="3"/>
  <c r="AH5" i="3"/>
  <c r="M42" i="3"/>
  <c r="AS16" i="15"/>
  <c r="AP16" i="15"/>
  <c r="AP66" i="15"/>
  <c r="AR66" i="15"/>
  <c r="AR77" i="15"/>
  <c r="AP77" i="15"/>
  <c r="AL73" i="15"/>
  <c r="AV73" i="15" s="1"/>
  <c r="AK73" i="15"/>
  <c r="AU73" i="15" s="1"/>
  <c r="AM73" i="15"/>
  <c r="AW73" i="15" s="1"/>
  <c r="AK75" i="15"/>
  <c r="AU75" i="15" s="1"/>
  <c r="AK9" i="3"/>
  <c r="AU9" i="3" s="1"/>
  <c r="P46" i="3"/>
  <c r="AK46" i="3" s="1"/>
  <c r="AU46" i="3" s="1"/>
  <c r="AO75" i="15"/>
  <c r="AY75" i="15" s="1"/>
  <c r="AO9" i="3"/>
  <c r="AY9" i="3" s="1"/>
  <c r="T46" i="3"/>
  <c r="AO46" i="3" s="1"/>
  <c r="AY46" i="3" s="1"/>
  <c r="U13" i="15"/>
  <c r="C92" i="18" s="1"/>
  <c r="F92" i="18" s="1"/>
  <c r="D14" i="31" s="1"/>
  <c r="AH13" i="15"/>
  <c r="M73" i="15"/>
  <c r="M8" i="3"/>
  <c r="C13" i="6" l="1"/>
  <c r="C32" i="6" s="1"/>
  <c r="C138" i="18"/>
  <c r="C19" i="6"/>
  <c r="C38" i="6" s="1"/>
  <c r="C144" i="18"/>
  <c r="C11" i="6"/>
  <c r="C30" i="6" s="1"/>
  <c r="C136" i="18"/>
  <c r="C15" i="6"/>
  <c r="C34" i="6" s="1"/>
  <c r="C140" i="18"/>
  <c r="C22" i="6"/>
  <c r="C41" i="6" s="1"/>
  <c r="C147" i="18"/>
  <c r="C17" i="6"/>
  <c r="C36" i="6" s="1"/>
  <c r="C142" i="18"/>
  <c r="C23" i="6"/>
  <c r="C42" i="6" s="1"/>
  <c r="C148" i="18"/>
  <c r="G6" i="31"/>
  <c r="D20" i="31"/>
  <c r="E6" i="31"/>
  <c r="D24" i="31"/>
  <c r="L6" i="31"/>
  <c r="O13" i="31"/>
  <c r="R13" i="31" s="1"/>
  <c r="O7" i="31"/>
  <c r="R7" i="31" s="1"/>
  <c r="D28" i="31"/>
  <c r="G16" i="31"/>
  <c r="E16" i="31"/>
  <c r="E28" i="31" s="1"/>
  <c r="L16" i="31"/>
  <c r="G25" i="31"/>
  <c r="N25" i="31" s="1"/>
  <c r="L25" i="31"/>
  <c r="N10" i="31"/>
  <c r="J10" i="31"/>
  <c r="O10" i="31" s="1"/>
  <c r="R10" i="31" s="1"/>
  <c r="E14" i="31"/>
  <c r="E27" i="31" s="1"/>
  <c r="G14" i="31"/>
  <c r="L14" i="31"/>
  <c r="D27" i="31"/>
  <c r="O18" i="31"/>
  <c r="R18" i="31" s="1"/>
  <c r="J29" i="31"/>
  <c r="O29" i="31" s="1"/>
  <c r="R29" i="31" s="1"/>
  <c r="N12" i="31"/>
  <c r="J12" i="31"/>
  <c r="O12" i="31" s="1"/>
  <c r="R12" i="31" s="1"/>
  <c r="G26" i="31"/>
  <c r="N26" i="31" s="1"/>
  <c r="L26" i="31"/>
  <c r="O9" i="31"/>
  <c r="R9" i="31" s="1"/>
  <c r="N8" i="31"/>
  <c r="J8" i="31"/>
  <c r="O8" i="31" s="1"/>
  <c r="R8" i="31" s="1"/>
  <c r="N17" i="31"/>
  <c r="J17" i="31"/>
  <c r="O17" i="31" s="1"/>
  <c r="R17" i="31" s="1"/>
  <c r="M92" i="15"/>
  <c r="M94" i="15"/>
  <c r="U73" i="15"/>
  <c r="AH73" i="15"/>
  <c r="U8" i="3"/>
  <c r="C55" i="19" s="1"/>
  <c r="F55" i="19" s="1"/>
  <c r="AH8" i="3"/>
  <c r="M45" i="3"/>
  <c r="AR13" i="15"/>
  <c r="AP13" i="15"/>
  <c r="AZ66" i="15"/>
  <c r="F119" i="18" s="1"/>
  <c r="F136" i="18" s="1"/>
  <c r="F102" i="18"/>
  <c r="U42" i="3"/>
  <c r="AH42" i="3"/>
  <c r="C52" i="19"/>
  <c r="F52" i="19" s="1"/>
  <c r="AP44" i="3"/>
  <c r="AR44" i="3"/>
  <c r="C107" i="18"/>
  <c r="AZ11" i="15"/>
  <c r="C124" i="18" s="1"/>
  <c r="C66" i="19"/>
  <c r="AZ10" i="3"/>
  <c r="C75" i="19" s="1"/>
  <c r="AR43" i="3"/>
  <c r="AP43" i="3"/>
  <c r="AR67" i="15"/>
  <c r="AP67" i="15"/>
  <c r="C105" i="18"/>
  <c r="AZ9" i="15"/>
  <c r="C122" i="18" s="1"/>
  <c r="AR65" i="15"/>
  <c r="AP65" i="15"/>
  <c r="AZ65" i="15" s="1"/>
  <c r="C63" i="19"/>
  <c r="AZ7" i="3"/>
  <c r="C72" i="19" s="1"/>
  <c r="U75" i="15"/>
  <c r="AH75" i="15"/>
  <c r="AP47" i="3"/>
  <c r="AR47" i="3"/>
  <c r="AZ70" i="15"/>
  <c r="F123" i="18" s="1"/>
  <c r="F140" i="18" s="1"/>
  <c r="F106" i="18"/>
  <c r="AZ72" i="15"/>
  <c r="F125" i="18" s="1"/>
  <c r="F142" i="18" s="1"/>
  <c r="F108" i="18"/>
  <c r="U19" i="15"/>
  <c r="AZ77" i="15"/>
  <c r="F130" i="18" s="1"/>
  <c r="F147" i="18" s="1"/>
  <c r="F113" i="18"/>
  <c r="C112" i="18"/>
  <c r="AZ16" i="15"/>
  <c r="C129" i="18" s="1"/>
  <c r="AP5" i="3"/>
  <c r="AR5" i="3"/>
  <c r="C101" i="18"/>
  <c r="AZ5" i="15"/>
  <c r="C118" i="18" s="1"/>
  <c r="F114" i="18"/>
  <c r="AZ78" i="15"/>
  <c r="F131" i="18" s="1"/>
  <c r="F148" i="18" s="1"/>
  <c r="AZ74" i="15"/>
  <c r="F127" i="18" s="1"/>
  <c r="F144" i="18" s="1"/>
  <c r="F110" i="18"/>
  <c r="AS76" i="15"/>
  <c r="AP76" i="15"/>
  <c r="AS71" i="15"/>
  <c r="AP71" i="15"/>
  <c r="AR15" i="15"/>
  <c r="AP15" i="15"/>
  <c r="U9" i="3"/>
  <c r="C56" i="19" s="1"/>
  <c r="F56" i="19" s="1"/>
  <c r="AH9" i="3"/>
  <c r="M46" i="3"/>
  <c r="C62" i="19"/>
  <c r="AZ6" i="3"/>
  <c r="C71" i="19" s="1"/>
  <c r="AZ68" i="15"/>
  <c r="F121" i="18" s="1"/>
  <c r="F138" i="18" s="1"/>
  <c r="F104" i="18"/>
  <c r="C103" i="18"/>
  <c r="AZ7" i="15"/>
  <c r="C120" i="18" s="1"/>
  <c r="AR69" i="15"/>
  <c r="AP69" i="15"/>
  <c r="C12" i="6" l="1"/>
  <c r="C31" i="6" s="1"/>
  <c r="C137" i="18"/>
  <c r="C11" i="20"/>
  <c r="C22" i="20" s="1"/>
  <c r="C80" i="19"/>
  <c r="C12" i="20"/>
  <c r="C23" i="20" s="1"/>
  <c r="C81" i="19"/>
  <c r="C14" i="6"/>
  <c r="C33" i="6" s="1"/>
  <c r="C139" i="18"/>
  <c r="C16" i="6"/>
  <c r="C35" i="6" s="1"/>
  <c r="C141" i="18"/>
  <c r="C15" i="20"/>
  <c r="C26" i="20" s="1"/>
  <c r="C84" i="19"/>
  <c r="C10" i="6"/>
  <c r="C29" i="6" s="1"/>
  <c r="C135" i="18"/>
  <c r="C21" i="6"/>
  <c r="C40" i="6" s="1"/>
  <c r="C146" i="18"/>
  <c r="J26" i="31"/>
  <c r="O26" i="31" s="1"/>
  <c r="R26" i="31" s="1"/>
  <c r="J25" i="31"/>
  <c r="O25" i="31" s="1"/>
  <c r="R25" i="31" s="1"/>
  <c r="G24" i="31"/>
  <c r="D30" i="31"/>
  <c r="L24" i="31"/>
  <c r="N14" i="31"/>
  <c r="J14" i="31"/>
  <c r="N16" i="31"/>
  <c r="J16" i="31"/>
  <c r="E20" i="31"/>
  <c r="E24" i="31"/>
  <c r="E30" i="31" s="1"/>
  <c r="G28" i="31"/>
  <c r="N28" i="31" s="1"/>
  <c r="L28" i="31"/>
  <c r="G27" i="31"/>
  <c r="N27" i="31" s="1"/>
  <c r="L27" i="31"/>
  <c r="L20" i="31"/>
  <c r="N6" i="31"/>
  <c r="J6" i="31"/>
  <c r="G20" i="31"/>
  <c r="N20" i="31" s="1"/>
  <c r="F13" i="6"/>
  <c r="AR9" i="3"/>
  <c r="AP9" i="3"/>
  <c r="C111" i="18"/>
  <c r="AZ15" i="15"/>
  <c r="C128" i="18" s="1"/>
  <c r="AZ76" i="15"/>
  <c r="F129" i="18" s="1"/>
  <c r="F146" i="18" s="1"/>
  <c r="F112" i="18"/>
  <c r="C61" i="19"/>
  <c r="AZ5" i="3"/>
  <c r="C70" i="19" s="1"/>
  <c r="F22" i="6"/>
  <c r="F17" i="6"/>
  <c r="F15" i="6"/>
  <c r="AZ47" i="3"/>
  <c r="F75" i="19" s="1"/>
  <c r="F84" i="19" s="1"/>
  <c r="F66" i="19"/>
  <c r="AP75" i="15"/>
  <c r="AR75" i="15"/>
  <c r="F101" i="18"/>
  <c r="F118" i="18"/>
  <c r="F135" i="18" s="1"/>
  <c r="F103" i="18"/>
  <c r="AZ67" i="15"/>
  <c r="F120" i="18" s="1"/>
  <c r="F137" i="18" s="1"/>
  <c r="AZ43" i="3"/>
  <c r="F71" i="19" s="1"/>
  <c r="F80" i="19" s="1"/>
  <c r="F62" i="19"/>
  <c r="AR42" i="3"/>
  <c r="AP42" i="3"/>
  <c r="C109" i="18"/>
  <c r="AZ13" i="15"/>
  <c r="C126" i="18" s="1"/>
  <c r="U45" i="3"/>
  <c r="AH45" i="3"/>
  <c r="U11" i="3"/>
  <c r="F105" i="18"/>
  <c r="AZ69" i="15"/>
  <c r="F122" i="18" s="1"/>
  <c r="F139" i="18" s="1"/>
  <c r="U46" i="3"/>
  <c r="AH46" i="3"/>
  <c r="AZ71" i="15"/>
  <c r="F124" i="18" s="1"/>
  <c r="F141" i="18" s="1"/>
  <c r="F107" i="18"/>
  <c r="F19" i="6"/>
  <c r="F23" i="6"/>
  <c r="AZ44" i="3"/>
  <c r="F72" i="19" s="1"/>
  <c r="F81" i="19" s="1"/>
  <c r="F63" i="19"/>
  <c r="F11" i="6"/>
  <c r="AR8" i="3"/>
  <c r="AP8" i="3"/>
  <c r="AR73" i="15"/>
  <c r="AP73" i="15"/>
  <c r="C18" i="6" l="1"/>
  <c r="C37" i="6" s="1"/>
  <c r="C143" i="18"/>
  <c r="C10" i="20"/>
  <c r="C21" i="20" s="1"/>
  <c r="C79" i="19"/>
  <c r="C20" i="6"/>
  <c r="C39" i="6" s="1"/>
  <c r="C145" i="18"/>
  <c r="O14" i="31"/>
  <c r="R14" i="31" s="1"/>
  <c r="J27" i="31"/>
  <c r="O27" i="31" s="1"/>
  <c r="R27" i="31" s="1"/>
  <c r="P18" i="31"/>
  <c r="P14" i="31"/>
  <c r="P10" i="31"/>
  <c r="P6" i="31"/>
  <c r="P17" i="31"/>
  <c r="P13" i="31"/>
  <c r="P9" i="31"/>
  <c r="P16" i="31"/>
  <c r="P8" i="31"/>
  <c r="P19" i="31"/>
  <c r="P15" i="31"/>
  <c r="P11" i="31"/>
  <c r="P7" i="31"/>
  <c r="P20" i="31"/>
  <c r="P12" i="31"/>
  <c r="G30" i="31"/>
  <c r="N30" i="31" s="1"/>
  <c r="N24" i="31"/>
  <c r="J24" i="31"/>
  <c r="O6" i="31"/>
  <c r="R6" i="31" s="1"/>
  <c r="J20" i="31"/>
  <c r="O20" i="31" s="1"/>
  <c r="R20" i="31" s="1"/>
  <c r="J28" i="31"/>
  <c r="O28" i="31" s="1"/>
  <c r="R28" i="31" s="1"/>
  <c r="O16" i="31"/>
  <c r="R16" i="31" s="1"/>
  <c r="L30" i="31"/>
  <c r="F30" i="6"/>
  <c r="F38" i="6"/>
  <c r="F36" i="6"/>
  <c r="F32" i="6"/>
  <c r="F42" i="6"/>
  <c r="F34" i="6"/>
  <c r="F41" i="6"/>
  <c r="C64" i="19"/>
  <c r="AZ8" i="3"/>
  <c r="C73" i="19" s="1"/>
  <c r="F16" i="6"/>
  <c r="AP46" i="3"/>
  <c r="AR46" i="3"/>
  <c r="F14" i="6"/>
  <c r="AR45" i="3"/>
  <c r="AP45" i="3"/>
  <c r="AZ42" i="3"/>
  <c r="F70" i="19" s="1"/>
  <c r="F79" i="19" s="1"/>
  <c r="F61" i="19"/>
  <c r="F12" i="6"/>
  <c r="F10" i="6"/>
  <c r="AZ75" i="15"/>
  <c r="F128" i="18" s="1"/>
  <c r="F145" i="18" s="1"/>
  <c r="F111" i="18"/>
  <c r="F15" i="20"/>
  <c r="F21" i="6"/>
  <c r="AZ73" i="15"/>
  <c r="F126" i="18" s="1"/>
  <c r="F143" i="18" s="1"/>
  <c r="F109" i="18"/>
  <c r="F12" i="20"/>
  <c r="F11" i="20"/>
  <c r="C65" i="19"/>
  <c r="AZ9" i="3"/>
  <c r="C74" i="19" s="1"/>
  <c r="C14" i="20" l="1"/>
  <c r="C25" i="20" s="1"/>
  <c r="C83" i="19"/>
  <c r="C13" i="20"/>
  <c r="C24" i="20" s="1"/>
  <c r="C82" i="19"/>
  <c r="O24" i="31"/>
  <c r="R24" i="31" s="1"/>
  <c r="J30" i="31"/>
  <c r="O30" i="31" s="1"/>
  <c r="R30" i="31" s="1"/>
  <c r="P27" i="31"/>
  <c r="P30" i="31"/>
  <c r="P29" i="31"/>
  <c r="P25" i="31"/>
  <c r="P28" i="31"/>
  <c r="P24" i="31"/>
  <c r="P26" i="31"/>
  <c r="H125" i="18"/>
  <c r="H123" i="18"/>
  <c r="H121" i="18"/>
  <c r="H130" i="18"/>
  <c r="F22" i="20"/>
  <c r="F40" i="6"/>
  <c r="F33" i="6"/>
  <c r="F23" i="20"/>
  <c r="F26" i="20"/>
  <c r="F31" i="6"/>
  <c r="F35" i="6"/>
  <c r="F18" i="6"/>
  <c r="H13" i="6" s="1"/>
  <c r="H32" i="6" s="1"/>
  <c r="H126" i="18"/>
  <c r="H127" i="18"/>
  <c r="H131" i="18"/>
  <c r="H119" i="18"/>
  <c r="F20" i="6"/>
  <c r="G10" i="6" s="1"/>
  <c r="G29" i="6" s="1"/>
  <c r="H128" i="18"/>
  <c r="F29" i="6"/>
  <c r="G22" i="6"/>
  <c r="G41" i="6" s="1"/>
  <c r="G21" i="6"/>
  <c r="G40" i="6" s="1"/>
  <c r="F10" i="20"/>
  <c r="F65" i="19"/>
  <c r="AZ46" i="3"/>
  <c r="F74" i="19" s="1"/>
  <c r="F83" i="19" s="1"/>
  <c r="F64" i="19"/>
  <c r="AZ45" i="3"/>
  <c r="F73" i="19" s="1"/>
  <c r="F82" i="19" s="1"/>
  <c r="H129" i="18"/>
  <c r="H118" i="18"/>
  <c r="H120" i="18"/>
  <c r="H122" i="18"/>
  <c r="H124" i="18"/>
  <c r="H16" i="6" l="1"/>
  <c r="H35" i="6" s="1"/>
  <c r="G12" i="6"/>
  <c r="G31" i="6" s="1"/>
  <c r="H23" i="6"/>
  <c r="H42" i="6" s="1"/>
  <c r="G18" i="6"/>
  <c r="G37" i="6" s="1"/>
  <c r="H19" i="6"/>
  <c r="H38" i="6" s="1"/>
  <c r="G15" i="6"/>
  <c r="G34" i="6" s="1"/>
  <c r="H12" i="6"/>
  <c r="H31" i="6" s="1"/>
  <c r="H22" i="6"/>
  <c r="H41" i="6" s="1"/>
  <c r="H10" i="6"/>
  <c r="H29" i="6" s="1"/>
  <c r="H11" i="6"/>
  <c r="H30" i="6" s="1"/>
  <c r="G13" i="6"/>
  <c r="G32" i="6" s="1"/>
  <c r="H18" i="6"/>
  <c r="H37" i="6" s="1"/>
  <c r="G20" i="6"/>
  <c r="G39" i="6" s="1"/>
  <c r="H21" i="6"/>
  <c r="H40" i="6" s="1"/>
  <c r="G23" i="6"/>
  <c r="G42" i="6" s="1"/>
  <c r="H20" i="6"/>
  <c r="H39" i="6" s="1"/>
  <c r="H15" i="6"/>
  <c r="H34" i="6" s="1"/>
  <c r="H14" i="6"/>
  <c r="H33" i="6" s="1"/>
  <c r="G11" i="6"/>
  <c r="G30" i="6" s="1"/>
  <c r="H17" i="6"/>
  <c r="H36" i="6" s="1"/>
  <c r="G16" i="6"/>
  <c r="G35" i="6" s="1"/>
  <c r="G19" i="6"/>
  <c r="G38" i="6" s="1"/>
  <c r="G14" i="6"/>
  <c r="G33" i="6" s="1"/>
  <c r="G17" i="6"/>
  <c r="G36" i="6" s="1"/>
  <c r="F37" i="6"/>
  <c r="F39" i="6"/>
  <c r="F21" i="20"/>
  <c r="H73" i="19"/>
  <c r="F13" i="20"/>
  <c r="H72" i="19"/>
  <c r="H75" i="19"/>
  <c r="H71" i="19"/>
  <c r="F14" i="20"/>
  <c r="H74" i="19"/>
  <c r="H70" i="19"/>
  <c r="F25" i="20" l="1"/>
  <c r="F24" i="20"/>
  <c r="H10" i="20"/>
  <c r="H21" i="20" s="1"/>
  <c r="G13" i="20"/>
  <c r="G24" i="20" s="1"/>
  <c r="H13" i="20"/>
  <c r="H24" i="20" s="1"/>
  <c r="H12" i="20"/>
  <c r="H23" i="20" s="1"/>
  <c r="H15" i="20"/>
  <c r="H26" i="20" s="1"/>
  <c r="G10" i="20"/>
  <c r="G21" i="20" s="1"/>
  <c r="H11" i="20"/>
  <c r="H22" i="20" s="1"/>
  <c r="G12" i="20"/>
  <c r="G23" i="20" s="1"/>
  <c r="G15" i="20"/>
  <c r="G26" i="20" s="1"/>
  <c r="G14" i="20"/>
  <c r="G25" i="20" s="1"/>
  <c r="H14" i="20"/>
  <c r="H25" i="20" s="1"/>
  <c r="G11" i="20"/>
  <c r="G22" i="20" s="1"/>
</calcChain>
</file>

<file path=xl/sharedStrings.xml><?xml version="1.0" encoding="utf-8"?>
<sst xmlns="http://schemas.openxmlformats.org/spreadsheetml/2006/main" count="584" uniqueCount="92">
  <si>
    <t>ENWL</t>
  </si>
  <si>
    <t>NPGN</t>
  </si>
  <si>
    <t>NPGY</t>
  </si>
  <si>
    <t>WMID</t>
  </si>
  <si>
    <t>EMID</t>
  </si>
  <si>
    <t>SWALES</t>
  </si>
  <si>
    <t>SWEST</t>
  </si>
  <si>
    <t>LPN</t>
  </si>
  <si>
    <t>SPN</t>
  </si>
  <si>
    <t>EPN</t>
  </si>
  <si>
    <t>SPD</t>
  </si>
  <si>
    <t>SPMW</t>
  </si>
  <si>
    <t>SSEH</t>
  </si>
  <si>
    <t>SSES</t>
  </si>
  <si>
    <t>NPG</t>
  </si>
  <si>
    <t>WPD</t>
  </si>
  <si>
    <t>UKPN</t>
  </si>
  <si>
    <t>SP</t>
  </si>
  <si>
    <t>SSE</t>
  </si>
  <si>
    <t>Rank by DNO</t>
  </si>
  <si>
    <t>Efficiency Score</t>
  </si>
  <si>
    <t>Submitted costs including RPEs (net)</t>
  </si>
  <si>
    <t>Submitted/actual</t>
  </si>
  <si>
    <t>On</t>
  </si>
  <si>
    <t>Off</t>
  </si>
  <si>
    <t>Rebased efficiency score</t>
  </si>
  <si>
    <t>Modelled costs including RPEs (net) post reversal of adjustments with application of UQ</t>
  </si>
  <si>
    <t>Labour adjustment</t>
  </si>
  <si>
    <t>Regional adjustment</t>
  </si>
  <si>
    <t>Indirect cost allocation</t>
  </si>
  <si>
    <t>DNO forecast</t>
  </si>
  <si>
    <t>ED1</t>
  </si>
  <si>
    <t>ED1 total</t>
  </si>
  <si>
    <t>DR5 av to date</t>
  </si>
  <si>
    <t>Ofgem modelled view</t>
  </si>
  <si>
    <t>Number of regions for labour adjustment</t>
  </si>
  <si>
    <t>Run 9b</t>
  </si>
  <si>
    <t>UQ</t>
  </si>
  <si>
    <t>ED1 gaps - forecast minus modelled view</t>
  </si>
  <si>
    <t>ED1 gaps - forecast minus modelled view - as a percentage of our view of totex</t>
  </si>
  <si>
    <t>Driver</t>
  </si>
  <si>
    <t>Bottom up CSV</t>
  </si>
  <si>
    <t>Run 09b</t>
  </si>
  <si>
    <t>Top down 1/3 each model</t>
  </si>
  <si>
    <t>Desription</t>
  </si>
  <si>
    <t>Without fixed costs</t>
  </si>
  <si>
    <t>Combination of top downs and bottom up</t>
  </si>
  <si>
    <t>Ofgem</t>
  </si>
  <si>
    <t>DNO</t>
  </si>
  <si>
    <t>Whos view of indirects</t>
  </si>
  <si>
    <t>Combination of top downs and bottom up (12.5%, 12.5%, 75%)</t>
  </si>
  <si>
    <t>Rank based on combination of top downs and bottom up</t>
  </si>
  <si>
    <t>Average</t>
  </si>
  <si>
    <t>Median</t>
  </si>
  <si>
    <t>Combination of top downs and bottom up + monetisation of outputs</t>
  </si>
  <si>
    <t>Outputs gap</t>
  </si>
  <si>
    <t>Cost of equity gap</t>
  </si>
  <si>
    <t>Value of tighter CI targets offered</t>
  </si>
  <si>
    <t>Value of tighter CML targets offered</t>
  </si>
  <si>
    <t>Combined</t>
  </si>
  <si>
    <t>Totex high-level drivers</t>
  </si>
  <si>
    <t>Totex activity-level drivers</t>
  </si>
  <si>
    <t>Disaggregated activity-level analysis</t>
  </si>
  <si>
    <t>By DNO</t>
  </si>
  <si>
    <t>£million 2012-13 prices</t>
  </si>
  <si>
    <t>DNO submitted</t>
  </si>
  <si>
    <t>Ofgem UQ benchmark</t>
  </si>
  <si>
    <t>Difference</t>
  </si>
  <si>
    <t>Cost of equity difference</t>
  </si>
  <si>
    <t>UQ benchmarking factoring in cost of equity</t>
  </si>
  <si>
    <t>UQ benchmark factoring in CoE and IIS output values</t>
  </si>
  <si>
    <t>Combined no fixed costs</t>
  </si>
  <si>
    <t>UQ benchmark</t>
  </si>
  <si>
    <t>UQ benchmark factoring in CoE</t>
  </si>
  <si>
    <t>UQ benchmark factoring in CoE and IIS Output values</t>
  </si>
  <si>
    <t>average benchmark</t>
  </si>
  <si>
    <t>Actual gap to overall benchmark</t>
  </si>
  <si>
    <t>Industry</t>
  </si>
  <si>
    <t>By group</t>
  </si>
  <si>
    <t>DNO RAV (£m)</t>
  </si>
  <si>
    <t>35% of DNO RAV</t>
  </si>
  <si>
    <t>DNO view of cost of capital</t>
  </si>
  <si>
    <t>Value of DNO view (£m)</t>
  </si>
  <si>
    <t xml:space="preserve">Ofgem view of cost of capital </t>
  </si>
  <si>
    <t>Value of Ofgem view (£m)</t>
  </si>
  <si>
    <t>Difference (£m)</t>
  </si>
  <si>
    <t>Difference grossed up for sharing factor</t>
  </si>
  <si>
    <t>NPgN</t>
  </si>
  <si>
    <t>NPgY</t>
  </si>
  <si>
    <t>DR5 av 2014-2015</t>
  </si>
  <si>
    <t>ED1 aveg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</si>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</sst>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_);\(#,##0.0\);\-_)"/>
    <numFmt numFmtId="167" formatCode="_-* #,##0_-;\-* #,##0_-;_-* &quot;-&quot;??_-;_-@_-"/>
    <numFmt numFmtId="168" formatCode="#,##0.00;[Red]\-#,##0.00;\-"/>
    <numFmt numFmtId="169" formatCode="#,##0.0;[Red]\-#,##0.0;\-"/>
    <numFmt numFmtId="170" formatCode="0.0%"/>
    <numFmt numFmtId="171" formatCode="#,##0.0"/>
    <numFmt numFmtId="172" formatCode="&quot;£&quot;#,##0"/>
    <numFmt numFmtId="173" formatCode="[$-F800]dddd\,\ mmmm\ dd\,\ yyyy"/>
    <numFmt numFmtId="174" formatCode="[$-809]d\ mmmm\ yyyy;@"/>
    <numFmt numFmtId="175" formatCode="d\-mmm\-yyyy"/>
    <numFmt numFmtId="176" formatCode="0.000000"/>
    <numFmt numFmtId="177" formatCode="#,##0.0;[Red]\(#,##0.0\)"/>
    <numFmt numFmtId="178" formatCode="#,##0.00;[Red]#,##0.00;\-"/>
    <numFmt numFmtId="179" formatCode="#,##0.0_);[Red]\(#,##0.0\);\-"/>
    <numFmt numFmtId="180" formatCode="0;\-0;;@"/>
    <numFmt numFmtId="181" formatCode="#,##0;\(#,##0\)"/>
  </numFmts>
  <fonts count="54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Gill Sans MT"/>
      <family val="2"/>
    </font>
    <font>
      <b/>
      <sz val="10"/>
      <color theme="1"/>
      <name val="Verdana"/>
      <family val="2"/>
    </font>
    <font>
      <b/>
      <sz val="10"/>
      <color theme="1"/>
      <name val="Gill Sans MT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G Omega"/>
      <family val="2"/>
    </font>
    <font>
      <sz val="10"/>
      <name val="Gill Sans MT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1"/>
      <name val="CG Omega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u/>
      <sz val="10"/>
      <color indexed="12"/>
      <name val="Verdana"/>
      <family val="2"/>
    </font>
    <font>
      <u/>
      <sz val="7.7"/>
      <color indexed="12"/>
      <name val="CG Omega"/>
    </font>
    <font>
      <u/>
      <sz val="8.5"/>
      <color theme="10"/>
      <name val="Verdana"/>
      <family val="2"/>
    </font>
    <font>
      <sz val="10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4"/>
      <color theme="1"/>
      <name val="Verdana"/>
      <family val="2"/>
    </font>
    <font>
      <sz val="10"/>
      <name val="Helv"/>
      <charset val="204"/>
    </font>
    <font>
      <sz val="10"/>
      <color indexed="9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u/>
      <sz val="11"/>
      <color indexed="48"/>
      <name val="CG Omega"/>
      <family val="2"/>
    </font>
    <font>
      <sz val="10"/>
      <color theme="0" tint="-4.9989318521683403E-2"/>
      <name val="Gill Sans MT"/>
      <family val="2"/>
    </font>
    <font>
      <u/>
      <sz val="10"/>
      <color theme="1"/>
      <name val="Gill Sans MT"/>
      <family val="2"/>
    </font>
    <font>
      <sz val="11"/>
      <color indexed="17"/>
      <name val="Calibri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i/>
      <sz val="10"/>
      <color indexed="10"/>
      <name val="Arial"/>
      <family val="2"/>
    </font>
    <font>
      <b/>
      <sz val="8"/>
      <name val="Arial"/>
      <family val="2"/>
    </font>
    <font>
      <sz val="9"/>
      <name val="NewsGoth Lt BT"/>
      <family val="2"/>
    </font>
    <font>
      <sz val="11"/>
      <color indexed="14"/>
      <name val="Calibri"/>
      <family val="2"/>
    </font>
  </fonts>
  <fills count="67">
    <fill>
      <patternFill patternType="none"/>
    </fill>
    <fill>
      <patternFill patternType="gray125"/>
    </fill>
    <fill>
      <patternFill patternType="solid">
        <fgColor rgb="FFC5E1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6"/>
        <bgColor indexed="64"/>
      </patternFill>
    </fill>
    <fill>
      <patternFill patternType="solid">
        <fgColor rgb="FFD1FFD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5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4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8"/>
        <bgColor indexed="5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11"/>
        <bgColor indexed="1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4FAFC"/>
        <bgColor indexed="64"/>
      </patternFill>
    </fill>
    <fill>
      <patternFill patternType="solid">
        <fgColor indexed="23"/>
      </patternFill>
    </fill>
    <fill>
      <patternFill patternType="solid">
        <fgColor indexed="20"/>
      </patternFill>
    </fill>
    <fill>
      <patternFill patternType="solid">
        <fgColor indexed="58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22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43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8" fillId="0" borderId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9" fillId="2" borderId="0" applyBorder="0">
      <alignment vertical="center"/>
    </xf>
    <xf numFmtId="0" fontId="10" fillId="0" borderId="0">
      <alignment horizontal="center" vertical="center" wrapText="1"/>
    </xf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>
      <alignment vertical="justify"/>
    </xf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6" borderId="0" applyNumberFormat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5" fillId="15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8" fontId="20" fillId="19" borderId="1">
      <alignment vertical="center"/>
      <protection locked="0"/>
    </xf>
    <xf numFmtId="169" fontId="2" fillId="20" borderId="1">
      <alignment vertical="center"/>
    </xf>
    <xf numFmtId="169" fontId="20" fillId="21" borderId="1">
      <alignment vertical="center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4" fontId="21" fillId="23" borderId="5" applyNumberFormat="0" applyProtection="0">
      <alignment vertical="center"/>
    </xf>
    <xf numFmtId="4" fontId="22" fillId="23" borderId="5" applyNumberFormat="0" applyProtection="0">
      <alignment vertical="center"/>
    </xf>
    <xf numFmtId="4" fontId="21" fillId="23" borderId="5" applyNumberFormat="0" applyProtection="0">
      <alignment horizontal="left" vertical="center" indent="1"/>
    </xf>
    <xf numFmtId="0" fontId="21" fillId="23" borderId="5" applyNumberFormat="0" applyProtection="0">
      <alignment horizontal="left" vertical="top" indent="1"/>
    </xf>
    <xf numFmtId="4" fontId="21" fillId="24" borderId="0" applyNumberFormat="0" applyProtection="0">
      <alignment horizontal="left" vertical="center" indent="1"/>
    </xf>
    <xf numFmtId="4" fontId="23" fillId="25" borderId="5" applyNumberFormat="0" applyProtection="0">
      <alignment horizontal="right" vertical="center"/>
    </xf>
    <xf numFmtId="4" fontId="23" fillId="26" borderId="5" applyNumberFormat="0" applyProtection="0">
      <alignment horizontal="right" vertical="center"/>
    </xf>
    <xf numFmtId="4" fontId="23" fillId="27" borderId="5" applyNumberFormat="0" applyProtection="0">
      <alignment horizontal="right" vertical="center"/>
    </xf>
    <xf numFmtId="4" fontId="23" fillId="28" borderId="5" applyNumberFormat="0" applyProtection="0">
      <alignment horizontal="right" vertical="center"/>
    </xf>
    <xf numFmtId="4" fontId="23" fillId="29" borderId="5" applyNumberFormat="0" applyProtection="0">
      <alignment horizontal="right" vertical="center"/>
    </xf>
    <xf numFmtId="4" fontId="23" fillId="30" borderId="5" applyNumberFormat="0" applyProtection="0">
      <alignment horizontal="right" vertical="center"/>
    </xf>
    <xf numFmtId="4" fontId="23" fillId="31" borderId="5" applyNumberFormat="0" applyProtection="0">
      <alignment horizontal="right" vertical="center"/>
    </xf>
    <xf numFmtId="4" fontId="23" fillId="32" borderId="5" applyNumberFormat="0" applyProtection="0">
      <alignment horizontal="right" vertical="center"/>
    </xf>
    <xf numFmtId="4" fontId="23" fillId="33" borderId="5" applyNumberFormat="0" applyProtection="0">
      <alignment horizontal="right" vertical="center"/>
    </xf>
    <xf numFmtId="4" fontId="21" fillId="34" borderId="6" applyNumberFormat="0" applyProtection="0">
      <alignment horizontal="left" vertical="center" indent="1"/>
    </xf>
    <xf numFmtId="4" fontId="23" fillId="35" borderId="0" applyNumberFormat="0" applyProtection="0">
      <alignment horizontal="left" vertical="center" indent="1"/>
    </xf>
    <xf numFmtId="4" fontId="24" fillId="36" borderId="0" applyNumberFormat="0" applyProtection="0">
      <alignment horizontal="left" vertical="center" indent="1"/>
    </xf>
    <xf numFmtId="4" fontId="23" fillId="24" borderId="5" applyNumberFormat="0" applyProtection="0">
      <alignment horizontal="right" vertical="center"/>
    </xf>
    <xf numFmtId="4" fontId="23" fillId="35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7" fillId="36" borderId="5" applyNumberFormat="0" applyProtection="0">
      <alignment horizontal="left" vertical="center" indent="1"/>
    </xf>
    <xf numFmtId="0" fontId="7" fillId="36" borderId="5" applyNumberFormat="0" applyProtection="0">
      <alignment horizontal="left" vertical="top" indent="1"/>
    </xf>
    <xf numFmtId="0" fontId="7" fillId="24" borderId="5" applyNumberFormat="0" applyProtection="0">
      <alignment horizontal="left" vertical="center" indent="1"/>
    </xf>
    <xf numFmtId="0" fontId="7" fillId="24" borderId="5" applyNumberFormat="0" applyProtection="0">
      <alignment horizontal="left" vertical="top" indent="1"/>
    </xf>
    <xf numFmtId="0" fontId="7" fillId="37" borderId="5" applyNumberFormat="0" applyProtection="0">
      <alignment horizontal="left" vertical="center" indent="1"/>
    </xf>
    <xf numFmtId="0" fontId="7" fillId="37" borderId="5" applyNumberFormat="0" applyProtection="0">
      <alignment horizontal="left" vertical="top" indent="1"/>
    </xf>
    <xf numFmtId="0" fontId="7" fillId="35" borderId="5" applyNumberFormat="0" applyProtection="0">
      <alignment horizontal="left" vertical="center" indent="1"/>
    </xf>
    <xf numFmtId="0" fontId="7" fillId="35" borderId="5" applyNumberFormat="0" applyProtection="0">
      <alignment horizontal="left" vertical="top" indent="1"/>
    </xf>
    <xf numFmtId="0" fontId="7" fillId="38" borderId="1" applyNumberFormat="0">
      <protection locked="0"/>
    </xf>
    <xf numFmtId="4" fontId="23" fillId="39" borderId="5" applyNumberFormat="0" applyProtection="0">
      <alignment vertical="center"/>
    </xf>
    <xf numFmtId="4" fontId="25" fillId="39" borderId="5" applyNumberFormat="0" applyProtection="0">
      <alignment vertical="center"/>
    </xf>
    <xf numFmtId="4" fontId="23" fillId="39" borderId="5" applyNumberFormat="0" applyProtection="0">
      <alignment horizontal="left" vertical="center" indent="1"/>
    </xf>
    <xf numFmtId="0" fontId="23" fillId="39" borderId="5" applyNumberFormat="0" applyProtection="0">
      <alignment horizontal="left" vertical="top" indent="1"/>
    </xf>
    <xf numFmtId="4" fontId="23" fillId="35" borderId="5" applyNumberFormat="0" applyProtection="0">
      <alignment horizontal="right" vertical="center"/>
    </xf>
    <xf numFmtId="4" fontId="25" fillId="35" borderId="5" applyNumberFormat="0" applyProtection="0">
      <alignment horizontal="right" vertical="center"/>
    </xf>
    <xf numFmtId="4" fontId="23" fillId="24" borderId="5" applyNumberFormat="0" applyProtection="0">
      <alignment horizontal="left" vertical="center" indent="1"/>
    </xf>
    <xf numFmtId="0" fontId="23" fillId="24" borderId="5" applyNumberFormat="0" applyProtection="0">
      <alignment horizontal="left" vertical="top" indent="1"/>
    </xf>
    <xf numFmtId="4" fontId="26" fillId="40" borderId="0" applyNumberFormat="0" applyProtection="0">
      <alignment horizontal="left" vertical="center" indent="1"/>
    </xf>
    <xf numFmtId="4" fontId="27" fillId="35" borderId="5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173" fontId="7" fillId="0" borderId="0"/>
    <xf numFmtId="174" fontId="8" fillId="0" borderId="0"/>
    <xf numFmtId="173" fontId="8" fillId="0" borderId="0"/>
    <xf numFmtId="173" fontId="7" fillId="0" borderId="0"/>
    <xf numFmtId="173" fontId="8" fillId="0" borderId="0"/>
    <xf numFmtId="0" fontId="8" fillId="0" borderId="0"/>
    <xf numFmtId="173" fontId="8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8" fillId="0" borderId="0"/>
    <xf numFmtId="173" fontId="8" fillId="0" borderId="0"/>
    <xf numFmtId="0" fontId="8" fillId="0" borderId="0"/>
    <xf numFmtId="173" fontId="8" fillId="0" borderId="0"/>
    <xf numFmtId="173" fontId="7" fillId="0" borderId="0"/>
    <xf numFmtId="0" fontId="8" fillId="0" borderId="0"/>
    <xf numFmtId="173" fontId="8" fillId="0" borderId="0"/>
    <xf numFmtId="173" fontId="7" fillId="0" borderId="0"/>
    <xf numFmtId="0" fontId="7" fillId="0" borderId="0"/>
    <xf numFmtId="173" fontId="8" fillId="0" borderId="0"/>
    <xf numFmtId="173" fontId="8" fillId="0" borderId="0"/>
    <xf numFmtId="173" fontId="8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30" fillId="0" borderId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30" fillId="0" borderId="0"/>
    <xf numFmtId="173" fontId="7" fillId="0" borderId="0" applyFont="0" applyFill="0" applyBorder="0" applyAlignment="0" applyProtection="0"/>
    <xf numFmtId="0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8" fillId="0" borderId="0"/>
    <xf numFmtId="173" fontId="7" fillId="0" borderId="0">
      <alignment vertical="center"/>
    </xf>
    <xf numFmtId="173" fontId="7" fillId="0" borderId="0">
      <alignment vertical="center"/>
    </xf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8" fillId="0" borderId="0"/>
    <xf numFmtId="173" fontId="8" fillId="0" borderId="0"/>
    <xf numFmtId="173" fontId="8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23" fillId="35" borderId="0" applyNumberFormat="0" applyBorder="0" applyAlignment="0" applyProtection="0"/>
    <xf numFmtId="173" fontId="23" fillId="35" borderId="0" applyNumberFormat="0" applyBorder="0" applyAlignment="0" applyProtection="0"/>
    <xf numFmtId="173" fontId="23" fillId="24" borderId="0" applyNumberFormat="0" applyBorder="0" applyAlignment="0" applyProtection="0"/>
    <xf numFmtId="173" fontId="23" fillId="24" borderId="0" applyNumberFormat="0" applyBorder="0" applyAlignment="0" applyProtection="0"/>
    <xf numFmtId="173" fontId="23" fillId="32" borderId="0" applyNumberFormat="0" applyBorder="0" applyAlignment="0" applyProtection="0"/>
    <xf numFmtId="173" fontId="23" fillId="32" borderId="0" applyNumberFormat="0" applyBorder="0" applyAlignment="0" applyProtection="0"/>
    <xf numFmtId="173" fontId="23" fillId="45" borderId="0" applyNumberFormat="0" applyBorder="0" applyAlignment="0" applyProtection="0"/>
    <xf numFmtId="173" fontId="23" fillId="45" borderId="0" applyNumberFormat="0" applyBorder="0" applyAlignment="0" applyProtection="0"/>
    <xf numFmtId="173" fontId="23" fillId="35" borderId="0" applyNumberFormat="0" applyBorder="0" applyAlignment="0" applyProtection="0"/>
    <xf numFmtId="173" fontId="23" fillId="35" borderId="0" applyNumberFormat="0" applyBorder="0" applyAlignment="0" applyProtection="0"/>
    <xf numFmtId="173" fontId="23" fillId="46" borderId="0" applyNumberFormat="0" applyBorder="0" applyAlignment="0" applyProtection="0"/>
    <xf numFmtId="173" fontId="23" fillId="46" borderId="0" applyNumberFormat="0" applyBorder="0" applyAlignment="0" applyProtection="0"/>
    <xf numFmtId="173" fontId="23" fillId="47" borderId="0" applyNumberFormat="0" applyBorder="0" applyAlignment="0" applyProtection="0"/>
    <xf numFmtId="173" fontId="23" fillId="47" borderId="0" applyNumberFormat="0" applyBorder="0" applyAlignment="0" applyProtection="0"/>
    <xf numFmtId="173" fontId="23" fillId="24" borderId="0" applyNumberFormat="0" applyBorder="0" applyAlignment="0" applyProtection="0"/>
    <xf numFmtId="173" fontId="23" fillId="24" borderId="0" applyNumberFormat="0" applyBorder="0" applyAlignment="0" applyProtection="0"/>
    <xf numFmtId="173" fontId="23" fillId="31" borderId="0" applyNumberFormat="0" applyBorder="0" applyAlignment="0" applyProtection="0"/>
    <xf numFmtId="173" fontId="23" fillId="31" borderId="0" applyNumberFormat="0" applyBorder="0" applyAlignment="0" applyProtection="0"/>
    <xf numFmtId="173" fontId="23" fillId="48" borderId="0" applyNumberFormat="0" applyBorder="0" applyAlignment="0" applyProtection="0"/>
    <xf numFmtId="173" fontId="23" fillId="48" borderId="0" applyNumberFormat="0" applyBorder="0" applyAlignment="0" applyProtection="0"/>
    <xf numFmtId="173" fontId="23" fillId="36" borderId="0" applyNumberFormat="0" applyBorder="0" applyAlignment="0" applyProtection="0"/>
    <xf numFmtId="173" fontId="23" fillId="36" borderId="0" applyNumberFormat="0" applyBorder="0" applyAlignment="0" applyProtection="0"/>
    <xf numFmtId="173" fontId="23" fillId="46" borderId="0" applyNumberFormat="0" applyBorder="0" applyAlignment="0" applyProtection="0"/>
    <xf numFmtId="173" fontId="23" fillId="46" borderId="0" applyNumberFormat="0" applyBorder="0" applyAlignment="0" applyProtection="0"/>
    <xf numFmtId="173" fontId="31" fillId="49" borderId="0" applyNumberFormat="0" applyBorder="0" applyAlignment="0" applyProtection="0"/>
    <xf numFmtId="173" fontId="31" fillId="49" borderId="0" applyNumberFormat="0" applyBorder="0" applyAlignment="0" applyProtection="0"/>
    <xf numFmtId="173" fontId="31" fillId="24" borderId="0" applyNumberFormat="0" applyBorder="0" applyAlignment="0" applyProtection="0"/>
    <xf numFmtId="173" fontId="31" fillId="24" borderId="0" applyNumberFormat="0" applyBorder="0" applyAlignment="0" applyProtection="0"/>
    <xf numFmtId="173" fontId="31" fillId="31" borderId="0" applyNumberFormat="0" applyBorder="0" applyAlignment="0" applyProtection="0"/>
    <xf numFmtId="173" fontId="31" fillId="31" borderId="0" applyNumberFormat="0" applyBorder="0" applyAlignment="0" applyProtection="0"/>
    <xf numFmtId="173" fontId="31" fillId="48" borderId="0" applyNumberFormat="0" applyBorder="0" applyAlignment="0" applyProtection="0"/>
    <xf numFmtId="173" fontId="31" fillId="48" borderId="0" applyNumberFormat="0" applyBorder="0" applyAlignment="0" applyProtection="0"/>
    <xf numFmtId="173" fontId="31" fillId="49" borderId="0" applyNumberFormat="0" applyBorder="0" applyAlignment="0" applyProtection="0"/>
    <xf numFmtId="173" fontId="31" fillId="49" borderId="0" applyNumberFormat="0" applyBorder="0" applyAlignment="0" applyProtection="0"/>
    <xf numFmtId="173" fontId="31" fillId="28" borderId="0" applyNumberFormat="0" applyBorder="0" applyAlignment="0" applyProtection="0"/>
    <xf numFmtId="173" fontId="31" fillId="28" borderId="0" applyNumberFormat="0" applyBorder="0" applyAlignment="0" applyProtection="0"/>
    <xf numFmtId="173" fontId="15" fillId="50" borderId="0" applyNumberFormat="0" applyBorder="0" applyAlignment="0" applyProtection="0"/>
    <xf numFmtId="173" fontId="15" fillId="50" borderId="0" applyNumberFormat="0" applyBorder="0" applyAlignment="0" applyProtection="0"/>
    <xf numFmtId="173" fontId="15" fillId="51" borderId="0" applyNumberFormat="0" applyBorder="0" applyAlignment="0" applyProtection="0"/>
    <xf numFmtId="173" fontId="15" fillId="51" borderId="0" applyNumberFormat="0" applyBorder="0" applyAlignment="0" applyProtection="0"/>
    <xf numFmtId="173" fontId="15" fillId="52" borderId="0" applyNumberFormat="0" applyBorder="0" applyAlignment="0" applyProtection="0"/>
    <xf numFmtId="173" fontId="15" fillId="52" borderId="0" applyNumberFormat="0" applyBorder="0" applyAlignment="0" applyProtection="0"/>
    <xf numFmtId="173" fontId="15" fillId="53" borderId="0" applyNumberFormat="0" applyBorder="0" applyAlignment="0" applyProtection="0"/>
    <xf numFmtId="173" fontId="15" fillId="53" borderId="0" applyNumberFormat="0" applyBorder="0" applyAlignment="0" applyProtection="0"/>
    <xf numFmtId="173" fontId="15" fillId="54" borderId="0" applyNumberFormat="0" applyBorder="0" applyAlignment="0" applyProtection="0"/>
    <xf numFmtId="173" fontId="15" fillId="54" borderId="0" applyNumberFormat="0" applyBorder="0" applyAlignment="0" applyProtection="0"/>
    <xf numFmtId="173" fontId="15" fillId="55" borderId="0" applyNumberFormat="0" applyBorder="0" applyAlignment="0" applyProtection="0"/>
    <xf numFmtId="173" fontId="15" fillId="55" borderId="0" applyNumberFormat="0" applyBorder="0" applyAlignment="0" applyProtection="0"/>
    <xf numFmtId="173" fontId="32" fillId="14" borderId="0" applyNumberFormat="0" applyBorder="0" applyAlignment="0" applyProtection="0"/>
    <xf numFmtId="173" fontId="32" fillId="14" borderId="0" applyNumberFormat="0" applyBorder="0" applyAlignment="0" applyProtection="0"/>
    <xf numFmtId="173" fontId="33" fillId="56" borderId="18" applyNumberFormat="0" applyAlignment="0" applyProtection="0"/>
    <xf numFmtId="173" fontId="33" fillId="56" borderId="18" applyNumberFormat="0" applyAlignment="0" applyProtection="0"/>
    <xf numFmtId="173" fontId="34" fillId="53" borderId="19" applyNumberFormat="0" applyAlignment="0" applyProtection="0"/>
    <xf numFmtId="173" fontId="34" fillId="53" borderId="19" applyNumberFormat="0" applyAlignment="0" applyProtection="0"/>
    <xf numFmtId="37" fontId="10" fillId="0" borderId="20">
      <alignment horizontal="center"/>
    </xf>
    <xf numFmtId="37" fontId="10" fillId="0" borderId="0">
      <alignment horizontal="center" vertical="center" wrapText="1"/>
    </xf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173" fontId="7" fillId="0" borderId="0" applyNumberFormat="0" applyFont="0" applyBorder="0" applyAlignment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2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7" fillId="0" borderId="0" applyFill="0" applyBorder="0"/>
    <xf numFmtId="175" fontId="7" fillId="0" borderId="0" applyFill="0" applyBorder="0"/>
    <xf numFmtId="175" fontId="7" fillId="0" borderId="0" applyFill="0" applyBorder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6" fillId="0" borderId="0" applyNumberFormat="0" applyFill="0" applyBorder="0" applyAlignment="0" applyProtection="0"/>
    <xf numFmtId="173" fontId="36" fillId="0" borderId="0" applyNumberFormat="0" applyFill="0" applyBorder="0" applyAlignment="0" applyProtection="0"/>
    <xf numFmtId="173" fontId="14" fillId="57" borderId="0" applyNumberFormat="0" applyBorder="0" applyAlignment="0" applyProtection="0"/>
    <xf numFmtId="173" fontId="14" fillId="57" borderId="0" applyNumberForma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7" fillId="47" borderId="0" applyNumberFormat="0" applyFont="0" applyBorder="0" applyAlignment="0" applyProtection="0"/>
    <xf numFmtId="173" fontId="37" fillId="0" borderId="21" applyNumberFormat="0" applyFill="0" applyAlignment="0" applyProtection="0"/>
    <xf numFmtId="173" fontId="37" fillId="0" borderId="21" applyNumberFormat="0" applyFill="0" applyAlignment="0" applyProtection="0"/>
    <xf numFmtId="173" fontId="38" fillId="0" borderId="22" applyNumberFormat="0" applyFill="0" applyAlignment="0" applyProtection="0"/>
    <xf numFmtId="173" fontId="38" fillId="0" borderId="22" applyNumberFormat="0" applyFill="0" applyAlignment="0" applyProtection="0"/>
    <xf numFmtId="173" fontId="39" fillId="0" borderId="23" applyNumberFormat="0" applyFill="0" applyAlignment="0" applyProtection="0"/>
    <xf numFmtId="173" fontId="39" fillId="0" borderId="23" applyNumberFormat="0" applyFill="0" applyAlignment="0" applyProtection="0"/>
    <xf numFmtId="173" fontId="39" fillId="0" borderId="0" applyNumberFormat="0" applyFill="0" applyBorder="0" applyAlignment="0" applyProtection="0"/>
    <xf numFmtId="173" fontId="39" fillId="0" borderId="0" applyNumberFormat="0" applyFill="0" applyBorder="0" applyAlignment="0" applyProtection="0"/>
    <xf numFmtId="173" fontId="40" fillId="15" borderId="18" applyNumberFormat="0" applyAlignment="0" applyProtection="0"/>
    <xf numFmtId="173" fontId="40" fillId="15" borderId="18" applyNumberFormat="0" applyAlignment="0" applyProtection="0"/>
    <xf numFmtId="173" fontId="41" fillId="39" borderId="0"/>
    <xf numFmtId="166" fontId="42" fillId="58" borderId="0"/>
    <xf numFmtId="166" fontId="3" fillId="59" borderId="0"/>
    <xf numFmtId="166" fontId="9" fillId="60" borderId="0"/>
    <xf numFmtId="166" fontId="43" fillId="0" borderId="0" applyFill="0" applyBorder="0">
      <alignment vertical="center"/>
    </xf>
    <xf numFmtId="173" fontId="44" fillId="0" borderId="24" applyNumberFormat="0" applyFill="0" applyAlignment="0" applyProtection="0"/>
    <xf numFmtId="173" fontId="44" fillId="0" borderId="24" applyNumberFormat="0" applyFill="0" applyAlignment="0" applyProtection="0"/>
    <xf numFmtId="37" fontId="45" fillId="0" borderId="0"/>
    <xf numFmtId="173" fontId="44" fillId="15" borderId="0" applyNumberFormat="0" applyBorder="0" applyAlignment="0" applyProtection="0"/>
    <xf numFmtId="173" fontId="44" fillId="15" borderId="0" applyNumberFormat="0" applyBorder="0" applyAlignment="0" applyProtection="0"/>
    <xf numFmtId="173" fontId="20" fillId="0" borderId="0"/>
    <xf numFmtId="173" fontId="20" fillId="0" borderId="0"/>
    <xf numFmtId="173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14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14" fillId="0" borderId="0"/>
    <xf numFmtId="173" fontId="14" fillId="0" borderId="0" applyFill="0" applyBorder="0" applyAlignment="0" applyProtection="0"/>
    <xf numFmtId="173" fontId="7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2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0" fontId="7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7" fillId="0" borderId="0"/>
    <xf numFmtId="173" fontId="7" fillId="0" borderId="0"/>
    <xf numFmtId="173" fontId="7" fillId="0" borderId="0"/>
    <xf numFmtId="173" fontId="6" fillId="0" borderId="0"/>
    <xf numFmtId="0" fontId="8" fillId="0" borderId="0"/>
    <xf numFmtId="173" fontId="7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7" fillId="0" borderId="0"/>
    <xf numFmtId="173" fontId="7" fillId="0" borderId="0"/>
    <xf numFmtId="173" fontId="7" fillId="0" borderId="0"/>
    <xf numFmtId="173" fontId="7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46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46" fillId="0" borderId="0"/>
    <xf numFmtId="173" fontId="46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7" fillId="0" borderId="0"/>
    <xf numFmtId="0" fontId="2" fillId="0" borderId="0"/>
    <xf numFmtId="0" fontId="2" fillId="0" borderId="0"/>
    <xf numFmtId="173" fontId="20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/>
    <xf numFmtId="173" fontId="14" fillId="0" borderId="0" applyFill="0" applyBorder="0" applyAlignment="0" applyProtection="0"/>
    <xf numFmtId="173" fontId="14" fillId="0" borderId="0" applyFill="0" applyBorder="0" applyAlignment="0" applyProtection="0"/>
    <xf numFmtId="173" fontId="14" fillId="0" borderId="0"/>
    <xf numFmtId="0" fontId="2" fillId="0" borderId="0"/>
    <xf numFmtId="0" fontId="8" fillId="0" borderId="0"/>
    <xf numFmtId="173" fontId="8" fillId="0" borderId="0">
      <alignment vertical="top"/>
    </xf>
    <xf numFmtId="173" fontId="8" fillId="0" borderId="0">
      <alignment vertical="top"/>
    </xf>
    <xf numFmtId="173" fontId="47" fillId="0" borderId="0" applyFill="0" applyBorder="0">
      <protection locked="0"/>
    </xf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8" fillId="14" borderId="18" applyNumberFormat="0" applyFont="0" applyAlignment="0" applyProtection="0"/>
    <xf numFmtId="173" fontId="49" fillId="56" borderId="25" applyNumberFormat="0" applyAlignment="0" applyProtection="0"/>
    <xf numFmtId="173" fontId="49" fillId="56" borderId="25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176" fontId="20" fillId="61" borderId="1">
      <alignment vertical="center"/>
    </xf>
    <xf numFmtId="168" fontId="20" fillId="61" borderId="1">
      <alignment vertical="center"/>
    </xf>
    <xf numFmtId="168" fontId="20" fillId="61" borderId="1">
      <alignment vertical="center"/>
    </xf>
    <xf numFmtId="173" fontId="20" fillId="61" borderId="1">
      <alignment vertical="center"/>
    </xf>
    <xf numFmtId="173" fontId="20" fillId="61" borderId="1">
      <alignment vertical="center"/>
    </xf>
    <xf numFmtId="173" fontId="20" fillId="61" borderId="1">
      <alignment vertical="center"/>
    </xf>
    <xf numFmtId="173" fontId="20" fillId="61" borderId="1">
      <alignment vertical="center"/>
    </xf>
    <xf numFmtId="177" fontId="20" fillId="61" borderId="1">
      <alignment vertical="center"/>
    </xf>
    <xf numFmtId="177" fontId="20" fillId="61" borderId="1">
      <alignment vertical="center"/>
    </xf>
    <xf numFmtId="168" fontId="2" fillId="44" borderId="1">
      <alignment vertical="center"/>
    </xf>
    <xf numFmtId="177" fontId="2" fillId="44" borderId="1">
      <alignment vertical="center"/>
    </xf>
    <xf numFmtId="177" fontId="2" fillId="44" borderId="1">
      <alignment vertical="center"/>
    </xf>
    <xf numFmtId="176" fontId="20" fillId="61" borderId="1">
      <alignment vertical="center"/>
    </xf>
    <xf numFmtId="176" fontId="2" fillId="44" borderId="1">
      <alignment vertical="center"/>
    </xf>
    <xf numFmtId="173" fontId="50" fillId="0" borderId="0"/>
    <xf numFmtId="178" fontId="20" fillId="0" borderId="0">
      <protection locked="0"/>
    </xf>
    <xf numFmtId="178" fontId="20" fillId="0" borderId="0">
      <protection locked="0"/>
    </xf>
    <xf numFmtId="173" fontId="20" fillId="19" borderId="1">
      <alignment vertical="center"/>
      <protection locked="0"/>
    </xf>
    <xf numFmtId="173" fontId="20" fillId="19" borderId="1">
      <alignment vertical="center"/>
      <protection locked="0"/>
    </xf>
    <xf numFmtId="179" fontId="20" fillId="19" borderId="1">
      <alignment vertical="center"/>
      <protection locked="0"/>
    </xf>
    <xf numFmtId="173" fontId="20" fillId="19" borderId="1">
      <alignment vertical="center"/>
      <protection locked="0"/>
    </xf>
    <xf numFmtId="173" fontId="20" fillId="19" borderId="1">
      <alignment vertical="center"/>
      <protection locked="0"/>
    </xf>
    <xf numFmtId="179" fontId="20" fillId="19" borderId="1">
      <alignment vertical="center"/>
      <protection locked="0"/>
    </xf>
    <xf numFmtId="168" fontId="20" fillId="19" borderId="1">
      <alignment vertical="center"/>
      <protection locked="0"/>
    </xf>
    <xf numFmtId="170" fontId="20" fillId="19" borderId="1">
      <alignment vertical="center"/>
      <protection locked="0"/>
    </xf>
    <xf numFmtId="170" fontId="20" fillId="19" borderId="1">
      <alignment vertical="center"/>
      <protection locked="0"/>
    </xf>
    <xf numFmtId="168" fontId="2" fillId="62" borderId="1">
      <alignment vertical="center"/>
      <protection locked="0"/>
    </xf>
    <xf numFmtId="179" fontId="20" fillId="21" borderId="1">
      <alignment vertical="center"/>
    </xf>
    <xf numFmtId="179" fontId="20" fillId="21" borderId="1">
      <alignment vertical="center"/>
    </xf>
    <xf numFmtId="179" fontId="20" fillId="21" borderId="1">
      <alignment vertical="center"/>
    </xf>
    <xf numFmtId="179" fontId="20" fillId="21" borderId="1">
      <alignment vertical="center"/>
    </xf>
    <xf numFmtId="177" fontId="20" fillId="21" borderId="1">
      <alignment vertical="center"/>
    </xf>
    <xf numFmtId="180" fontId="2" fillId="20" borderId="1">
      <alignment vertical="center"/>
    </xf>
    <xf numFmtId="177" fontId="2" fillId="20" borderId="1">
      <alignment vertical="center"/>
    </xf>
    <xf numFmtId="176" fontId="20" fillId="21" borderId="1">
      <alignment vertical="center"/>
    </xf>
    <xf numFmtId="176" fontId="2" fillId="20" borderId="1">
      <alignment vertical="center"/>
    </xf>
    <xf numFmtId="173" fontId="20" fillId="21" borderId="1">
      <alignment vertical="center"/>
    </xf>
    <xf numFmtId="173" fontId="20" fillId="21" borderId="1">
      <alignment vertical="center"/>
    </xf>
    <xf numFmtId="173" fontId="20" fillId="21" borderId="1">
      <alignment vertical="center"/>
    </xf>
    <xf numFmtId="173" fontId="20" fillId="21" borderId="1">
      <alignment vertical="center"/>
    </xf>
    <xf numFmtId="168" fontId="20" fillId="21" borderId="1">
      <alignment vertical="center"/>
    </xf>
    <xf numFmtId="168" fontId="20" fillId="21" borderId="1">
      <alignment vertical="center"/>
    </xf>
    <xf numFmtId="168" fontId="2" fillId="20" borderId="1">
      <alignment vertical="center"/>
    </xf>
    <xf numFmtId="168" fontId="20" fillId="21" borderId="1">
      <alignment vertical="center"/>
    </xf>
    <xf numFmtId="168" fontId="20" fillId="21" borderId="1">
      <alignment vertical="center"/>
    </xf>
    <xf numFmtId="173" fontId="20" fillId="22" borderId="1">
      <alignment horizontal="right" vertical="center"/>
      <protection locked="0"/>
    </xf>
    <xf numFmtId="177" fontId="20" fillId="22" borderId="1">
      <alignment horizontal="right" vertical="center"/>
      <protection locked="0"/>
    </xf>
    <xf numFmtId="177" fontId="2" fillId="63" borderId="1">
      <alignment horizontal="right" vertical="center"/>
      <protection locked="0"/>
    </xf>
    <xf numFmtId="176" fontId="20" fillId="22" borderId="1">
      <alignment horizontal="right" vertical="center"/>
      <protection locked="0"/>
    </xf>
    <xf numFmtId="176" fontId="2" fillId="63" borderId="1">
      <alignment horizontal="right" vertical="center"/>
      <protection locked="0"/>
    </xf>
    <xf numFmtId="168" fontId="20" fillId="22" borderId="1">
      <alignment horizontal="right" vertical="center"/>
      <protection locked="0"/>
    </xf>
    <xf numFmtId="168" fontId="2" fillId="63" borderId="1">
      <alignment horizontal="right" vertical="center"/>
      <protection locked="0"/>
    </xf>
    <xf numFmtId="4" fontId="23" fillId="35" borderId="0" applyNumberFormat="0" applyProtection="0">
      <alignment horizontal="left" vertical="center" indent="1"/>
    </xf>
    <xf numFmtId="4" fontId="48" fillId="35" borderId="26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48" fillId="24" borderId="26" applyNumberFormat="0" applyProtection="0">
      <alignment horizontal="left" vertical="center" indent="1"/>
    </xf>
    <xf numFmtId="173" fontId="7" fillId="36" borderId="5" applyNumberFormat="0" applyProtection="0">
      <alignment horizontal="left" vertical="center" indent="1"/>
    </xf>
    <xf numFmtId="173" fontId="48" fillId="47" borderId="18" applyNumberFormat="0" applyProtection="0">
      <alignment horizontal="left" vertical="center" indent="1"/>
    </xf>
    <xf numFmtId="173" fontId="7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48" fillId="36" borderId="5" applyNumberFormat="0" applyProtection="0">
      <alignment horizontal="left" vertical="top" indent="1"/>
    </xf>
    <xf numFmtId="173" fontId="7" fillId="24" borderId="5" applyNumberFormat="0" applyProtection="0">
      <alignment horizontal="left" vertical="center" indent="1"/>
    </xf>
    <xf numFmtId="173" fontId="48" fillId="64" borderId="18" applyNumberFormat="0" applyProtection="0">
      <alignment horizontal="left" vertical="center" indent="1"/>
    </xf>
    <xf numFmtId="173" fontId="7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48" fillId="24" borderId="5" applyNumberFormat="0" applyProtection="0">
      <alignment horizontal="left" vertical="top" indent="1"/>
    </xf>
    <xf numFmtId="173" fontId="7" fillId="37" borderId="5" applyNumberFormat="0" applyProtection="0">
      <alignment horizontal="left" vertical="center" indent="1"/>
    </xf>
    <xf numFmtId="173" fontId="48" fillId="37" borderId="18" applyNumberFormat="0" applyProtection="0">
      <alignment horizontal="left" vertical="center" indent="1"/>
    </xf>
    <xf numFmtId="173" fontId="7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48" fillId="37" borderId="5" applyNumberFormat="0" applyProtection="0">
      <alignment horizontal="left" vertical="top" indent="1"/>
    </xf>
    <xf numFmtId="173" fontId="7" fillId="35" borderId="5" applyNumberFormat="0" applyProtection="0">
      <alignment horizontal="left" vertical="center" indent="1"/>
    </xf>
    <xf numFmtId="173" fontId="48" fillId="35" borderId="18" applyNumberFormat="0" applyProtection="0">
      <alignment horizontal="left" vertical="center" indent="1"/>
    </xf>
    <xf numFmtId="173" fontId="7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48" fillId="35" borderId="5" applyNumberFormat="0" applyProtection="0">
      <alignment horizontal="left" vertical="top" indent="1"/>
    </xf>
    <xf numFmtId="173" fontId="7" fillId="38" borderId="1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48" fillId="38" borderId="27" applyNumberFormat="0">
      <protection locked="0"/>
    </xf>
    <xf numFmtId="173" fontId="51" fillId="36" borderId="28" applyBorder="0"/>
    <xf numFmtId="173" fontId="48" fillId="65" borderId="1"/>
    <xf numFmtId="173" fontId="7" fillId="66" borderId="0"/>
    <xf numFmtId="37" fontId="10" fillId="0" borderId="9" applyNumberFormat="0"/>
    <xf numFmtId="173" fontId="52" fillId="0" borderId="29" applyNumberFormat="0" applyAlignment="0" applyProtection="0"/>
    <xf numFmtId="173" fontId="28" fillId="0" borderId="0" applyNumberFormat="0" applyFill="0" applyBorder="0" applyAlignment="0" applyProtection="0"/>
    <xf numFmtId="173" fontId="28" fillId="0" borderId="0" applyNumberFormat="0" applyFill="0" applyBorder="0" applyAlignment="0" applyProtection="0"/>
    <xf numFmtId="181" fontId="10" fillId="0" borderId="30" applyFill="0"/>
    <xf numFmtId="173" fontId="16" fillId="0" borderId="31" applyNumberFormat="0" applyFill="0" applyAlignment="0" applyProtection="0"/>
    <xf numFmtId="173" fontId="16" fillId="0" borderId="31" applyNumberFormat="0" applyFill="0" applyAlignment="0" applyProtection="0"/>
    <xf numFmtId="37" fontId="10" fillId="0" borderId="32" applyNumberFormat="0" applyFill="0"/>
    <xf numFmtId="42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53" fillId="0" borderId="0" applyNumberFormat="0" applyFill="0" applyBorder="0" applyAlignment="0" applyProtection="0"/>
    <xf numFmtId="173" fontId="53" fillId="0" borderId="0" applyNumberFormat="0" applyFill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  <xf numFmtId="173" fontId="7" fillId="39" borderId="0" applyNumberFormat="0" applyFont="0" applyBorder="0" applyAlignment="0" applyProtection="0"/>
  </cellStyleXfs>
  <cellXfs count="143">
    <xf numFmtId="0" fontId="0" fillId="0" borderId="0" xfId="0"/>
    <xf numFmtId="0" fontId="3" fillId="0" borderId="1" xfId="1" applyFont="1" applyFill="1" applyBorder="1" applyAlignment="1">
      <alignment horizontal="left"/>
    </xf>
    <xf numFmtId="0" fontId="4" fillId="0" borderId="0" xfId="0" applyFont="1"/>
    <xf numFmtId="1" fontId="0" fillId="0" borderId="0" xfId="0" applyNumberFormat="1"/>
    <xf numFmtId="0" fontId="0" fillId="0" borderId="1" xfId="0" applyBorder="1"/>
    <xf numFmtId="0" fontId="4" fillId="0" borderId="1" xfId="0" applyFont="1" applyBorder="1"/>
    <xf numFmtId="2" fontId="0" fillId="0" borderId="1" xfId="0" applyNumberFormat="1" applyBorder="1"/>
    <xf numFmtId="0" fontId="3" fillId="0" borderId="1" xfId="5" quotePrefix="1" applyFont="1" applyFill="1" applyBorder="1"/>
    <xf numFmtId="0" fontId="6" fillId="0" borderId="0" xfId="5"/>
    <xf numFmtId="0" fontId="5" fillId="0" borderId="1" xfId="5" applyFont="1" applyFill="1" applyBorder="1" applyAlignment="1">
      <alignment horizontal="center"/>
    </xf>
    <xf numFmtId="0" fontId="3" fillId="0" borderId="1" xfId="5" applyFont="1" applyFill="1" applyBorder="1"/>
    <xf numFmtId="9" fontId="0" fillId="0" borderId="0" xfId="0" applyNumberFormat="1"/>
    <xf numFmtId="0" fontId="0" fillId="0" borderId="1" xfId="0" applyBorder="1" applyAlignment="1">
      <alignment wrapText="1"/>
    </xf>
    <xf numFmtId="0" fontId="3" fillId="0" borderId="0" xfId="1" applyFont="1" applyFill="1" applyBorder="1" applyAlignment="1">
      <alignment horizontal="left"/>
    </xf>
    <xf numFmtId="0" fontId="0" fillId="0" borderId="0" xfId="0" applyFill="1"/>
    <xf numFmtId="0" fontId="0" fillId="0" borderId="1" xfId="0" applyFill="1" applyBorder="1"/>
    <xf numFmtId="9" fontId="0" fillId="0" borderId="1" xfId="0" applyNumberFormat="1" applyBorder="1"/>
    <xf numFmtId="3" fontId="0" fillId="0" borderId="0" xfId="0" applyNumberFormat="1"/>
    <xf numFmtId="0" fontId="0" fillId="0" borderId="1" xfId="0" applyFill="1" applyBorder="1" applyAlignment="1">
      <alignment horizontal="center"/>
    </xf>
    <xf numFmtId="0" fontId="3" fillId="0" borderId="1" xfId="5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3" borderId="1" xfId="0" applyFill="1" applyBorder="1"/>
    <xf numFmtId="2" fontId="4" fillId="41" borderId="1" xfId="0" applyNumberFormat="1" applyFont="1" applyFill="1" applyBorder="1"/>
    <xf numFmtId="3" fontId="0" fillId="0" borderId="1" xfId="0" applyNumberFormat="1" applyBorder="1"/>
    <xf numFmtId="1" fontId="0" fillId="0" borderId="1" xfId="0" applyNumberFormat="1" applyBorder="1"/>
    <xf numFmtId="167" fontId="0" fillId="0" borderId="1" xfId="2" applyNumberFormat="1" applyFont="1" applyBorder="1"/>
    <xf numFmtId="1" fontId="6" fillId="0" borderId="1" xfId="5" applyNumberFormat="1" applyBorder="1"/>
    <xf numFmtId="1" fontId="0" fillId="0" borderId="1" xfId="0" applyNumberFormat="1" applyFill="1" applyBorder="1"/>
    <xf numFmtId="9" fontId="0" fillId="0" borderId="1" xfId="4" applyFont="1" applyFill="1" applyBorder="1"/>
    <xf numFmtId="0" fontId="6" fillId="0" borderId="0" xfId="5" applyFill="1"/>
    <xf numFmtId="43" fontId="0" fillId="0" borderId="1" xfId="0" applyNumberFormat="1" applyBorder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167" fontId="0" fillId="0" borderId="1" xfId="0" applyNumberFormat="1" applyBorder="1"/>
    <xf numFmtId="0" fontId="3" fillId="0" borderId="1" xfId="254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9" fontId="2" fillId="0" borderId="1" xfId="4" applyFont="1" applyBorder="1"/>
    <xf numFmtId="1" fontId="0" fillId="0" borderId="1" xfId="0" applyNumberFormat="1" applyFont="1" applyBorder="1"/>
    <xf numFmtId="0" fontId="5" fillId="0" borderId="2" xfId="5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3" xfId="0" applyFill="1" applyBorder="1" applyAlignment="1">
      <alignment wrapText="1"/>
    </xf>
    <xf numFmtId="170" fontId="4" fillId="43" borderId="0" xfId="4" applyNumberFormat="1" applyFont="1" applyFill="1"/>
    <xf numFmtId="9" fontId="4" fillId="43" borderId="0" xfId="0" applyNumberFormat="1" applyFont="1" applyFill="1"/>
    <xf numFmtId="0" fontId="0" fillId="0" borderId="8" xfId="0" applyBorder="1"/>
    <xf numFmtId="0" fontId="4" fillId="4" borderId="7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44" borderId="7" xfId="0" applyFont="1" applyFill="1" applyBorder="1" applyAlignment="1">
      <alignment horizontal="center"/>
    </xf>
    <xf numFmtId="0" fontId="0" fillId="42" borderId="0" xfId="0" applyFill="1"/>
    <xf numFmtId="0" fontId="4" fillId="0" borderId="4" xfId="0" applyFont="1" applyBorder="1" applyAlignment="1"/>
    <xf numFmtId="0" fontId="4" fillId="0" borderId="3" xfId="0" applyFont="1" applyBorder="1" applyAlignment="1"/>
    <xf numFmtId="0" fontId="3" fillId="0" borderId="1" xfId="1" applyFont="1" applyFill="1" applyBorder="1" applyAlignment="1">
      <alignment horizontal="left" wrapText="1"/>
    </xf>
    <xf numFmtId="170" fontId="2" fillId="0" borderId="1" xfId="4" applyNumberFormat="1" applyFont="1" applyBorder="1"/>
    <xf numFmtId="170" fontId="0" fillId="0" borderId="0" xfId="0" applyNumberFormat="1"/>
    <xf numFmtId="10" fontId="0" fillId="0" borderId="1" xfId="4" applyNumberFormat="1" applyFont="1" applyFill="1" applyBorder="1"/>
    <xf numFmtId="170" fontId="0" fillId="0" borderId="1" xfId="0" applyNumberFormat="1" applyBorder="1"/>
    <xf numFmtId="44" fontId="0" fillId="0" borderId="0" xfId="255" applyFont="1"/>
    <xf numFmtId="165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0" borderId="17" xfId="5" applyFont="1" applyFill="1" applyBorder="1" applyAlignment="1">
      <alignment horizontal="center"/>
    </xf>
    <xf numFmtId="3" fontId="6" fillId="0" borderId="1" xfId="5" applyNumberFormat="1" applyBorder="1"/>
    <xf numFmtId="3" fontId="0" fillId="0" borderId="0" xfId="0" applyNumberFormat="1" applyFill="1"/>
    <xf numFmtId="3" fontId="0" fillId="0" borderId="1" xfId="0" applyNumberFormat="1" applyFill="1" applyBorder="1"/>
    <xf numFmtId="165" fontId="6" fillId="0" borderId="0" xfId="5" applyNumberFormat="1" applyFill="1"/>
    <xf numFmtId="3" fontId="0" fillId="0" borderId="2" xfId="0" applyNumberFormat="1" applyFill="1" applyBorder="1"/>
    <xf numFmtId="167" fontId="0" fillId="0" borderId="1" xfId="0" applyNumberFormat="1" applyFill="1" applyBorder="1"/>
    <xf numFmtId="9" fontId="0" fillId="0" borderId="1" xfId="0" applyNumberFormat="1" applyFill="1" applyBorder="1"/>
    <xf numFmtId="3" fontId="4" fillId="0" borderId="1" xfId="0" applyNumberFormat="1" applyFont="1" applyFill="1" applyBorder="1"/>
    <xf numFmtId="3" fontId="6" fillId="0" borderId="1" xfId="5" applyNumberFormat="1" applyFill="1" applyBorder="1"/>
    <xf numFmtId="3" fontId="4" fillId="0" borderId="0" xfId="0" applyNumberFormat="1" applyFont="1" applyFill="1"/>
    <xf numFmtId="167" fontId="0" fillId="0" borderId="0" xfId="0" applyNumberFormat="1" applyFill="1"/>
    <xf numFmtId="0" fontId="6" fillId="0" borderId="1" xfId="5" applyFill="1" applyBorder="1"/>
    <xf numFmtId="165" fontId="6" fillId="0" borderId="1" xfId="5" applyNumberFormat="1" applyFill="1" applyBorder="1"/>
    <xf numFmtId="2" fontId="6" fillId="0" borderId="1" xfId="5" applyNumberFormat="1" applyFill="1" applyBorder="1"/>
    <xf numFmtId="167" fontId="0" fillId="0" borderId="1" xfId="2" applyNumberFormat="1" applyFont="1" applyFill="1" applyBorder="1"/>
    <xf numFmtId="1" fontId="6" fillId="0" borderId="1" xfId="5" applyNumberFormat="1" applyFill="1" applyBorder="1"/>
    <xf numFmtId="1" fontId="6" fillId="0" borderId="2" xfId="5" applyNumberFormat="1" applyFill="1" applyBorder="1"/>
    <xf numFmtId="44" fontId="0" fillId="0" borderId="0" xfId="255" applyFont="1" applyFill="1"/>
    <xf numFmtId="2" fontId="0" fillId="0" borderId="0" xfId="0" applyNumberFormat="1" applyFill="1"/>
    <xf numFmtId="1" fontId="0" fillId="0" borderId="0" xfId="0" applyNumberFormat="1" applyFill="1"/>
    <xf numFmtId="3" fontId="0" fillId="0" borderId="1" xfId="0" applyNumberFormat="1" applyFill="1" applyBorder="1" applyAlignment="1">
      <alignment wrapText="1"/>
    </xf>
    <xf numFmtId="2" fontId="0" fillId="0" borderId="1" xfId="0" applyNumberFormat="1" applyFill="1" applyBorder="1"/>
    <xf numFmtId="1" fontId="6" fillId="0" borderId="0" xfId="5" applyNumberFormat="1" applyFill="1"/>
    <xf numFmtId="1" fontId="13" fillId="0" borderId="0" xfId="5" applyNumberFormat="1" applyFont="1" applyFill="1"/>
    <xf numFmtId="0" fontId="3" fillId="0" borderId="0" xfId="5" applyFont="1" applyFill="1" applyBorder="1"/>
    <xf numFmtId="0" fontId="6" fillId="0" borderId="0" xfId="5" applyFill="1" applyBorder="1"/>
    <xf numFmtId="0" fontId="5" fillId="0" borderId="0" xfId="5" applyFont="1" applyFill="1" applyBorder="1" applyAlignment="1">
      <alignment horizontal="center"/>
    </xf>
    <xf numFmtId="165" fontId="6" fillId="0" borderId="0" xfId="5" applyNumberFormat="1" applyFill="1" applyBorder="1"/>
    <xf numFmtId="1" fontId="6" fillId="0" borderId="0" xfId="5" applyNumberFormat="1" applyFill="1" applyBorder="1"/>
    <xf numFmtId="1" fontId="13" fillId="0" borderId="0" xfId="5" applyNumberFormat="1" applyFont="1" applyFill="1" applyBorder="1"/>
    <xf numFmtId="0" fontId="5" fillId="0" borderId="1" xfId="1" applyFont="1" applyFill="1" applyBorder="1" applyAlignment="1">
      <alignment horizontal="left"/>
    </xf>
    <xf numFmtId="9" fontId="4" fillId="0" borderId="7" xfId="4" applyFont="1" applyFill="1" applyBorder="1" applyAlignment="1">
      <alignment horizontal="center"/>
    </xf>
    <xf numFmtId="0" fontId="0" fillId="0" borderId="0" xfId="0" applyFill="1" applyAlignment="1">
      <alignment wrapText="1"/>
    </xf>
    <xf numFmtId="9" fontId="4" fillId="0" borderId="16" xfId="4" applyFont="1" applyFill="1" applyBorder="1" applyAlignment="1">
      <alignment horizontal="center"/>
    </xf>
    <xf numFmtId="0" fontId="13" fillId="0" borderId="1" xfId="5" applyFont="1" applyBorder="1"/>
    <xf numFmtId="0" fontId="6" fillId="0" borderId="0" xfId="5" applyBorder="1"/>
    <xf numFmtId="0" fontId="6" fillId="0" borderId="1" xfId="5" applyBorder="1" applyAlignment="1">
      <alignment wrapText="1"/>
    </xf>
    <xf numFmtId="3" fontId="6" fillId="0" borderId="1" xfId="5" applyNumberFormat="1" applyBorder="1" applyAlignment="1">
      <alignment wrapText="1"/>
    </xf>
    <xf numFmtId="0" fontId="6" fillId="0" borderId="1" xfId="5" applyFill="1" applyBorder="1" applyAlignment="1">
      <alignment wrapText="1"/>
    </xf>
    <xf numFmtId="0" fontId="6" fillId="0" borderId="0" xfId="5" applyFill="1" applyBorder="1" applyAlignment="1">
      <alignment wrapText="1"/>
    </xf>
    <xf numFmtId="0" fontId="4" fillId="0" borderId="1" xfId="5" applyFont="1" applyBorder="1"/>
    <xf numFmtId="170" fontId="0" fillId="0" borderId="0" xfId="56" applyNumberFormat="1" applyFont="1" applyFill="1" applyBorder="1"/>
    <xf numFmtId="170" fontId="0" fillId="0" borderId="1" xfId="56" applyNumberFormat="1" applyFont="1" applyFill="1" applyBorder="1"/>
    <xf numFmtId="9" fontId="0" fillId="0" borderId="1" xfId="56" applyFont="1" applyFill="1" applyBorder="1"/>
    <xf numFmtId="170" fontId="6" fillId="0" borderId="1" xfId="5" applyNumberFormat="1" applyFill="1" applyBorder="1"/>
    <xf numFmtId="170" fontId="6" fillId="0" borderId="1" xfId="5" applyNumberFormat="1" applyBorder="1"/>
    <xf numFmtId="0" fontId="4" fillId="0" borderId="1" xfId="5" applyFont="1" applyFill="1" applyBorder="1"/>
    <xf numFmtId="171" fontId="6" fillId="0" borderId="0" xfId="5" applyNumberFormat="1"/>
    <xf numFmtId="9" fontId="0" fillId="0" borderId="0" xfId="56" applyFont="1" applyFill="1" applyBorder="1"/>
    <xf numFmtId="170" fontId="6" fillId="0" borderId="0" xfId="5" applyNumberFormat="1" applyFill="1" applyBorder="1"/>
    <xf numFmtId="0" fontId="13" fillId="0" borderId="0" xfId="5" applyFont="1" applyFill="1" applyBorder="1"/>
    <xf numFmtId="0" fontId="13" fillId="0" borderId="1" xfId="5" applyFont="1" applyBorder="1" applyAlignment="1">
      <alignment wrapText="1"/>
    </xf>
    <xf numFmtId="170" fontId="0" fillId="0" borderId="1" xfId="56" applyNumberFormat="1" applyFont="1" applyBorder="1"/>
    <xf numFmtId="170" fontId="0" fillId="0" borderId="0" xfId="56" applyNumberFormat="1" applyFont="1" applyBorder="1"/>
    <xf numFmtId="0" fontId="6" fillId="0" borderId="0" xfId="5" applyFont="1" applyFill="1" applyBorder="1" applyAlignment="1">
      <alignment wrapText="1"/>
    </xf>
    <xf numFmtId="0" fontId="2" fillId="0" borderId="1" xfId="25" applyBorder="1"/>
    <xf numFmtId="166" fontId="9" fillId="0" borderId="1" xfId="25" applyNumberFormat="1" applyFont="1" applyBorder="1" applyAlignment="1">
      <alignment vertical="center" wrapText="1"/>
    </xf>
    <xf numFmtId="0" fontId="2" fillId="0" borderId="0" xfId="25"/>
    <xf numFmtId="166" fontId="9" fillId="0" borderId="1" xfId="25" applyNumberFormat="1" applyFont="1" applyBorder="1" applyAlignment="1">
      <alignment vertical="center"/>
    </xf>
    <xf numFmtId="172" fontId="2" fillId="0" borderId="1" xfId="25" applyNumberFormat="1" applyBorder="1"/>
    <xf numFmtId="10" fontId="2" fillId="0" borderId="1" xfId="25" applyNumberFormat="1" applyBorder="1"/>
    <xf numFmtId="1" fontId="2" fillId="0" borderId="1" xfId="25" applyNumberFormat="1" applyBorder="1"/>
    <xf numFmtId="1" fontId="6" fillId="0" borderId="0" xfId="5" applyNumberFormat="1"/>
    <xf numFmtId="0" fontId="1" fillId="0" borderId="1" xfId="5" applyFont="1" applyFill="1" applyBorder="1"/>
    <xf numFmtId="0" fontId="6" fillId="0" borderId="1" xfId="5" applyBorder="1" applyAlignment="1">
      <alignment horizontal="center"/>
    </xf>
    <xf numFmtId="0" fontId="13" fillId="0" borderId="1" xfId="5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433">
    <cellStyle name="%" xfId="60"/>
    <cellStyle name="% 10" xfId="256"/>
    <cellStyle name="% 10 2" xfId="257"/>
    <cellStyle name="% 2" xfId="258"/>
    <cellStyle name="% 2 2" xfId="259"/>
    <cellStyle name="% 2 2 2" xfId="260"/>
    <cellStyle name="% 2 2_3.1.2 DB Pension Detail" xfId="261"/>
    <cellStyle name="% 3" xfId="262"/>
    <cellStyle name="% 4" xfId="263"/>
    <cellStyle name="% 4 2" xfId="264"/>
    <cellStyle name="% 4 3" xfId="265"/>
    <cellStyle name="% 4 4" xfId="266"/>
    <cellStyle name="% 4 5" xfId="267"/>
    <cellStyle name="% 4 6" xfId="268"/>
    <cellStyle name="% 4 7" xfId="269"/>
    <cellStyle name="% 4 8" xfId="270"/>
    <cellStyle name="%_3.3 Tax" xfId="271"/>
    <cellStyle name="%_3.3 Tax 2" xfId="272"/>
    <cellStyle name="%_4.2 Activity Indicators" xfId="273"/>
    <cellStyle name="%_BP10+ GTO Capex Split CN" xfId="274"/>
    <cellStyle name="%_GTO Non Operational Capex Roll-over submission (FINAL with property)" xfId="275"/>
    <cellStyle name="%_NGG Opex PCRRP Tables 31 Mar 2009" xfId="276"/>
    <cellStyle name="%_NGG TPCR4 MG Workings" xfId="277"/>
    <cellStyle name="%_Opex Input" xfId="278"/>
    <cellStyle name="%_Sch 2.1 Eng schedule 2009-10 Final @ 270710" xfId="279"/>
    <cellStyle name="%_Transmission PCRRP tables_SPTL_200809 V1" xfId="280"/>
    <cellStyle name="%_VR NGET Opex tables" xfId="281"/>
    <cellStyle name="%_VR Pensions Opex tables" xfId="282"/>
    <cellStyle name="_070323 - 5yr opex BPQ (Final)" xfId="61"/>
    <cellStyle name="_0708 GSO Capex RRP (detail)" xfId="283"/>
    <cellStyle name="_0708 GSO Capex RRP (detail) 2" xfId="284"/>
    <cellStyle name="_0708 GSO Capex RRP (detail) 2 2" xfId="285"/>
    <cellStyle name="_0708 GSO Capex RRP (detail) 2 3" xfId="286"/>
    <cellStyle name="_0708 GSO Capex RRP (detail) 2 4" xfId="287"/>
    <cellStyle name="_0708 GSO Capex RRP (detail) 2 5" xfId="288"/>
    <cellStyle name="_0708 GSO Capex RRP (detail) 2 6" xfId="289"/>
    <cellStyle name="_0708 GSO Capex RRP (detail) 2 7" xfId="290"/>
    <cellStyle name="_0708 GSO Capex RRP (detail) 2 8" xfId="291"/>
    <cellStyle name="_0708 GSO Capex RRP (detail)_Opex Input" xfId="292"/>
    <cellStyle name="_0708 TO Non-Op Capex (detail)" xfId="293"/>
    <cellStyle name="_Book4" xfId="294"/>
    <cellStyle name="_Book4 2" xfId="295"/>
    <cellStyle name="_Book4 2 2" xfId="296"/>
    <cellStyle name="_Book4 2 3" xfId="297"/>
    <cellStyle name="_Book4 2 4" xfId="298"/>
    <cellStyle name="_Book4 2 5" xfId="299"/>
    <cellStyle name="_Book4 2 6" xfId="300"/>
    <cellStyle name="_Book4 2 7" xfId="301"/>
    <cellStyle name="_Book4 2 8" xfId="302"/>
    <cellStyle name="_BP10+ GTO Capex Split CN" xfId="303"/>
    <cellStyle name="_BP10+post TIC 1 Jun" xfId="304"/>
    <cellStyle name="_BP10+post TIC 1 Jun 2" xfId="305"/>
    <cellStyle name="_BP10+post TIC 1 Jun 2 2" xfId="306"/>
    <cellStyle name="_BP10+post TIC 1 Jun 2 3" xfId="307"/>
    <cellStyle name="_BP10+post TIC 1 Jun 2 4" xfId="308"/>
    <cellStyle name="_BP10+post TIC 1 Jun 2 5" xfId="309"/>
    <cellStyle name="_BP10+post TIC 1 Jun 2 6" xfId="310"/>
    <cellStyle name="_BP10+post TIC 1 Jun 2 7" xfId="311"/>
    <cellStyle name="_BP10+post TIC 1 Jun 2 8" xfId="312"/>
    <cellStyle name="_Capital Plan - IS UK" xfId="313"/>
    <cellStyle name="_Capital Plan - IS UK_0910 GSO Capex RRP - Final (Detail) v2 220710" xfId="314"/>
    <cellStyle name="_Capital Plan - IS UK_0910 GSO Capex RRP - Final (Detail) v2 220710 2" xfId="315"/>
    <cellStyle name="_Capital Plan - IS UK_0910 GSO Capex RRP - Final (Detail) v2 220710 2 2" xfId="316"/>
    <cellStyle name="_Capital Plan - IS UK_0910 GSO Capex RRP - Final (Detail) v2 220710 2 3" xfId="317"/>
    <cellStyle name="_Capital Plan - IS UK_0910 GSO Capex RRP - Final (Detail) v2 220710 2 4" xfId="318"/>
    <cellStyle name="_Capital Plan - IS UK_0910 GSO Capex RRP - Final (Detail) v2 220710 2 5" xfId="319"/>
    <cellStyle name="_Capital Plan - IS UK_0910 GSO Capex RRP - Final (Detail) v2 220710 2 6" xfId="320"/>
    <cellStyle name="_Capital Plan - IS UK_0910 GSO Capex RRP - Final (Detail) v2 220710 2 7" xfId="321"/>
    <cellStyle name="_Capital Plan - IS UK_0910 GSO Capex RRP - Final (Detail) v2 220710 2 8" xfId="322"/>
    <cellStyle name="_Capital Plan - IS UK_0910 GSO Capex RRP - Final (Detail) v2 220710_Opex Input" xfId="323"/>
    <cellStyle name="_Gas TO major Projects Forecast Jun-10" xfId="324"/>
    <cellStyle name="_Gas TO major Projects Forecast Jun-10 2" xfId="325"/>
    <cellStyle name="_Gas TO major Projects Forecast Jun-10 2 2" xfId="326"/>
    <cellStyle name="_Gas TO major Projects Forecast Jun-10 2 3" xfId="327"/>
    <cellStyle name="_Gas TO major Projects Forecast Jun-10 2 4" xfId="328"/>
    <cellStyle name="_Gas TO major Projects Forecast Jun-10 2 5" xfId="329"/>
    <cellStyle name="_Gas TO major Projects Forecast Jun-10 2 6" xfId="330"/>
    <cellStyle name="_Gas TO major Projects Forecast Jun-10 2 7" xfId="331"/>
    <cellStyle name="_Gas TO major Projects Forecast Jun-10 2 8" xfId="332"/>
    <cellStyle name="_Gas TO major Projects Forecast May-10 BP10+ v5" xfId="333"/>
    <cellStyle name="_Gas TO major Projects Forecast May-10 BP10+ v5 2" xfId="334"/>
    <cellStyle name="_Gas TO major Projects Forecast May-10 BP10+ v5 2 2" xfId="335"/>
    <cellStyle name="_Gas TO major Projects Forecast May-10 BP10+ v5 2 3" xfId="336"/>
    <cellStyle name="_Gas TO major Projects Forecast May-10 BP10+ v5 2 4" xfId="337"/>
    <cellStyle name="_Gas TO major Projects Forecast May-10 BP10+ v5 2 5" xfId="338"/>
    <cellStyle name="_Gas TO major Projects Forecast May-10 BP10+ v5 2 6" xfId="339"/>
    <cellStyle name="_Gas TO major Projects Forecast May-10 BP10+ v5 2 7" xfId="340"/>
    <cellStyle name="_Gas TO major Projects Forecast May-10 BP10+ v5 2 8" xfId="341"/>
    <cellStyle name="_GTO Non Operational Capex Roll-over submission (FINAL with property)" xfId="342"/>
    <cellStyle name="_Test scoring_UKGDx_20070924_Pilot (DV)" xfId="343"/>
    <cellStyle name="=C:\WINNT\SYSTEM32\COMMAND.COM" xfId="6"/>
    <cellStyle name="=C:\WINNT\SYSTEM32\COMMAND.COM 10" xfId="344"/>
    <cellStyle name="=C:\WINNT\SYSTEM32\COMMAND.COM 11" xfId="345"/>
    <cellStyle name="=C:\WINNT\SYSTEM32\COMMAND.COM 12" xfId="346"/>
    <cellStyle name="=C:\WINNT\SYSTEM32\COMMAND.COM 13" xfId="347"/>
    <cellStyle name="=C:\WINNT\SYSTEM32\COMMAND.COM 14" xfId="348"/>
    <cellStyle name="=C:\WINNT\SYSTEM32\COMMAND.COM 15" xfId="349"/>
    <cellStyle name="=C:\WINNT\SYSTEM32\COMMAND.COM 16" xfId="350"/>
    <cellStyle name="=C:\WINNT\SYSTEM32\COMMAND.COM 17" xfId="351"/>
    <cellStyle name="=C:\WINNT\SYSTEM32\COMMAND.COM 18" xfId="352"/>
    <cellStyle name="=C:\WINNT\SYSTEM32\COMMAND.COM 19" xfId="353"/>
    <cellStyle name="=C:\WINNT\SYSTEM32\COMMAND.COM 2" xfId="7"/>
    <cellStyle name="=C:\WINNT\SYSTEM32\COMMAND.COM 2 2" xfId="62"/>
    <cellStyle name="=C:\WINNT\SYSTEM32\COMMAND.COM 2 2 2" xfId="8"/>
    <cellStyle name="=C:\WINNT\SYSTEM32\COMMAND.COM 2 2 2 2" xfId="354"/>
    <cellStyle name="=C:\WINNT\SYSTEM32\COMMAND.COM 2 2 2 3" xfId="355"/>
    <cellStyle name="=C:\WINNT\SYSTEM32\COMMAND.COM 2 2 2_Opex Input" xfId="356"/>
    <cellStyle name="=C:\WINNT\SYSTEM32\COMMAND.COM 2 2 3" xfId="357"/>
    <cellStyle name="=C:\WINNT\SYSTEM32\COMMAND.COM 2 2_Opex Input" xfId="358"/>
    <cellStyle name="=C:\WINNT\SYSTEM32\COMMAND.COM 2 3" xfId="359"/>
    <cellStyle name="=C:\WINNT\SYSTEM32\COMMAND.COM 2_Opex Input" xfId="360"/>
    <cellStyle name="=C:\WINNT\SYSTEM32\COMMAND.COM 20" xfId="361"/>
    <cellStyle name="=C:\WINNT\SYSTEM32\COMMAND.COM 21" xfId="362"/>
    <cellStyle name="=C:\WINNT\SYSTEM32\COMMAND.COM 22" xfId="363"/>
    <cellStyle name="=C:\WINNT\SYSTEM32\COMMAND.COM 23" xfId="364"/>
    <cellStyle name="=C:\WINNT\SYSTEM32\COMMAND.COM 23 2" xfId="365"/>
    <cellStyle name="=C:\WINNT\SYSTEM32\COMMAND.COM 24" xfId="366"/>
    <cellStyle name="=C:\WINNT\SYSTEM32\COMMAND.COM 25" xfId="367"/>
    <cellStyle name="=C:\WINNT\SYSTEM32\COMMAND.COM 25 2" xfId="368"/>
    <cellStyle name="=C:\WINNT\SYSTEM32\COMMAND.COM 25 3" xfId="369"/>
    <cellStyle name="=C:\WINNT\SYSTEM32\COMMAND.COM 26" xfId="370"/>
    <cellStyle name="=C:\WINNT\SYSTEM32\COMMAND.COM 27" xfId="371"/>
    <cellStyle name="=C:\WINNT\SYSTEM32\COMMAND.COM 28" xfId="372"/>
    <cellStyle name="=C:\WINNT\SYSTEM32\COMMAND.COM 29" xfId="373"/>
    <cellStyle name="=C:\WINNT\SYSTEM32\COMMAND.COM 3" xfId="63"/>
    <cellStyle name="=C:\WINNT\SYSTEM32\COMMAND.COM 30" xfId="374"/>
    <cellStyle name="=C:\WINNT\SYSTEM32\COMMAND.COM 31" xfId="375"/>
    <cellStyle name="=C:\WINNT\SYSTEM32\COMMAND.COM 32" xfId="376"/>
    <cellStyle name="=C:\WINNT\SYSTEM32\COMMAND.COM 33" xfId="377"/>
    <cellStyle name="=C:\WINNT\SYSTEM32\COMMAND.COM 4" xfId="378"/>
    <cellStyle name="=C:\WINNT\SYSTEM32\COMMAND.COM 4 2" xfId="379"/>
    <cellStyle name="=C:\WINNT\SYSTEM32\COMMAND.COM 4 3" xfId="380"/>
    <cellStyle name="=C:\WINNT\SYSTEM32\COMMAND.COM 4_Opex Input" xfId="381"/>
    <cellStyle name="=C:\WINNT\SYSTEM32\COMMAND.COM 5" xfId="382"/>
    <cellStyle name="=C:\WINNT\SYSTEM32\COMMAND.COM 6" xfId="383"/>
    <cellStyle name="=C:\WINNT\SYSTEM32\COMMAND.COM 7" xfId="384"/>
    <cellStyle name="=C:\WINNT\SYSTEM32\COMMAND.COM 8" xfId="385"/>
    <cellStyle name="=C:\WINNT\SYSTEM32\COMMAND.COM 9" xfId="386"/>
    <cellStyle name="=C:\WINNT\SYSTEM32\COMMAND.COM_A1_Total" xfId="64"/>
    <cellStyle name="=C:\WINNT35\SYSTEM32\COMMAND.COM" xfId="65"/>
    <cellStyle name="20% - Accent1 2" xfId="387"/>
    <cellStyle name="20% - Accent1 3" xfId="388"/>
    <cellStyle name="20% - Accent2 2" xfId="389"/>
    <cellStyle name="20% - Accent2 3" xfId="390"/>
    <cellStyle name="20% - Accent3 2" xfId="391"/>
    <cellStyle name="20% - Accent3 3" xfId="392"/>
    <cellStyle name="20% - Accent4 2" xfId="393"/>
    <cellStyle name="20% - Accent4 3" xfId="394"/>
    <cellStyle name="20% - Accent5 2" xfId="395"/>
    <cellStyle name="20% - Accent5 3" xfId="396"/>
    <cellStyle name="20% - Accent6 2" xfId="397"/>
    <cellStyle name="20% - Accent6 3" xfId="398"/>
    <cellStyle name="40% - Accent1 2" xfId="399"/>
    <cellStyle name="40% - Accent1 3" xfId="400"/>
    <cellStyle name="40% - Accent2 2" xfId="401"/>
    <cellStyle name="40% - Accent2 3" xfId="402"/>
    <cellStyle name="40% - Accent3 2" xfId="403"/>
    <cellStyle name="40% - Accent3 3" xfId="404"/>
    <cellStyle name="40% - Accent4 2" xfId="405"/>
    <cellStyle name="40% - Accent4 3" xfId="406"/>
    <cellStyle name="40% - Accent5 2" xfId="407"/>
    <cellStyle name="40% - Accent5 3" xfId="408"/>
    <cellStyle name="40% - Accent6 2" xfId="409"/>
    <cellStyle name="40% - Accent6 3" xfId="410"/>
    <cellStyle name="60% - Accent1 2" xfId="411"/>
    <cellStyle name="60% - Accent1 3" xfId="412"/>
    <cellStyle name="60% - Accent2 2" xfId="413"/>
    <cellStyle name="60% - Accent2 3" xfId="414"/>
    <cellStyle name="60% - Accent3 2" xfId="415"/>
    <cellStyle name="60% - Accent3 3" xfId="416"/>
    <cellStyle name="60% - Accent4 2" xfId="417"/>
    <cellStyle name="60% - Accent4 3" xfId="418"/>
    <cellStyle name="60% - Accent5 2" xfId="419"/>
    <cellStyle name="60% - Accent5 3" xfId="420"/>
    <cellStyle name="60% - Accent6 2" xfId="421"/>
    <cellStyle name="60% - Accent6 3" xfId="422"/>
    <cellStyle name="Accent1 - 20%" xfId="66"/>
    <cellStyle name="Accent1 - 40%" xfId="67"/>
    <cellStyle name="Accent1 - 60%" xfId="68"/>
    <cellStyle name="Accent1 2" xfId="423"/>
    <cellStyle name="Accent1 3" xfId="424"/>
    <cellStyle name="Accent2 - 20%" xfId="69"/>
    <cellStyle name="Accent2 - 40%" xfId="70"/>
    <cellStyle name="Accent2 - 60%" xfId="71"/>
    <cellStyle name="Accent2 2" xfId="425"/>
    <cellStyle name="Accent2 3" xfId="426"/>
    <cellStyle name="Accent3 - 20%" xfId="72"/>
    <cellStyle name="Accent3 - 40%" xfId="73"/>
    <cellStyle name="Accent3 - 60%" xfId="74"/>
    <cellStyle name="Accent3 2" xfId="427"/>
    <cellStyle name="Accent3 3" xfId="428"/>
    <cellStyle name="Accent4 - 20%" xfId="75"/>
    <cellStyle name="Accent4 - 40%" xfId="76"/>
    <cellStyle name="Accent4 - 60%" xfId="77"/>
    <cellStyle name="Accent4 2" xfId="429"/>
    <cellStyle name="Accent4 3" xfId="430"/>
    <cellStyle name="Accent5 - 20%" xfId="78"/>
    <cellStyle name="Accent5 - 40%" xfId="79"/>
    <cellStyle name="Accent5 - 60%" xfId="80"/>
    <cellStyle name="Accent5 2" xfId="431"/>
    <cellStyle name="Accent5 3" xfId="432"/>
    <cellStyle name="Accent6 - 20%" xfId="81"/>
    <cellStyle name="Accent6 - 40%" xfId="82"/>
    <cellStyle name="Accent6 - 60%" xfId="83"/>
    <cellStyle name="Accent6 2" xfId="433"/>
    <cellStyle name="Accent6 3" xfId="434"/>
    <cellStyle name="Bad 2" xfId="435"/>
    <cellStyle name="Bad 3" xfId="436"/>
    <cellStyle name="Calculation 2" xfId="437"/>
    <cellStyle name="Calculation 3" xfId="438"/>
    <cellStyle name="Check Cell 2" xfId="439"/>
    <cellStyle name="Check Cell 3" xfId="440"/>
    <cellStyle name="column Head Underlined" xfId="441"/>
    <cellStyle name="Column Heading" xfId="442"/>
    <cellStyle name="Comma" xfId="2" builtinId="3"/>
    <cellStyle name="Comma [1]" xfId="443"/>
    <cellStyle name="Comma [1] 2" xfId="444"/>
    <cellStyle name="Comma [1] 2 2" xfId="445"/>
    <cellStyle name="Comma [1] 2 3" xfId="446"/>
    <cellStyle name="Comma [1] 2 4" xfId="447"/>
    <cellStyle name="Comma [1] 2 5" xfId="448"/>
    <cellStyle name="Comma [1] 2 6" xfId="449"/>
    <cellStyle name="Comma [1] 2 7" xfId="450"/>
    <cellStyle name="Comma [1] 2 8" xfId="451"/>
    <cellStyle name="Comma 10" xfId="452"/>
    <cellStyle name="Comma 11" xfId="453"/>
    <cellStyle name="Comma 12" xfId="454"/>
    <cellStyle name="Comma 13" xfId="455"/>
    <cellStyle name="Comma 2" xfId="9"/>
    <cellStyle name="Comma 2 10" xfId="456"/>
    <cellStyle name="Comma 2 11" xfId="457"/>
    <cellStyle name="Comma 2 12" xfId="458"/>
    <cellStyle name="Comma 2 13" xfId="459"/>
    <cellStyle name="Comma 2 14" xfId="460"/>
    <cellStyle name="Comma 2 15" xfId="461"/>
    <cellStyle name="Comma 2 16" xfId="462"/>
    <cellStyle name="Comma 2 17" xfId="463"/>
    <cellStyle name="Comma 2 18" xfId="464"/>
    <cellStyle name="Comma 2 19" xfId="465"/>
    <cellStyle name="Comma 2 2" xfId="10"/>
    <cellStyle name="Comma 2 2 10" xfId="466"/>
    <cellStyle name="Comma 2 2 11" xfId="467"/>
    <cellStyle name="Comma 2 2 12" xfId="468"/>
    <cellStyle name="Comma 2 2 13" xfId="469"/>
    <cellStyle name="Comma 2 2 14" xfId="470"/>
    <cellStyle name="Comma 2 2 15" xfId="471"/>
    <cellStyle name="Comma 2 2 16" xfId="472"/>
    <cellStyle name="Comma 2 2 17" xfId="473"/>
    <cellStyle name="Comma 2 2 18" xfId="474"/>
    <cellStyle name="Comma 2 2 19" xfId="475"/>
    <cellStyle name="Comma 2 2 2" xfId="11"/>
    <cellStyle name="Comma 2 2 2 10" xfId="476"/>
    <cellStyle name="Comma 2 2 2 11" xfId="477"/>
    <cellStyle name="Comma 2 2 2 12" xfId="478"/>
    <cellStyle name="Comma 2 2 2 13" xfId="479"/>
    <cellStyle name="Comma 2 2 2 14" xfId="480"/>
    <cellStyle name="Comma 2 2 2 15" xfId="481"/>
    <cellStyle name="Comma 2 2 2 16" xfId="482"/>
    <cellStyle name="Comma 2 2 2 17" xfId="483"/>
    <cellStyle name="Comma 2 2 2 18" xfId="484"/>
    <cellStyle name="Comma 2 2 2 2" xfId="12"/>
    <cellStyle name="Comma 2 2 2 2 2" xfId="485"/>
    <cellStyle name="Comma 2 2 2 2 2 2" xfId="486"/>
    <cellStyle name="Comma 2 2 2 2 2 3" xfId="487"/>
    <cellStyle name="Comma 2 2 2 2 2 4" xfId="488"/>
    <cellStyle name="Comma 2 2 2 2 2 5" xfId="489"/>
    <cellStyle name="Comma 2 2 2 2 2 6" xfId="490"/>
    <cellStyle name="Comma 2 2 2 2 2 7" xfId="491"/>
    <cellStyle name="Comma 2 2 2 2 3" xfId="492"/>
    <cellStyle name="Comma 2 2 2 2 4" xfId="493"/>
    <cellStyle name="Comma 2 2 2 2 5" xfId="494"/>
    <cellStyle name="Comma 2 2 2 2 6" xfId="495"/>
    <cellStyle name="Comma 2 2 2 2 7" xfId="496"/>
    <cellStyle name="Comma 2 2 2 2 8" xfId="497"/>
    <cellStyle name="Comma 2 2 2 3" xfId="13"/>
    <cellStyle name="Comma 2 2 2 4" xfId="84"/>
    <cellStyle name="Comma 2 2 2 5" xfId="85"/>
    <cellStyle name="Comma 2 2 2 5 2" xfId="498"/>
    <cellStyle name="Comma 2 2 2 5 3" xfId="499"/>
    <cellStyle name="Comma 2 2 2 5 4" xfId="500"/>
    <cellStyle name="Comma 2 2 2 5 5" xfId="501"/>
    <cellStyle name="Comma 2 2 2 5 6" xfId="502"/>
    <cellStyle name="Comma 2 2 2 5 7" xfId="503"/>
    <cellStyle name="Comma 2 2 2 6" xfId="86"/>
    <cellStyle name="Comma 2 2 2 7" xfId="504"/>
    <cellStyle name="Comma 2 2 2 8" xfId="505"/>
    <cellStyle name="Comma 2 2 2 9" xfId="506"/>
    <cellStyle name="Comma 2 2 3" xfId="507"/>
    <cellStyle name="Comma 2 2 4" xfId="508"/>
    <cellStyle name="Comma 2 2 4 2" xfId="509"/>
    <cellStyle name="Comma 2 2 4 2 2" xfId="510"/>
    <cellStyle name="Comma 2 2 4 2 3" xfId="511"/>
    <cellStyle name="Comma 2 2 4 2 4" xfId="512"/>
    <cellStyle name="Comma 2 2 4 2 5" xfId="513"/>
    <cellStyle name="Comma 2 2 4 2 6" xfId="514"/>
    <cellStyle name="Comma 2 2 4 2 7" xfId="515"/>
    <cellStyle name="Comma 2 2 4 3" xfId="516"/>
    <cellStyle name="Comma 2 2 4 4" xfId="517"/>
    <cellStyle name="Comma 2 2 4 5" xfId="518"/>
    <cellStyle name="Comma 2 2 4 6" xfId="519"/>
    <cellStyle name="Comma 2 2 4 7" xfId="520"/>
    <cellStyle name="Comma 2 2 4 8" xfId="521"/>
    <cellStyle name="Comma 2 2 5" xfId="522"/>
    <cellStyle name="Comma 2 2 6" xfId="523"/>
    <cellStyle name="Comma 2 2 6 2" xfId="524"/>
    <cellStyle name="Comma 2 2 6 3" xfId="525"/>
    <cellStyle name="Comma 2 2 6 4" xfId="526"/>
    <cellStyle name="Comma 2 2 6 5" xfId="527"/>
    <cellStyle name="Comma 2 2 6 6" xfId="528"/>
    <cellStyle name="Comma 2 2 6 7" xfId="529"/>
    <cellStyle name="Comma 2 2 7" xfId="530"/>
    <cellStyle name="Comma 2 2 8" xfId="531"/>
    <cellStyle name="Comma 2 2 9" xfId="532"/>
    <cellStyle name="Comma 2 2_Opex Input" xfId="533"/>
    <cellStyle name="Comma 2 20" xfId="534"/>
    <cellStyle name="Comma 2 3" xfId="14"/>
    <cellStyle name="Comma 2 3 2" xfId="15"/>
    <cellStyle name="Comma 2 3 2 2" xfId="535"/>
    <cellStyle name="Comma 2 3 3" xfId="536"/>
    <cellStyle name="Comma 2 4" xfId="537"/>
    <cellStyle name="Comma 2 5" xfId="538"/>
    <cellStyle name="Comma 2 6" xfId="539"/>
    <cellStyle name="Comma 2 7" xfId="540"/>
    <cellStyle name="Comma 2 8" xfId="541"/>
    <cellStyle name="Comma 2 9" xfId="542"/>
    <cellStyle name="Comma 2_2.11 Staff NG BS" xfId="543"/>
    <cellStyle name="Comma 3" xfId="16"/>
    <cellStyle name="Comma 3 13" xfId="544"/>
    <cellStyle name="Comma 3 2" xfId="545"/>
    <cellStyle name="Comma 3 2 2" xfId="546"/>
    <cellStyle name="Comma 3 2 3" xfId="547"/>
    <cellStyle name="Comma 3 3" xfId="548"/>
    <cellStyle name="Comma 3 3 2" xfId="549"/>
    <cellStyle name="Comma 3_Asset Health Themes (2)" xfId="550"/>
    <cellStyle name="Comma 4" xfId="17"/>
    <cellStyle name="Comma 5" xfId="18"/>
    <cellStyle name="Comma 5 2" xfId="19"/>
    <cellStyle name="Comma 6" xfId="58"/>
    <cellStyle name="Comma 7" xfId="87"/>
    <cellStyle name="Comma 8" xfId="88"/>
    <cellStyle name="Comma 8 2" xfId="551"/>
    <cellStyle name="Comma 8 3" xfId="552"/>
    <cellStyle name="Comma 9" xfId="553"/>
    <cellStyle name="Comment" xfId="20"/>
    <cellStyle name="Currency" xfId="255" builtinId="4"/>
    <cellStyle name="Date" xfId="554"/>
    <cellStyle name="Date 2" xfId="555"/>
    <cellStyle name="Date_0910 GSO Capex RRP - Final (Detail) v2 220710" xfId="556"/>
    <cellStyle name="Dezimal [0]_Compiling Utility Macros" xfId="557"/>
    <cellStyle name="Dezimal_Compiling Utility Macros" xfId="558"/>
    <cellStyle name="Emphasis 1" xfId="89"/>
    <cellStyle name="Emphasis 2" xfId="90"/>
    <cellStyle name="Emphasis 3" xfId="91"/>
    <cellStyle name="Euro" xfId="559"/>
    <cellStyle name="Explanatory Text 2" xfId="560"/>
    <cellStyle name="Explanatory Text 3" xfId="561"/>
    <cellStyle name="Good 2" xfId="562"/>
    <cellStyle name="Good 3" xfId="563"/>
    <cellStyle name="GreyOrWhite" xfId="564"/>
    <cellStyle name="GreyOrWhite 2" xfId="565"/>
    <cellStyle name="GreyOrWhite 2 2" xfId="566"/>
    <cellStyle name="GreyOrWhite 2 3" xfId="567"/>
    <cellStyle name="GreyOrWhite 2 4" xfId="568"/>
    <cellStyle name="GreyOrWhite 2 5" xfId="569"/>
    <cellStyle name="GreyOrWhite 2 6" xfId="570"/>
    <cellStyle name="GreyOrWhite 2 7" xfId="571"/>
    <cellStyle name="GreyOrWhite 2 8" xfId="572"/>
    <cellStyle name="Heading 1 2" xfId="573"/>
    <cellStyle name="Heading 1 3" xfId="574"/>
    <cellStyle name="Heading 2 2" xfId="575"/>
    <cellStyle name="Heading 2 3" xfId="576"/>
    <cellStyle name="Heading 3 2" xfId="577"/>
    <cellStyle name="Heading 3 3" xfId="578"/>
    <cellStyle name="Heading 4 2" xfId="579"/>
    <cellStyle name="Heading 4 3" xfId="580"/>
    <cellStyle name="Headings_1_1_1" xfId="21"/>
    <cellStyle name="Hyperlink 2" xfId="22"/>
    <cellStyle name="Hyperlink 2 2" xfId="92"/>
    <cellStyle name="Hyperlink 2 3" xfId="93"/>
    <cellStyle name="Hyperlink 2 4" xfId="94"/>
    <cellStyle name="Hyperlink 2 5" xfId="95"/>
    <cellStyle name="Hyperlink 2 6" xfId="96"/>
    <cellStyle name="Hyperlink 2 7" xfId="97"/>
    <cellStyle name="Hyperlink 2 8" xfId="98"/>
    <cellStyle name="Hyperlink 2_Book1" xfId="99"/>
    <cellStyle name="Hyperlink 3" xfId="100"/>
    <cellStyle name="Hyperlink 4" xfId="101"/>
    <cellStyle name="Input 2" xfId="581"/>
    <cellStyle name="Input 3" xfId="582"/>
    <cellStyle name="InputData" xfId="583"/>
    <cellStyle name="Level 1" xfId="584"/>
    <cellStyle name="Level 2" xfId="585"/>
    <cellStyle name="Level 3" xfId="586"/>
    <cellStyle name="Level 4" xfId="587"/>
    <cellStyle name="Linked Cell 2" xfId="588"/>
    <cellStyle name="Linked Cell 3" xfId="589"/>
    <cellStyle name="Main Heading" xfId="590"/>
    <cellStyle name="Neutral 2" xfId="591"/>
    <cellStyle name="Neutral 3" xfId="592"/>
    <cellStyle name="Normal" xfId="0" builtinId="0"/>
    <cellStyle name="Normal 10" xfId="102"/>
    <cellStyle name="Normal 10 2" xfId="103"/>
    <cellStyle name="Normal 11" xfId="104"/>
    <cellStyle name="Normal 11 2" xfId="593"/>
    <cellStyle name="Normal 12" xfId="23"/>
    <cellStyle name="Normal 12 2" xfId="594"/>
    <cellStyle name="Normal 13" xfId="595"/>
    <cellStyle name="Normal 13 2" xfId="596"/>
    <cellStyle name="Normal 13 2 10" xfId="597"/>
    <cellStyle name="Normal 13 2 2" xfId="598"/>
    <cellStyle name="Normal 14" xfId="599"/>
    <cellStyle name="Normal 14 2 10" xfId="24"/>
    <cellStyle name="Normal 15" xfId="600"/>
    <cellStyle name="Normal 16" xfId="601"/>
    <cellStyle name="Normal 17" xfId="602"/>
    <cellStyle name="Normal 18" xfId="603"/>
    <cellStyle name="Normal 19" xfId="604"/>
    <cellStyle name="Normal 2" xfId="25"/>
    <cellStyle name="Normal 2 10" xfId="605"/>
    <cellStyle name="Normal 2 11" xfId="606"/>
    <cellStyle name="Normal 2 12" xfId="607"/>
    <cellStyle name="Normal 2 13" xfId="608"/>
    <cellStyle name="Normal 2 14" xfId="609"/>
    <cellStyle name="Normal 2 15" xfId="610"/>
    <cellStyle name="Normal 2 16" xfId="611"/>
    <cellStyle name="Normal 2 17" xfId="612"/>
    <cellStyle name="Normal 2 18" xfId="613"/>
    <cellStyle name="Normal 2 19" xfId="614"/>
    <cellStyle name="Normal 2 2" xfId="26"/>
    <cellStyle name="Normal 2 2 10" xfId="615"/>
    <cellStyle name="Normal 2 2 11" xfId="616"/>
    <cellStyle name="Normal 2 2 11 2" xfId="617"/>
    <cellStyle name="Normal 2 2 11 2 2" xfId="618"/>
    <cellStyle name="Normal 2 2 11 2 3" xfId="619"/>
    <cellStyle name="Normal 2 2 11 2 4" xfId="620"/>
    <cellStyle name="Normal 2 2 11 2 5" xfId="621"/>
    <cellStyle name="Normal 2 2 11 2 6" xfId="622"/>
    <cellStyle name="Normal 2 2 11 2 7" xfId="623"/>
    <cellStyle name="Normal 2 2 11 3" xfId="624"/>
    <cellStyle name="Normal 2 2 11 4" xfId="625"/>
    <cellStyle name="Normal 2 2 11 5" xfId="626"/>
    <cellStyle name="Normal 2 2 11 6" xfId="627"/>
    <cellStyle name="Normal 2 2 11 7" xfId="628"/>
    <cellStyle name="Normal 2 2 11 8" xfId="629"/>
    <cellStyle name="Normal 2 2 12" xfId="630"/>
    <cellStyle name="Normal 2 2 13" xfId="631"/>
    <cellStyle name="Normal 2 2 13 2" xfId="632"/>
    <cellStyle name="Normal 2 2 13 3" xfId="633"/>
    <cellStyle name="Normal 2 2 13 4" xfId="634"/>
    <cellStyle name="Normal 2 2 13 5" xfId="635"/>
    <cellStyle name="Normal 2 2 13 6" xfId="636"/>
    <cellStyle name="Normal 2 2 13 7" xfId="637"/>
    <cellStyle name="Normal 2 2 14" xfId="638"/>
    <cellStyle name="Normal 2 2 15" xfId="639"/>
    <cellStyle name="Normal 2 2 16" xfId="640"/>
    <cellStyle name="Normal 2 2 17" xfId="641"/>
    <cellStyle name="Normal 2 2 18" xfId="642"/>
    <cellStyle name="Normal 2 2 19" xfId="643"/>
    <cellStyle name="Normal 2 2 2" xfId="1"/>
    <cellStyle name="Normal 2 2 2 10" xfId="644"/>
    <cellStyle name="Normal 2 2 2 11" xfId="645"/>
    <cellStyle name="Normal 2 2 2 11 2" xfId="646"/>
    <cellStyle name="Normal 2 2 2 11 2 2" xfId="647"/>
    <cellStyle name="Normal 2 2 2 11 2 3" xfId="648"/>
    <cellStyle name="Normal 2 2 2 11 2 4" xfId="649"/>
    <cellStyle name="Normal 2 2 2 11 2 5" xfId="650"/>
    <cellStyle name="Normal 2 2 2 11 2 6" xfId="651"/>
    <cellStyle name="Normal 2 2 2 11 2 7" xfId="652"/>
    <cellStyle name="Normal 2 2 2 11 3" xfId="653"/>
    <cellStyle name="Normal 2 2 2 11 4" xfId="654"/>
    <cellStyle name="Normal 2 2 2 11 5" xfId="655"/>
    <cellStyle name="Normal 2 2 2 11 6" xfId="656"/>
    <cellStyle name="Normal 2 2 2 11 7" xfId="657"/>
    <cellStyle name="Normal 2 2 2 11 8" xfId="658"/>
    <cellStyle name="Normal 2 2 2 12" xfId="659"/>
    <cellStyle name="Normal 2 2 2 13" xfId="660"/>
    <cellStyle name="Normal 2 2 2 13 2" xfId="661"/>
    <cellStyle name="Normal 2 2 2 13 3" xfId="662"/>
    <cellStyle name="Normal 2 2 2 13 4" xfId="663"/>
    <cellStyle name="Normal 2 2 2 13 5" xfId="664"/>
    <cellStyle name="Normal 2 2 2 13 6" xfId="665"/>
    <cellStyle name="Normal 2 2 2 13 7" xfId="666"/>
    <cellStyle name="Normal 2 2 2 14" xfId="667"/>
    <cellStyle name="Normal 2 2 2 15" xfId="668"/>
    <cellStyle name="Normal 2 2 2 16" xfId="669"/>
    <cellStyle name="Normal 2 2 2 17" xfId="670"/>
    <cellStyle name="Normal 2 2 2 18" xfId="671"/>
    <cellStyle name="Normal 2 2 2 19" xfId="672"/>
    <cellStyle name="Normal 2 2 2 2" xfId="5"/>
    <cellStyle name="Normal 2 2 2 2 10" xfId="673"/>
    <cellStyle name="Normal 2 2 2 2 11" xfId="674"/>
    <cellStyle name="Normal 2 2 2 2 11 2" xfId="675"/>
    <cellStyle name="Normal 2 2 2 2 11 3" xfId="676"/>
    <cellStyle name="Normal 2 2 2 2 11 4" xfId="677"/>
    <cellStyle name="Normal 2 2 2 2 11 5" xfId="678"/>
    <cellStyle name="Normal 2 2 2 2 11 6" xfId="679"/>
    <cellStyle name="Normal 2 2 2 2 11 7" xfId="680"/>
    <cellStyle name="Normal 2 2 2 2 12" xfId="681"/>
    <cellStyle name="Normal 2 2 2 2 13" xfId="682"/>
    <cellStyle name="Normal 2 2 2 2 14" xfId="683"/>
    <cellStyle name="Normal 2 2 2 2 15" xfId="684"/>
    <cellStyle name="Normal 2 2 2 2 16" xfId="685"/>
    <cellStyle name="Normal 2 2 2 2 17" xfId="686"/>
    <cellStyle name="Normal 2 2 2 2 18" xfId="687"/>
    <cellStyle name="Normal 2 2 2 2 19" xfId="688"/>
    <cellStyle name="Normal 2 2 2 2 2" xfId="27"/>
    <cellStyle name="Normal 2 2 2 2 2 10" xfId="689"/>
    <cellStyle name="Normal 2 2 2 2 2 11" xfId="690"/>
    <cellStyle name="Normal 2 2 2 2 2 11 2" xfId="691"/>
    <cellStyle name="Normal 2 2 2 2 2 11 3" xfId="692"/>
    <cellStyle name="Normal 2 2 2 2 2 11 4" xfId="693"/>
    <cellStyle name="Normal 2 2 2 2 2 11 5" xfId="694"/>
    <cellStyle name="Normal 2 2 2 2 2 11 6" xfId="695"/>
    <cellStyle name="Normal 2 2 2 2 2 11 7" xfId="696"/>
    <cellStyle name="Normal 2 2 2 2 2 12" xfId="697"/>
    <cellStyle name="Normal 2 2 2 2 2 13" xfId="698"/>
    <cellStyle name="Normal 2 2 2 2 2 14" xfId="699"/>
    <cellStyle name="Normal 2 2 2 2 2 15" xfId="700"/>
    <cellStyle name="Normal 2 2 2 2 2 16" xfId="701"/>
    <cellStyle name="Normal 2 2 2 2 2 17" xfId="702"/>
    <cellStyle name="Normal 2 2 2 2 2 18" xfId="703"/>
    <cellStyle name="Normal 2 2 2 2 2 19" xfId="704"/>
    <cellStyle name="Normal 2 2 2 2 2 2" xfId="705"/>
    <cellStyle name="Normal 2 2 2 2 2 2 10" xfId="706"/>
    <cellStyle name="Normal 2 2 2 2 2 2 10 2" xfId="707"/>
    <cellStyle name="Normal 2 2 2 2 2 2 10 3" xfId="708"/>
    <cellStyle name="Normal 2 2 2 2 2 2 10 4" xfId="709"/>
    <cellStyle name="Normal 2 2 2 2 2 2 10 5" xfId="710"/>
    <cellStyle name="Normal 2 2 2 2 2 2 10 6" xfId="711"/>
    <cellStyle name="Normal 2 2 2 2 2 2 10 7" xfId="712"/>
    <cellStyle name="Normal 2 2 2 2 2 2 11" xfId="713"/>
    <cellStyle name="Normal 2 2 2 2 2 2 12" xfId="714"/>
    <cellStyle name="Normal 2 2 2 2 2 2 13" xfId="715"/>
    <cellStyle name="Normal 2 2 2 2 2 2 14" xfId="716"/>
    <cellStyle name="Normal 2 2 2 2 2 2 15" xfId="717"/>
    <cellStyle name="Normal 2 2 2 2 2 2 16" xfId="718"/>
    <cellStyle name="Normal 2 2 2 2 2 2 17" xfId="719"/>
    <cellStyle name="Normal 2 2 2 2 2 2 18" xfId="720"/>
    <cellStyle name="Normal 2 2 2 2 2 2 19" xfId="721"/>
    <cellStyle name="Normal 2 2 2 2 2 2 2" xfId="722"/>
    <cellStyle name="Normal 2 2 2 2 2 2 2 10" xfId="723"/>
    <cellStyle name="Normal 2 2 2 2 2 2 2 10 2" xfId="724"/>
    <cellStyle name="Normal 2 2 2 2 2 2 2 10 3" xfId="725"/>
    <cellStyle name="Normal 2 2 2 2 2 2 2 10 4" xfId="726"/>
    <cellStyle name="Normal 2 2 2 2 2 2 2 10 5" xfId="727"/>
    <cellStyle name="Normal 2 2 2 2 2 2 2 10 6" xfId="728"/>
    <cellStyle name="Normal 2 2 2 2 2 2 2 10 7" xfId="729"/>
    <cellStyle name="Normal 2 2 2 2 2 2 2 11" xfId="730"/>
    <cellStyle name="Normal 2 2 2 2 2 2 2 12" xfId="731"/>
    <cellStyle name="Normal 2 2 2 2 2 2 2 13" xfId="732"/>
    <cellStyle name="Normal 2 2 2 2 2 2 2 14" xfId="733"/>
    <cellStyle name="Normal 2 2 2 2 2 2 2 15" xfId="734"/>
    <cellStyle name="Normal 2 2 2 2 2 2 2 16" xfId="735"/>
    <cellStyle name="Normal 2 2 2 2 2 2 2 17" xfId="736"/>
    <cellStyle name="Normal 2 2 2 2 2 2 2 18" xfId="737"/>
    <cellStyle name="Normal 2 2 2 2 2 2 2 19" xfId="738"/>
    <cellStyle name="Normal 2 2 2 2 2 2 2 2" xfId="739"/>
    <cellStyle name="Normal 2 2 2 2 2 2 2 2 10" xfId="740"/>
    <cellStyle name="Normal 2 2 2 2 2 2 2 2 11" xfId="741"/>
    <cellStyle name="Normal 2 2 2 2 2 2 2 2 12" xfId="742"/>
    <cellStyle name="Normal 2 2 2 2 2 2 2 2 13" xfId="743"/>
    <cellStyle name="Normal 2 2 2 2 2 2 2 2 14" xfId="744"/>
    <cellStyle name="Normal 2 2 2 2 2 2 2 2 15" xfId="745"/>
    <cellStyle name="Normal 2 2 2 2 2 2 2 2 16" xfId="746"/>
    <cellStyle name="Normal 2 2 2 2 2 2 2 2 17" xfId="747"/>
    <cellStyle name="Normal 2 2 2 2 2 2 2 2 18" xfId="748"/>
    <cellStyle name="Normal 2 2 2 2 2 2 2 2 19" xfId="749"/>
    <cellStyle name="Normal 2 2 2 2 2 2 2 2 2" xfId="750"/>
    <cellStyle name="Normal 2 2 2 2 2 2 2 2 2 10" xfId="751"/>
    <cellStyle name="Normal 2 2 2 2 2 2 2 2 2 11" xfId="752"/>
    <cellStyle name="Normal 2 2 2 2 2 2 2 2 2 12" xfId="753"/>
    <cellStyle name="Normal 2 2 2 2 2 2 2 2 2 13" xfId="754"/>
    <cellStyle name="Normal 2 2 2 2 2 2 2 2 2 14" xfId="755"/>
    <cellStyle name="Normal 2 2 2 2 2 2 2 2 2 15" xfId="756"/>
    <cellStyle name="Normal 2 2 2 2 2 2 2 2 2 16" xfId="757"/>
    <cellStyle name="Normal 2 2 2 2 2 2 2 2 2 17" xfId="758"/>
    <cellStyle name="Normal 2 2 2 2 2 2 2 2 2 18" xfId="759"/>
    <cellStyle name="Normal 2 2 2 2 2 2 2 2 2 19" xfId="760"/>
    <cellStyle name="Normal 2 2 2 2 2 2 2 2 2 2" xfId="761"/>
    <cellStyle name="Normal 2 2 2 2 2 2 2 2 2 2 10" xfId="762"/>
    <cellStyle name="Normal 2 2 2 2 2 2 2 2 2 2 11" xfId="763"/>
    <cellStyle name="Normal 2 2 2 2 2 2 2 2 2 2 12" xfId="764"/>
    <cellStyle name="Normal 2 2 2 2 2 2 2 2 2 2 13" xfId="765"/>
    <cellStyle name="Normal 2 2 2 2 2 2 2 2 2 2 14" xfId="766"/>
    <cellStyle name="Normal 2 2 2 2 2 2 2 2 2 2 15" xfId="767"/>
    <cellStyle name="Normal 2 2 2 2 2 2 2 2 2 2 16" xfId="768"/>
    <cellStyle name="Normal 2 2 2 2 2 2 2 2 2 2 17" xfId="769"/>
    <cellStyle name="Normal 2 2 2 2 2 2 2 2 2 2 18" xfId="770"/>
    <cellStyle name="Normal 2 2 2 2 2 2 2 2 2 2 2" xfId="771"/>
    <cellStyle name="Normal 2 2 2 2 2 2 2 2 2 2 2 2" xfId="772"/>
    <cellStyle name="Normal 2 2 2 2 2 2 2 2 2 2 2 2 2" xfId="773"/>
    <cellStyle name="Normal 2 2 2 2 2 2 2 2 2 2 2 2 3" xfId="774"/>
    <cellStyle name="Normal 2 2 2 2 2 2 2 2 2 2 2 2 4" xfId="775"/>
    <cellStyle name="Normal 2 2 2 2 2 2 2 2 2 2 2 2 5" xfId="776"/>
    <cellStyle name="Normal 2 2 2 2 2 2 2 2 2 2 2 2 6" xfId="777"/>
    <cellStyle name="Normal 2 2 2 2 2 2 2 2 2 2 2 2 7" xfId="778"/>
    <cellStyle name="Normal 2 2 2 2 2 2 2 2 2 2 2 3" xfId="779"/>
    <cellStyle name="Normal 2 2 2 2 2 2 2 2 2 2 2 4" xfId="780"/>
    <cellStyle name="Normal 2 2 2 2 2 2 2 2 2 2 2 5" xfId="781"/>
    <cellStyle name="Normal 2 2 2 2 2 2 2 2 2 2 2 6" xfId="782"/>
    <cellStyle name="Normal 2 2 2 2 2 2 2 2 2 2 2 7" xfId="783"/>
    <cellStyle name="Normal 2 2 2 2 2 2 2 2 2 2 2 8" xfId="784"/>
    <cellStyle name="Normal 2 2 2 2 2 2 2 2 2 2 3" xfId="785"/>
    <cellStyle name="Normal 2 2 2 2 2 2 2 2 2 2 4" xfId="786"/>
    <cellStyle name="Normal 2 2 2 2 2 2 2 2 2 2 5" xfId="787"/>
    <cellStyle name="Normal 2 2 2 2 2 2 2 2 2 2 5 2" xfId="788"/>
    <cellStyle name="Normal 2 2 2 2 2 2 2 2 2 2 5 3" xfId="789"/>
    <cellStyle name="Normal 2 2 2 2 2 2 2 2 2 2 5 4" xfId="790"/>
    <cellStyle name="Normal 2 2 2 2 2 2 2 2 2 2 5 5" xfId="791"/>
    <cellStyle name="Normal 2 2 2 2 2 2 2 2 2 2 5 6" xfId="792"/>
    <cellStyle name="Normal 2 2 2 2 2 2 2 2 2 2 5 7" xfId="793"/>
    <cellStyle name="Normal 2 2 2 2 2 2 2 2 2 2 6" xfId="794"/>
    <cellStyle name="Normal 2 2 2 2 2 2 2 2 2 2 7" xfId="795"/>
    <cellStyle name="Normal 2 2 2 2 2 2 2 2 2 2 8" xfId="796"/>
    <cellStyle name="Normal 2 2 2 2 2 2 2 2 2 2 9" xfId="797"/>
    <cellStyle name="Normal 2 2 2 2 2 2 2 2 2 3" xfId="798"/>
    <cellStyle name="Normal 2 2 2 2 2 2 2 2 2 4" xfId="799"/>
    <cellStyle name="Normal 2 2 2 2 2 2 2 2 2 4 2" xfId="800"/>
    <cellStyle name="Normal 2 2 2 2 2 2 2 2 2 4 2 2" xfId="801"/>
    <cellStyle name="Normal 2 2 2 2 2 2 2 2 2 4 2 3" xfId="802"/>
    <cellStyle name="Normal 2 2 2 2 2 2 2 2 2 4 2 4" xfId="803"/>
    <cellStyle name="Normal 2 2 2 2 2 2 2 2 2 4 2 5" xfId="804"/>
    <cellStyle name="Normal 2 2 2 2 2 2 2 2 2 4 2 6" xfId="805"/>
    <cellStyle name="Normal 2 2 2 2 2 2 2 2 2 4 2 7" xfId="806"/>
    <cellStyle name="Normal 2 2 2 2 2 2 2 2 2 4 3" xfId="807"/>
    <cellStyle name="Normal 2 2 2 2 2 2 2 2 2 4 4" xfId="808"/>
    <cellStyle name="Normal 2 2 2 2 2 2 2 2 2 4 5" xfId="809"/>
    <cellStyle name="Normal 2 2 2 2 2 2 2 2 2 4 6" xfId="810"/>
    <cellStyle name="Normal 2 2 2 2 2 2 2 2 2 4 7" xfId="811"/>
    <cellStyle name="Normal 2 2 2 2 2 2 2 2 2 4 8" xfId="812"/>
    <cellStyle name="Normal 2 2 2 2 2 2 2 2 2 5" xfId="813"/>
    <cellStyle name="Normal 2 2 2 2 2 2 2 2 2 6" xfId="814"/>
    <cellStyle name="Normal 2 2 2 2 2 2 2 2 2 6 2" xfId="815"/>
    <cellStyle name="Normal 2 2 2 2 2 2 2 2 2 6 3" xfId="816"/>
    <cellStyle name="Normal 2 2 2 2 2 2 2 2 2 6 4" xfId="817"/>
    <cellStyle name="Normal 2 2 2 2 2 2 2 2 2 6 5" xfId="818"/>
    <cellStyle name="Normal 2 2 2 2 2 2 2 2 2 6 6" xfId="819"/>
    <cellStyle name="Normal 2 2 2 2 2 2 2 2 2 6 7" xfId="820"/>
    <cellStyle name="Normal 2 2 2 2 2 2 2 2 2 7" xfId="821"/>
    <cellStyle name="Normal 2 2 2 2 2 2 2 2 2 8" xfId="822"/>
    <cellStyle name="Normal 2 2 2 2 2 2 2 2 2 9" xfId="823"/>
    <cellStyle name="Normal 2 2 2 2 2 2 2 2 2_Opex Input" xfId="824"/>
    <cellStyle name="Normal 2 2 2 2 2 2 2 2 20" xfId="825"/>
    <cellStyle name="Normal 2 2 2 2 2 2 2 2 3" xfId="826"/>
    <cellStyle name="Normal 2 2 2 2 2 2 2 2 4" xfId="827"/>
    <cellStyle name="Normal 2 2 2 2 2 2 2 2 5" xfId="828"/>
    <cellStyle name="Normal 2 2 2 2 2 2 2 2 5 2" xfId="829"/>
    <cellStyle name="Normal 2 2 2 2 2 2 2 2 5 2 2" xfId="830"/>
    <cellStyle name="Normal 2 2 2 2 2 2 2 2 5 2 3" xfId="831"/>
    <cellStyle name="Normal 2 2 2 2 2 2 2 2 5 2 4" xfId="832"/>
    <cellStyle name="Normal 2 2 2 2 2 2 2 2 5 2 5" xfId="833"/>
    <cellStyle name="Normal 2 2 2 2 2 2 2 2 5 2 6" xfId="834"/>
    <cellStyle name="Normal 2 2 2 2 2 2 2 2 5 2 7" xfId="835"/>
    <cellStyle name="Normal 2 2 2 2 2 2 2 2 5 3" xfId="836"/>
    <cellStyle name="Normal 2 2 2 2 2 2 2 2 5 4" xfId="837"/>
    <cellStyle name="Normal 2 2 2 2 2 2 2 2 5 5" xfId="838"/>
    <cellStyle name="Normal 2 2 2 2 2 2 2 2 5 6" xfId="839"/>
    <cellStyle name="Normal 2 2 2 2 2 2 2 2 5 7" xfId="840"/>
    <cellStyle name="Normal 2 2 2 2 2 2 2 2 5 8" xfId="841"/>
    <cellStyle name="Normal 2 2 2 2 2 2 2 2 6" xfId="842"/>
    <cellStyle name="Normal 2 2 2 2 2 2 2 2 7" xfId="843"/>
    <cellStyle name="Normal 2 2 2 2 2 2 2 2 7 2" xfId="844"/>
    <cellStyle name="Normal 2 2 2 2 2 2 2 2 7 3" xfId="845"/>
    <cellStyle name="Normal 2 2 2 2 2 2 2 2 7 4" xfId="846"/>
    <cellStyle name="Normal 2 2 2 2 2 2 2 2 7 5" xfId="847"/>
    <cellStyle name="Normal 2 2 2 2 2 2 2 2 7 6" xfId="848"/>
    <cellStyle name="Normal 2 2 2 2 2 2 2 2 7 7" xfId="849"/>
    <cellStyle name="Normal 2 2 2 2 2 2 2 2 8" xfId="850"/>
    <cellStyle name="Normal 2 2 2 2 2 2 2 2 9" xfId="851"/>
    <cellStyle name="Normal 2 2 2 2 2 2 2 2_ELEC SAP FCST UPLOAD" xfId="852"/>
    <cellStyle name="Normal 2 2 2 2 2 2 2 20" xfId="853"/>
    <cellStyle name="Normal 2 2 2 2 2 2 2 21" xfId="854"/>
    <cellStyle name="Normal 2 2 2 2 2 2 2 22" xfId="855"/>
    <cellStyle name="Normal 2 2 2 2 2 2 2 23" xfId="856"/>
    <cellStyle name="Normal 2 2 2 2 2 2 2 3" xfId="857"/>
    <cellStyle name="Normal 2 2 2 2 2 2 2 4" xfId="858"/>
    <cellStyle name="Normal 2 2 2 2 2 2 2 5" xfId="859"/>
    <cellStyle name="Normal 2 2 2 2 2 2 2 6" xfId="860"/>
    <cellStyle name="Normal 2 2 2 2 2 2 2 7" xfId="861"/>
    <cellStyle name="Normal 2 2 2 2 2 2 2 8" xfId="862"/>
    <cellStyle name="Normal 2 2 2 2 2 2 2 8 2" xfId="863"/>
    <cellStyle name="Normal 2 2 2 2 2 2 2 8 2 2" xfId="864"/>
    <cellStyle name="Normal 2 2 2 2 2 2 2 8 2 3" xfId="865"/>
    <cellStyle name="Normal 2 2 2 2 2 2 2 8 2 4" xfId="866"/>
    <cellStyle name="Normal 2 2 2 2 2 2 2 8 2 5" xfId="867"/>
    <cellStyle name="Normal 2 2 2 2 2 2 2 8 2 6" xfId="868"/>
    <cellStyle name="Normal 2 2 2 2 2 2 2 8 2 7" xfId="869"/>
    <cellStyle name="Normal 2 2 2 2 2 2 2 8 3" xfId="870"/>
    <cellStyle name="Normal 2 2 2 2 2 2 2 8 4" xfId="871"/>
    <cellStyle name="Normal 2 2 2 2 2 2 2 8 5" xfId="872"/>
    <cellStyle name="Normal 2 2 2 2 2 2 2 8 6" xfId="873"/>
    <cellStyle name="Normal 2 2 2 2 2 2 2 8 7" xfId="874"/>
    <cellStyle name="Normal 2 2 2 2 2 2 2 8 8" xfId="875"/>
    <cellStyle name="Normal 2 2 2 2 2 2 2 9" xfId="876"/>
    <cellStyle name="Normal 2 2 2 2 2 2 2_ELEC SAP FCST UPLOAD" xfId="877"/>
    <cellStyle name="Normal 2 2 2 2 2 2 20" xfId="878"/>
    <cellStyle name="Normal 2 2 2 2 2 2 21" xfId="879"/>
    <cellStyle name="Normal 2 2 2 2 2 2 22" xfId="880"/>
    <cellStyle name="Normal 2 2 2 2 2 2 23" xfId="881"/>
    <cellStyle name="Normal 2 2 2 2 2 2 3" xfId="882"/>
    <cellStyle name="Normal 2 2 2 2 2 2 3 2" xfId="883"/>
    <cellStyle name="Normal 2 2 2 2 2 2 3 3" xfId="884"/>
    <cellStyle name="Normal 2 2 2 2 2 2 3_ELEC SAP FCST UPLOAD" xfId="885"/>
    <cellStyle name="Normal 2 2 2 2 2 2 4" xfId="886"/>
    <cellStyle name="Normal 2 2 2 2 2 2 5" xfId="887"/>
    <cellStyle name="Normal 2 2 2 2 2 2 6" xfId="888"/>
    <cellStyle name="Normal 2 2 2 2 2 2 7" xfId="889"/>
    <cellStyle name="Normal 2 2 2 2 2 2 8" xfId="890"/>
    <cellStyle name="Normal 2 2 2 2 2 2 8 2" xfId="891"/>
    <cellStyle name="Normal 2 2 2 2 2 2 8 2 2" xfId="892"/>
    <cellStyle name="Normal 2 2 2 2 2 2 8 2 3" xfId="893"/>
    <cellStyle name="Normal 2 2 2 2 2 2 8 2 4" xfId="894"/>
    <cellStyle name="Normal 2 2 2 2 2 2 8 2 5" xfId="895"/>
    <cellStyle name="Normal 2 2 2 2 2 2 8 2 6" xfId="896"/>
    <cellStyle name="Normal 2 2 2 2 2 2 8 2 7" xfId="897"/>
    <cellStyle name="Normal 2 2 2 2 2 2 8 3" xfId="898"/>
    <cellStyle name="Normal 2 2 2 2 2 2 8 4" xfId="899"/>
    <cellStyle name="Normal 2 2 2 2 2 2 8 5" xfId="900"/>
    <cellStyle name="Normal 2 2 2 2 2 2 8 6" xfId="901"/>
    <cellStyle name="Normal 2 2 2 2 2 2 8 7" xfId="902"/>
    <cellStyle name="Normal 2 2 2 2 2 2 8 8" xfId="903"/>
    <cellStyle name="Normal 2 2 2 2 2 2 9" xfId="904"/>
    <cellStyle name="Normal 2 2 2 2 2 2_ELEC SAP FCST UPLOAD" xfId="905"/>
    <cellStyle name="Normal 2 2 2 2 2 20" xfId="906"/>
    <cellStyle name="Normal 2 2 2 2 2 21" xfId="907"/>
    <cellStyle name="Normal 2 2 2 2 2 22" xfId="908"/>
    <cellStyle name="Normal 2 2 2 2 2 23" xfId="909"/>
    <cellStyle name="Normal 2 2 2 2 2 24" xfId="910"/>
    <cellStyle name="Normal 2 2 2 2 2 3" xfId="911"/>
    <cellStyle name="Normal 2 2 2 2 2 3 2" xfId="912"/>
    <cellStyle name="Normal 2 2 2 2 2 3 3" xfId="913"/>
    <cellStyle name="Normal 2 2 2 2 2 3_ELEC SAP FCST UPLOAD" xfId="914"/>
    <cellStyle name="Normal 2 2 2 2 2 4" xfId="915"/>
    <cellStyle name="Normal 2 2 2 2 2 5" xfId="916"/>
    <cellStyle name="Normal 2 2 2 2 2 6" xfId="917"/>
    <cellStyle name="Normal 2 2 2 2 2 7" xfId="918"/>
    <cellStyle name="Normal 2 2 2 2 2 8" xfId="919"/>
    <cellStyle name="Normal 2 2 2 2 2 9" xfId="920"/>
    <cellStyle name="Normal 2 2 2 2 2 9 2" xfId="921"/>
    <cellStyle name="Normal 2 2 2 2 2 9 2 2" xfId="922"/>
    <cellStyle name="Normal 2 2 2 2 2 9 2 3" xfId="923"/>
    <cellStyle name="Normal 2 2 2 2 2 9 2 4" xfId="924"/>
    <cellStyle name="Normal 2 2 2 2 2 9 2 5" xfId="925"/>
    <cellStyle name="Normal 2 2 2 2 2 9 2 6" xfId="926"/>
    <cellStyle name="Normal 2 2 2 2 2 9 2 7" xfId="927"/>
    <cellStyle name="Normal 2 2 2 2 2 9 3" xfId="928"/>
    <cellStyle name="Normal 2 2 2 2 2 9 4" xfId="929"/>
    <cellStyle name="Normal 2 2 2 2 2 9 5" xfId="930"/>
    <cellStyle name="Normal 2 2 2 2 2 9 6" xfId="931"/>
    <cellStyle name="Normal 2 2 2 2 2 9 7" xfId="932"/>
    <cellStyle name="Normal 2 2 2 2 2 9 8" xfId="933"/>
    <cellStyle name="Normal 2 2 2 2 2_ELEC SAP FCST UPLOAD" xfId="934"/>
    <cellStyle name="Normal 2 2 2 2 20" xfId="935"/>
    <cellStyle name="Normal 2 2 2 2 21" xfId="936"/>
    <cellStyle name="Normal 2 2 2 2 22" xfId="937"/>
    <cellStyle name="Normal 2 2 2 2 23" xfId="938"/>
    <cellStyle name="Normal 2 2 2 2 24" xfId="939"/>
    <cellStyle name="Normal 2 2 2 2 3" xfId="940"/>
    <cellStyle name="Normal 2 2 2 2 3 2" xfId="941"/>
    <cellStyle name="Normal 2 2 2 2 3 2 2" xfId="942"/>
    <cellStyle name="Normal 2 2 2 2 3 2 3" xfId="943"/>
    <cellStyle name="Normal 2 2 2 2 3 2_ELEC SAP FCST UPLOAD" xfId="944"/>
    <cellStyle name="Normal 2 2 2 2 3 3" xfId="945"/>
    <cellStyle name="Normal 2 2 2 2 3 4" xfId="946"/>
    <cellStyle name="Normal 2 2 2 2 3 5" xfId="947"/>
    <cellStyle name="Normal 2 2 2 2 3 6" xfId="948"/>
    <cellStyle name="Normal 2 2 2 2 3_ELEC SAP FCST UPLOAD" xfId="949"/>
    <cellStyle name="Normal 2 2 2 2 4" xfId="950"/>
    <cellStyle name="Normal 2 2 2 2 4 2" xfId="951"/>
    <cellStyle name="Normal 2 2 2 2 4 3" xfId="952"/>
    <cellStyle name="Normal 2 2 2 2 4_ELEC SAP FCST UPLOAD" xfId="953"/>
    <cellStyle name="Normal 2 2 2 2 5" xfId="954"/>
    <cellStyle name="Normal 2 2 2 2 6" xfId="955"/>
    <cellStyle name="Normal 2 2 2 2 7" xfId="956"/>
    <cellStyle name="Normal 2 2 2 2 8" xfId="957"/>
    <cellStyle name="Normal 2 2 2 2 9" xfId="958"/>
    <cellStyle name="Normal 2 2 2 2 9 2" xfId="959"/>
    <cellStyle name="Normal 2 2 2 2 9 2 2" xfId="960"/>
    <cellStyle name="Normal 2 2 2 2 9 2 3" xfId="961"/>
    <cellStyle name="Normal 2 2 2 2 9 2 4" xfId="962"/>
    <cellStyle name="Normal 2 2 2 2 9 2 5" xfId="963"/>
    <cellStyle name="Normal 2 2 2 2 9 2 6" xfId="964"/>
    <cellStyle name="Normal 2 2 2 2 9 2 7" xfId="965"/>
    <cellStyle name="Normal 2 2 2 2 9 3" xfId="966"/>
    <cellStyle name="Normal 2 2 2 2 9 4" xfId="967"/>
    <cellStyle name="Normal 2 2 2 2 9 5" xfId="968"/>
    <cellStyle name="Normal 2 2 2 2 9 6" xfId="969"/>
    <cellStyle name="Normal 2 2 2 2 9 7" xfId="970"/>
    <cellStyle name="Normal 2 2 2 2 9 8" xfId="971"/>
    <cellStyle name="Normal 2 2 2 2_ELEC SAP FCST UPLOAD" xfId="972"/>
    <cellStyle name="Normal 2 2 2 20" xfId="973"/>
    <cellStyle name="Normal 2 2 2 21" xfId="974"/>
    <cellStyle name="Normal 2 2 2 22" xfId="975"/>
    <cellStyle name="Normal 2 2 2 23" xfId="976"/>
    <cellStyle name="Normal 2 2 2 24" xfId="977"/>
    <cellStyle name="Normal 2 2 2 25" xfId="978"/>
    <cellStyle name="Normal 2 2 2 26" xfId="979"/>
    <cellStyle name="Normal 2 2 2 3" xfId="28"/>
    <cellStyle name="Normal 2 2 2 4" xfId="254"/>
    <cellStyle name="Normal 2 2 2 4 2" xfId="980"/>
    <cellStyle name="Normal 2 2 2 4 2 2" xfId="981"/>
    <cellStyle name="Normal 2 2 2 4 2 2 2" xfId="982"/>
    <cellStyle name="Normal 2 2 2 4 2 2 3" xfId="983"/>
    <cellStyle name="Normal 2 2 2 4 2 2_ELEC SAP FCST UPLOAD" xfId="984"/>
    <cellStyle name="Normal 2 2 2 4 2 3" xfId="985"/>
    <cellStyle name="Normal 2 2 2 4 2 4" xfId="986"/>
    <cellStyle name="Normal 2 2 2 4 2 5" xfId="987"/>
    <cellStyle name="Normal 2 2 2 4 2 6" xfId="988"/>
    <cellStyle name="Normal 2 2 2 4 2_ELEC SAP FCST UPLOAD" xfId="989"/>
    <cellStyle name="Normal 2 2 2 4 3" xfId="990"/>
    <cellStyle name="Normal 2 2 2 4 3 2" xfId="991"/>
    <cellStyle name="Normal 2 2 2 4 3 3" xfId="992"/>
    <cellStyle name="Normal 2 2 2 4 3_ELEC SAP FCST UPLOAD" xfId="993"/>
    <cellStyle name="Normal 2 2 2 4 4" xfId="994"/>
    <cellStyle name="Normal 2 2 2 4 5" xfId="995"/>
    <cellStyle name="Normal 2 2 2 4 6" xfId="996"/>
    <cellStyle name="Normal 2 2 2 4_ELEC SAP FCST UPLOAD" xfId="997"/>
    <cellStyle name="Normal 2 2 2 5" xfId="998"/>
    <cellStyle name="Normal 2 2 2 5 2" xfId="999"/>
    <cellStyle name="Normal 2 2 2 5 3" xfId="1000"/>
    <cellStyle name="Normal 2 2 2 5_ELEC SAP FCST UPLOAD" xfId="1001"/>
    <cellStyle name="Normal 2 2 2 6" xfId="1002"/>
    <cellStyle name="Normal 2 2 2 7" xfId="1003"/>
    <cellStyle name="Normal 2 2 2 8" xfId="1004"/>
    <cellStyle name="Normal 2 2 2 9" xfId="1005"/>
    <cellStyle name="Normal 2 2 2_ELEC SAP FCST UPLOAD" xfId="1006"/>
    <cellStyle name="Normal 2 2 20" xfId="1007"/>
    <cellStyle name="Normal 2 2 21" xfId="1008"/>
    <cellStyle name="Normal 2 2 22" xfId="1009"/>
    <cellStyle name="Normal 2 2 23" xfId="1010"/>
    <cellStyle name="Normal 2 2 24" xfId="1011"/>
    <cellStyle name="Normal 2 2 25" xfId="1012"/>
    <cellStyle name="Normal 2 2 26" xfId="1013"/>
    <cellStyle name="Normal 2 2 3" xfId="1014"/>
    <cellStyle name="Normal 2 2 3 2" xfId="1015"/>
    <cellStyle name="Normal 2 2 3 2 2" xfId="1016"/>
    <cellStyle name="Normal 2 2 3 2 2 2" xfId="1017"/>
    <cellStyle name="Normal 2 2 3 2 2 2 2" xfId="1018"/>
    <cellStyle name="Normal 2 2 3 2 2 2 2 2" xfId="1019"/>
    <cellStyle name="Normal 2 2 3 2 2 2 2 3" xfId="1020"/>
    <cellStyle name="Normal 2 2 3 2 2 2 2_ELEC SAP FCST UPLOAD" xfId="1021"/>
    <cellStyle name="Normal 2 2 3 2 2 2 3" xfId="1022"/>
    <cellStyle name="Normal 2 2 3 2 2 2 4" xfId="1023"/>
    <cellStyle name="Normal 2 2 3 2 2 2 5" xfId="1024"/>
    <cellStyle name="Normal 2 2 3 2 2 2 6" xfId="1025"/>
    <cellStyle name="Normal 2 2 3 2 2 2_ELEC SAP FCST UPLOAD" xfId="1026"/>
    <cellStyle name="Normal 2 2 3 2 2 3" xfId="1027"/>
    <cellStyle name="Normal 2 2 3 2 2 3 2" xfId="1028"/>
    <cellStyle name="Normal 2 2 3 2 2 3 3" xfId="1029"/>
    <cellStyle name="Normal 2 2 3 2 2 3_ELEC SAP FCST UPLOAD" xfId="1030"/>
    <cellStyle name="Normal 2 2 3 2 2 4" xfId="1031"/>
    <cellStyle name="Normal 2 2 3 2 2 5" xfId="1032"/>
    <cellStyle name="Normal 2 2 3 2 2 6" xfId="1033"/>
    <cellStyle name="Normal 2 2 3 2 2_ELEC SAP FCST UPLOAD" xfId="1034"/>
    <cellStyle name="Normal 2 2 3 2 3" xfId="1035"/>
    <cellStyle name="Normal 2 2 3 2 3 2" xfId="1036"/>
    <cellStyle name="Normal 2 2 3 2 3 3" xfId="1037"/>
    <cellStyle name="Normal 2 2 3 2 3_ELEC SAP FCST UPLOAD" xfId="1038"/>
    <cellStyle name="Normal 2 2 3 2 4" xfId="1039"/>
    <cellStyle name="Normal 2 2 3 2 5" xfId="1040"/>
    <cellStyle name="Normal 2 2 3 2 6" xfId="1041"/>
    <cellStyle name="Normal 2 2 3 2 7" xfId="1042"/>
    <cellStyle name="Normal 2 2 3 2_ELEC SAP FCST UPLOAD" xfId="1043"/>
    <cellStyle name="Normal 2 2 3 3" xfId="1044"/>
    <cellStyle name="Normal 2 2 3 3 2" xfId="1045"/>
    <cellStyle name="Normal 2 2 3 3 2 2" xfId="1046"/>
    <cellStyle name="Normal 2 2 3 3 2 3" xfId="1047"/>
    <cellStyle name="Normal 2 2 3 3 2_ELEC SAP FCST UPLOAD" xfId="1048"/>
    <cellStyle name="Normal 2 2 3 3 3" xfId="1049"/>
    <cellStyle name="Normal 2 2 3 3 4" xfId="1050"/>
    <cellStyle name="Normal 2 2 3 3 5" xfId="1051"/>
    <cellStyle name="Normal 2 2 3 3 6" xfId="1052"/>
    <cellStyle name="Normal 2 2 3 3_ELEC SAP FCST UPLOAD" xfId="1053"/>
    <cellStyle name="Normal 2 2 3 4" xfId="1054"/>
    <cellStyle name="Normal 2 2 3 4 2" xfId="1055"/>
    <cellStyle name="Normal 2 2 3 4 3" xfId="1056"/>
    <cellStyle name="Normal 2 2 3 4_ELEC SAP FCST UPLOAD" xfId="1057"/>
    <cellStyle name="Normal 2 2 3 5" xfId="1058"/>
    <cellStyle name="Normal 2 2 3 6" xfId="1059"/>
    <cellStyle name="Normal 2 2 3 7" xfId="1060"/>
    <cellStyle name="Normal 2 2 3_ELEC SAP FCST UPLOAD" xfId="1061"/>
    <cellStyle name="Normal 2 2 4" xfId="1062"/>
    <cellStyle name="Normal 2 2 4 2" xfId="1063"/>
    <cellStyle name="Normal 2 2 4 2 2" xfId="1064"/>
    <cellStyle name="Normal 2 2 4 2 2 2" xfId="1065"/>
    <cellStyle name="Normal 2 2 4 2 2 3" xfId="1066"/>
    <cellStyle name="Normal 2 2 4 2 2_ELEC SAP FCST UPLOAD" xfId="1067"/>
    <cellStyle name="Normal 2 2 4 2 3" xfId="1068"/>
    <cellStyle name="Normal 2 2 4 2 4" xfId="1069"/>
    <cellStyle name="Normal 2 2 4 2 5" xfId="1070"/>
    <cellStyle name="Normal 2 2 4 2 6" xfId="1071"/>
    <cellStyle name="Normal 2 2 4 2_ELEC SAP FCST UPLOAD" xfId="1072"/>
    <cellStyle name="Normal 2 2 4 3" xfId="1073"/>
    <cellStyle name="Normal 2 2 4 3 2" xfId="1074"/>
    <cellStyle name="Normal 2 2 4 3 3" xfId="1075"/>
    <cellStyle name="Normal 2 2 4 3_ELEC SAP FCST UPLOAD" xfId="1076"/>
    <cellStyle name="Normal 2 2 4 4" xfId="1077"/>
    <cellStyle name="Normal 2 2 4 5" xfId="1078"/>
    <cellStyle name="Normal 2 2 4 6" xfId="1079"/>
    <cellStyle name="Normal 2 2 4_ELEC SAP FCST UPLOAD" xfId="1080"/>
    <cellStyle name="Normal 2 2 5" xfId="1081"/>
    <cellStyle name="Normal 2 2 5 2" xfId="1082"/>
    <cellStyle name="Normal 2 2 5 3" xfId="1083"/>
    <cellStyle name="Normal 2 2 5_ELEC SAP FCST UPLOAD" xfId="1084"/>
    <cellStyle name="Normal 2 2 6" xfId="1085"/>
    <cellStyle name="Normal 2 2 7" xfId="1086"/>
    <cellStyle name="Normal 2 2 8" xfId="1087"/>
    <cellStyle name="Normal 2 2 9" xfId="1088"/>
    <cellStyle name="Normal 2 2_ELEC SAP FCST UPLOAD" xfId="1089"/>
    <cellStyle name="Normal 2 20" xfId="1090"/>
    <cellStyle name="Normal 2 21" xfId="1091"/>
    <cellStyle name="Normal 2 22" xfId="1092"/>
    <cellStyle name="Normal 2 23" xfId="1093"/>
    <cellStyle name="Normal 2 24" xfId="1094"/>
    <cellStyle name="Normal 2 25" xfId="1095"/>
    <cellStyle name="Normal 2 26" xfId="1096"/>
    <cellStyle name="Normal 2 27" xfId="1097"/>
    <cellStyle name="Normal 2 3" xfId="29"/>
    <cellStyle name="Normal 2 3 2" xfId="1098"/>
    <cellStyle name="Normal 2 3 2 2" xfId="1099"/>
    <cellStyle name="Normal 2 3 2 2 2" xfId="1100"/>
    <cellStyle name="Normal 2 3 2 2 2 2" xfId="1101"/>
    <cellStyle name="Normal 2 3 2 2 2 2 2" xfId="1102"/>
    <cellStyle name="Normal 2 3 2 2 2 2 3" xfId="1103"/>
    <cellStyle name="Normal 2 3 2 2 2 2_ELEC SAP FCST UPLOAD" xfId="1104"/>
    <cellStyle name="Normal 2 3 2 2 2 3" xfId="1105"/>
    <cellStyle name="Normal 2 3 2 2 2 4" xfId="1106"/>
    <cellStyle name="Normal 2 3 2 2 2 5" xfId="1107"/>
    <cellStyle name="Normal 2 3 2 2 2 6" xfId="1108"/>
    <cellStyle name="Normal 2 3 2 2 2_ELEC SAP FCST UPLOAD" xfId="1109"/>
    <cellStyle name="Normal 2 3 2 2 3" xfId="1110"/>
    <cellStyle name="Normal 2 3 2 2 3 2" xfId="1111"/>
    <cellStyle name="Normal 2 3 2 2 3 3" xfId="1112"/>
    <cellStyle name="Normal 2 3 2 2 3_ELEC SAP FCST UPLOAD" xfId="1113"/>
    <cellStyle name="Normal 2 3 2 2 4" xfId="1114"/>
    <cellStyle name="Normal 2 3 2 2 5" xfId="1115"/>
    <cellStyle name="Normal 2 3 2 2 6" xfId="1116"/>
    <cellStyle name="Normal 2 3 2 2_ELEC SAP FCST UPLOAD" xfId="1117"/>
    <cellStyle name="Normal 2 3 2 3" xfId="1118"/>
    <cellStyle name="Normal 2 3 2 3 2" xfId="1119"/>
    <cellStyle name="Normal 2 3 2 3 3" xfId="1120"/>
    <cellStyle name="Normal 2 3 2 3_ELEC SAP FCST UPLOAD" xfId="1121"/>
    <cellStyle name="Normal 2 3 2 4" xfId="1122"/>
    <cellStyle name="Normal 2 3 2 5" xfId="1123"/>
    <cellStyle name="Normal 2 3 2 6" xfId="1124"/>
    <cellStyle name="Normal 2 3 2 7" xfId="1125"/>
    <cellStyle name="Normal 2 3 2_ELEC SAP FCST UPLOAD" xfId="1126"/>
    <cellStyle name="Normal 2 3 3" xfId="1127"/>
    <cellStyle name="Normal 2 3 3 2" xfId="1128"/>
    <cellStyle name="Normal 2 3 3 2 2" xfId="1129"/>
    <cellStyle name="Normal 2 3 3 2 3" xfId="1130"/>
    <cellStyle name="Normal 2 3 3 2_ELEC SAP FCST UPLOAD" xfId="1131"/>
    <cellStyle name="Normal 2 3 3 3" xfId="1132"/>
    <cellStyle name="Normal 2 3 3 4" xfId="1133"/>
    <cellStyle name="Normal 2 3 3 5" xfId="1134"/>
    <cellStyle name="Normal 2 3 3 6" xfId="1135"/>
    <cellStyle name="Normal 2 3 3_ELEC SAP FCST UPLOAD" xfId="1136"/>
    <cellStyle name="Normal 2 3 4" xfId="1137"/>
    <cellStyle name="Normal 2 3 4 2" xfId="1138"/>
    <cellStyle name="Normal 2 3 4 3" xfId="1139"/>
    <cellStyle name="Normal 2 3 4_ELEC SAP FCST UPLOAD" xfId="1140"/>
    <cellStyle name="Normal 2 3 5" xfId="1141"/>
    <cellStyle name="Normal 2 3 6" xfId="1142"/>
    <cellStyle name="Normal 2 3 7" xfId="1143"/>
    <cellStyle name="Normal 2 3_ELEC SAP FCST UPLOAD" xfId="1144"/>
    <cellStyle name="Normal 2 4" xfId="30"/>
    <cellStyle name="Normal 2 4 2" xfId="31"/>
    <cellStyle name="Normal 2 5" xfId="105"/>
    <cellStyle name="Normal 2 5 2" xfId="1145"/>
    <cellStyle name="Normal 2 5 2 2" xfId="1146"/>
    <cellStyle name="Normal 2 5 2 2 2" xfId="1147"/>
    <cellStyle name="Normal 2 5 2 2 3" xfId="1148"/>
    <cellStyle name="Normal 2 5 2 2_ELEC SAP FCST UPLOAD" xfId="1149"/>
    <cellStyle name="Normal 2 5 2 3" xfId="1150"/>
    <cellStyle name="Normal 2 5 2 4" xfId="1151"/>
    <cellStyle name="Normal 2 5 2 5" xfId="1152"/>
    <cellStyle name="Normal 2 5 2 6" xfId="1153"/>
    <cellStyle name="Normal 2 5 2_ELEC SAP FCST UPLOAD" xfId="1154"/>
    <cellStyle name="Normal 2 5 3" xfId="1155"/>
    <cellStyle name="Normal 2 5 3 2" xfId="1156"/>
    <cellStyle name="Normal 2 5 3 3" xfId="1157"/>
    <cellStyle name="Normal 2 5 3_ELEC SAP FCST UPLOAD" xfId="1158"/>
    <cellStyle name="Normal 2 5 4" xfId="1159"/>
    <cellStyle name="Normal 2 5 5" xfId="1160"/>
    <cellStyle name="Normal 2 5 6" xfId="1161"/>
    <cellStyle name="Normal 2 5_ELEC SAP FCST UPLOAD" xfId="1162"/>
    <cellStyle name="Normal 2 6" xfId="106"/>
    <cellStyle name="Normal 2 6 2" xfId="1163"/>
    <cellStyle name="Normal 2 7" xfId="1164"/>
    <cellStyle name="Normal 2 8" xfId="1165"/>
    <cellStyle name="Normal 2 9" xfId="1166"/>
    <cellStyle name="Normal 2_A1_Total" xfId="107"/>
    <cellStyle name="Normal 20" xfId="1167"/>
    <cellStyle name="Normal 21" xfId="1168"/>
    <cellStyle name="Normal 22" xfId="1169"/>
    <cellStyle name="Normal 23" xfId="1170"/>
    <cellStyle name="Normal 24" xfId="1171"/>
    <cellStyle name="Normal 3" xfId="32"/>
    <cellStyle name="Normal 3 10" xfId="1172"/>
    <cellStyle name="Normal 3 10 2" xfId="1173"/>
    <cellStyle name="Normal 3 10 3" xfId="1174"/>
    <cellStyle name="Normal 3 10 4" xfId="1175"/>
    <cellStyle name="Normal 3 10 5" xfId="1176"/>
    <cellStyle name="Normal 3 10 6" xfId="1177"/>
    <cellStyle name="Normal 3 10 7" xfId="1178"/>
    <cellStyle name="Normal 3 11" xfId="1179"/>
    <cellStyle name="Normal 3 12" xfId="1180"/>
    <cellStyle name="Normal 3 13" xfId="1181"/>
    <cellStyle name="Normal 3 14" xfId="1182"/>
    <cellStyle name="Normal 3 15" xfId="1183"/>
    <cellStyle name="Normal 3 16" xfId="1184"/>
    <cellStyle name="Normal 3 17" xfId="1185"/>
    <cellStyle name="Normal 3 18" xfId="1186"/>
    <cellStyle name="Normal 3 19" xfId="1187"/>
    <cellStyle name="Normal 3 2" xfId="33"/>
    <cellStyle name="Normal 3 2 10" xfId="1188"/>
    <cellStyle name="Normal 3 2 11" xfId="1189"/>
    <cellStyle name="Normal 3 2 12" xfId="1190"/>
    <cellStyle name="Normal 3 2 13" xfId="1191"/>
    <cellStyle name="Normal 3 2 14" xfId="1192"/>
    <cellStyle name="Normal 3 2 15" xfId="1193"/>
    <cellStyle name="Normal 3 2 16" xfId="1194"/>
    <cellStyle name="Normal 3 2 2" xfId="1195"/>
    <cellStyle name="Normal 3 2 2 2" xfId="1196"/>
    <cellStyle name="Normal 3 2 2 3" xfId="1197"/>
    <cellStyle name="Normal 3 2 2 4" xfId="1198"/>
    <cellStyle name="Normal 3 2 2 5" xfId="1199"/>
    <cellStyle name="Normal 3 2 2 6" xfId="1200"/>
    <cellStyle name="Normal 3 2 2 7" xfId="1201"/>
    <cellStyle name="Normal 3 2 3" xfId="1202"/>
    <cellStyle name="Normal 3 2 4" xfId="1203"/>
    <cellStyle name="Normal 3 2 5" xfId="1204"/>
    <cellStyle name="Normal 3 2 6" xfId="1205"/>
    <cellStyle name="Normal 3 2 7" xfId="1206"/>
    <cellStyle name="Normal 3 2 8" xfId="1207"/>
    <cellStyle name="Normal 3 2 9" xfId="1208"/>
    <cellStyle name="Normal 3 20" xfId="1209"/>
    <cellStyle name="Normal 3 3" xfId="34"/>
    <cellStyle name="Normal 3 3 2" xfId="108"/>
    <cellStyle name="Normal 3 3 2 2" xfId="109"/>
    <cellStyle name="Normal 3 3 2 2 2" xfId="110"/>
    <cellStyle name="Normal 3 3 2 2 3" xfId="111"/>
    <cellStyle name="Normal 3 3 2 2 3 2" xfId="112"/>
    <cellStyle name="Normal 3 3 2 3" xfId="113"/>
    <cellStyle name="Normal 3 3 2 5" xfId="1210"/>
    <cellStyle name="Normal 3 3 3" xfId="1211"/>
    <cellStyle name="Normal 3 3_GTO Non Operational Capex Roll-over submission (FINAL with property)" xfId="1212"/>
    <cellStyle name="Normal 3 4" xfId="35"/>
    <cellStyle name="Normal 3 5" xfId="36"/>
    <cellStyle name="Normal 3 6" xfId="114"/>
    <cellStyle name="Normal 3 7" xfId="1213"/>
    <cellStyle name="Normal 3 8" xfId="1214"/>
    <cellStyle name="Normal 3 9" xfId="1215"/>
    <cellStyle name="Normal 3_ELEC SAP FCST UPLOAD" xfId="1216"/>
    <cellStyle name="Normal 4" xfId="37"/>
    <cellStyle name="Normal 4 2" xfId="38"/>
    <cellStyle name="Normal 4 2 2" xfId="1217"/>
    <cellStyle name="Normal 4 2 2 2" xfId="1218"/>
    <cellStyle name="Normal 4 2 2 2 2" xfId="1219"/>
    <cellStyle name="Normal 4 2 2 2 2 2" xfId="1220"/>
    <cellStyle name="Normal 4 2 2 2 2 3" xfId="1221"/>
    <cellStyle name="Normal 4 2 2 2 2_ELEC SAP FCST UPLOAD" xfId="1222"/>
    <cellStyle name="Normal 4 2 2 2 3" xfId="1223"/>
    <cellStyle name="Normal 4 2 2 2 4" xfId="1224"/>
    <cellStyle name="Normal 4 2 2 2 5" xfId="1225"/>
    <cellStyle name="Normal 4 2 2 2 6" xfId="1226"/>
    <cellStyle name="Normal 4 2 2 2_ELEC SAP FCST UPLOAD" xfId="1227"/>
    <cellStyle name="Normal 4 2 2 3" xfId="1228"/>
    <cellStyle name="Normal 4 2 2 3 2" xfId="1229"/>
    <cellStyle name="Normal 4 2 2 3 3" xfId="1230"/>
    <cellStyle name="Normal 4 2 2 3_ELEC SAP FCST UPLOAD" xfId="1231"/>
    <cellStyle name="Normal 4 2 2 4" xfId="1232"/>
    <cellStyle name="Normal 4 2 2 5" xfId="1233"/>
    <cellStyle name="Normal 4 2 2 6" xfId="1234"/>
    <cellStyle name="Normal 4 2 2_ELEC SAP FCST UPLOAD" xfId="1235"/>
    <cellStyle name="Normal 4 2 3" xfId="1236"/>
    <cellStyle name="Normal 4 2 3 2" xfId="1237"/>
    <cellStyle name="Normal 4 2 3 3" xfId="1238"/>
    <cellStyle name="Normal 4 2 3_ELEC SAP FCST UPLOAD" xfId="1239"/>
    <cellStyle name="Normal 4 2 4" xfId="1240"/>
    <cellStyle name="Normal 4 2 5" xfId="1241"/>
    <cellStyle name="Normal 4 2 6" xfId="1242"/>
    <cellStyle name="Normal 4 2 7" xfId="1243"/>
    <cellStyle name="Normal 4 2_ELEC SAP FCST UPLOAD" xfId="1244"/>
    <cellStyle name="Normal 4 3" xfId="115"/>
    <cellStyle name="Normal 4 3 2" xfId="1245"/>
    <cellStyle name="Normal 4 3 2 2" xfId="1246"/>
    <cellStyle name="Normal 4 3 2 3" xfId="1247"/>
    <cellStyle name="Normal 4 3 2_ELEC SAP FCST UPLOAD" xfId="1248"/>
    <cellStyle name="Normal 4 3 3" xfId="1249"/>
    <cellStyle name="Normal 4 3 4" xfId="1250"/>
    <cellStyle name="Normal 4 3 5" xfId="1251"/>
    <cellStyle name="Normal 4 3 6" xfId="1252"/>
    <cellStyle name="Normal 4 3_ELEC SAP FCST UPLOAD" xfId="1253"/>
    <cellStyle name="Normal 4 4" xfId="116"/>
    <cellStyle name="Normal 4 5" xfId="117"/>
    <cellStyle name="Normal 4 6" xfId="118"/>
    <cellStyle name="Normal 4 7" xfId="119"/>
    <cellStyle name="Normal 4 8" xfId="120"/>
    <cellStyle name="Normal 4 9" xfId="39"/>
    <cellStyle name="Normal 4_Book1" xfId="121"/>
    <cellStyle name="Normal 5" xfId="40"/>
    <cellStyle name="Normal 5 10" xfId="122"/>
    <cellStyle name="Normal 5 2" xfId="41"/>
    <cellStyle name="Normal 5 2 2" xfId="1254"/>
    <cellStyle name="Normal 5 2 2 2" xfId="1255"/>
    <cellStyle name="Normal 5 2 2 3" xfId="1256"/>
    <cellStyle name="Normal 5 2 2_ELEC SAP FCST UPLOAD" xfId="1257"/>
    <cellStyle name="Normal 5 2 3" xfId="1258"/>
    <cellStyle name="Normal 5 2 4" xfId="1259"/>
    <cellStyle name="Normal 5 2 5" xfId="1260"/>
    <cellStyle name="Normal 5 2 6" xfId="1261"/>
    <cellStyle name="Normal 5 2_ELEC SAP FCST UPLOAD" xfId="1262"/>
    <cellStyle name="Normal 5 3" xfId="123"/>
    <cellStyle name="Normal 5 4" xfId="124"/>
    <cellStyle name="Normal 5 5" xfId="125"/>
    <cellStyle name="Normal 5 6" xfId="126"/>
    <cellStyle name="Normal 5 7" xfId="127"/>
    <cellStyle name="Normal 5 8" xfId="128"/>
    <cellStyle name="Normal 5 9" xfId="129"/>
    <cellStyle name="Normal 5_ELEC SAP FCST UPLOAD" xfId="1263"/>
    <cellStyle name="Normal 54" xfId="1264"/>
    <cellStyle name="Normal 6" xfId="42"/>
    <cellStyle name="Normal 6 2" xfId="43"/>
    <cellStyle name="Normal 6 2 2" xfId="44"/>
    <cellStyle name="Normal 6 3" xfId="45"/>
    <cellStyle name="Normal 7" xfId="46"/>
    <cellStyle name="Normal 7 2" xfId="1265"/>
    <cellStyle name="Normal 8" xfId="47"/>
    <cellStyle name="Normal 9" xfId="48"/>
    <cellStyle name="Normal 9 2" xfId="1266"/>
    <cellStyle name="Normal 9_GTO Non Operational Capex Roll-over submission (FINAL with property)" xfId="1267"/>
    <cellStyle name="Normal U" xfId="1268"/>
    <cellStyle name="Note 2" xfId="1269"/>
    <cellStyle name="Note 3" xfId="1270"/>
    <cellStyle name="Note 3 2" xfId="1271"/>
    <cellStyle name="Note 3 3" xfId="1272"/>
    <cellStyle name="Note 3 4" xfId="1273"/>
    <cellStyle name="Note 3 5" xfId="1274"/>
    <cellStyle name="Note 3 6" xfId="1275"/>
    <cellStyle name="Note 3 7" xfId="1276"/>
    <cellStyle name="Note 3 8" xfId="1277"/>
    <cellStyle name="Output 2" xfId="1278"/>
    <cellStyle name="Output 3" xfId="1279"/>
    <cellStyle name="Percent" xfId="4" builtinId="5"/>
    <cellStyle name="Percent 10" xfId="1280"/>
    <cellStyle name="Percent 11" xfId="1281"/>
    <cellStyle name="Percent 12" xfId="1282"/>
    <cellStyle name="Percent 13" xfId="1283"/>
    <cellStyle name="Percent 14" xfId="1284"/>
    <cellStyle name="Percent 2" xfId="3"/>
    <cellStyle name="Percent 2 2" xfId="49"/>
    <cellStyle name="Percent 2 2 2" xfId="1285"/>
    <cellStyle name="Percent 2 2 2 2" xfId="1286"/>
    <cellStyle name="Percent 2 2 3" xfId="1287"/>
    <cellStyle name="Percent 2 3" xfId="130"/>
    <cellStyle name="Percent 2 3 2" xfId="1288"/>
    <cellStyle name="Percent 2 3 2 2" xfId="1289"/>
    <cellStyle name="Percent 2 4" xfId="131"/>
    <cellStyle name="Percent 2 5" xfId="132"/>
    <cellStyle name="Percent 3" xfId="50"/>
    <cellStyle name="Percent 3 2" xfId="51"/>
    <cellStyle name="Percent 4" xfId="52"/>
    <cellStyle name="Percent 4 10" xfId="133"/>
    <cellStyle name="Percent 4 11" xfId="134"/>
    <cellStyle name="Percent 4 12" xfId="135"/>
    <cellStyle name="Percent 4 13" xfId="136"/>
    <cellStyle name="Percent 4 14" xfId="137"/>
    <cellStyle name="Percent 4 15" xfId="138"/>
    <cellStyle name="Percent 4 16" xfId="139"/>
    <cellStyle name="Percent 4 17" xfId="140"/>
    <cellStyle name="Percent 4 18" xfId="141"/>
    <cellStyle name="Percent 4 19" xfId="142"/>
    <cellStyle name="Percent 4 2" xfId="53"/>
    <cellStyle name="Percent 4 2 10" xfId="143"/>
    <cellStyle name="Percent 4 2 11" xfId="144"/>
    <cellStyle name="Percent 4 2 12" xfId="145"/>
    <cellStyle name="Percent 4 2 13" xfId="146"/>
    <cellStyle name="Percent 4 2 14" xfId="147"/>
    <cellStyle name="Percent 4 2 15" xfId="148"/>
    <cellStyle name="Percent 4 2 16" xfId="149"/>
    <cellStyle name="Percent 4 2 2" xfId="54"/>
    <cellStyle name="Percent 4 2 3" xfId="150"/>
    <cellStyle name="Percent 4 2 4" xfId="151"/>
    <cellStyle name="Percent 4 2 5" xfId="152"/>
    <cellStyle name="Percent 4 2 6" xfId="153"/>
    <cellStyle name="Percent 4 2 7" xfId="154"/>
    <cellStyle name="Percent 4 2 8" xfId="155"/>
    <cellStyle name="Percent 4 2 9" xfId="156"/>
    <cellStyle name="Percent 4 20" xfId="157"/>
    <cellStyle name="Percent 4 3" xfId="55"/>
    <cellStyle name="Percent 4 3 10" xfId="158"/>
    <cellStyle name="Percent 4 3 2" xfId="159"/>
    <cellStyle name="Percent 4 3 3" xfId="160"/>
    <cellStyle name="Percent 4 3 4" xfId="161"/>
    <cellStyle name="Percent 4 3 5" xfId="162"/>
    <cellStyle name="Percent 4 3 6" xfId="163"/>
    <cellStyle name="Percent 4 3 7" xfId="164"/>
    <cellStyle name="Percent 4 3 8" xfId="165"/>
    <cellStyle name="Percent 4 3 9" xfId="166"/>
    <cellStyle name="Percent 4 4" xfId="167"/>
    <cellStyle name="Percent 4 4 10" xfId="168"/>
    <cellStyle name="Percent 4 4 2" xfId="169"/>
    <cellStyle name="Percent 4 4 3" xfId="170"/>
    <cellStyle name="Percent 4 4 4" xfId="171"/>
    <cellStyle name="Percent 4 4 5" xfId="172"/>
    <cellStyle name="Percent 4 4 6" xfId="173"/>
    <cellStyle name="Percent 4 4 7" xfId="174"/>
    <cellStyle name="Percent 4 4 8" xfId="175"/>
    <cellStyle name="Percent 4 4 9" xfId="176"/>
    <cellStyle name="Percent 4 5" xfId="177"/>
    <cellStyle name="Percent 4 5 10" xfId="178"/>
    <cellStyle name="Percent 4 5 2" xfId="179"/>
    <cellStyle name="Percent 4 5 3" xfId="180"/>
    <cellStyle name="Percent 4 5 4" xfId="181"/>
    <cellStyle name="Percent 4 5 5" xfId="182"/>
    <cellStyle name="Percent 4 5 6" xfId="183"/>
    <cellStyle name="Percent 4 5 7" xfId="184"/>
    <cellStyle name="Percent 4 5 8" xfId="185"/>
    <cellStyle name="Percent 4 5 9" xfId="186"/>
    <cellStyle name="Percent 4 6" xfId="187"/>
    <cellStyle name="Percent 4 7" xfId="188"/>
    <cellStyle name="Percent 4 8" xfId="189"/>
    <cellStyle name="Percent 4 9" xfId="190"/>
    <cellStyle name="Percent 5" xfId="56"/>
    <cellStyle name="Percent 6" xfId="59"/>
    <cellStyle name="Percent 6 2" xfId="1290"/>
    <cellStyle name="Percent 7" xfId="191"/>
    <cellStyle name="Percent 8" xfId="1291"/>
    <cellStyle name="Percent 8 2" xfId="1292"/>
    <cellStyle name="Percent 9" xfId="1293"/>
    <cellStyle name="Percent 9 2" xfId="1294"/>
    <cellStyle name="Pre-inputted cells" xfId="1295"/>
    <cellStyle name="Pre-inputted cells 2" xfId="1296"/>
    <cellStyle name="Pre-inputted cells 2 2" xfId="1297"/>
    <cellStyle name="Pre-inputted cells 3" xfId="1298"/>
    <cellStyle name="Pre-inputted cells 3 2" xfId="1299"/>
    <cellStyle name="Pre-inputted cells 4" xfId="1300"/>
    <cellStyle name="Pre-inputted cells 4 2" xfId="1301"/>
    <cellStyle name="Pre-inputted cells 5" xfId="1302"/>
    <cellStyle name="Pre-inputted cells 5 2" xfId="1303"/>
    <cellStyle name="Pre-inputted cells 5 2 2" xfId="1304"/>
    <cellStyle name="Pre-inputted cells 6" xfId="1305"/>
    <cellStyle name="Pre-inputted cells 6 2" xfId="1306"/>
    <cellStyle name="Pre-inputted cells 7" xfId="1307"/>
    <cellStyle name="Pre-inputted cells 7 2" xfId="1308"/>
    <cellStyle name="RangeName" xfId="1309"/>
    <cellStyle name="RIGs" xfId="1310"/>
    <cellStyle name="RIGs 2" xfId="1311"/>
    <cellStyle name="RIGs input cells" xfId="192"/>
    <cellStyle name="RIGs input cells 10" xfId="193"/>
    <cellStyle name="RIGs input cells 2" xfId="194"/>
    <cellStyle name="RIGs input cells 2 2" xfId="1312"/>
    <cellStyle name="RIGs input cells 2 2 2" xfId="1313"/>
    <cellStyle name="RIGs input cells 2 3" xfId="1314"/>
    <cellStyle name="RIGs input cells 3" xfId="195"/>
    <cellStyle name="RIGs input cells 3 2" xfId="1315"/>
    <cellStyle name="RIGs input cells 3 2 2" xfId="1316"/>
    <cellStyle name="RIGs input cells 3 3" xfId="1317"/>
    <cellStyle name="RIGs input cells 4" xfId="196"/>
    <cellStyle name="RIGs input cells 4 2" xfId="1318"/>
    <cellStyle name="RIGs input cells 5" xfId="197"/>
    <cellStyle name="RIGs input cells 5 2" xfId="1319"/>
    <cellStyle name="RIGs input cells 6" xfId="198"/>
    <cellStyle name="RIGs input cells 6 2" xfId="1320"/>
    <cellStyle name="RIGs input cells 7" xfId="199"/>
    <cellStyle name="RIGs input cells 7 2" xfId="1321"/>
    <cellStyle name="RIGs input cells 8" xfId="200"/>
    <cellStyle name="RIGs input cells 9" xfId="201"/>
    <cellStyle name="RIGs input totals" xfId="202"/>
    <cellStyle name="RIGs input totals 2" xfId="203"/>
    <cellStyle name="RIGs input totals 2 2" xfId="1322"/>
    <cellStyle name="RIGs input totals 2 2 2" xfId="1323"/>
    <cellStyle name="RIGs input totals 2 3" xfId="1324"/>
    <cellStyle name="RIGs input totals 2 3 2" xfId="1325"/>
    <cellStyle name="RIGs input totals 2 4" xfId="1326"/>
    <cellStyle name="RIGs input totals 2 4 2" xfId="1327"/>
    <cellStyle name="RIGs input totals 2 4 3" xfId="1328"/>
    <cellStyle name="RIGs input totals 2 5" xfId="1329"/>
    <cellStyle name="RIGs input totals 2 5 2" xfId="1330"/>
    <cellStyle name="RIGs input totals 3" xfId="1331"/>
    <cellStyle name="RIGs input totals 3 2" xfId="1332"/>
    <cellStyle name="RIGs input totals 4" xfId="1333"/>
    <cellStyle name="RIGs input totals 4 2" xfId="1334"/>
    <cellStyle name="RIGs input totals 5" xfId="1335"/>
    <cellStyle name="RIGs input totals 5 2" xfId="1336"/>
    <cellStyle name="RIGs input totals 5 2 2" xfId="1337"/>
    <cellStyle name="RIGs input totals 6" xfId="1338"/>
    <cellStyle name="RIGs input totals 7" xfId="1339"/>
    <cellStyle name="RIGs linked cells" xfId="204"/>
    <cellStyle name="RIGs linked cells 10" xfId="205"/>
    <cellStyle name="RIGs linked cells 2" xfId="206"/>
    <cellStyle name="RIGs linked cells 2 2" xfId="1340"/>
    <cellStyle name="RIGs linked cells 3" xfId="207"/>
    <cellStyle name="RIGs linked cells 3 2" xfId="1341"/>
    <cellStyle name="RIGs linked cells 3 2 2" xfId="1342"/>
    <cellStyle name="RIGs linked cells 3 3" xfId="1343"/>
    <cellStyle name="RIGs linked cells 3 3 2" xfId="1344"/>
    <cellStyle name="RIGs linked cells 4" xfId="208"/>
    <cellStyle name="RIGs linked cells 4 2" xfId="1345"/>
    <cellStyle name="RIGs linked cells 4 2 2" xfId="1346"/>
    <cellStyle name="RIGs linked cells 5" xfId="209"/>
    <cellStyle name="RIGs linked cells 6" xfId="210"/>
    <cellStyle name="RIGs linked cells 7" xfId="211"/>
    <cellStyle name="RIGs linked cells 8" xfId="212"/>
    <cellStyle name="RIGs linked cells 9" xfId="213"/>
    <cellStyle name="SAPBEXaggData" xfId="214"/>
    <cellStyle name="SAPBEXaggDataEmph" xfId="215"/>
    <cellStyle name="SAPBEXaggItem" xfId="216"/>
    <cellStyle name="SAPBEXaggItemX" xfId="217"/>
    <cellStyle name="SAPBEXchaText" xfId="218"/>
    <cellStyle name="SAPBEXexcBad7" xfId="219"/>
    <cellStyle name="SAPBEXexcBad8" xfId="220"/>
    <cellStyle name="SAPBEXexcBad9" xfId="221"/>
    <cellStyle name="SAPBEXexcCritical4" xfId="222"/>
    <cellStyle name="SAPBEXexcCritical5" xfId="223"/>
    <cellStyle name="SAPBEXexcCritical6" xfId="224"/>
    <cellStyle name="SAPBEXexcGood1" xfId="225"/>
    <cellStyle name="SAPBEXexcGood2" xfId="226"/>
    <cellStyle name="SAPBEXexcGood3" xfId="227"/>
    <cellStyle name="SAPBEXfilterDrill" xfId="228"/>
    <cellStyle name="SAPBEXfilterItem" xfId="229"/>
    <cellStyle name="SAPBEXfilterText" xfId="230"/>
    <cellStyle name="SAPBEXformats" xfId="231"/>
    <cellStyle name="SAPBEXheaderItem" xfId="232"/>
    <cellStyle name="SAPBEXheaderItem 2" xfId="1347"/>
    <cellStyle name="SAPBEXheaderItem_0910 GSO Capex RRP - Final (Detail) v2 220710" xfId="1348"/>
    <cellStyle name="SAPBEXheaderText" xfId="233"/>
    <cellStyle name="SAPBEXheaderText 2" xfId="1349"/>
    <cellStyle name="SAPBEXheaderText_0910 GSO Capex RRP - Final (Detail) v2 220710" xfId="1350"/>
    <cellStyle name="SAPBEXHLevel0" xfId="234"/>
    <cellStyle name="SAPBEXHLevel0 2" xfId="1351"/>
    <cellStyle name="SAPBEXHLevel0_0910 GSO Capex RRP - Final (Detail) v2 220710" xfId="1352"/>
    <cellStyle name="SAPBEXHLevel0X" xfId="235"/>
    <cellStyle name="SAPBEXHLevel0X 2" xfId="1353"/>
    <cellStyle name="SAPBEXHLevel0X 3" xfId="1354"/>
    <cellStyle name="SAPBEXHLevel0X 3 2" xfId="1355"/>
    <cellStyle name="SAPBEXHLevel0X 3 3" xfId="1356"/>
    <cellStyle name="SAPBEXHLevel0X 3 4" xfId="1357"/>
    <cellStyle name="SAPBEXHLevel0X 3 5" xfId="1358"/>
    <cellStyle name="SAPBEXHLevel0X 3 6" xfId="1359"/>
    <cellStyle name="SAPBEXHLevel0X 3 7" xfId="1360"/>
    <cellStyle name="SAPBEXHLevel0X 3 8" xfId="1361"/>
    <cellStyle name="SAPBEXHLevel0X_0910 GSO Capex RRP - Final (Detail) v2 220710" xfId="1362"/>
    <cellStyle name="SAPBEXHLevel1" xfId="236"/>
    <cellStyle name="SAPBEXHLevel1 2" xfId="1363"/>
    <cellStyle name="SAPBEXHLevel1_0910 GSO Capex RRP - Final (Detail) v2 220710" xfId="1364"/>
    <cellStyle name="SAPBEXHLevel1X" xfId="237"/>
    <cellStyle name="SAPBEXHLevel1X 2" xfId="1365"/>
    <cellStyle name="SAPBEXHLevel1X 3" xfId="1366"/>
    <cellStyle name="SAPBEXHLevel1X 3 2" xfId="1367"/>
    <cellStyle name="SAPBEXHLevel1X 3 3" xfId="1368"/>
    <cellStyle name="SAPBEXHLevel1X 3 4" xfId="1369"/>
    <cellStyle name="SAPBEXHLevel1X 3 5" xfId="1370"/>
    <cellStyle name="SAPBEXHLevel1X 3 6" xfId="1371"/>
    <cellStyle name="SAPBEXHLevel1X 3 7" xfId="1372"/>
    <cellStyle name="SAPBEXHLevel1X 3 8" xfId="1373"/>
    <cellStyle name="SAPBEXHLevel1X_0910 GSO Capex RRP - Final (Detail) v2 220710" xfId="1374"/>
    <cellStyle name="SAPBEXHLevel2" xfId="238"/>
    <cellStyle name="SAPBEXHLevel2 2" xfId="1375"/>
    <cellStyle name="SAPBEXHLevel2_0910 GSO Capex RRP - Final (Detail) v2 220710" xfId="1376"/>
    <cellStyle name="SAPBEXHLevel2X" xfId="239"/>
    <cellStyle name="SAPBEXHLevel2X 2" xfId="1377"/>
    <cellStyle name="SAPBEXHLevel2X 3" xfId="1378"/>
    <cellStyle name="SAPBEXHLevel2X 3 2" xfId="1379"/>
    <cellStyle name="SAPBEXHLevel2X 3 3" xfId="1380"/>
    <cellStyle name="SAPBEXHLevel2X 3 4" xfId="1381"/>
    <cellStyle name="SAPBEXHLevel2X 3 5" xfId="1382"/>
    <cellStyle name="SAPBEXHLevel2X 3 6" xfId="1383"/>
    <cellStyle name="SAPBEXHLevel2X 3 7" xfId="1384"/>
    <cellStyle name="SAPBEXHLevel2X 3 8" xfId="1385"/>
    <cellStyle name="SAPBEXHLevel2X_0910 GSO Capex RRP - Final (Detail) v2 220710" xfId="1386"/>
    <cellStyle name="SAPBEXHLevel3" xfId="240"/>
    <cellStyle name="SAPBEXHLevel3 2" xfId="1387"/>
    <cellStyle name="SAPBEXHLevel3_0910 GSO Capex RRP - Final (Detail) v2 220710" xfId="1388"/>
    <cellStyle name="SAPBEXHLevel3X" xfId="241"/>
    <cellStyle name="SAPBEXHLevel3X 2" xfId="1389"/>
    <cellStyle name="SAPBEXHLevel3X 3" xfId="1390"/>
    <cellStyle name="SAPBEXHLevel3X 3 2" xfId="1391"/>
    <cellStyle name="SAPBEXHLevel3X 3 3" xfId="1392"/>
    <cellStyle name="SAPBEXHLevel3X 3 4" xfId="1393"/>
    <cellStyle name="SAPBEXHLevel3X 3 5" xfId="1394"/>
    <cellStyle name="SAPBEXHLevel3X 3 6" xfId="1395"/>
    <cellStyle name="SAPBEXHLevel3X 3 7" xfId="1396"/>
    <cellStyle name="SAPBEXHLevel3X 3 8" xfId="1397"/>
    <cellStyle name="SAPBEXHLevel3X_0910 GSO Capex RRP - Final (Detail) v2 220710" xfId="1398"/>
    <cellStyle name="SAPBEXinputData" xfId="242"/>
    <cellStyle name="SAPBEXinputData 2" xfId="1399"/>
    <cellStyle name="SAPBEXinputData 3" xfId="1400"/>
    <cellStyle name="SAPBEXinputData 3 2" xfId="1401"/>
    <cellStyle name="SAPBEXinputData 3 3" xfId="1402"/>
    <cellStyle name="SAPBEXinputData 3 4" xfId="1403"/>
    <cellStyle name="SAPBEXinputData 3 5" xfId="1404"/>
    <cellStyle name="SAPBEXinputData 3 6" xfId="1405"/>
    <cellStyle name="SAPBEXinputData 3 7" xfId="1406"/>
    <cellStyle name="SAPBEXinputData 3 8" xfId="1407"/>
    <cellStyle name="SAPBEXinputData_0910 GSO Capex RRP - Final (Detail) v2 220710" xfId="1408"/>
    <cellStyle name="SAPBEXItemHeader" xfId="1409"/>
    <cellStyle name="SAPBEXresData" xfId="243"/>
    <cellStyle name="SAPBEXresDataEmph" xfId="244"/>
    <cellStyle name="SAPBEXresItem" xfId="245"/>
    <cellStyle name="SAPBEXresItemX" xfId="246"/>
    <cellStyle name="SAPBEXstdData" xfId="247"/>
    <cellStyle name="SAPBEXstdDataEmph" xfId="248"/>
    <cellStyle name="SAPBEXstdItem" xfId="249"/>
    <cellStyle name="SAPBEXstdItemX" xfId="250"/>
    <cellStyle name="SAPBEXtitle" xfId="251"/>
    <cellStyle name="SAPBEXunassignedItem" xfId="1410"/>
    <cellStyle name="SAPBEXundefined" xfId="252"/>
    <cellStyle name="Sheet Title" xfId="253"/>
    <cellStyle name="Standard_Anpassen der Amortisation" xfId="1411"/>
    <cellStyle name="Style 1" xfId="57"/>
    <cellStyle name="Sub-total" xfId="1412"/>
    <cellStyle name="swpBody01" xfId="1413"/>
    <cellStyle name="Title 2" xfId="1414"/>
    <cellStyle name="Title 3" xfId="1415"/>
    <cellStyle name="Total 1" xfId="1416"/>
    <cellStyle name="Total 2" xfId="1417"/>
    <cellStyle name="Total 3" xfId="1418"/>
    <cellStyle name="Totals" xfId="1419"/>
    <cellStyle name="Währung [0]_Compiling Utility Macros" xfId="1420"/>
    <cellStyle name="Währung_Compiling Utility Macros" xfId="1421"/>
    <cellStyle name="Warning Text 2" xfId="1422"/>
    <cellStyle name="Warning Text 3" xfId="1423"/>
    <cellStyle name="Yellow" xfId="1424"/>
    <cellStyle name="Yellow 2" xfId="1425"/>
    <cellStyle name="Yellow 2 2" xfId="1426"/>
    <cellStyle name="Yellow 2 3" xfId="1427"/>
    <cellStyle name="Yellow 2 4" xfId="1428"/>
    <cellStyle name="Yellow 2 5" xfId="1429"/>
    <cellStyle name="Yellow 2 6" xfId="1430"/>
    <cellStyle name="Yellow 2 7" xfId="1431"/>
    <cellStyle name="Yellow 2 8" xfId="1432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DNO view</a:t>
            </a:r>
            <a:r>
              <a:rPr lang="en-GB" baseline="0"/>
              <a:t> versus Ofgem view of totex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25322150308803E-2"/>
          <c:y val="8.5005183330181075E-2"/>
          <c:w val="0.91269699074108368"/>
          <c:h val="0.7713533399114515"/>
        </c:manualLayout>
      </c:layout>
      <c:lineChart>
        <c:grouping val="standard"/>
        <c:varyColors val="0"/>
        <c:ser>
          <c:idx val="0"/>
          <c:order val="0"/>
          <c:tx>
            <c:strRef>
              <c:f>'CA DNO Scatter plot'!$C$28</c:f>
              <c:strCache>
                <c:ptCount val="1"/>
                <c:pt idx="0">
                  <c:v>Totex activity-level drivers</c:v>
                </c:pt>
              </c:strCache>
            </c:strRef>
          </c:tx>
          <c:spPr>
            <a:ln>
              <a:noFill/>
            </a:ln>
          </c:spPr>
          <c:cat>
            <c:strRef>
              <c:f>'CA DNO Scatter plot'!$B$29:$B$42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'CA DNO Scatter plot'!$C$29:$C$42</c:f>
              <c:numCache>
                <c:formatCode>0</c:formatCode>
                <c:ptCount val="14"/>
                <c:pt idx="0">
                  <c:v>-1.7918234119029179</c:v>
                </c:pt>
                <c:pt idx="1">
                  <c:v>2.3680296331573571</c:v>
                </c:pt>
                <c:pt idx="2">
                  <c:v>-2.1237009786386056</c:v>
                </c:pt>
                <c:pt idx="3">
                  <c:v>8.826352518333568</c:v>
                </c:pt>
                <c:pt idx="4">
                  <c:v>-0.19034734113200963</c:v>
                </c:pt>
                <c:pt idx="5">
                  <c:v>0.57104202339601107</c:v>
                </c:pt>
                <c:pt idx="6">
                  <c:v>17.73820808065479</c:v>
                </c:pt>
                <c:pt idx="7">
                  <c:v>2.2390759498128423</c:v>
                </c:pt>
                <c:pt idx="8">
                  <c:v>9.182250608170337</c:v>
                </c:pt>
                <c:pt idx="9">
                  <c:v>9.4035619572714992</c:v>
                </c:pt>
                <c:pt idx="10">
                  <c:v>16.297641103751282</c:v>
                </c:pt>
                <c:pt idx="11">
                  <c:v>49.521311841891581</c:v>
                </c:pt>
                <c:pt idx="12">
                  <c:v>15.498387110706197</c:v>
                </c:pt>
                <c:pt idx="13">
                  <c:v>-5.7398704166645915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'CA DNO Scatter plot'!$D$28</c:f>
              <c:strCache>
                <c:ptCount val="1"/>
                <c:pt idx="0">
                  <c:v>Totex high-level drivers</c:v>
                </c:pt>
              </c:strCache>
            </c:strRef>
          </c:tx>
          <c:spPr>
            <a:ln>
              <a:noFill/>
            </a:ln>
          </c:spPr>
          <c:cat>
            <c:strRef>
              <c:f>'CA DNO Scatter plot'!$B$29:$B$42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'CA DNO Scatter plot'!$D$29:$D$42</c:f>
              <c:numCache>
                <c:formatCode>0</c:formatCode>
                <c:ptCount val="14"/>
                <c:pt idx="0">
                  <c:v>0.84474389475270151</c:v>
                </c:pt>
                <c:pt idx="1">
                  <c:v>-0.19354018708045453</c:v>
                </c:pt>
                <c:pt idx="2">
                  <c:v>2.3769308637077757</c:v>
                </c:pt>
                <c:pt idx="3">
                  <c:v>2.4734186028967877</c:v>
                </c:pt>
                <c:pt idx="4">
                  <c:v>-2.5370187013265806</c:v>
                </c:pt>
                <c:pt idx="5">
                  <c:v>-6.7074380759277217</c:v>
                </c:pt>
                <c:pt idx="6">
                  <c:v>18.241956633891345</c:v>
                </c:pt>
                <c:pt idx="7">
                  <c:v>0.49912668108332153</c:v>
                </c:pt>
                <c:pt idx="8">
                  <c:v>4.8359263856673547</c:v>
                </c:pt>
                <c:pt idx="9">
                  <c:v>4.7752563955673963</c:v>
                </c:pt>
                <c:pt idx="10">
                  <c:v>3.6582741725344743</c:v>
                </c:pt>
                <c:pt idx="11">
                  <c:v>58.571737710846485</c:v>
                </c:pt>
                <c:pt idx="12">
                  <c:v>22.34729552705204</c:v>
                </c:pt>
                <c:pt idx="13">
                  <c:v>-0.16637556036109083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'CA DNO Scatter plot'!$E$28</c:f>
              <c:strCache>
                <c:ptCount val="1"/>
                <c:pt idx="0">
                  <c:v>Disaggregated activity-level analysis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30"/>
            <c:spPr>
              <a:solidFill>
                <a:srgbClr val="7030A0"/>
              </a:solidFill>
              <a:ln w="38100" cmpd="sng">
                <a:solidFill>
                  <a:srgbClr val="7030A0"/>
                </a:solidFill>
              </a:ln>
            </c:spPr>
          </c:marker>
          <c:cat>
            <c:strRef>
              <c:f>'CA DNO Scatter plot'!$B$29:$B$42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'CA DNO Scatter plot'!$E$29:$E$42</c:f>
              <c:numCache>
                <c:formatCode>0</c:formatCode>
                <c:ptCount val="14"/>
                <c:pt idx="0">
                  <c:v>3.4036664137176884</c:v>
                </c:pt>
                <c:pt idx="1">
                  <c:v>6.778216260253056</c:v>
                </c:pt>
                <c:pt idx="2">
                  <c:v>10.976365027484695</c:v>
                </c:pt>
                <c:pt idx="3">
                  <c:v>-2.0070904113195587</c:v>
                </c:pt>
                <c:pt idx="4">
                  <c:v>0.24305902604102991</c:v>
                </c:pt>
                <c:pt idx="5">
                  <c:v>-7.2921265644982869</c:v>
                </c:pt>
                <c:pt idx="6">
                  <c:v>-2.3405658439763237</c:v>
                </c:pt>
                <c:pt idx="7">
                  <c:v>21.036780146575225</c:v>
                </c:pt>
                <c:pt idx="8">
                  <c:v>6.6784113783994137</c:v>
                </c:pt>
                <c:pt idx="9">
                  <c:v>21.715170446310559</c:v>
                </c:pt>
                <c:pt idx="10">
                  <c:v>15.644084294804944</c:v>
                </c:pt>
                <c:pt idx="11">
                  <c:v>26.193886648959293</c:v>
                </c:pt>
                <c:pt idx="12">
                  <c:v>-8.1019675347004438E-2</c:v>
                </c:pt>
                <c:pt idx="13">
                  <c:v>3.3172197822868341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84800"/>
        <c:axId val="115087552"/>
      </c:lineChart>
      <c:catAx>
        <c:axId val="12468480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5087552"/>
        <c:crosses val="autoZero"/>
        <c:auto val="1"/>
        <c:lblAlgn val="ctr"/>
        <c:lblOffset val="100"/>
        <c:noMultiLvlLbl val="0"/>
      </c:catAx>
      <c:valAx>
        <c:axId val="115087552"/>
        <c:scaling>
          <c:orientation val="minMax"/>
          <c:max val="4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difference to Ofgem view of totex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4684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059357622667842E-2"/>
          <c:y val="0.8964420419059892"/>
          <c:w val="0.84637757092139976"/>
          <c:h val="0.1020151279750462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4803149606300079" l="0.70866141732284404" r="0.70866141732284404" t="0.74803149606300079" header="0.31496062992126739" footer="0.31496062992126739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DNO view</a:t>
            </a:r>
            <a:r>
              <a:rPr lang="en-GB" baseline="0"/>
              <a:t> versus Ofgem view of totex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2425322150308803E-2"/>
          <c:y val="8.5005183330181075E-2"/>
          <c:w val="0.91269699074108368"/>
          <c:h val="0.7713533399114515"/>
        </c:manualLayout>
      </c:layout>
      <c:lineChart>
        <c:grouping val="standard"/>
        <c:varyColors val="0"/>
        <c:ser>
          <c:idx val="4"/>
          <c:order val="0"/>
          <c:tx>
            <c:strRef>
              <c:f>'CA DNO Scatter plot'!$F$28</c:f>
              <c:strCache>
                <c:ptCount val="1"/>
                <c:pt idx="0">
                  <c:v>Combination of top downs and bottom up (12.5%, 12.5%, 75%)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30"/>
            <c:spPr>
              <a:solidFill>
                <a:srgbClr val="FFC000"/>
              </a:solidFill>
              <a:ln w="38100" cmpd="sng">
                <a:solidFill>
                  <a:srgbClr val="FFC000"/>
                </a:solidFill>
              </a:ln>
            </c:spPr>
          </c:marker>
          <c:cat>
            <c:strRef>
              <c:f>'CA DNO Scatter plot'!$B$29:$B$42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'CA DNO Scatter plot'!$F$29:$F$42</c:f>
              <c:numCache>
                <c:formatCode>0.0</c:formatCode>
                <c:ptCount val="14"/>
                <c:pt idx="0">
                  <c:v>2.4016953175506655</c:v>
                </c:pt>
                <c:pt idx="1">
                  <c:v>5.2918320391571303</c:v>
                </c:pt>
                <c:pt idx="2">
                  <c:v>8.0345720221346237</c:v>
                </c:pt>
                <c:pt idx="3">
                  <c:v>-0.2201378983972338</c:v>
                </c:pt>
                <c:pt idx="4">
                  <c:v>-0.16708922629027817</c:v>
                </c:pt>
                <c:pt idx="5">
                  <c:v>-6.303008739585457</c:v>
                </c:pt>
                <c:pt idx="6">
                  <c:v>2.0555893772538907</c:v>
                </c:pt>
                <c:pt idx="7">
                  <c:v>15.435051738866164</c:v>
                </c:pt>
                <c:pt idx="8">
                  <c:v>6.7499033810196574</c:v>
                </c:pt>
                <c:pt idx="9">
                  <c:v>17.681455209384715</c:v>
                </c:pt>
                <c:pt idx="10">
                  <c:v>14.075427149960037</c:v>
                </c:pt>
                <c:pt idx="11">
                  <c:v>32.143625241119715</c:v>
                </c:pt>
                <c:pt idx="12">
                  <c:v>4.0579547588858258</c:v>
                </c:pt>
                <c:pt idx="13">
                  <c:v>1.6529059363545504</c:v>
                </c:pt>
              </c:numCache>
            </c:numRef>
          </c:val>
          <c:smooth val="0"/>
        </c:ser>
        <c:ser>
          <c:idx val="0"/>
          <c:order val="1"/>
          <c:tx>
            <c:v>Industry average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'CA DNO Scatter plot'!$G$29:$G$42</c:f>
              <c:numCache>
                <c:formatCode>0</c:formatCode>
                <c:ptCount val="14"/>
                <c:pt idx="0">
                  <c:v>7.3492697362438575</c:v>
                </c:pt>
                <c:pt idx="1">
                  <c:v>7.3492697362438575</c:v>
                </c:pt>
                <c:pt idx="2">
                  <c:v>7.3492697362438575</c:v>
                </c:pt>
                <c:pt idx="3">
                  <c:v>7.3492697362438575</c:v>
                </c:pt>
                <c:pt idx="4">
                  <c:v>7.3492697362438575</c:v>
                </c:pt>
                <c:pt idx="5">
                  <c:v>7.3492697362438575</c:v>
                </c:pt>
                <c:pt idx="6">
                  <c:v>7.3492697362438575</c:v>
                </c:pt>
                <c:pt idx="7">
                  <c:v>7.3492697362438575</c:v>
                </c:pt>
                <c:pt idx="8">
                  <c:v>7.3492697362438575</c:v>
                </c:pt>
                <c:pt idx="9">
                  <c:v>7.3492697362438575</c:v>
                </c:pt>
                <c:pt idx="10">
                  <c:v>7.3492697362438575</c:v>
                </c:pt>
                <c:pt idx="11">
                  <c:v>7.3492697362438575</c:v>
                </c:pt>
                <c:pt idx="12">
                  <c:v>7.3492697362438575</c:v>
                </c:pt>
                <c:pt idx="13">
                  <c:v>7.3492697362438575</c:v>
                </c:pt>
              </c:numCache>
            </c:numRef>
          </c:val>
          <c:smooth val="0"/>
        </c:ser>
        <c:ser>
          <c:idx val="1"/>
          <c:order val="2"/>
          <c:tx>
            <c:v>Industry median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'CA DNO Scatter plot'!$H$29:$H$42</c:f>
              <c:numCache>
                <c:formatCode>0</c:formatCode>
                <c:ptCount val="14"/>
                <c:pt idx="0">
                  <c:v>4.674893399021478</c:v>
                </c:pt>
                <c:pt idx="1">
                  <c:v>4.674893399021478</c:v>
                </c:pt>
                <c:pt idx="2">
                  <c:v>4.674893399021478</c:v>
                </c:pt>
                <c:pt idx="3">
                  <c:v>4.674893399021478</c:v>
                </c:pt>
                <c:pt idx="4">
                  <c:v>4.674893399021478</c:v>
                </c:pt>
                <c:pt idx="5">
                  <c:v>4.674893399021478</c:v>
                </c:pt>
                <c:pt idx="6">
                  <c:v>4.674893399021478</c:v>
                </c:pt>
                <c:pt idx="7">
                  <c:v>4.674893399021478</c:v>
                </c:pt>
                <c:pt idx="8">
                  <c:v>4.674893399021478</c:v>
                </c:pt>
                <c:pt idx="9">
                  <c:v>4.674893399021478</c:v>
                </c:pt>
                <c:pt idx="10">
                  <c:v>4.674893399021478</c:v>
                </c:pt>
                <c:pt idx="11">
                  <c:v>4.674893399021478</c:v>
                </c:pt>
                <c:pt idx="12">
                  <c:v>4.674893399021478</c:v>
                </c:pt>
                <c:pt idx="13">
                  <c:v>4.674893399021478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544"/>
        <c:axId val="117195328"/>
      </c:lineChart>
      <c:catAx>
        <c:axId val="12426854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7195328"/>
        <c:crosses val="autoZero"/>
        <c:auto val="1"/>
        <c:lblAlgn val="ctr"/>
        <c:lblOffset val="100"/>
        <c:noMultiLvlLbl val="0"/>
      </c:catAx>
      <c:valAx>
        <c:axId val="117195328"/>
        <c:scaling>
          <c:orientation val="minMax"/>
          <c:max val="40"/>
          <c:min val="-1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difference to Ofgem view of totex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1242685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059357622667842E-2"/>
          <c:y val="0.89432289883280158"/>
          <c:w val="0.88659096318235453"/>
          <c:h val="0.1056771011671983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4803149606300123" l="0.70866141732284438" r="0.70866141732284438" t="0.74803149606300123" header="0.31496062992126761" footer="0.3149606299212676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DNO Group view</a:t>
            </a:r>
            <a:r>
              <a:rPr lang="en-GB" baseline="0"/>
              <a:t> versus Ofgem view of totex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228456529718544E-2"/>
          <c:y val="8.5005183330181075E-2"/>
          <c:w val="0.90649131041876163"/>
          <c:h val="0.75115131649588895"/>
        </c:manualLayout>
      </c:layout>
      <c:lineChart>
        <c:grouping val="standard"/>
        <c:varyColors val="0"/>
        <c:ser>
          <c:idx val="1"/>
          <c:order val="0"/>
          <c:tx>
            <c:strRef>
              <c:f>'CA Group Scatter plot'!$C$20</c:f>
              <c:strCache>
                <c:ptCount val="1"/>
                <c:pt idx="0">
                  <c:v>Totex activity-level drivers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'CA Group Scatter plot'!$B$21:$B$26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'CA Group Scatter plot'!$C$21:$C$26</c:f>
              <c:numCache>
                <c:formatCode>0</c:formatCode>
                <c:ptCount val="6"/>
                <c:pt idx="0">
                  <c:v>-1.7918234119029179</c:v>
                </c:pt>
                <c:pt idx="1">
                  <c:v>-0.2715419590588144</c:v>
                </c:pt>
                <c:pt idx="2">
                  <c:v>6.5355278328721189</c:v>
                </c:pt>
                <c:pt idx="3">
                  <c:v>7.1454742405462142</c:v>
                </c:pt>
                <c:pt idx="4">
                  <c:v>32.846601042213052</c:v>
                </c:pt>
                <c:pt idx="5">
                  <c:v>0.41086089481897747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'CA Group Scatter plot'!$D$20</c:f>
              <c:strCache>
                <c:ptCount val="1"/>
                <c:pt idx="0">
                  <c:v>Totex high-level drivers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'CA Group Scatter plot'!$B$21:$B$26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'CA Group Scatter plot'!$D$21:$D$26</c:f>
              <c:numCache>
                <c:formatCode>0</c:formatCode>
                <c:ptCount val="6"/>
                <c:pt idx="0">
                  <c:v>0.84474389475270151</c:v>
                </c:pt>
                <c:pt idx="1">
                  <c:v>1.2729605859669262</c:v>
                </c:pt>
                <c:pt idx="2">
                  <c:v>2.6497495574932506</c:v>
                </c:pt>
                <c:pt idx="3">
                  <c:v>3.5036072693854141</c:v>
                </c:pt>
                <c:pt idx="4">
                  <c:v>28.631605819412282</c:v>
                </c:pt>
                <c:pt idx="5">
                  <c:v>6.3529806525078723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'CA Group Scatter plot'!$E$20</c:f>
              <c:strCache>
                <c:ptCount val="1"/>
                <c:pt idx="0">
                  <c:v>Disaggregated activity-level analysis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40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'CA Group Scatter plot'!$B$21:$B$26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'CA Group Scatter plot'!$E$21:$E$26</c:f>
              <c:numCache>
                <c:formatCode>0</c:formatCode>
                <c:ptCount val="6"/>
                <c:pt idx="0">
                  <c:v>3.4036664137176884</c:v>
                </c:pt>
                <c:pt idx="1">
                  <c:v>9.1598133550738403</c:v>
                </c:pt>
                <c:pt idx="2">
                  <c:v>-2.2960394439194394</c:v>
                </c:pt>
                <c:pt idx="3">
                  <c:v>16.877009153308826</c:v>
                </c:pt>
                <c:pt idx="4">
                  <c:v>21.330680384274189</c:v>
                </c:pt>
                <c:pt idx="5">
                  <c:v>2.159804690672225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0080"/>
        <c:axId val="117197632"/>
      </c:lineChart>
      <c:catAx>
        <c:axId val="12427008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7197632"/>
        <c:crosses val="autoZero"/>
        <c:auto val="1"/>
        <c:lblAlgn val="ctr"/>
        <c:lblOffset val="100"/>
        <c:noMultiLvlLbl val="0"/>
      </c:catAx>
      <c:valAx>
        <c:axId val="117197632"/>
        <c:scaling>
          <c:orientation val="minMax"/>
          <c:max val="35"/>
          <c:min val="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difference to Ofgem view of totex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242700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835720987717024E-2"/>
          <c:y val="0.85805819741640532"/>
          <c:w val="0.84663082018005265"/>
          <c:h val="0.13231816309841141"/>
        </c:manualLayout>
      </c:layout>
      <c:overlay val="0"/>
    </c:legend>
    <c:plotVisOnly val="1"/>
    <c:dispBlanksAs val="gap"/>
    <c:showDLblsOverMax val="0"/>
  </c:chart>
  <c:printSettings>
    <c:headerFooter/>
    <c:pageMargins b="0.74803149606300079" l="0.70866141732284404" r="0.70866141732284404" t="0.74803149606300079" header="0.31496062992126739" footer="0.31496062992126739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DNO Group view</a:t>
            </a:r>
            <a:r>
              <a:rPr lang="en-GB" baseline="0"/>
              <a:t> versus Ofgem view of totex</a:t>
            </a:r>
            <a:endParaRPr lang="en-GB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9228456529718544E-2"/>
          <c:y val="8.5005183330181075E-2"/>
          <c:w val="0.90649131041876163"/>
          <c:h val="0.75115131649588951"/>
        </c:manualLayout>
      </c:layout>
      <c:lineChart>
        <c:grouping val="standard"/>
        <c:varyColors val="0"/>
        <c:ser>
          <c:idx val="5"/>
          <c:order val="0"/>
          <c:tx>
            <c:strRef>
              <c:f>'CA Group Scatter plot'!$F$20</c:f>
              <c:strCache>
                <c:ptCount val="1"/>
                <c:pt idx="0">
                  <c:v>Combination of top downs and bottom up (12.5%, 12.5%, 75%)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4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'CA Group Scatter plot'!$B$21:$B$26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'CA Group Scatter plot'!$F$21:$F$26</c:f>
              <c:numCache>
                <c:formatCode>0</c:formatCode>
                <c:ptCount val="6"/>
                <c:pt idx="0">
                  <c:v>2.4016953175506655</c:v>
                </c:pt>
                <c:pt idx="1">
                  <c:v>6.8564225459260459</c:v>
                </c:pt>
                <c:pt idx="2">
                  <c:v>-0.66850445277483206</c:v>
                </c:pt>
                <c:pt idx="3">
                  <c:v>13.748463592845731</c:v>
                </c:pt>
                <c:pt idx="4">
                  <c:v>23.545924617197631</c:v>
                </c:pt>
                <c:pt idx="5">
                  <c:v>2.4416356778560599</c:v>
                </c:pt>
              </c:numCache>
            </c:numRef>
          </c:val>
          <c:smooth val="0"/>
        </c:ser>
        <c:ser>
          <c:idx val="0"/>
          <c:order val="1"/>
          <c:tx>
            <c:v>Industry average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'CA Group Scatter plot'!$G$21:$G$26</c:f>
              <c:numCache>
                <c:formatCode>0</c:formatCode>
                <c:ptCount val="6"/>
                <c:pt idx="0">
                  <c:v>8.0542728831002162</c:v>
                </c:pt>
                <c:pt idx="1">
                  <c:v>8.0542728831002162</c:v>
                </c:pt>
                <c:pt idx="2">
                  <c:v>8.0542728831002162</c:v>
                </c:pt>
                <c:pt idx="3">
                  <c:v>8.0542728831002162</c:v>
                </c:pt>
                <c:pt idx="4">
                  <c:v>8.0542728831002162</c:v>
                </c:pt>
                <c:pt idx="5">
                  <c:v>8.0542728831002162</c:v>
                </c:pt>
              </c:numCache>
            </c:numRef>
          </c:val>
          <c:smooth val="0"/>
        </c:ser>
        <c:ser>
          <c:idx val="1"/>
          <c:order val="2"/>
          <c:tx>
            <c:v>Industry median</c:v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'CA Group Scatter plot'!$H$21:$H$26</c:f>
              <c:numCache>
                <c:formatCode>0</c:formatCode>
                <c:ptCount val="6"/>
                <c:pt idx="0">
                  <c:v>4.6490291118910525</c:v>
                </c:pt>
                <c:pt idx="1">
                  <c:v>4.6490291118910525</c:v>
                </c:pt>
                <c:pt idx="2">
                  <c:v>4.6490291118910525</c:v>
                </c:pt>
                <c:pt idx="3">
                  <c:v>4.6490291118910525</c:v>
                </c:pt>
                <c:pt idx="4">
                  <c:v>4.6490291118910525</c:v>
                </c:pt>
                <c:pt idx="5">
                  <c:v>4.6490291118910525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71104"/>
        <c:axId val="117199936"/>
      </c:lineChart>
      <c:catAx>
        <c:axId val="12427110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17199936"/>
        <c:crosses val="autoZero"/>
        <c:auto val="1"/>
        <c:lblAlgn val="ctr"/>
        <c:lblOffset val="100"/>
        <c:noMultiLvlLbl val="0"/>
      </c:catAx>
      <c:valAx>
        <c:axId val="117199936"/>
        <c:scaling>
          <c:orientation val="minMax"/>
          <c:max val="35"/>
          <c:min val="-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difference to Ofgem view of totex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crossAx val="124271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0835720987717024E-2"/>
          <c:y val="0.85805819741640554"/>
          <c:w val="0.88445810070833875"/>
          <c:h val="0.11496422714411866"/>
        </c:manualLayout>
      </c:layout>
      <c:overlay val="0"/>
    </c:legend>
    <c:plotVisOnly val="1"/>
    <c:dispBlanksAs val="gap"/>
    <c:showDLblsOverMax val="0"/>
  </c:chart>
  <c:printSettings>
    <c:headerFooter/>
    <c:pageMargins b="0.74803149606300123" l="0.70866141732284438" r="0.70866141732284438" t="0.74803149606300123" header="0.31496062992126761" footer="0.3149606299212676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Efficiency</a:t>
            </a:r>
            <a:r>
              <a:rPr lang="en-GB" baseline="0"/>
              <a:t> frontier allowing for cost of equity and CI/CML targets</a:t>
            </a:r>
            <a:endParaRPr lang="en-GB"/>
          </a:p>
        </c:rich>
      </c:tx>
      <c:layout>
        <c:manualLayout>
          <c:xMode val="edge"/>
          <c:yMode val="edge"/>
          <c:x val="0.1586032156408039"/>
          <c:y val="0"/>
        </c:manualLayout>
      </c:layout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tables'!$L$5</c:f>
              <c:strCache>
                <c:ptCount val="1"/>
                <c:pt idx="0">
                  <c:v>Combined no fixed costs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5"/>
            <c:spPr>
              <a:solidFill>
                <a:srgbClr val="0070C0"/>
              </a:solidFill>
            </c:spPr>
          </c:marker>
          <c:cat>
            <c:strRef>
              <c:f>'Summary tables'!$B$6:$B$19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'Summary tables'!$L$6:$L$19</c:f>
              <c:numCache>
                <c:formatCode>0.0%</c:formatCode>
                <c:ptCount val="14"/>
                <c:pt idx="0">
                  <c:v>1.0240169531755066</c:v>
                </c:pt>
                <c:pt idx="1">
                  <c:v>1.0529183203915713</c:v>
                </c:pt>
                <c:pt idx="2">
                  <c:v>1.0803457202213465</c:v>
                </c:pt>
                <c:pt idx="3">
                  <c:v>0.99779862101602779</c:v>
                </c:pt>
                <c:pt idx="4">
                  <c:v>0.99832910773709715</c:v>
                </c:pt>
                <c:pt idx="5">
                  <c:v>0.93696991260414519</c:v>
                </c:pt>
                <c:pt idx="6">
                  <c:v>1.020555893772539</c:v>
                </c:pt>
                <c:pt idx="7">
                  <c:v>1.1543505173886615</c:v>
                </c:pt>
                <c:pt idx="8">
                  <c:v>1.0674990338101966</c:v>
                </c:pt>
                <c:pt idx="9">
                  <c:v>1.1768145520938473</c:v>
                </c:pt>
                <c:pt idx="10">
                  <c:v>1.1407542714996002</c:v>
                </c:pt>
                <c:pt idx="11">
                  <c:v>1.3214362524111969</c:v>
                </c:pt>
                <c:pt idx="12">
                  <c:v>1.0405795475888584</c:v>
                </c:pt>
                <c:pt idx="13">
                  <c:v>1.0165290593635457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tables'!$M$5</c:f>
              <c:strCache>
                <c:ptCount val="1"/>
                <c:pt idx="0">
                  <c:v>UQ benchmark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'Summary tables'!$B$6:$B$19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'Summary tables'!$M$6:$M$19</c:f>
              <c:numCache>
                <c:formatCode>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'Summary tables'!$N$5</c:f>
              <c:strCache>
                <c:ptCount val="1"/>
                <c:pt idx="0">
                  <c:v>UQ benchmark factoring in CoE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'Summary tables'!$B$6:$B$19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'Summary tables'!$N$6:$N$19</c:f>
              <c:numCache>
                <c:formatCode>0%</c:formatCode>
                <c:ptCount val="14"/>
                <c:pt idx="0">
                  <c:v>0.98258622408485674</c:v>
                </c:pt>
                <c:pt idx="1">
                  <c:v>0.98568014959425898</c:v>
                </c:pt>
                <c:pt idx="2">
                  <c:v>0.98530746700573646</c:v>
                </c:pt>
                <c:pt idx="3">
                  <c:v>0.98451253029758978</c:v>
                </c:pt>
                <c:pt idx="4">
                  <c:v>0.98501113421859743</c:v>
                </c:pt>
                <c:pt idx="5">
                  <c:v>0.98704555945048611</c:v>
                </c:pt>
                <c:pt idx="6">
                  <c:v>0.98659138980010275</c:v>
                </c:pt>
                <c:pt idx="7">
                  <c:v>0.98494257335472823</c:v>
                </c:pt>
                <c:pt idx="8">
                  <c:v>0.98552270636712114</c:v>
                </c:pt>
                <c:pt idx="9">
                  <c:v>0.98394671523714605</c:v>
                </c:pt>
                <c:pt idx="10">
                  <c:v>0.98269914588451146</c:v>
                </c:pt>
                <c:pt idx="11">
                  <c:v>0.98209652277430948</c:v>
                </c:pt>
                <c:pt idx="12">
                  <c:v>0.98637537727264746</c:v>
                </c:pt>
                <c:pt idx="13">
                  <c:v>0.98618821013992974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'Summary tables'!$O$5</c:f>
              <c:strCache>
                <c:ptCount val="1"/>
                <c:pt idx="0">
                  <c:v>UQ benchmark factoring in CoE and IIS Output values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'Summary tables'!$B$6:$B$19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'Summary tables'!$O$6:$O$19</c:f>
              <c:numCache>
                <c:formatCode>0%</c:formatCode>
                <c:ptCount val="14"/>
                <c:pt idx="0">
                  <c:v>0.98258622408485674</c:v>
                </c:pt>
                <c:pt idx="1">
                  <c:v>0.98568014959425898</c:v>
                </c:pt>
                <c:pt idx="2">
                  <c:v>0.98530746700573646</c:v>
                </c:pt>
                <c:pt idx="3">
                  <c:v>0.99681905788982894</c:v>
                </c:pt>
                <c:pt idx="4">
                  <c:v>0.98501113421859743</c:v>
                </c:pt>
                <c:pt idx="5">
                  <c:v>1.0093523427994273</c:v>
                </c:pt>
                <c:pt idx="6">
                  <c:v>1.0079216286678132</c:v>
                </c:pt>
                <c:pt idx="7">
                  <c:v>0.98494257335472823</c:v>
                </c:pt>
                <c:pt idx="8">
                  <c:v>0.98552270636712114</c:v>
                </c:pt>
                <c:pt idx="9">
                  <c:v>0.98394671523714605</c:v>
                </c:pt>
                <c:pt idx="10">
                  <c:v>0.98269914588451146</c:v>
                </c:pt>
                <c:pt idx="11">
                  <c:v>0.98209652277430948</c:v>
                </c:pt>
                <c:pt idx="12">
                  <c:v>0.98637537727264746</c:v>
                </c:pt>
                <c:pt idx="13">
                  <c:v>0.98618821013992974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'Summary tables'!$P$5</c:f>
              <c:strCache>
                <c:ptCount val="1"/>
                <c:pt idx="0">
                  <c:v>average benchmark</c:v>
                </c:pt>
              </c:strCache>
            </c:strRef>
          </c:tx>
          <c:spPr>
            <a:ln w="28575">
              <a:solidFill>
                <a:schemeClr val="accent1"/>
              </a:solidFill>
              <a:prstDash val="dash"/>
            </a:ln>
          </c:spPr>
          <c:marker>
            <c:symbol val="dash"/>
            <c:size val="7"/>
            <c:spPr>
              <a:solidFill>
                <a:srgbClr val="0070C0"/>
              </a:solidFill>
              <a:ln>
                <a:solidFill>
                  <a:srgbClr val="4F81BD"/>
                </a:solidFill>
              </a:ln>
            </c:spPr>
          </c:marker>
          <c:cat>
            <c:strRef>
              <c:f>'Summary tables'!$B$6:$B$19</c:f>
              <c:strCache>
                <c:ptCount val="14"/>
                <c:pt idx="0">
                  <c:v>ENWL</c:v>
                </c:pt>
                <c:pt idx="1">
                  <c:v>NPGN</c:v>
                </c:pt>
                <c:pt idx="2">
                  <c:v>NPGY</c:v>
                </c:pt>
                <c:pt idx="3">
                  <c:v>WMID</c:v>
                </c:pt>
                <c:pt idx="4">
                  <c:v>EMID</c:v>
                </c:pt>
                <c:pt idx="5">
                  <c:v>SWALES</c:v>
                </c:pt>
                <c:pt idx="6">
                  <c:v>SWEST</c:v>
                </c:pt>
                <c:pt idx="7">
                  <c:v>LPN</c:v>
                </c:pt>
                <c:pt idx="8">
                  <c:v>SPN</c:v>
                </c:pt>
                <c:pt idx="9">
                  <c:v>EPN</c:v>
                </c:pt>
                <c:pt idx="10">
                  <c:v>SPD</c:v>
                </c:pt>
                <c:pt idx="11">
                  <c:v>SPMW</c:v>
                </c:pt>
                <c:pt idx="12">
                  <c:v>SSEH</c:v>
                </c:pt>
                <c:pt idx="13">
                  <c:v>SSES</c:v>
                </c:pt>
              </c:strCache>
            </c:strRef>
          </c:cat>
          <c:val>
            <c:numRef>
              <c:f>'Summary tables'!$P$6:$P$19</c:f>
              <c:numCache>
                <c:formatCode>0.0%</c:formatCode>
                <c:ptCount val="14"/>
                <c:pt idx="0">
                  <c:v>1.0734926973624386</c:v>
                </c:pt>
                <c:pt idx="1">
                  <c:v>1.0734926973624386</c:v>
                </c:pt>
                <c:pt idx="2">
                  <c:v>1.0734926973624386</c:v>
                </c:pt>
                <c:pt idx="3">
                  <c:v>1.0734926973624386</c:v>
                </c:pt>
                <c:pt idx="4">
                  <c:v>1.0734926973624386</c:v>
                </c:pt>
                <c:pt idx="5">
                  <c:v>1.0734926973624386</c:v>
                </c:pt>
                <c:pt idx="6">
                  <c:v>1.0734926973624386</c:v>
                </c:pt>
                <c:pt idx="7">
                  <c:v>1.0734926973624386</c:v>
                </c:pt>
                <c:pt idx="8">
                  <c:v>1.0734926973624386</c:v>
                </c:pt>
                <c:pt idx="9">
                  <c:v>1.0734926973624386</c:v>
                </c:pt>
                <c:pt idx="10">
                  <c:v>1.0734926973624386</c:v>
                </c:pt>
                <c:pt idx="11">
                  <c:v>1.0734926973624386</c:v>
                </c:pt>
                <c:pt idx="12">
                  <c:v>1.0734926973624386</c:v>
                </c:pt>
                <c:pt idx="13">
                  <c:v>1.0734926973624386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438272"/>
        <c:axId val="128295488"/>
      </c:lineChart>
      <c:catAx>
        <c:axId val="128438272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28295488"/>
        <c:crosses val="autoZero"/>
        <c:auto val="1"/>
        <c:lblAlgn val="ctr"/>
        <c:lblOffset val="100"/>
        <c:noMultiLvlLbl val="0"/>
      </c:catAx>
      <c:valAx>
        <c:axId val="128295488"/>
        <c:scaling>
          <c:orientation val="minMax"/>
          <c:max val="1.35"/>
          <c:min val="0.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%</a:t>
                </a:r>
                <a:r>
                  <a:rPr lang="en-GB" baseline="0"/>
                  <a:t> difference to Ofgem view of totex</a:t>
                </a:r>
                <a:endParaRPr lang="en-GB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1284382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Efficiency</a:t>
            </a:r>
            <a:r>
              <a:rPr lang="en-GB" baseline="0"/>
              <a:t> frontier allowing for cost of equity and CI/CML targets</a:t>
            </a:r>
            <a:endParaRPr lang="en-GB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662529976032114"/>
          <c:y val="9.6544573512711646E-2"/>
          <c:w val="0.54396348406554518"/>
          <c:h val="0.85937057110495918"/>
        </c:manualLayout>
      </c:layout>
      <c:lineChart>
        <c:grouping val="standard"/>
        <c:varyColors val="0"/>
        <c:ser>
          <c:idx val="0"/>
          <c:order val="0"/>
          <c:tx>
            <c:strRef>
              <c:f>'Summary tables'!$L$23</c:f>
              <c:strCache>
                <c:ptCount val="1"/>
                <c:pt idx="0">
                  <c:v>Combined no fixed costs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5"/>
            <c:spPr>
              <a:solidFill>
                <a:srgbClr val="0070C0"/>
              </a:solidFill>
            </c:spPr>
          </c:marker>
          <c:cat>
            <c:strRef>
              <c:f>'Summary tables'!$B$24:$B$29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'Summary tables'!$L$24:$L$29</c:f>
              <c:numCache>
                <c:formatCode>0.0%</c:formatCode>
                <c:ptCount val="6"/>
                <c:pt idx="0">
                  <c:v>1.0240169531755066</c:v>
                </c:pt>
                <c:pt idx="1">
                  <c:v>1.0685642254592607</c:v>
                </c:pt>
                <c:pt idx="2">
                  <c:v>0.99331495547225168</c:v>
                </c:pt>
                <c:pt idx="3">
                  <c:v>1.1374846359284574</c:v>
                </c:pt>
                <c:pt idx="4">
                  <c:v>1.235459246171976</c:v>
                </c:pt>
                <c:pt idx="5">
                  <c:v>1.0244163567785607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'Summary tables'!$M$23</c:f>
              <c:strCache>
                <c:ptCount val="1"/>
                <c:pt idx="0">
                  <c:v>UQ benchmark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'Summary tables'!$B$24:$B$29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'Summary tables'!$M$24:$M$29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'Summary tables'!$N$23</c:f>
              <c:strCache>
                <c:ptCount val="1"/>
                <c:pt idx="0">
                  <c:v>UQ benchmark factoring in CoE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'Summary tables'!$B$24:$B$29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'Summary tables'!$N$24:$N$29</c:f>
              <c:numCache>
                <c:formatCode>0%</c:formatCode>
                <c:ptCount val="6"/>
                <c:pt idx="0">
                  <c:v>0.98258622408485674</c:v>
                </c:pt>
                <c:pt idx="1">
                  <c:v>0.98546755356121918</c:v>
                </c:pt>
                <c:pt idx="2">
                  <c:v>0.98557297471596461</c:v>
                </c:pt>
                <c:pt idx="3">
                  <c:v>0.98470747543049197</c:v>
                </c:pt>
                <c:pt idx="4">
                  <c:v>0.98238327926571123</c:v>
                </c:pt>
                <c:pt idx="5">
                  <c:v>0.98624959113262434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'Summary tables'!$O$23</c:f>
              <c:strCache>
                <c:ptCount val="1"/>
                <c:pt idx="0">
                  <c:v>UQ benchmark factoring in CoE and IIS Output values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'Summary tables'!$B$24:$B$29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'Summary tables'!$O$24:$O$29</c:f>
              <c:numCache>
                <c:formatCode>0%</c:formatCode>
                <c:ptCount val="6"/>
                <c:pt idx="0">
                  <c:v>0.98258622408485674</c:v>
                </c:pt>
                <c:pt idx="1">
                  <c:v>0.98546755356121918</c:v>
                </c:pt>
                <c:pt idx="2">
                  <c:v>0.99798808782866477</c:v>
                </c:pt>
                <c:pt idx="3">
                  <c:v>0.98470747543049209</c:v>
                </c:pt>
                <c:pt idx="4">
                  <c:v>0.98238327926571123</c:v>
                </c:pt>
                <c:pt idx="5">
                  <c:v>0.98624959113262434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'Summary tables'!$P$23</c:f>
              <c:strCache>
                <c:ptCount val="1"/>
                <c:pt idx="0">
                  <c:v>average benchmark</c:v>
                </c:pt>
              </c:strCache>
            </c:strRef>
          </c:tx>
          <c:spPr>
            <a:ln w="28575">
              <a:solidFill>
                <a:srgbClr val="0070C0"/>
              </a:solidFill>
              <a:prstDash val="sysDash"/>
            </a:ln>
          </c:spPr>
          <c:marker>
            <c:symbol val="dash"/>
            <c:size val="7"/>
            <c:spPr>
              <a:solidFill>
                <a:schemeClr val="accent1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'Summary tables'!$B$24:$B$29</c:f>
              <c:strCache>
                <c:ptCount val="6"/>
                <c:pt idx="0">
                  <c:v>ENWL</c:v>
                </c:pt>
                <c:pt idx="1">
                  <c:v>NPG</c:v>
                </c:pt>
                <c:pt idx="2">
                  <c:v>WPD</c:v>
                </c:pt>
                <c:pt idx="3">
                  <c:v>UKPN</c:v>
                </c:pt>
                <c:pt idx="4">
                  <c:v>SP</c:v>
                </c:pt>
                <c:pt idx="5">
                  <c:v>SSE</c:v>
                </c:pt>
              </c:strCache>
            </c:strRef>
          </c:cat>
          <c:val>
            <c:numRef>
              <c:f>'Summary tables'!$P$24:$P$29</c:f>
              <c:numCache>
                <c:formatCode>0.0%</c:formatCode>
                <c:ptCount val="6"/>
                <c:pt idx="0">
                  <c:v>1.0805427288310023</c:v>
                </c:pt>
                <c:pt idx="1">
                  <c:v>1.0805427288310023</c:v>
                </c:pt>
                <c:pt idx="2">
                  <c:v>1.0805427288310023</c:v>
                </c:pt>
                <c:pt idx="3">
                  <c:v>1.0805427288310023</c:v>
                </c:pt>
                <c:pt idx="4">
                  <c:v>1.0805427288310023</c:v>
                </c:pt>
                <c:pt idx="5">
                  <c:v>1.0805427288310023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30080"/>
        <c:axId val="128297792"/>
      </c:lineChart>
      <c:catAx>
        <c:axId val="1236300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28297792"/>
        <c:crosses val="autoZero"/>
        <c:auto val="1"/>
        <c:lblAlgn val="ctr"/>
        <c:lblOffset val="100"/>
        <c:noMultiLvlLbl val="0"/>
      </c:catAx>
      <c:valAx>
        <c:axId val="128297792"/>
        <c:scaling>
          <c:orientation val="minMax"/>
          <c:max val="1.25"/>
          <c:min val="0.9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GB" sz="1200"/>
                  <a:t>%</a:t>
                </a:r>
                <a:r>
                  <a:rPr lang="en-GB" sz="1200" baseline="0"/>
                  <a:t> difference to Ofgem view of totex</a:t>
                </a:r>
                <a:endParaRPr lang="en-GB" sz="1200"/>
              </a:p>
            </c:rich>
          </c:tx>
          <c:layout>
            <c:manualLayout>
              <c:xMode val="edge"/>
              <c:yMode val="edge"/>
              <c:x val="1.6856736356614655E-2"/>
              <c:y val="0.36285119308403652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123630080"/>
        <c:crosses val="autoZero"/>
        <c:crossBetween val="between"/>
      </c:valAx>
      <c:spPr>
        <a:ln w="0"/>
      </c:spPr>
    </c:plotArea>
    <c:legend>
      <c:legendPos val="r"/>
      <c:layout>
        <c:manualLayout>
          <c:xMode val="edge"/>
          <c:yMode val="edge"/>
          <c:x val="0.73575079912771169"/>
          <c:y val="0.34207216760542547"/>
          <c:w val="0.25604970829390511"/>
          <c:h val="0.31585549989719125"/>
        </c:manualLayout>
      </c:layout>
      <c:overlay val="0"/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48</xdr:row>
      <xdr:rowOff>127000</xdr:rowOff>
    </xdr:from>
    <xdr:to>
      <xdr:col>13</xdr:col>
      <xdr:colOff>559595</xdr:colOff>
      <xdr:row>86</xdr:row>
      <xdr:rowOff>87312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31750</xdr:colOff>
      <xdr:row>87</xdr:row>
      <xdr:rowOff>95250</xdr:rowOff>
    </xdr:from>
    <xdr:to>
      <xdr:col>13</xdr:col>
      <xdr:colOff>591345</xdr:colOff>
      <xdr:row>125</xdr:row>
      <xdr:rowOff>55562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587375</xdr:colOff>
      <xdr:row>31</xdr:row>
      <xdr:rowOff>111125</xdr:rowOff>
    </xdr:from>
    <xdr:to>
      <xdr:col>13</xdr:col>
      <xdr:colOff>456407</xdr:colOff>
      <xdr:row>69</xdr:row>
      <xdr:rowOff>71437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619125</xdr:colOff>
      <xdr:row>71</xdr:row>
      <xdr:rowOff>15875</xdr:rowOff>
    </xdr:from>
    <xdr:to>
      <xdr:col>13</xdr:col>
      <xdr:colOff>488157</xdr:colOff>
      <xdr:row>108</xdr:row>
      <xdr:rowOff>134937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0.72796</cdr:x>
      <cdr:y>0.79506</cdr:y>
    </cdr:from>
    <cdr:to>
      <cdr:x>0.9215</cdr:x>
      <cdr:y>0.94222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765142" y="4821681"/>
          <a:ext cx="1798617" cy="892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combined</a:t>
          </a:r>
          <a:r>
            <a:rPr lang="en-GB" sz="1100" baseline="0"/>
            <a:t> = combined bottom up and 2 top-down views with weights 75%/12.5%/12.5%</a:t>
          </a:r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5379" cy="607218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0.74499</cdr:x>
      <cdr:y>0.70153</cdr:y>
    </cdr:from>
    <cdr:to>
      <cdr:x>0.94294</cdr:x>
      <cdr:y>0.87953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923427" y="4254500"/>
          <a:ext cx="1839573" cy="1079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combined</a:t>
          </a:r>
          <a:r>
            <a:rPr lang="en-GB" sz="1100" baseline="0"/>
            <a:t> = combined bottom up and 2 top-down views with weights 75%/12.5%/12.5%</a:t>
          </a:r>
          <a:endParaRPr lang="en-GB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IO-ED1/Non-linked%20analysis%20files/LiMo%20ED%20C1%20114%20BASE%20jh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Change Control"/>
      <sheetName val="TaxTrigger"/>
      <sheetName val="Scenario 1"/>
      <sheetName val="@RISKInputs"/>
      <sheetName val="PriceShock"/>
      <sheetName val="RiskSerializationData"/>
      <sheetName val="Correlations"/>
      <sheetName val="rsklibSimData"/>
      <sheetName val="@RISKOutputs"/>
      <sheetName val="ScenarioInput"/>
      <sheetName val="MOD"/>
      <sheetName val="Input"/>
      <sheetName val="Totex"/>
      <sheetName val="TIM"/>
      <sheetName val="DARTs"/>
      <sheetName val="Depn"/>
      <sheetName val="Return&amp;RAV"/>
      <sheetName val="TaxPools"/>
      <sheetName val="Finance&amp;Tax"/>
      <sheetName val="Revenue"/>
      <sheetName val="Revenue Profiling"/>
      <sheetName val="LiveResults"/>
      <sheetName val="SavedResults"/>
      <sheetName val="FinancialStatements"/>
      <sheetName val="FinancialRatios"/>
      <sheetName val="Bill impact"/>
      <sheetName val="Incentives"/>
      <sheetName val="Incentive impact"/>
      <sheetName val="Fast tracked DNO RORE"/>
      <sheetName val="FinTaxFinStmnts"/>
      <sheetName val="FinStmntUpdated"/>
      <sheetName val="FinRatios"/>
      <sheetName val="FinanceabilityTest"/>
      <sheetName val="Moody'sRatingSimulator"/>
      <sheetName val="Moody'sRatingSimulator2"/>
      <sheetName val="TaxTriggerDeadband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  <sheetName val="Analysis"/>
      <sheetName val="ED Checks"/>
      <sheetName val="Sheet1"/>
      <sheetName val="Sheet2"/>
    </sheetNames>
    <sheetDataSet>
      <sheetData sheetId="0"/>
      <sheetData sheetId="1">
        <row r="63">
          <cell r="E63">
            <v>14</v>
          </cell>
        </row>
        <row r="75">
          <cell r="E75">
            <v>1</v>
          </cell>
        </row>
        <row r="91">
          <cell r="E91">
            <v>2</v>
          </cell>
        </row>
      </sheetData>
      <sheetData sheetId="2"/>
      <sheetData sheetId="3">
        <row r="32">
          <cell r="E32">
            <v>1</v>
          </cell>
        </row>
      </sheetData>
      <sheetData sheetId="4"/>
      <sheetData sheetId="5"/>
      <sheetData sheetId="6"/>
      <sheetData sheetId="7"/>
      <sheetData sheetId="8">
        <row r="16">
          <cell r="G16">
            <v>1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G17">
            <v>0</v>
          </cell>
          <cell r="H17">
            <v>1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G18">
            <v>0</v>
          </cell>
          <cell r="H18">
            <v>-0.1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G19">
            <v>0</v>
          </cell>
          <cell r="H19">
            <v>-0.2</v>
          </cell>
          <cell r="I19">
            <v>0.1</v>
          </cell>
          <cell r="J19">
            <v>1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1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G21">
            <v>0.2</v>
          </cell>
          <cell r="H21">
            <v>0.1</v>
          </cell>
          <cell r="I21">
            <v>0.2</v>
          </cell>
          <cell r="J21">
            <v>0.5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</row>
        <row r="25">
          <cell r="G25">
            <v>0.1</v>
          </cell>
          <cell r="H25">
            <v>0.1</v>
          </cell>
          <cell r="I25">
            <v>0.5</v>
          </cell>
          <cell r="J25">
            <v>0.1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</row>
        <row r="26">
          <cell r="G26">
            <v>0</v>
          </cell>
          <cell r="H26">
            <v>0.1</v>
          </cell>
          <cell r="I26">
            <v>0.1</v>
          </cell>
          <cell r="J26">
            <v>0.5</v>
          </cell>
          <cell r="K26">
            <v>0</v>
          </cell>
          <cell r="L26">
            <v>0.5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1</v>
          </cell>
          <cell r="R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5">
          <cell r="C15" t="str">
            <v>Values for SSES: OWN_Base (M1b)</v>
          </cell>
        </row>
      </sheetData>
      <sheetData sheetId="24">
        <row r="19">
          <cell r="C19" t="str">
            <v>Values for ENWL: OWN_Base (M1b)</v>
          </cell>
        </row>
      </sheetData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32"/>
  <sheetViews>
    <sheetView zoomScale="90" zoomScaleNormal="90" workbookViewId="0">
      <selection activeCell="C3" sqref="C3"/>
    </sheetView>
  </sheetViews>
  <sheetFormatPr defaultRowHeight="15"/>
  <cols>
    <col min="1" max="1" width="9" style="8"/>
    <col min="2" max="2" width="10.25" style="8" customWidth="1"/>
    <col min="3" max="6" width="11.125" style="8" customWidth="1"/>
    <col min="7" max="7" width="14.875" style="8" customWidth="1"/>
    <col min="8" max="8" width="10.125" style="8" customWidth="1"/>
    <col min="9" max="9" width="9" style="8"/>
    <col min="10" max="10" width="9.375" style="8" customWidth="1"/>
    <col min="11" max="11" width="9" style="8"/>
    <col min="12" max="12" width="9" style="8" customWidth="1"/>
    <col min="13" max="13" width="11" style="8" customWidth="1"/>
    <col min="14" max="14" width="9.25" style="8" customWidth="1"/>
    <col min="15" max="15" width="10" style="8" customWidth="1"/>
    <col min="16" max="16" width="9.75" style="8" customWidth="1"/>
    <col min="17" max="17" width="9" style="8"/>
    <col min="18" max="18" width="12.75" style="8" customWidth="1"/>
    <col min="19" max="16384" width="9" style="8"/>
  </cols>
  <sheetData>
    <row r="3" spans="1:18" ht="49.5" customHeight="1"/>
    <row r="4" spans="1:18">
      <c r="B4" s="101" t="s">
        <v>63</v>
      </c>
      <c r="C4" s="131" t="s">
        <v>64</v>
      </c>
      <c r="D4" s="131"/>
      <c r="E4" s="131"/>
      <c r="F4" s="131"/>
      <c r="G4" s="131"/>
      <c r="H4" s="131"/>
      <c r="I4" s="131"/>
      <c r="J4" s="131"/>
      <c r="K4" s="102"/>
      <c r="L4" s="102"/>
      <c r="M4" s="92"/>
      <c r="N4" s="92"/>
      <c r="O4" s="92"/>
      <c r="P4" s="92"/>
    </row>
    <row r="5" spans="1:18" ht="90">
      <c r="B5" s="103"/>
      <c r="C5" s="103" t="s">
        <v>65</v>
      </c>
      <c r="D5" s="103" t="s">
        <v>66</v>
      </c>
      <c r="E5" s="67" t="s">
        <v>67</v>
      </c>
      <c r="F5" s="104" t="s">
        <v>68</v>
      </c>
      <c r="G5" s="104" t="s">
        <v>69</v>
      </c>
      <c r="H5" s="105" t="s">
        <v>57</v>
      </c>
      <c r="I5" s="105" t="s">
        <v>58</v>
      </c>
      <c r="J5" s="105" t="s">
        <v>70</v>
      </c>
      <c r="K5" s="106"/>
      <c r="L5" s="105" t="s">
        <v>71</v>
      </c>
      <c r="M5" s="105" t="s">
        <v>72</v>
      </c>
      <c r="N5" s="105" t="s">
        <v>73</v>
      </c>
      <c r="O5" s="105" t="s">
        <v>74</v>
      </c>
      <c r="P5" s="105" t="s">
        <v>75</v>
      </c>
      <c r="R5" s="105" t="s">
        <v>76</v>
      </c>
    </row>
    <row r="6" spans="1:18">
      <c r="A6" s="129"/>
      <c r="B6" s="107" t="s">
        <v>0</v>
      </c>
      <c r="C6" s="67">
        <f>'Cost assessment DNO Summary'!E67</f>
        <v>1899.8701837819769</v>
      </c>
      <c r="D6" s="67">
        <f>'Cost assessment DNO Summary'!F84</f>
        <v>1855.3112601216453</v>
      </c>
      <c r="E6" s="67">
        <f>D6-C6</f>
        <v>-44.558923660331629</v>
      </c>
      <c r="F6" s="67">
        <f>-CoE!J5</f>
        <v>-32.307974536600291</v>
      </c>
      <c r="G6" s="67">
        <f>D6+F6</f>
        <v>1823.003285585045</v>
      </c>
      <c r="H6" s="27">
        <v>0</v>
      </c>
      <c r="I6" s="27">
        <v>0</v>
      </c>
      <c r="J6" s="75">
        <f>G6+H6+I6</f>
        <v>1823.003285585045</v>
      </c>
      <c r="K6" s="108"/>
      <c r="L6" s="109">
        <f>C6/D6</f>
        <v>1.0240169531755066</v>
      </c>
      <c r="M6" s="110">
        <f>100%</f>
        <v>1</v>
      </c>
      <c r="N6" s="110">
        <f>G6/D6</f>
        <v>0.98258622408485674</v>
      </c>
      <c r="O6" s="110">
        <f>J6/D6</f>
        <v>0.98258622408485674</v>
      </c>
      <c r="P6" s="111">
        <f>$L$20</f>
        <v>1.0734926973624386</v>
      </c>
      <c r="R6" s="112">
        <f>O6-L6</f>
        <v>-4.143072909064982E-2</v>
      </c>
    </row>
    <row r="7" spans="1:18">
      <c r="A7" s="129"/>
      <c r="B7" s="107" t="s">
        <v>1</v>
      </c>
      <c r="C7" s="67">
        <f>'Cost assessment DNO Summary'!E68</f>
        <v>1364.6000426652049</v>
      </c>
      <c r="D7" s="67">
        <f>'Cost assessment DNO Summary'!F85</f>
        <v>1296.0169998350127</v>
      </c>
      <c r="E7" s="67">
        <f t="shared" ref="E7:E19" si="0">D7-C7</f>
        <v>-68.583042830192198</v>
      </c>
      <c r="F7" s="67">
        <f>-CoE!J6</f>
        <v>-18.558769560934781</v>
      </c>
      <c r="G7" s="67">
        <f t="shared" ref="G7:G19" si="1">D7+F7</f>
        <v>1277.458230274078</v>
      </c>
      <c r="H7" s="27">
        <v>0</v>
      </c>
      <c r="I7" s="27">
        <v>0</v>
      </c>
      <c r="J7" s="75">
        <f t="shared" ref="J7:J19" si="2">G7+H7+I7</f>
        <v>1277.458230274078</v>
      </c>
      <c r="K7" s="108"/>
      <c r="L7" s="109">
        <f t="shared" ref="L7:L19" si="3">C7/D7</f>
        <v>1.0529183203915713</v>
      </c>
      <c r="M7" s="110">
        <f>100%</f>
        <v>1</v>
      </c>
      <c r="N7" s="110">
        <f t="shared" ref="N7:N20" si="4">G7/D7</f>
        <v>0.98568014959425898</v>
      </c>
      <c r="O7" s="110">
        <f t="shared" ref="O7:O20" si="5">J7/D7</f>
        <v>0.98568014959425898</v>
      </c>
      <c r="P7" s="111">
        <f t="shared" ref="P7:P20" si="6">$L$20</f>
        <v>1.0734926973624386</v>
      </c>
      <c r="R7" s="112">
        <f t="shared" ref="R7:R30" si="7">O7-L7</f>
        <v>-6.7238170797312313E-2</v>
      </c>
    </row>
    <row r="8" spans="1:18">
      <c r="A8" s="129"/>
      <c r="B8" s="107" t="s">
        <v>2</v>
      </c>
      <c r="C8" s="67">
        <f>'Cost assessment DNO Summary'!E69</f>
        <v>1859.4039548099729</v>
      </c>
      <c r="D8" s="67">
        <f>'Cost assessment DNO Summary'!F86</f>
        <v>1721.1193787383256</v>
      </c>
      <c r="E8" s="67">
        <f t="shared" si="0"/>
        <v>-138.28457607164728</v>
      </c>
      <c r="F8" s="67">
        <f>-CoE!J7</f>
        <v>-25.28760325917915</v>
      </c>
      <c r="G8" s="67">
        <f t="shared" si="1"/>
        <v>1695.8317754791465</v>
      </c>
      <c r="H8" s="27">
        <v>0</v>
      </c>
      <c r="I8" s="27">
        <v>0</v>
      </c>
      <c r="J8" s="75">
        <f t="shared" si="2"/>
        <v>1695.8317754791465</v>
      </c>
      <c r="K8" s="108"/>
      <c r="L8" s="109">
        <f t="shared" si="3"/>
        <v>1.0803457202213465</v>
      </c>
      <c r="M8" s="110">
        <f>100%</f>
        <v>1</v>
      </c>
      <c r="N8" s="110">
        <f t="shared" si="4"/>
        <v>0.98530746700573646</v>
      </c>
      <c r="O8" s="110">
        <f t="shared" si="5"/>
        <v>0.98530746700573646</v>
      </c>
      <c r="P8" s="111">
        <f t="shared" si="6"/>
        <v>1.0734926973624386</v>
      </c>
      <c r="R8" s="112">
        <f t="shared" si="7"/>
        <v>-9.5038253215609991E-2</v>
      </c>
    </row>
    <row r="9" spans="1:18">
      <c r="A9" s="129"/>
      <c r="B9" s="107" t="s">
        <v>3</v>
      </c>
      <c r="C9" s="67">
        <f>'Cost assessment DNO Summary'!E70</f>
        <v>2086.531838018323</v>
      </c>
      <c r="D9" s="67">
        <f>'Cost assessment DNO Summary'!F87</f>
        <v>2091.1352191423871</v>
      </c>
      <c r="E9" s="67">
        <f t="shared" si="0"/>
        <v>4.6033811240640716</v>
      </c>
      <c r="F9" s="67">
        <f>-CoE!J8</f>
        <v>-32.386393350110687</v>
      </c>
      <c r="G9" s="67">
        <f t="shared" si="1"/>
        <v>2058.7488257922764</v>
      </c>
      <c r="H9" s="27">
        <v>5.1751243449280562</v>
      </c>
      <c r="I9" s="27">
        <v>20.559488928550845</v>
      </c>
      <c r="J9" s="75">
        <f t="shared" si="2"/>
        <v>2084.4834390657552</v>
      </c>
      <c r="K9" s="108"/>
      <c r="L9" s="109">
        <f t="shared" si="3"/>
        <v>0.99779862101602779</v>
      </c>
      <c r="M9" s="110">
        <f>100%</f>
        <v>1</v>
      </c>
      <c r="N9" s="110">
        <f t="shared" si="4"/>
        <v>0.98451253029758978</v>
      </c>
      <c r="O9" s="110">
        <f t="shared" si="5"/>
        <v>0.99681905788982894</v>
      </c>
      <c r="P9" s="111">
        <f t="shared" si="6"/>
        <v>1.0734926973624386</v>
      </c>
      <c r="R9" s="112">
        <f t="shared" si="7"/>
        <v>-9.7956312619884578E-4</v>
      </c>
    </row>
    <row r="10" spans="1:18">
      <c r="A10" s="129"/>
      <c r="B10" s="107" t="s">
        <v>4</v>
      </c>
      <c r="C10" s="67">
        <f>'Cost assessment DNO Summary'!E71</f>
        <v>2092.9461943084252</v>
      </c>
      <c r="D10" s="67">
        <f>'Cost assessment DNO Summary'!F88</f>
        <v>2096.4491349475784</v>
      </c>
      <c r="E10" s="67">
        <f t="shared" si="0"/>
        <v>3.5029406391531666</v>
      </c>
      <c r="F10" s="67">
        <f>-CoE!J9</f>
        <v>-31.423394701266719</v>
      </c>
      <c r="G10" s="67">
        <f t="shared" si="1"/>
        <v>2065.0257402463117</v>
      </c>
      <c r="H10" s="27">
        <v>0</v>
      </c>
      <c r="I10" s="27">
        <v>0</v>
      </c>
      <c r="J10" s="75">
        <f t="shared" si="2"/>
        <v>2065.0257402463117</v>
      </c>
      <c r="K10" s="108"/>
      <c r="L10" s="109">
        <f t="shared" si="3"/>
        <v>0.99832910773709715</v>
      </c>
      <c r="M10" s="110">
        <f>100%</f>
        <v>1</v>
      </c>
      <c r="N10" s="110">
        <f t="shared" si="4"/>
        <v>0.98501113421859743</v>
      </c>
      <c r="O10" s="110">
        <f t="shared" si="5"/>
        <v>0.98501113421859743</v>
      </c>
      <c r="P10" s="111">
        <f t="shared" si="6"/>
        <v>1.0734926973624386</v>
      </c>
      <c r="R10" s="112">
        <f t="shared" si="7"/>
        <v>-1.3317973518499726E-2</v>
      </c>
    </row>
    <row r="11" spans="1:18">
      <c r="A11" s="129"/>
      <c r="B11" s="107" t="s">
        <v>5</v>
      </c>
      <c r="C11" s="67">
        <f>'Cost assessment DNO Summary'!E72</f>
        <v>1083.5337232346026</v>
      </c>
      <c r="D11" s="67">
        <f>'Cost assessment DNO Summary'!F89</f>
        <v>1156.4231771574273</v>
      </c>
      <c r="E11" s="67">
        <f t="shared" si="0"/>
        <v>72.889453922824714</v>
      </c>
      <c r="F11" s="67">
        <f>-CoE!J10</f>
        <v>-14.980815298565835</v>
      </c>
      <c r="G11" s="67">
        <f t="shared" si="1"/>
        <v>1141.4423618588614</v>
      </c>
      <c r="H11" s="27">
        <v>0</v>
      </c>
      <c r="I11" s="27">
        <v>25.796081272545077</v>
      </c>
      <c r="J11" s="75">
        <f t="shared" si="2"/>
        <v>1167.2384431314065</v>
      </c>
      <c r="K11" s="108"/>
      <c r="L11" s="109">
        <f t="shared" si="3"/>
        <v>0.93696991260414519</v>
      </c>
      <c r="M11" s="110">
        <f>100%</f>
        <v>1</v>
      </c>
      <c r="N11" s="110">
        <f t="shared" si="4"/>
        <v>0.98704555945048611</v>
      </c>
      <c r="O11" s="110">
        <f t="shared" si="5"/>
        <v>1.0093523427994273</v>
      </c>
      <c r="P11" s="111">
        <f t="shared" si="6"/>
        <v>1.0734926973624386</v>
      </c>
      <c r="R11" s="112">
        <f t="shared" si="7"/>
        <v>7.2382430195282121E-2</v>
      </c>
    </row>
    <row r="12" spans="1:18">
      <c r="A12" s="129"/>
      <c r="B12" s="107" t="s">
        <v>6</v>
      </c>
      <c r="C12" s="67">
        <f>'Cost assessment DNO Summary'!E73</f>
        <v>1696.0293218806773</v>
      </c>
      <c r="D12" s="67">
        <f>'Cost assessment DNO Summary'!F90</f>
        <v>1661.8681369926885</v>
      </c>
      <c r="E12" s="67">
        <f t="shared" si="0"/>
        <v>-34.161184887988838</v>
      </c>
      <c r="F12" s="67">
        <f>-CoE!J11</f>
        <v>-22.283342052564389</v>
      </c>
      <c r="G12" s="67">
        <f t="shared" si="1"/>
        <v>1639.5847949401241</v>
      </c>
      <c r="H12" s="27">
        <v>9.231106461361379E-3</v>
      </c>
      <c r="I12" s="27">
        <v>35.438813222229555</v>
      </c>
      <c r="J12" s="75">
        <f t="shared" si="2"/>
        <v>1675.032839268815</v>
      </c>
      <c r="K12" s="108"/>
      <c r="L12" s="109">
        <f t="shared" si="3"/>
        <v>1.020555893772539</v>
      </c>
      <c r="M12" s="110">
        <f>100%</f>
        <v>1</v>
      </c>
      <c r="N12" s="110">
        <f t="shared" si="4"/>
        <v>0.98659138980010275</v>
      </c>
      <c r="O12" s="110">
        <f t="shared" si="5"/>
        <v>1.0079216286678132</v>
      </c>
      <c r="P12" s="111">
        <f t="shared" si="6"/>
        <v>1.0734926973624386</v>
      </c>
      <c r="R12" s="112">
        <f t="shared" si="7"/>
        <v>-1.2634265104725761E-2</v>
      </c>
    </row>
    <row r="13" spans="1:18">
      <c r="A13" s="129"/>
      <c r="B13" s="107" t="s">
        <v>7</v>
      </c>
      <c r="C13" s="67">
        <f>'Cost assessment DNO Summary'!E74</f>
        <v>1967.9967496351728</v>
      </c>
      <c r="D13" s="67">
        <f>'Cost assessment DNO Summary'!F91</f>
        <v>1704.8519665301649</v>
      </c>
      <c r="E13" s="67">
        <f t="shared" si="0"/>
        <v>-263.14478310500795</v>
      </c>
      <c r="F13" s="67">
        <f>-CoE!J12</f>
        <v>-25.67068342707525</v>
      </c>
      <c r="G13" s="67">
        <f t="shared" si="1"/>
        <v>1679.1812831030895</v>
      </c>
      <c r="H13" s="27">
        <v>0</v>
      </c>
      <c r="I13" s="27">
        <v>0</v>
      </c>
      <c r="J13" s="75">
        <f t="shared" si="2"/>
        <v>1679.1812831030895</v>
      </c>
      <c r="K13" s="108"/>
      <c r="L13" s="109">
        <f t="shared" si="3"/>
        <v>1.1543505173886615</v>
      </c>
      <c r="M13" s="110">
        <f>100%</f>
        <v>1</v>
      </c>
      <c r="N13" s="110">
        <f t="shared" si="4"/>
        <v>0.98494257335472823</v>
      </c>
      <c r="O13" s="110">
        <f t="shared" si="5"/>
        <v>0.98494257335472823</v>
      </c>
      <c r="P13" s="111">
        <f t="shared" si="6"/>
        <v>1.0734926973624386</v>
      </c>
      <c r="R13" s="112">
        <f t="shared" si="7"/>
        <v>-0.16940794403393322</v>
      </c>
    </row>
    <row r="14" spans="1:18">
      <c r="A14" s="129"/>
      <c r="B14" s="107" t="s">
        <v>8</v>
      </c>
      <c r="C14" s="67">
        <f>'Cost assessment DNO Summary'!E75</f>
        <v>1897.0906138294929</v>
      </c>
      <c r="D14" s="67">
        <f>'Cost assessment DNO Summary'!F92</f>
        <v>1777.1356729553718</v>
      </c>
      <c r="E14" s="67">
        <f t="shared" si="0"/>
        <v>-119.95494087412112</v>
      </c>
      <c r="F14" s="67">
        <f>-CoE!J13</f>
        <v>-25.728114962838699</v>
      </c>
      <c r="G14" s="67">
        <f t="shared" si="1"/>
        <v>1751.4075579925332</v>
      </c>
      <c r="H14" s="27">
        <v>0</v>
      </c>
      <c r="I14" s="27">
        <v>0</v>
      </c>
      <c r="J14" s="75">
        <f t="shared" si="2"/>
        <v>1751.4075579925332</v>
      </c>
      <c r="K14" s="108"/>
      <c r="L14" s="109">
        <f t="shared" si="3"/>
        <v>1.0674990338101966</v>
      </c>
      <c r="M14" s="110">
        <f>100%</f>
        <v>1</v>
      </c>
      <c r="N14" s="110">
        <f t="shared" si="4"/>
        <v>0.98552270636712114</v>
      </c>
      <c r="O14" s="110">
        <f t="shared" si="5"/>
        <v>0.98552270636712114</v>
      </c>
      <c r="P14" s="111">
        <f t="shared" si="6"/>
        <v>1.0734926973624386</v>
      </c>
      <c r="R14" s="112">
        <f t="shared" si="7"/>
        <v>-8.1976327443075481E-2</v>
      </c>
    </row>
    <row r="15" spans="1:18">
      <c r="A15" s="129"/>
      <c r="B15" s="107" t="s">
        <v>9</v>
      </c>
      <c r="C15" s="67">
        <f>'Cost assessment DNO Summary'!E76</f>
        <v>2861.1070488734872</v>
      </c>
      <c r="D15" s="67">
        <f>'Cost assessment DNO Summary'!F93</f>
        <v>2431.2301745273817</v>
      </c>
      <c r="E15" s="67">
        <f t="shared" si="0"/>
        <v>-429.87687434610552</v>
      </c>
      <c r="F15" s="67">
        <f>-CoE!J14</f>
        <v>-39.02923031573112</v>
      </c>
      <c r="G15" s="67">
        <f t="shared" si="1"/>
        <v>2392.2009442116505</v>
      </c>
      <c r="H15" s="27">
        <v>0</v>
      </c>
      <c r="I15" s="27">
        <v>0</v>
      </c>
      <c r="J15" s="75">
        <f t="shared" si="2"/>
        <v>2392.2009442116505</v>
      </c>
      <c r="K15" s="108"/>
      <c r="L15" s="109">
        <f t="shared" si="3"/>
        <v>1.1768145520938473</v>
      </c>
      <c r="M15" s="110">
        <f>100%</f>
        <v>1</v>
      </c>
      <c r="N15" s="110">
        <f t="shared" si="4"/>
        <v>0.98394671523714605</v>
      </c>
      <c r="O15" s="110">
        <f t="shared" si="5"/>
        <v>0.98394671523714605</v>
      </c>
      <c r="P15" s="111">
        <f t="shared" si="6"/>
        <v>1.0734926973624386</v>
      </c>
      <c r="R15" s="112">
        <f t="shared" si="7"/>
        <v>-0.19286783685670128</v>
      </c>
    </row>
    <row r="16" spans="1:18">
      <c r="A16" s="129"/>
      <c r="B16" s="107" t="s">
        <v>10</v>
      </c>
      <c r="C16" s="67">
        <f>'Cost assessment DNO Summary'!E77</f>
        <v>1740.1112521314278</v>
      </c>
      <c r="D16" s="67">
        <f>'Cost assessment DNO Summary'!F94</f>
        <v>1525.4041081467365</v>
      </c>
      <c r="E16" s="67">
        <f t="shared" si="0"/>
        <v>-214.70714398469136</v>
      </c>
      <c r="F16" s="67">
        <f>-CoE!J15</f>
        <v>-26.390793942213612</v>
      </c>
      <c r="G16" s="67">
        <f t="shared" si="1"/>
        <v>1499.0133142045229</v>
      </c>
      <c r="H16" s="27">
        <v>0</v>
      </c>
      <c r="I16" s="27">
        <v>0</v>
      </c>
      <c r="J16" s="75">
        <f t="shared" si="2"/>
        <v>1499.0133142045229</v>
      </c>
      <c r="K16" s="108"/>
      <c r="L16" s="109">
        <f t="shared" si="3"/>
        <v>1.1407542714996002</v>
      </c>
      <c r="M16" s="110">
        <f>100%</f>
        <v>1</v>
      </c>
      <c r="N16" s="110">
        <f t="shared" si="4"/>
        <v>0.98269914588451146</v>
      </c>
      <c r="O16" s="110">
        <f t="shared" si="5"/>
        <v>0.98269914588451146</v>
      </c>
      <c r="P16" s="111">
        <f t="shared" si="6"/>
        <v>1.0734926973624386</v>
      </c>
      <c r="R16" s="112">
        <f t="shared" si="7"/>
        <v>-0.15805512561508872</v>
      </c>
    </row>
    <row r="17" spans="1:18">
      <c r="A17" s="129"/>
      <c r="B17" s="107" t="s">
        <v>11</v>
      </c>
      <c r="C17" s="67">
        <f>'Cost assessment DNO Summary'!E78</f>
        <v>2220.350835642626</v>
      </c>
      <c r="D17" s="67">
        <f>'Cost assessment DNO Summary'!F95</f>
        <v>1680.2557305289592</v>
      </c>
      <c r="E17" s="67">
        <f t="shared" si="0"/>
        <v>-540.0951051136667</v>
      </c>
      <c r="F17" s="67">
        <f>-CoE!J16</f>
        <v>-30.082420204861123</v>
      </c>
      <c r="G17" s="67">
        <f t="shared" si="1"/>
        <v>1650.1733103240981</v>
      </c>
      <c r="H17" s="27">
        <v>0</v>
      </c>
      <c r="I17" s="27">
        <v>0</v>
      </c>
      <c r="J17" s="75">
        <f t="shared" si="2"/>
        <v>1650.1733103240981</v>
      </c>
      <c r="K17" s="108"/>
      <c r="L17" s="109">
        <f t="shared" si="3"/>
        <v>1.3214362524111969</v>
      </c>
      <c r="M17" s="110">
        <f>100%</f>
        <v>1</v>
      </c>
      <c r="N17" s="110">
        <f t="shared" si="4"/>
        <v>0.98209652277430948</v>
      </c>
      <c r="O17" s="110">
        <f t="shared" si="5"/>
        <v>0.98209652277430948</v>
      </c>
      <c r="P17" s="111">
        <f t="shared" si="6"/>
        <v>1.0734926973624386</v>
      </c>
      <c r="R17" s="112">
        <f t="shared" si="7"/>
        <v>-0.33933972963688741</v>
      </c>
    </row>
    <row r="18" spans="1:18">
      <c r="A18" s="129"/>
      <c r="B18" s="107" t="s">
        <v>12</v>
      </c>
      <c r="C18" s="67">
        <f>'Cost assessment DNO Summary'!E79</f>
        <v>1243.6501452697223</v>
      </c>
      <c r="D18" s="67">
        <f>'Cost assessment DNO Summary'!F96</f>
        <v>1195.1514405135117</v>
      </c>
      <c r="E18" s="67">
        <f t="shared" si="0"/>
        <v>-48.4987047562106</v>
      </c>
      <c r="F18" s="67">
        <f>-CoE!J17</f>
        <v>-16.283487479048436</v>
      </c>
      <c r="G18" s="67">
        <f t="shared" si="1"/>
        <v>1178.8679530344632</v>
      </c>
      <c r="H18" s="27">
        <v>0</v>
      </c>
      <c r="I18" s="27">
        <v>0</v>
      </c>
      <c r="J18" s="75">
        <f t="shared" si="2"/>
        <v>1178.8679530344632</v>
      </c>
      <c r="K18" s="108"/>
      <c r="L18" s="109">
        <f t="shared" si="3"/>
        <v>1.0405795475888584</v>
      </c>
      <c r="M18" s="110">
        <f>100%</f>
        <v>1</v>
      </c>
      <c r="N18" s="110">
        <f t="shared" si="4"/>
        <v>0.98637537727264746</v>
      </c>
      <c r="O18" s="110">
        <f t="shared" si="5"/>
        <v>0.98637537727264746</v>
      </c>
      <c r="P18" s="111">
        <f t="shared" si="6"/>
        <v>1.0734926973624386</v>
      </c>
      <c r="R18" s="112">
        <f t="shared" si="7"/>
        <v>-5.4204170316210942E-2</v>
      </c>
    </row>
    <row r="19" spans="1:18">
      <c r="A19" s="129"/>
      <c r="B19" s="107" t="s">
        <v>13</v>
      </c>
      <c r="C19" s="67">
        <f>'Cost assessment DNO Summary'!E80</f>
        <v>2489.6690466913046</v>
      </c>
      <c r="D19" s="67">
        <f>'Cost assessment DNO Summary'!F97</f>
        <v>2449.1863009308363</v>
      </c>
      <c r="E19" s="67">
        <f t="shared" si="0"/>
        <v>-40.482745760468333</v>
      </c>
      <c r="F19" s="67">
        <f>-CoE!J18</f>
        <v>-33.827646516619765</v>
      </c>
      <c r="G19" s="67">
        <f t="shared" si="1"/>
        <v>2415.3586544142167</v>
      </c>
      <c r="H19" s="27">
        <v>0</v>
      </c>
      <c r="I19" s="27">
        <v>0</v>
      </c>
      <c r="J19" s="75">
        <f t="shared" si="2"/>
        <v>2415.3586544142167</v>
      </c>
      <c r="K19" s="108"/>
      <c r="L19" s="109">
        <f t="shared" si="3"/>
        <v>1.0165290593635457</v>
      </c>
      <c r="M19" s="110">
        <f>100%</f>
        <v>1</v>
      </c>
      <c r="N19" s="110">
        <f t="shared" si="4"/>
        <v>0.98618821013992974</v>
      </c>
      <c r="O19" s="110">
        <f t="shared" si="5"/>
        <v>0.98618821013992974</v>
      </c>
      <c r="P19" s="111">
        <f t="shared" si="6"/>
        <v>1.0734926973624386</v>
      </c>
      <c r="R19" s="112">
        <f t="shared" si="7"/>
        <v>-3.0340849223615907E-2</v>
      </c>
    </row>
    <row r="20" spans="1:18">
      <c r="B20" s="113" t="s">
        <v>77</v>
      </c>
      <c r="C20" s="67">
        <f>SUM(C6:C19)</f>
        <v>26502.890950772413</v>
      </c>
      <c r="D20" s="67">
        <f>SUM(D6:D19)</f>
        <v>24641.538701068028</v>
      </c>
      <c r="E20" s="67">
        <f>SUM(E6:E19)</f>
        <v>-1861.3522497043896</v>
      </c>
      <c r="F20" s="67">
        <f>SUM(F6:F19)</f>
        <v>-374.24066960760996</v>
      </c>
      <c r="G20" s="67">
        <f>SUM(G6:G19)</f>
        <v>24267.298031460417</v>
      </c>
      <c r="H20" s="67">
        <f t="shared" ref="H20:I20" si="8">SUM(H6:H19)</f>
        <v>5.1843554513894174</v>
      </c>
      <c r="I20" s="67">
        <f t="shared" si="8"/>
        <v>81.794383423325485</v>
      </c>
      <c r="J20" s="75">
        <f>SUM(J6:J19)</f>
        <v>24354.276770335131</v>
      </c>
      <c r="K20" s="108"/>
      <c r="L20" s="109">
        <f>AVERAGE(L6:L19)</f>
        <v>1.0734926973624386</v>
      </c>
      <c r="M20" s="110">
        <f>100%</f>
        <v>1</v>
      </c>
      <c r="N20" s="110">
        <f t="shared" si="4"/>
        <v>0.98481260954733363</v>
      </c>
      <c r="O20" s="110">
        <f t="shared" si="5"/>
        <v>0.98834237040885575</v>
      </c>
      <c r="P20" s="111">
        <f t="shared" si="6"/>
        <v>1.0734926973624386</v>
      </c>
      <c r="R20" s="112">
        <f t="shared" si="7"/>
        <v>-8.5150326953582822E-2</v>
      </c>
    </row>
    <row r="21" spans="1:18">
      <c r="J21" s="114"/>
      <c r="L21" s="108"/>
      <c r="M21" s="115"/>
      <c r="N21" s="115"/>
      <c r="O21" s="115"/>
      <c r="P21" s="116"/>
    </row>
    <row r="22" spans="1:18">
      <c r="B22" s="101" t="s">
        <v>78</v>
      </c>
      <c r="C22" s="132" t="s">
        <v>64</v>
      </c>
      <c r="D22" s="132"/>
      <c r="E22" s="132"/>
      <c r="F22" s="132"/>
      <c r="G22" s="132"/>
      <c r="H22" s="132"/>
      <c r="I22" s="132"/>
      <c r="J22" s="132"/>
      <c r="K22" s="117"/>
      <c r="M22" s="92"/>
      <c r="N22" s="92"/>
      <c r="O22" s="92"/>
      <c r="P22" s="92"/>
    </row>
    <row r="23" spans="1:18" ht="90">
      <c r="B23" s="118"/>
      <c r="C23" s="103" t="s">
        <v>65</v>
      </c>
      <c r="D23" s="103" t="s">
        <v>66</v>
      </c>
      <c r="E23" s="67" t="s">
        <v>67</v>
      </c>
      <c r="F23" s="104" t="s">
        <v>68</v>
      </c>
      <c r="G23" s="104" t="s">
        <v>69</v>
      </c>
      <c r="H23" s="105" t="s">
        <v>57</v>
      </c>
      <c r="I23" s="105" t="s">
        <v>58</v>
      </c>
      <c r="J23" s="105" t="s">
        <v>70</v>
      </c>
      <c r="K23" s="106"/>
      <c r="L23" s="105" t="s">
        <v>71</v>
      </c>
      <c r="M23" s="105" t="s">
        <v>72</v>
      </c>
      <c r="N23" s="105" t="s">
        <v>73</v>
      </c>
      <c r="O23" s="105" t="s">
        <v>74</v>
      </c>
      <c r="P23" s="105" t="s">
        <v>75</v>
      </c>
      <c r="R23" s="105" t="s">
        <v>76</v>
      </c>
    </row>
    <row r="24" spans="1:18">
      <c r="B24" s="101" t="s">
        <v>0</v>
      </c>
      <c r="C24" s="67">
        <f>C6</f>
        <v>1899.8701837819769</v>
      </c>
      <c r="D24" s="67">
        <f t="shared" ref="D24" si="9">D6</f>
        <v>1855.3112601216453</v>
      </c>
      <c r="E24" s="67">
        <f>E6</f>
        <v>-44.558923660331629</v>
      </c>
      <c r="F24" s="67">
        <f>F6</f>
        <v>-32.307974536600291</v>
      </c>
      <c r="G24" s="67">
        <f t="shared" ref="G24:G29" si="10">D24+F24</f>
        <v>1823.003285585045</v>
      </c>
      <c r="H24" s="67">
        <f>H6</f>
        <v>0</v>
      </c>
      <c r="I24" s="67">
        <f>I6</f>
        <v>0</v>
      </c>
      <c r="J24" s="75">
        <f>J6</f>
        <v>1823.003285585045</v>
      </c>
      <c r="K24" s="108"/>
      <c r="L24" s="109">
        <f>C24/D24</f>
        <v>1.0240169531755066</v>
      </c>
      <c r="M24" s="110">
        <f>100%</f>
        <v>1</v>
      </c>
      <c r="N24" s="110">
        <f>G24/D24</f>
        <v>0.98258622408485674</v>
      </c>
      <c r="O24" s="110">
        <f>J24/D24</f>
        <v>0.98258622408485674</v>
      </c>
      <c r="P24" s="111">
        <f>$L$30</f>
        <v>1.0805427288310023</v>
      </c>
      <c r="R24" s="112">
        <f t="shared" si="7"/>
        <v>-4.143072909064982E-2</v>
      </c>
    </row>
    <row r="25" spans="1:18">
      <c r="B25" s="101" t="s">
        <v>14</v>
      </c>
      <c r="C25" s="67">
        <f>C7+C8</f>
        <v>3224.003997475178</v>
      </c>
      <c r="D25" s="67">
        <f>D7+D8</f>
        <v>3017.1363785733383</v>
      </c>
      <c r="E25" s="67">
        <f>E7+E8</f>
        <v>-206.86761890183948</v>
      </c>
      <c r="F25" s="67">
        <f>F7+F8</f>
        <v>-43.846372820113928</v>
      </c>
      <c r="G25" s="67">
        <f t="shared" si="10"/>
        <v>2973.2900057532242</v>
      </c>
      <c r="H25" s="67">
        <f>H7+H8</f>
        <v>0</v>
      </c>
      <c r="I25" s="67">
        <f>I7+I8</f>
        <v>0</v>
      </c>
      <c r="J25" s="75">
        <f>J7+J8</f>
        <v>2973.2900057532242</v>
      </c>
      <c r="K25" s="108"/>
      <c r="L25" s="109">
        <f t="shared" ref="L25:L29" si="11">C25/D25</f>
        <v>1.0685642254592607</v>
      </c>
      <c r="M25" s="110">
        <f>100%</f>
        <v>1</v>
      </c>
      <c r="N25" s="110">
        <f t="shared" ref="N25:N30" si="12">G25/D25</f>
        <v>0.98546755356121918</v>
      </c>
      <c r="O25" s="110">
        <f t="shared" ref="O25:O30" si="13">J25/D25</f>
        <v>0.98546755356121918</v>
      </c>
      <c r="P25" s="111">
        <f t="shared" ref="P25:P30" si="14">$L$30</f>
        <v>1.0805427288310023</v>
      </c>
      <c r="R25" s="112">
        <f t="shared" si="7"/>
        <v>-8.3096671898041485E-2</v>
      </c>
    </row>
    <row r="26" spans="1:18">
      <c r="B26" s="101" t="s">
        <v>15</v>
      </c>
      <c r="C26" s="67">
        <f>C9+C10+C11+C12</f>
        <v>6959.0410774420279</v>
      </c>
      <c r="D26" s="67">
        <f>D9+D10+D11+D12</f>
        <v>7005.8756682400817</v>
      </c>
      <c r="E26" s="67">
        <f>E9+E10+E11+E12</f>
        <v>46.834590798053114</v>
      </c>
      <c r="F26" s="67">
        <f>F9+F10+F11+F12</f>
        <v>-101.07394540250763</v>
      </c>
      <c r="G26" s="67">
        <f t="shared" si="10"/>
        <v>6904.8017228375738</v>
      </c>
      <c r="H26" s="67">
        <f>H9+H10+H11+H12</f>
        <v>5.1843554513894174</v>
      </c>
      <c r="I26" s="67">
        <f>I9+I10+I11+I12</f>
        <v>81.794383423325485</v>
      </c>
      <c r="J26" s="75">
        <f>J9+J10+J11+J12</f>
        <v>6991.7804617122883</v>
      </c>
      <c r="K26" s="108"/>
      <c r="L26" s="109">
        <f t="shared" si="11"/>
        <v>0.99331495547225168</v>
      </c>
      <c r="M26" s="110">
        <f>100%</f>
        <v>1</v>
      </c>
      <c r="N26" s="110">
        <f t="shared" si="12"/>
        <v>0.98557297471596461</v>
      </c>
      <c r="O26" s="110">
        <f t="shared" si="13"/>
        <v>0.99798808782866477</v>
      </c>
      <c r="P26" s="111">
        <f t="shared" si="14"/>
        <v>1.0805427288310023</v>
      </c>
      <c r="R26" s="112">
        <f t="shared" si="7"/>
        <v>4.67313235641309E-3</v>
      </c>
    </row>
    <row r="27" spans="1:18">
      <c r="B27" s="101" t="s">
        <v>16</v>
      </c>
      <c r="C27" s="67">
        <f>C13+C14+C15</f>
        <v>6726.1944123381527</v>
      </c>
      <c r="D27" s="67">
        <f>D13+D14+D15</f>
        <v>5913.2178140129181</v>
      </c>
      <c r="E27" s="67">
        <f>E13+E14+E15</f>
        <v>-812.97659832523459</v>
      </c>
      <c r="F27" s="67">
        <f>F13+F14+F15</f>
        <v>-90.428028705645062</v>
      </c>
      <c r="G27" s="67">
        <f t="shared" si="10"/>
        <v>5822.7897853072727</v>
      </c>
      <c r="H27" s="67">
        <f>H13+H14+H15</f>
        <v>0</v>
      </c>
      <c r="I27" s="67">
        <f>I13+I14+I15</f>
        <v>0</v>
      </c>
      <c r="J27" s="75">
        <f>J13+J14+J15</f>
        <v>5822.7897853072736</v>
      </c>
      <c r="K27" s="108"/>
      <c r="L27" s="109">
        <f t="shared" si="11"/>
        <v>1.1374846359284574</v>
      </c>
      <c r="M27" s="110">
        <f>100%</f>
        <v>1</v>
      </c>
      <c r="N27" s="110">
        <f t="shared" si="12"/>
        <v>0.98470747543049197</v>
      </c>
      <c r="O27" s="110">
        <f t="shared" si="13"/>
        <v>0.98470747543049209</v>
      </c>
      <c r="P27" s="111">
        <f t="shared" si="14"/>
        <v>1.0805427288310023</v>
      </c>
      <c r="R27" s="112">
        <f t="shared" si="7"/>
        <v>-0.1527771604979653</v>
      </c>
    </row>
    <row r="28" spans="1:18">
      <c r="B28" s="101" t="s">
        <v>17</v>
      </c>
      <c r="C28" s="67">
        <f>C16+C17</f>
        <v>3960.4620877740535</v>
      </c>
      <c r="D28" s="67">
        <f>D16+D17</f>
        <v>3205.6598386756959</v>
      </c>
      <c r="E28" s="67">
        <f>E16+E17</f>
        <v>-754.80224909835806</v>
      </c>
      <c r="F28" s="67">
        <f>F16+F17</f>
        <v>-56.473214147074735</v>
      </c>
      <c r="G28" s="67">
        <f t="shared" si="10"/>
        <v>3149.186624528621</v>
      </c>
      <c r="H28" s="67">
        <f>H16+H17</f>
        <v>0</v>
      </c>
      <c r="I28" s="67">
        <f>I16+I17</f>
        <v>0</v>
      </c>
      <c r="J28" s="75">
        <f>J16+J17</f>
        <v>3149.186624528621</v>
      </c>
      <c r="K28" s="108"/>
      <c r="L28" s="109">
        <f t="shared" si="11"/>
        <v>1.235459246171976</v>
      </c>
      <c r="M28" s="110">
        <f>100%</f>
        <v>1</v>
      </c>
      <c r="N28" s="110">
        <f t="shared" si="12"/>
        <v>0.98238327926571123</v>
      </c>
      <c r="O28" s="110">
        <f t="shared" si="13"/>
        <v>0.98238327926571123</v>
      </c>
      <c r="P28" s="111">
        <f t="shared" si="14"/>
        <v>1.0805427288310023</v>
      </c>
      <c r="R28" s="112">
        <f t="shared" si="7"/>
        <v>-0.25307596690626477</v>
      </c>
    </row>
    <row r="29" spans="1:18">
      <c r="B29" s="101" t="s">
        <v>18</v>
      </c>
      <c r="C29" s="67">
        <f>C18+C19</f>
        <v>3733.3191919610272</v>
      </c>
      <c r="D29" s="67">
        <f>D18+D19</f>
        <v>3644.337741444348</v>
      </c>
      <c r="E29" s="67">
        <f>E18+E19</f>
        <v>-88.981450516678933</v>
      </c>
      <c r="F29" s="67">
        <f>F18+F19</f>
        <v>-50.111133995668197</v>
      </c>
      <c r="G29" s="67">
        <f t="shared" si="10"/>
        <v>3594.2266074486797</v>
      </c>
      <c r="H29" s="67">
        <f>H18+H19</f>
        <v>0</v>
      </c>
      <c r="I29" s="67">
        <f>I18+I19</f>
        <v>0</v>
      </c>
      <c r="J29" s="75">
        <f>J18+J19</f>
        <v>3594.2266074486797</v>
      </c>
      <c r="K29" s="108"/>
      <c r="L29" s="109">
        <f t="shared" si="11"/>
        <v>1.0244163567785607</v>
      </c>
      <c r="M29" s="110">
        <f>100%</f>
        <v>1</v>
      </c>
      <c r="N29" s="110">
        <f t="shared" si="12"/>
        <v>0.98624959113262434</v>
      </c>
      <c r="O29" s="110">
        <f t="shared" si="13"/>
        <v>0.98624959113262434</v>
      </c>
      <c r="P29" s="111">
        <f t="shared" si="14"/>
        <v>1.0805427288310023</v>
      </c>
      <c r="R29" s="112">
        <f t="shared" si="7"/>
        <v>-3.8166765645936351E-2</v>
      </c>
    </row>
    <row r="30" spans="1:18">
      <c r="B30" s="101" t="s">
        <v>77</v>
      </c>
      <c r="C30" s="67">
        <f>SUM(C24:C29)</f>
        <v>26502.890950772417</v>
      </c>
      <c r="D30" s="67">
        <f t="shared" ref="D30:J30" si="15">SUM(D24:D29)</f>
        <v>24641.538701068028</v>
      </c>
      <c r="E30" s="67">
        <f t="shared" si="15"/>
        <v>-1861.3522497043896</v>
      </c>
      <c r="F30" s="67">
        <f t="shared" si="15"/>
        <v>-374.24066960760979</v>
      </c>
      <c r="G30" s="67">
        <f>SUM(G24:G29)</f>
        <v>24267.298031460417</v>
      </c>
      <c r="H30" s="67">
        <f t="shared" si="15"/>
        <v>5.1843554513894174</v>
      </c>
      <c r="I30" s="67">
        <f t="shared" si="15"/>
        <v>81.794383423325485</v>
      </c>
      <c r="J30" s="75">
        <f t="shared" si="15"/>
        <v>24354.276770335131</v>
      </c>
      <c r="K30" s="108"/>
      <c r="L30" s="119">
        <f>AVERAGE(L24:L29)</f>
        <v>1.0805427288310023</v>
      </c>
      <c r="M30" s="110">
        <f>100%</f>
        <v>1</v>
      </c>
      <c r="N30" s="110">
        <f t="shared" si="12"/>
        <v>0.98481260954733363</v>
      </c>
      <c r="O30" s="110">
        <f t="shared" si="13"/>
        <v>0.98834237040885575</v>
      </c>
      <c r="P30" s="111">
        <f t="shared" si="14"/>
        <v>1.0805427288310023</v>
      </c>
      <c r="R30" s="112">
        <f t="shared" si="7"/>
        <v>-9.2200358422146578E-2</v>
      </c>
    </row>
    <row r="31" spans="1:18">
      <c r="L31" s="120"/>
    </row>
    <row r="32" spans="1:18">
      <c r="P32" s="121"/>
    </row>
  </sheetData>
  <mergeCells count="2">
    <mergeCell ref="C4:J4"/>
    <mergeCell ref="C22:J22"/>
  </mergeCell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8"/>
  <sheetViews>
    <sheetView topLeftCell="A121" zoomScale="80" zoomScaleNormal="80" workbookViewId="0">
      <selection activeCell="C135" sqref="C135"/>
    </sheetView>
  </sheetViews>
  <sheetFormatPr defaultRowHeight="12.75"/>
  <cols>
    <col min="1" max="1" width="16.5" customWidth="1"/>
    <col min="2" max="2" width="21.375" customWidth="1"/>
    <col min="3" max="3" width="12.375" customWidth="1"/>
    <col min="4" max="4" width="10" customWidth="1"/>
    <col min="5" max="5" width="14.75" customWidth="1"/>
    <col min="6" max="6" width="12" customWidth="1"/>
    <col min="8" max="8" width="10.75" customWidth="1"/>
    <col min="10" max="10" width="11" customWidth="1"/>
    <col min="13" max="13" width="12.125" customWidth="1"/>
    <col min="14" max="14" width="10" bestFit="1" customWidth="1"/>
  </cols>
  <sheetData>
    <row r="1" spans="1:13" ht="34.5" customHeight="1" thickBot="1">
      <c r="A1" s="52" t="s">
        <v>49</v>
      </c>
      <c r="B1" s="51" t="s">
        <v>48</v>
      </c>
      <c r="C1" s="48">
        <f>(1-E1)/2</f>
        <v>0.125</v>
      </c>
      <c r="D1" s="48">
        <f>(1-E1)/2</f>
        <v>0.125</v>
      </c>
      <c r="E1" s="49">
        <v>0.75</v>
      </c>
      <c r="L1" t="s">
        <v>47</v>
      </c>
      <c r="M1" s="11">
        <v>0.01</v>
      </c>
    </row>
    <row r="2" spans="1:13" ht="13.5" thickBot="1">
      <c r="A2" s="52"/>
      <c r="B2" s="98"/>
      <c r="C2" s="133"/>
      <c r="D2" s="133"/>
      <c r="E2" s="64"/>
      <c r="L2" t="s">
        <v>48</v>
      </c>
      <c r="M2" s="11">
        <v>0.03</v>
      </c>
    </row>
    <row r="3" spans="1:13">
      <c r="B3" s="50"/>
      <c r="C3" s="14"/>
      <c r="D3" s="14"/>
      <c r="E3" s="15"/>
      <c r="M3" s="11">
        <v>0.05</v>
      </c>
    </row>
    <row r="4" spans="1:13">
      <c r="B4" s="12" t="s">
        <v>27</v>
      </c>
      <c r="C4" s="44" t="s">
        <v>23</v>
      </c>
      <c r="D4" s="34" t="s">
        <v>23</v>
      </c>
      <c r="E4" s="4" t="s">
        <v>23</v>
      </c>
    </row>
    <row r="5" spans="1:13">
      <c r="B5" s="12" t="s">
        <v>28</v>
      </c>
      <c r="C5" s="44" t="s">
        <v>23</v>
      </c>
      <c r="D5" s="34" t="s">
        <v>23</v>
      </c>
      <c r="E5" s="4" t="s">
        <v>23</v>
      </c>
    </row>
    <row r="6" spans="1:13">
      <c r="B6" s="12" t="s">
        <v>34</v>
      </c>
      <c r="C6" s="45" t="s">
        <v>23</v>
      </c>
      <c r="D6" s="35" t="s">
        <v>23</v>
      </c>
      <c r="E6" s="4" t="s">
        <v>23</v>
      </c>
    </row>
    <row r="7" spans="1:13" ht="25.5">
      <c r="B7" s="12" t="s">
        <v>35</v>
      </c>
      <c r="C7" s="44">
        <v>3</v>
      </c>
      <c r="D7" s="34">
        <v>3</v>
      </c>
      <c r="E7" s="4">
        <v>3</v>
      </c>
    </row>
    <row r="8" spans="1:13">
      <c r="B8" s="12" t="s">
        <v>29</v>
      </c>
      <c r="C8" s="44" t="s">
        <v>24</v>
      </c>
      <c r="D8" s="34" t="s">
        <v>24</v>
      </c>
      <c r="E8" s="4" t="s">
        <v>24</v>
      </c>
    </row>
    <row r="9" spans="1:13" ht="53.25" customHeight="1">
      <c r="B9" s="32" t="s">
        <v>40</v>
      </c>
      <c r="C9" s="46" t="s">
        <v>41</v>
      </c>
      <c r="D9" s="36" t="s">
        <v>43</v>
      </c>
      <c r="E9" s="4"/>
    </row>
    <row r="10" spans="1:13" ht="38.25">
      <c r="B10" s="32" t="s">
        <v>44</v>
      </c>
      <c r="C10" s="47" t="s">
        <v>61</v>
      </c>
      <c r="D10" s="32" t="s">
        <v>60</v>
      </c>
      <c r="E10" s="12" t="s">
        <v>62</v>
      </c>
    </row>
    <row r="11" spans="1:13">
      <c r="C11" s="21"/>
      <c r="D11" s="21"/>
    </row>
    <row r="12" spans="1:13">
      <c r="B12" s="2" t="s">
        <v>19</v>
      </c>
    </row>
    <row r="13" spans="1:13" ht="38.25">
      <c r="B13" s="4"/>
      <c r="C13" s="47" t="s">
        <v>61</v>
      </c>
      <c r="D13" s="32" t="s">
        <v>60</v>
      </c>
      <c r="E13" s="12" t="s">
        <v>62</v>
      </c>
    </row>
    <row r="14" spans="1:13" ht="15">
      <c r="B14" s="1" t="s">
        <v>0</v>
      </c>
      <c r="C14" s="4">
        <v>3</v>
      </c>
      <c r="D14" s="4">
        <v>6</v>
      </c>
      <c r="E14" s="4">
        <v>7</v>
      </c>
    </row>
    <row r="15" spans="1:13" ht="15">
      <c r="B15" s="1" t="s">
        <v>1</v>
      </c>
      <c r="C15" s="4">
        <v>7</v>
      </c>
      <c r="D15" s="4">
        <v>3</v>
      </c>
      <c r="E15" s="4">
        <v>9</v>
      </c>
    </row>
    <row r="16" spans="1:13" ht="15">
      <c r="B16" s="1" t="s">
        <v>2</v>
      </c>
      <c r="C16" s="4">
        <v>2</v>
      </c>
      <c r="D16" s="4">
        <v>7</v>
      </c>
      <c r="E16" s="4">
        <v>10</v>
      </c>
    </row>
    <row r="17" spans="2:5" ht="15">
      <c r="B17" s="1" t="s">
        <v>3</v>
      </c>
      <c r="C17" s="4">
        <v>8</v>
      </c>
      <c r="D17" s="4">
        <v>8</v>
      </c>
      <c r="E17" s="4">
        <v>3</v>
      </c>
    </row>
    <row r="18" spans="2:5" ht="15">
      <c r="B18" s="1" t="s">
        <v>4</v>
      </c>
      <c r="C18" s="4">
        <v>4</v>
      </c>
      <c r="D18" s="4">
        <v>2</v>
      </c>
      <c r="E18" s="4">
        <v>5</v>
      </c>
    </row>
    <row r="19" spans="2:5" ht="15">
      <c r="B19" s="1" t="s">
        <v>5</v>
      </c>
      <c r="C19" s="4">
        <v>5</v>
      </c>
      <c r="D19" s="4">
        <v>1</v>
      </c>
      <c r="E19" s="4">
        <v>1</v>
      </c>
    </row>
    <row r="20" spans="2:5" ht="15">
      <c r="B20" s="1" t="s">
        <v>6</v>
      </c>
      <c r="C20" s="4">
        <v>13</v>
      </c>
      <c r="D20" s="4">
        <v>12</v>
      </c>
      <c r="E20" s="4">
        <v>2</v>
      </c>
    </row>
    <row r="21" spans="2:5" ht="15">
      <c r="B21" s="1" t="s">
        <v>7</v>
      </c>
      <c r="C21" s="4">
        <v>6</v>
      </c>
      <c r="D21" s="4">
        <v>5</v>
      </c>
      <c r="E21" s="4">
        <v>12</v>
      </c>
    </row>
    <row r="22" spans="2:5" ht="15">
      <c r="B22" s="1" t="s">
        <v>8</v>
      </c>
      <c r="C22" s="4">
        <v>9</v>
      </c>
      <c r="D22" s="4">
        <v>11</v>
      </c>
      <c r="E22" s="4">
        <v>8</v>
      </c>
    </row>
    <row r="23" spans="2:5" ht="15">
      <c r="B23" s="1" t="s">
        <v>9</v>
      </c>
      <c r="C23" s="4">
        <v>10</v>
      </c>
      <c r="D23" s="4">
        <v>10</v>
      </c>
      <c r="E23" s="4">
        <v>13</v>
      </c>
    </row>
    <row r="24" spans="2:5" ht="15">
      <c r="B24" s="1" t="s">
        <v>10</v>
      </c>
      <c r="C24" s="4">
        <v>12</v>
      </c>
      <c r="D24" s="4">
        <v>9</v>
      </c>
      <c r="E24" s="4">
        <v>11</v>
      </c>
    </row>
    <row r="25" spans="2:5" ht="15">
      <c r="B25" s="1" t="s">
        <v>11</v>
      </c>
      <c r="C25" s="4">
        <v>14</v>
      </c>
      <c r="D25" s="4">
        <v>14</v>
      </c>
      <c r="E25" s="4">
        <v>14</v>
      </c>
    </row>
    <row r="26" spans="2:5" ht="15">
      <c r="B26" s="1" t="s">
        <v>12</v>
      </c>
      <c r="C26" s="4">
        <v>11</v>
      </c>
      <c r="D26" s="4">
        <v>13</v>
      </c>
      <c r="E26" s="4">
        <v>4</v>
      </c>
    </row>
    <row r="27" spans="2:5" ht="15">
      <c r="B27" s="1" t="s">
        <v>13</v>
      </c>
      <c r="C27" s="4">
        <v>1</v>
      </c>
      <c r="D27" s="4">
        <v>4</v>
      </c>
      <c r="E27" s="4">
        <v>6</v>
      </c>
    </row>
    <row r="29" spans="2:5">
      <c r="B29" s="2" t="s">
        <v>20</v>
      </c>
      <c r="C29" s="54"/>
      <c r="D29" s="54"/>
      <c r="E29" s="54"/>
    </row>
    <row r="30" spans="2:5" ht="38.25">
      <c r="B30" s="5"/>
      <c r="C30" s="47" t="s">
        <v>61</v>
      </c>
      <c r="D30" s="32" t="s">
        <v>60</v>
      </c>
      <c r="E30" s="12" t="s">
        <v>62</v>
      </c>
    </row>
    <row r="31" spans="2:5" ht="15">
      <c r="B31" s="1" t="s">
        <v>0</v>
      </c>
      <c r="C31" s="31">
        <v>0.94224047624192608</v>
      </c>
      <c r="D31" s="31">
        <v>1.0001348751057058</v>
      </c>
      <c r="E31" s="31">
        <v>1.1623377872763045</v>
      </c>
    </row>
    <row r="32" spans="2:5" ht="15">
      <c r="B32" s="1" t="s">
        <v>1</v>
      </c>
      <c r="C32" s="31">
        <v>0.98215142918338516</v>
      </c>
      <c r="D32" s="31">
        <v>0.9898376193400289</v>
      </c>
      <c r="E32" s="31">
        <v>1.2002703571523297</v>
      </c>
    </row>
    <row r="33" spans="2:5" ht="15">
      <c r="B33" s="1" t="s">
        <v>2</v>
      </c>
      <c r="C33" s="31">
        <v>0.93905633733008587</v>
      </c>
      <c r="D33" s="31">
        <v>1.0153304476626033</v>
      </c>
      <c r="E33" s="31">
        <v>1.2474608206822899</v>
      </c>
    </row>
    <row r="34" spans="2:5" ht="15">
      <c r="B34" s="1" t="s">
        <v>3</v>
      </c>
      <c r="C34" s="31">
        <v>1.0441146326809452</v>
      </c>
      <c r="D34" s="31">
        <v>1.0162873716355945</v>
      </c>
      <c r="E34" s="31">
        <v>1.1015166642578884</v>
      </c>
    </row>
    <row r="35" spans="2:5" ht="15">
      <c r="B35" s="1" t="s">
        <v>4</v>
      </c>
      <c r="C35" s="31">
        <v>0.95760554693193745</v>
      </c>
      <c r="D35" s="31">
        <v>0.96659600554204472</v>
      </c>
      <c r="E35" s="31">
        <v>1.1268100973514348</v>
      </c>
    </row>
    <row r="36" spans="2:5" ht="15">
      <c r="B36" s="1" t="s">
        <v>5</v>
      </c>
      <c r="C36" s="31">
        <v>0.96491055861591757</v>
      </c>
      <c r="D36" s="31">
        <v>0.92523557663651657</v>
      </c>
      <c r="E36" s="31">
        <v>1.0421087395583628</v>
      </c>
    </row>
    <row r="37" spans="2:5" ht="15">
      <c r="B37" s="1" t="s">
        <v>6</v>
      </c>
      <c r="C37" s="31">
        <v>1.1296178089028173</v>
      </c>
      <c r="D37" s="31">
        <v>1.1726729620505743</v>
      </c>
      <c r="E37" s="31">
        <v>1.0977681405357755</v>
      </c>
    </row>
    <row r="38" spans="2:5" ht="15">
      <c r="B38" s="1" t="s">
        <v>7</v>
      </c>
      <c r="C38" s="31">
        <v>0.98091420653829586</v>
      </c>
      <c r="D38" s="31">
        <v>0.99670719196152158</v>
      </c>
      <c r="E38" s="31">
        <v>1.3605477261486658</v>
      </c>
    </row>
    <row r="39" spans="2:5" ht="15">
      <c r="B39" s="1" t="s">
        <v>8</v>
      </c>
      <c r="C39" s="31">
        <v>1.0475292321299081</v>
      </c>
      <c r="D39" s="31">
        <v>1.039717709549125</v>
      </c>
      <c r="E39" s="31">
        <v>1.1991484725078434</v>
      </c>
    </row>
    <row r="40" spans="2:5" ht="15">
      <c r="B40" s="1" t="s">
        <v>9</v>
      </c>
      <c r="C40" s="31">
        <v>1.0496525635898679</v>
      </c>
      <c r="D40" s="31">
        <v>1.0391160106342603</v>
      </c>
      <c r="E40" s="31">
        <v>1.3681733617499143</v>
      </c>
    </row>
    <row r="41" spans="2:5" ht="15">
      <c r="B41" s="1" t="s">
        <v>10</v>
      </c>
      <c r="C41" s="31">
        <v>1.1157965512282246</v>
      </c>
      <c r="D41" s="31">
        <v>1.0280382604909881</v>
      </c>
      <c r="E41" s="31">
        <v>1.2999296225436934</v>
      </c>
    </row>
    <row r="42" spans="2:5" ht="15">
      <c r="B42" s="1" t="s">
        <v>11</v>
      </c>
      <c r="C42" s="31">
        <v>1.4345550133683764</v>
      </c>
      <c r="D42" s="31">
        <v>1.5726464163194163</v>
      </c>
      <c r="E42" s="31">
        <v>1.4185176218847237</v>
      </c>
    </row>
    <row r="43" spans="2:5" ht="15">
      <c r="B43" s="1" t="s">
        <v>12</v>
      </c>
      <c r="C43" s="31">
        <v>1.1081282542573558</v>
      </c>
      <c r="D43" s="31">
        <v>1.2133879506816427</v>
      </c>
      <c r="E43" s="31">
        <v>1.1231672002111377</v>
      </c>
    </row>
    <row r="44" spans="2:5" ht="15">
      <c r="B44" s="1" t="s">
        <v>13</v>
      </c>
      <c r="C44" s="31">
        <v>0.90436165780510136</v>
      </c>
      <c r="D44" s="31">
        <v>0.99010702644546622</v>
      </c>
      <c r="E44" s="31">
        <v>1.1613660597759192</v>
      </c>
    </row>
    <row r="46" spans="2:5" ht="15">
      <c r="B46" s="97" t="s">
        <v>37</v>
      </c>
      <c r="C46" s="23">
        <f t="shared" ref="C46:E46" si="0">QUARTILE(C31:C44,1)</f>
        <v>0.95943179985293248</v>
      </c>
      <c r="D46" s="23">
        <f t="shared" si="0"/>
        <v>0.99175706782448003</v>
      </c>
      <c r="E46" s="23">
        <f t="shared" si="0"/>
        <v>1.124077924496212</v>
      </c>
    </row>
    <row r="48" spans="2:5">
      <c r="B48" s="2" t="s">
        <v>25</v>
      </c>
    </row>
    <row r="49" spans="2:5" ht="38.25">
      <c r="B49" s="4"/>
      <c r="C49" s="47" t="s">
        <v>61</v>
      </c>
      <c r="D49" s="32" t="s">
        <v>60</v>
      </c>
      <c r="E49" s="12" t="s">
        <v>62</v>
      </c>
    </row>
    <row r="50" spans="2:5" ht="15">
      <c r="B50" s="1" t="s">
        <v>0</v>
      </c>
      <c r="C50" s="6">
        <f>C31/$C$46</f>
        <v>0.98208176588097085</v>
      </c>
      <c r="D50" s="6">
        <f>D31/$D$46</f>
        <v>1.0084474389475271</v>
      </c>
      <c r="E50" s="6">
        <f>E31/$E$46</f>
        <v>1.034036664137177</v>
      </c>
    </row>
    <row r="51" spans="2:5" ht="15">
      <c r="B51" s="1" t="s">
        <v>1</v>
      </c>
      <c r="C51" s="6">
        <f t="shared" ref="C51:C63" si="1">C32/$C$46</f>
        <v>1.0236802963315739</v>
      </c>
      <c r="D51" s="6">
        <f t="shared" ref="D51:D63" si="2">D32/$D$46</f>
        <v>0.99806459812919546</v>
      </c>
      <c r="E51" s="6">
        <f t="shared" ref="E51:E63" si="3">E32/$E$46</f>
        <v>1.0677821626025308</v>
      </c>
    </row>
    <row r="52" spans="2:5" ht="15">
      <c r="B52" s="1" t="s">
        <v>2</v>
      </c>
      <c r="C52" s="6">
        <f t="shared" si="1"/>
        <v>0.97876299021361401</v>
      </c>
      <c r="D52" s="6">
        <f t="shared" si="2"/>
        <v>1.0237693086370776</v>
      </c>
      <c r="E52" s="6">
        <f t="shared" si="3"/>
        <v>1.1097636502748469</v>
      </c>
    </row>
    <row r="53" spans="2:5" ht="15">
      <c r="B53" s="1" t="s">
        <v>3</v>
      </c>
      <c r="C53" s="6">
        <f t="shared" si="1"/>
        <v>1.0882635251833359</v>
      </c>
      <c r="D53" s="6">
        <f t="shared" si="2"/>
        <v>1.0247341860289678</v>
      </c>
      <c r="E53" s="6">
        <f t="shared" si="3"/>
        <v>0.97992909588680421</v>
      </c>
    </row>
    <row r="54" spans="2:5" ht="15">
      <c r="B54" s="1" t="s">
        <v>4</v>
      </c>
      <c r="C54" s="6">
        <f t="shared" si="1"/>
        <v>0.99809652658867987</v>
      </c>
      <c r="D54" s="6">
        <f t="shared" si="2"/>
        <v>0.97462981298673412</v>
      </c>
      <c r="E54" s="6">
        <f t="shared" si="3"/>
        <v>1.0024305902604103</v>
      </c>
    </row>
    <row r="55" spans="2:5" ht="15">
      <c r="B55" s="1" t="s">
        <v>5</v>
      </c>
      <c r="C55" s="6">
        <f t="shared" si="1"/>
        <v>1.0057104202339602</v>
      </c>
      <c r="D55" s="6">
        <f t="shared" si="2"/>
        <v>0.93292561924072281</v>
      </c>
      <c r="E55" s="6">
        <f t="shared" si="3"/>
        <v>0.9270787343550172</v>
      </c>
    </row>
    <row r="56" spans="2:5" ht="15">
      <c r="B56" s="1" t="s">
        <v>6</v>
      </c>
      <c r="C56" s="6">
        <f t="shared" si="1"/>
        <v>1.177382080806548</v>
      </c>
      <c r="D56" s="6">
        <f t="shared" si="2"/>
        <v>1.1824195663389137</v>
      </c>
      <c r="E56" s="6">
        <f t="shared" si="3"/>
        <v>0.97659434156023661</v>
      </c>
    </row>
    <row r="57" spans="2:5" ht="15">
      <c r="B57" s="1" t="s">
        <v>7</v>
      </c>
      <c r="C57" s="6">
        <f t="shared" si="1"/>
        <v>1.0223907594981283</v>
      </c>
      <c r="D57" s="6">
        <f t="shared" si="2"/>
        <v>1.0049912668108332</v>
      </c>
      <c r="E57" s="6">
        <f t="shared" si="3"/>
        <v>1.2103678014657522</v>
      </c>
    </row>
    <row r="58" spans="2:5" ht="15">
      <c r="B58" s="1" t="s">
        <v>8</v>
      </c>
      <c r="C58" s="6">
        <f t="shared" si="1"/>
        <v>1.0918225060817035</v>
      </c>
      <c r="D58" s="6">
        <f t="shared" si="2"/>
        <v>1.0483592638566737</v>
      </c>
      <c r="E58" s="6">
        <f t="shared" si="3"/>
        <v>1.0667841137839944</v>
      </c>
    </row>
    <row r="59" spans="2:5" ht="15">
      <c r="B59" s="1" t="s">
        <v>9</v>
      </c>
      <c r="C59" s="6">
        <f t="shared" si="1"/>
        <v>1.0940356195727148</v>
      </c>
      <c r="D59" s="6">
        <f t="shared" si="2"/>
        <v>1.047752563955674</v>
      </c>
      <c r="E59" s="6">
        <f t="shared" si="3"/>
        <v>1.2171517044631053</v>
      </c>
    </row>
    <row r="60" spans="2:5" ht="15">
      <c r="B60" s="1" t="s">
        <v>10</v>
      </c>
      <c r="C60" s="6">
        <f t="shared" si="1"/>
        <v>1.1629764110375127</v>
      </c>
      <c r="D60" s="6">
        <f t="shared" si="2"/>
        <v>1.0365827417253446</v>
      </c>
      <c r="E60" s="6">
        <f t="shared" si="3"/>
        <v>1.1564408429480495</v>
      </c>
    </row>
    <row r="61" spans="2:5" ht="15">
      <c r="B61" s="1" t="s">
        <v>11</v>
      </c>
      <c r="C61" s="6">
        <f t="shared" si="1"/>
        <v>1.4952131184189159</v>
      </c>
      <c r="D61" s="6">
        <f t="shared" si="2"/>
        <v>1.5857173771084647</v>
      </c>
      <c r="E61" s="6">
        <f t="shared" si="3"/>
        <v>1.2619388664895927</v>
      </c>
    </row>
    <row r="62" spans="2:5" ht="15">
      <c r="B62" s="1" t="s">
        <v>12</v>
      </c>
      <c r="C62" s="6">
        <f t="shared" si="1"/>
        <v>1.1549838711070619</v>
      </c>
      <c r="D62" s="6">
        <f t="shared" si="2"/>
        <v>1.2234729552705206</v>
      </c>
      <c r="E62" s="6">
        <f t="shared" si="3"/>
        <v>0.99918980324652984</v>
      </c>
    </row>
    <row r="63" spans="2:5" ht="15">
      <c r="B63" s="1" t="s">
        <v>13</v>
      </c>
      <c r="C63" s="6">
        <f t="shared" si="1"/>
        <v>0.94260129583335406</v>
      </c>
      <c r="D63" s="6">
        <f t="shared" si="2"/>
        <v>0.99833624439638902</v>
      </c>
      <c r="E63" s="6">
        <f t="shared" si="3"/>
        <v>1.0331721978228681</v>
      </c>
    </row>
    <row r="65" spans="2:5">
      <c r="B65" s="2" t="s">
        <v>30</v>
      </c>
    </row>
    <row r="66" spans="2:5" ht="38.25">
      <c r="B66" s="4"/>
      <c r="C66" s="47" t="s">
        <v>61</v>
      </c>
      <c r="D66" s="32" t="s">
        <v>60</v>
      </c>
      <c r="E66" s="12" t="s">
        <v>62</v>
      </c>
    </row>
    <row r="67" spans="2:5" ht="15">
      <c r="B67" s="1" t="s">
        <v>0</v>
      </c>
      <c r="C67" s="26">
        <f>'DNO annual'!AF5</f>
        <v>1899.8701837819769</v>
      </c>
      <c r="D67" s="26">
        <f>'DNO annual'!AF24</f>
        <v>1899.8701837819769</v>
      </c>
      <c r="E67" s="37">
        <f>'DNO annual'!AF43</f>
        <v>1899.8701837819769</v>
      </c>
    </row>
    <row r="68" spans="2:5" ht="15">
      <c r="B68" s="1" t="s">
        <v>1</v>
      </c>
      <c r="C68" s="26">
        <f>'DNO annual'!AF6</f>
        <v>1364.6000426652049</v>
      </c>
      <c r="D68" s="26">
        <f>'DNO annual'!AF25</f>
        <v>1364.6000426652049</v>
      </c>
      <c r="E68" s="37">
        <f>'DNO annual'!AF44</f>
        <v>1364.6000426652049</v>
      </c>
    </row>
    <row r="69" spans="2:5" ht="15">
      <c r="B69" s="1" t="s">
        <v>2</v>
      </c>
      <c r="C69" s="26">
        <f>'DNO annual'!AF7</f>
        <v>1859.4039548099729</v>
      </c>
      <c r="D69" s="26">
        <f>'DNO annual'!AF26</f>
        <v>1859.4039548099729</v>
      </c>
      <c r="E69" s="37">
        <f>'DNO annual'!AF45</f>
        <v>1859.4039548099729</v>
      </c>
    </row>
    <row r="70" spans="2:5" ht="15">
      <c r="B70" s="1" t="s">
        <v>3</v>
      </c>
      <c r="C70" s="26">
        <f>'DNO annual'!AF8</f>
        <v>2086.531838018323</v>
      </c>
      <c r="D70" s="26">
        <f>'DNO annual'!AF27</f>
        <v>2086.531838018323</v>
      </c>
      <c r="E70" s="37">
        <f>'DNO annual'!AF46</f>
        <v>2086.531838018323</v>
      </c>
    </row>
    <row r="71" spans="2:5" ht="15">
      <c r="B71" s="1" t="s">
        <v>4</v>
      </c>
      <c r="C71" s="26">
        <f>'DNO annual'!AF9</f>
        <v>2092.9461943084252</v>
      </c>
      <c r="D71" s="26">
        <f>'DNO annual'!AF28</f>
        <v>2092.9461943084252</v>
      </c>
      <c r="E71" s="37">
        <f>'DNO annual'!AF47</f>
        <v>2092.9461943084252</v>
      </c>
    </row>
    <row r="72" spans="2:5" ht="15">
      <c r="B72" s="1" t="s">
        <v>5</v>
      </c>
      <c r="C72" s="26">
        <f>'DNO annual'!AF10</f>
        <v>1083.5337232346026</v>
      </c>
      <c r="D72" s="26">
        <f>'DNO annual'!AF29</f>
        <v>1083.5337232346026</v>
      </c>
      <c r="E72" s="37">
        <f>'DNO annual'!AF48</f>
        <v>1083.5337232346026</v>
      </c>
    </row>
    <row r="73" spans="2:5" ht="15">
      <c r="B73" s="1" t="s">
        <v>6</v>
      </c>
      <c r="C73" s="26">
        <f>'DNO annual'!AF11</f>
        <v>1696.0293218806773</v>
      </c>
      <c r="D73" s="26">
        <f>'DNO annual'!AF30</f>
        <v>1696.0293218806773</v>
      </c>
      <c r="E73" s="37">
        <f>'DNO annual'!AF49</f>
        <v>1696.0293218806773</v>
      </c>
    </row>
    <row r="74" spans="2:5" ht="15">
      <c r="B74" s="1" t="s">
        <v>7</v>
      </c>
      <c r="C74" s="26">
        <f>'DNO annual'!AF12</f>
        <v>1967.9967496351728</v>
      </c>
      <c r="D74" s="26">
        <f>'DNO annual'!AF31</f>
        <v>1967.9967496351728</v>
      </c>
      <c r="E74" s="37">
        <f>'DNO annual'!AF50</f>
        <v>1967.9967496351728</v>
      </c>
    </row>
    <row r="75" spans="2:5" ht="15">
      <c r="B75" s="1" t="s">
        <v>8</v>
      </c>
      <c r="C75" s="26">
        <f>'DNO annual'!AF13</f>
        <v>1897.0906138294929</v>
      </c>
      <c r="D75" s="26">
        <f>'DNO annual'!AF32</f>
        <v>1897.0906138294929</v>
      </c>
      <c r="E75" s="37">
        <f>'DNO annual'!AF51</f>
        <v>1897.0906138294929</v>
      </c>
    </row>
    <row r="76" spans="2:5" ht="15">
      <c r="B76" s="1" t="s">
        <v>9</v>
      </c>
      <c r="C76" s="26">
        <f>'DNO annual'!AF14</f>
        <v>2861.1070488734872</v>
      </c>
      <c r="D76" s="26">
        <f>'DNO annual'!AF33</f>
        <v>2861.1070488734872</v>
      </c>
      <c r="E76" s="37">
        <f>'DNO annual'!AF52</f>
        <v>2861.1070488734872</v>
      </c>
    </row>
    <row r="77" spans="2:5" ht="15">
      <c r="B77" s="1" t="s">
        <v>10</v>
      </c>
      <c r="C77" s="26">
        <f>'DNO annual'!AF15</f>
        <v>1740.1112521314278</v>
      </c>
      <c r="D77" s="26">
        <f>'DNO annual'!AF34</f>
        <v>1740.1112521314278</v>
      </c>
      <c r="E77" s="37">
        <f>'DNO annual'!AF53</f>
        <v>1740.1112521314278</v>
      </c>
    </row>
    <row r="78" spans="2:5" ht="15">
      <c r="B78" s="1" t="s">
        <v>11</v>
      </c>
      <c r="C78" s="26">
        <f>'DNO annual'!AF16</f>
        <v>2220.350835642626</v>
      </c>
      <c r="D78" s="26">
        <f>'DNO annual'!AF35</f>
        <v>2220.350835642626</v>
      </c>
      <c r="E78" s="37">
        <f>'DNO annual'!AF54</f>
        <v>2220.350835642626</v>
      </c>
    </row>
    <row r="79" spans="2:5" ht="15">
      <c r="B79" s="1" t="s">
        <v>12</v>
      </c>
      <c r="C79" s="26">
        <f>'DNO annual'!AF17</f>
        <v>1243.6501452697223</v>
      </c>
      <c r="D79" s="26">
        <f>'DNO annual'!AF36</f>
        <v>1243.6501452697223</v>
      </c>
      <c r="E79" s="37">
        <f>'DNO annual'!AF55</f>
        <v>1243.6501452697223</v>
      </c>
    </row>
    <row r="80" spans="2:5" ht="15">
      <c r="B80" s="1" t="s">
        <v>13</v>
      </c>
      <c r="C80" s="26">
        <f>'DNO annual'!AF18</f>
        <v>2489.6690466913046</v>
      </c>
      <c r="D80" s="26">
        <f>'DNO annual'!AF37</f>
        <v>2489.6690466913046</v>
      </c>
      <c r="E80" s="37">
        <f>'DNO annual'!AF56</f>
        <v>2489.6690466913046</v>
      </c>
    </row>
    <row r="81" spans="2:11">
      <c r="C81" s="39"/>
      <c r="D81" s="39"/>
      <c r="E81" s="14"/>
      <c r="F81" s="14"/>
      <c r="G81" s="14"/>
    </row>
    <row r="82" spans="2:11">
      <c r="B82" s="2" t="s">
        <v>26</v>
      </c>
      <c r="C82" s="14"/>
      <c r="D82" s="14"/>
      <c r="E82" s="14"/>
      <c r="F82" s="14"/>
      <c r="G82" s="14"/>
    </row>
    <row r="83" spans="2:11" ht="38.25">
      <c r="B83" s="4"/>
      <c r="C83" s="47" t="s">
        <v>61</v>
      </c>
      <c r="D83" s="32" t="s">
        <v>60</v>
      </c>
      <c r="E83" s="12" t="s">
        <v>62</v>
      </c>
      <c r="F83" s="15" t="s">
        <v>59</v>
      </c>
    </row>
    <row r="84" spans="2:11" ht="15">
      <c r="B84" s="1" t="s">
        <v>0</v>
      </c>
      <c r="C84" s="24">
        <f>'DNO annual'!U5</f>
        <v>1934.5336099155747</v>
      </c>
      <c r="D84" s="24">
        <f>'DNO annual'!U24</f>
        <v>1883.9555840062317</v>
      </c>
      <c r="E84" s="24">
        <f>'DNO annual'!U43</f>
        <v>1837.3334811752259</v>
      </c>
      <c r="F84" s="25">
        <f t="shared" ref="F84:F97" si="4">(C84*$C$1)+(D84*$D$1)+(E84*$E$1)</f>
        <v>1855.3112601216453</v>
      </c>
      <c r="J84" s="17"/>
      <c r="K84" s="17"/>
    </row>
    <row r="85" spans="2:11" ht="15">
      <c r="B85" s="1" t="s">
        <v>1</v>
      </c>
      <c r="C85" s="24">
        <f>'DNO annual'!U6</f>
        <v>1333.033416346236</v>
      </c>
      <c r="D85" s="24">
        <f>'DNO annual'!U25</f>
        <v>1367.2462135447499</v>
      </c>
      <c r="E85" s="24">
        <f>'DNO annual'!U44</f>
        <v>1277.9760614648526</v>
      </c>
      <c r="F85" s="25">
        <f t="shared" si="4"/>
        <v>1296.0169998350127</v>
      </c>
      <c r="J85" s="17"/>
      <c r="K85" s="17"/>
    </row>
    <row r="86" spans="2:11" ht="15">
      <c r="B86" s="1" t="s">
        <v>2</v>
      </c>
      <c r="C86" s="24">
        <f>'DNO annual'!U7</f>
        <v>1899.7489416760229</v>
      </c>
      <c r="D86" s="24">
        <f>'DNO annual'!U26</f>
        <v>1816.2333439018187</v>
      </c>
      <c r="E86" s="24">
        <f>'DNO annual'!U45</f>
        <v>1675.4954573881273</v>
      </c>
      <c r="F86" s="25">
        <f t="shared" si="4"/>
        <v>1721.1193787383256</v>
      </c>
      <c r="J86" s="17"/>
      <c r="K86" s="17"/>
    </row>
    <row r="87" spans="2:11" ht="15">
      <c r="B87" s="1" t="s">
        <v>3</v>
      </c>
      <c r="C87" s="24">
        <f>'DNO annual'!U8</f>
        <v>1917.3038420696978</v>
      </c>
      <c r="D87" s="24">
        <f>'DNO annual'!U27</f>
        <v>2036.1688586813079</v>
      </c>
      <c r="E87" s="24">
        <f>'DNO annual'!U46</f>
        <v>2129.2681753980155</v>
      </c>
      <c r="F87" s="25">
        <f t="shared" si="4"/>
        <v>2091.1352191423871</v>
      </c>
      <c r="J87" s="17"/>
      <c r="K87" s="17"/>
    </row>
    <row r="88" spans="2:11" ht="15">
      <c r="B88" s="1" t="s">
        <v>4</v>
      </c>
      <c r="C88" s="24">
        <f>'DNO annual'!U9</f>
        <v>2096.9376593882666</v>
      </c>
      <c r="D88" s="24">
        <f>'DNO annual'!U28</f>
        <v>2147.4268141815123</v>
      </c>
      <c r="E88" s="24">
        <f>'DNO annual'!U47</f>
        <v>2087.8714343351412</v>
      </c>
      <c r="F88" s="25">
        <f t="shared" si="4"/>
        <v>2096.4491349475784</v>
      </c>
      <c r="J88" s="17"/>
      <c r="K88" s="17"/>
    </row>
    <row r="89" spans="2:11" ht="15">
      <c r="B89" s="1" t="s">
        <v>5</v>
      </c>
      <c r="C89" s="24">
        <f>'DNO annual'!U10</f>
        <v>1077.3814225595261</v>
      </c>
      <c r="D89" s="24">
        <f>'DNO annual'!U29</f>
        <v>1161.4363470010126</v>
      </c>
      <c r="E89" s="24">
        <f>'DNO annual'!U48</f>
        <v>1168.7612746164798</v>
      </c>
      <c r="F89" s="25">
        <f t="shared" si="4"/>
        <v>1156.4231771574273</v>
      </c>
      <c r="J89" s="17"/>
      <c r="K89" s="17"/>
    </row>
    <row r="90" spans="2:11" ht="15">
      <c r="B90" s="1" t="s">
        <v>6</v>
      </c>
      <c r="C90" s="24">
        <f>'DNO annual'!U11</f>
        <v>1440.5088624406769</v>
      </c>
      <c r="D90" s="24">
        <f>'DNO annual'!U30</f>
        <v>1434.3718339607967</v>
      </c>
      <c r="E90" s="24">
        <f>'DNO annual'!U49</f>
        <v>1736.6773999233392</v>
      </c>
      <c r="F90" s="25">
        <f t="shared" si="4"/>
        <v>1661.8681369926885</v>
      </c>
      <c r="J90" s="17"/>
      <c r="K90" s="17"/>
    </row>
    <row r="91" spans="2:11" ht="15">
      <c r="B91" s="1" t="s">
        <v>7</v>
      </c>
      <c r="C91" s="24">
        <f>'DNO annual'!U12</f>
        <v>1924.8968472692616</v>
      </c>
      <c r="D91" s="24">
        <f>'DNO annual'!U31</f>
        <v>1958.2227374773831</v>
      </c>
      <c r="E91" s="24">
        <f>'DNO annual'!U50</f>
        <v>1625.949357915779</v>
      </c>
      <c r="F91" s="25">
        <f t="shared" si="4"/>
        <v>1704.8519665301649</v>
      </c>
      <c r="J91" s="17"/>
      <c r="K91" s="17"/>
    </row>
    <row r="92" spans="2:11" ht="15">
      <c r="B92" s="1" t="s">
        <v>8</v>
      </c>
      <c r="C92" s="24">
        <f>'DNO annual'!U13</f>
        <v>1737.5448878020559</v>
      </c>
      <c r="D92" s="24">
        <f>'DNO annual'!U32</f>
        <v>1809.5806268268482</v>
      </c>
      <c r="E92" s="24">
        <f>'DNO annual'!U51</f>
        <v>1778.3266448356783</v>
      </c>
      <c r="F92" s="25">
        <f t="shared" si="4"/>
        <v>1777.1356729553718</v>
      </c>
      <c r="J92" s="17"/>
      <c r="K92" s="17"/>
    </row>
    <row r="93" spans="2:11" ht="15">
      <c r="B93" s="1" t="s">
        <v>9</v>
      </c>
      <c r="C93" s="24">
        <f>'DNO annual'!U14</f>
        <v>2615.1863775613783</v>
      </c>
      <c r="D93" s="24">
        <f>'DNO annual'!U33</f>
        <v>2730.7087067119105</v>
      </c>
      <c r="E93" s="24">
        <f>'DNO annual'!U52</f>
        <v>2350.6577186576278</v>
      </c>
      <c r="F93" s="25">
        <f t="shared" si="4"/>
        <v>2431.2301745273817</v>
      </c>
      <c r="J93" s="17"/>
      <c r="K93" s="17"/>
    </row>
    <row r="94" spans="2:11" ht="15">
      <c r="B94" s="1" t="s">
        <v>10</v>
      </c>
      <c r="C94" s="24">
        <f>'DNO annual'!U15</f>
        <v>1496.2567044494413</v>
      </c>
      <c r="D94" s="24">
        <f>'DNO annual'!U34</f>
        <v>1678.6998105284792</v>
      </c>
      <c r="E94" s="24">
        <f>'DNO annual'!U53</f>
        <v>1504.7127250326616</v>
      </c>
      <c r="F94" s="25">
        <f t="shared" si="4"/>
        <v>1525.4041081467365</v>
      </c>
      <c r="J94" s="17"/>
      <c r="K94" s="17"/>
    </row>
    <row r="95" spans="2:11" ht="15">
      <c r="B95" s="1" t="s">
        <v>11</v>
      </c>
      <c r="C95" s="24">
        <f>'DNO annual'!U16</f>
        <v>1484.9728164440485</v>
      </c>
      <c r="D95" s="24">
        <f>'DNO annual'!U35</f>
        <v>1400.2185179375451</v>
      </c>
      <c r="E95" s="24">
        <f>'DNO annual'!U54</f>
        <v>1759.4757516416798</v>
      </c>
      <c r="F95" s="25">
        <f t="shared" si="4"/>
        <v>1680.2557305289592</v>
      </c>
      <c r="J95" s="17"/>
      <c r="K95" s="17"/>
    </row>
    <row r="96" spans="2:11" ht="15">
      <c r="B96" s="1" t="s">
        <v>12</v>
      </c>
      <c r="C96" s="24">
        <f>'DNO annual'!U17</f>
        <v>1076.7684089628656</v>
      </c>
      <c r="D96" s="24">
        <f>'DNO annual'!U36</f>
        <v>1016.4917335624641</v>
      </c>
      <c r="E96" s="24">
        <f>'DNO annual'!U55</f>
        <v>1244.6585635971276</v>
      </c>
      <c r="F96" s="25">
        <f t="shared" si="4"/>
        <v>1195.1514405135117</v>
      </c>
      <c r="J96" s="17"/>
      <c r="K96" s="17"/>
    </row>
    <row r="97" spans="2:15" ht="15">
      <c r="B97" s="1" t="s">
        <v>13</v>
      </c>
      <c r="C97" s="24">
        <f>'DNO annual'!U18</f>
        <v>2641.2747974106992</v>
      </c>
      <c r="D97" s="24">
        <f>'DNO annual'!U37</f>
        <v>2493.8181506137753</v>
      </c>
      <c r="E97" s="24">
        <f>'DNO annual'!U56</f>
        <v>2409.7329099037029</v>
      </c>
      <c r="F97" s="25">
        <f t="shared" si="4"/>
        <v>2449.1863009308363</v>
      </c>
      <c r="J97" s="17"/>
      <c r="K97" s="17"/>
    </row>
    <row r="98" spans="2:15">
      <c r="C98" s="39"/>
      <c r="D98" s="39"/>
      <c r="E98" s="14"/>
      <c r="F98" s="14"/>
      <c r="G98" s="14"/>
    </row>
    <row r="99" spans="2:15">
      <c r="B99" s="2" t="s">
        <v>38</v>
      </c>
      <c r="C99" s="14"/>
      <c r="D99" s="14"/>
      <c r="E99" s="14"/>
      <c r="F99" s="14"/>
      <c r="G99" s="14"/>
    </row>
    <row r="100" spans="2:15" ht="51">
      <c r="B100" s="4"/>
      <c r="C100" s="47" t="s">
        <v>61</v>
      </c>
      <c r="D100" s="32" t="s">
        <v>60</v>
      </c>
      <c r="E100" s="12" t="s">
        <v>62</v>
      </c>
      <c r="F100" s="12" t="s">
        <v>46</v>
      </c>
      <c r="G100" s="14"/>
    </row>
    <row r="101" spans="2:15" ht="15">
      <c r="B101" s="1" t="s">
        <v>0</v>
      </c>
      <c r="C101" s="25">
        <f>'DNO annual'!AP5</f>
        <v>-34.663426133597937</v>
      </c>
      <c r="D101" s="25">
        <f>'DNO annual'!AP24</f>
        <v>15.914599775745245</v>
      </c>
      <c r="E101" s="42">
        <f>'DNO annual'!AP43</f>
        <v>62.536702606751163</v>
      </c>
      <c r="F101" s="42">
        <f>'DNO annual'!AP65</f>
        <v>44.5589236603318</v>
      </c>
      <c r="G101" s="14"/>
      <c r="H101" s="62"/>
      <c r="J101" s="62"/>
      <c r="K101" s="62"/>
      <c r="L101" s="62"/>
      <c r="M101" s="62"/>
      <c r="N101" s="62"/>
      <c r="O101" s="62"/>
    </row>
    <row r="102" spans="2:15" ht="15">
      <c r="B102" s="1" t="s">
        <v>1</v>
      </c>
      <c r="C102" s="25">
        <f>'DNO annual'!AP6</f>
        <v>31.566626318968758</v>
      </c>
      <c r="D102" s="25">
        <f>'DNO annual'!AP25</f>
        <v>-2.6461708795449397</v>
      </c>
      <c r="E102" s="42">
        <f>'DNO annual'!AP44</f>
        <v>86.623981200352233</v>
      </c>
      <c r="F102" s="42">
        <f>'DNO annual'!AP66</f>
        <v>68.583042830192198</v>
      </c>
      <c r="G102" s="14"/>
      <c r="H102" s="62"/>
      <c r="J102" s="62"/>
      <c r="K102" s="62"/>
      <c r="L102" s="62"/>
      <c r="M102" s="62"/>
      <c r="N102" s="62"/>
      <c r="O102" s="62"/>
    </row>
    <row r="103" spans="2:15" ht="15">
      <c r="B103" s="1" t="s">
        <v>2</v>
      </c>
      <c r="C103" s="25">
        <f>'DNO annual'!AP7</f>
        <v>-40.344986866050249</v>
      </c>
      <c r="D103" s="25">
        <f>'DNO annual'!AP26</f>
        <v>43.170610908154117</v>
      </c>
      <c r="E103" s="42">
        <f>'DNO annual'!AP45</f>
        <v>183.90849742184514</v>
      </c>
      <c r="F103" s="42">
        <f>'DNO annual'!AP67</f>
        <v>138.2845760716468</v>
      </c>
      <c r="G103" s="14"/>
      <c r="H103" s="62"/>
      <c r="J103" s="62"/>
      <c r="K103" s="62"/>
      <c r="L103" s="62"/>
      <c r="M103" s="62"/>
      <c r="N103" s="62"/>
      <c r="O103" s="62"/>
    </row>
    <row r="104" spans="2:15" ht="15">
      <c r="B104" s="1" t="s">
        <v>3</v>
      </c>
      <c r="C104" s="25">
        <f>'DNO annual'!AP8</f>
        <v>169.22799594862505</v>
      </c>
      <c r="D104" s="25">
        <f>'DNO annual'!AP27</f>
        <v>50.362979337014679</v>
      </c>
      <c r="E104" s="42">
        <f>'DNO annual'!AP46</f>
        <v>-42.736337379692486</v>
      </c>
      <c r="F104" s="42">
        <f>'DNO annual'!AP68</f>
        <v>-4.6033811240644411</v>
      </c>
      <c r="G104" s="14"/>
      <c r="H104" s="62"/>
      <c r="J104" s="62"/>
      <c r="K104" s="62"/>
      <c r="L104" s="62"/>
      <c r="M104" s="62"/>
      <c r="N104" s="62"/>
      <c r="O104" s="62"/>
    </row>
    <row r="105" spans="2:15" ht="15">
      <c r="B105" s="1" t="s">
        <v>4</v>
      </c>
      <c r="C105" s="25">
        <f>'DNO annual'!AP9</f>
        <v>-3.9914650798413618</v>
      </c>
      <c r="D105" s="25">
        <f>'DNO annual'!AP28</f>
        <v>-54.480619873086567</v>
      </c>
      <c r="E105" s="42">
        <f>'DNO annual'!AP47</f>
        <v>5.0747599732838751</v>
      </c>
      <c r="F105" s="42">
        <f>'DNO annual'!AP69</f>
        <v>-3.5029406391531381</v>
      </c>
      <c r="G105" s="14"/>
      <c r="H105" s="62"/>
      <c r="J105" s="62"/>
      <c r="K105" s="62"/>
      <c r="L105" s="62"/>
      <c r="M105" s="62"/>
      <c r="N105" s="62"/>
      <c r="O105" s="62"/>
    </row>
    <row r="106" spans="2:15" ht="15">
      <c r="B106" s="1" t="s">
        <v>5</v>
      </c>
      <c r="C106" s="25">
        <f>'DNO annual'!AP10</f>
        <v>6.1523006750766456</v>
      </c>
      <c r="D106" s="25">
        <f>'DNO annual'!AP29</f>
        <v>-77.902623766409931</v>
      </c>
      <c r="E106" s="42">
        <f>'DNO annual'!AP48</f>
        <v>-85.227551381877106</v>
      </c>
      <c r="F106" s="42">
        <f>'DNO annual'!AP70</f>
        <v>-72.889453922824458</v>
      </c>
      <c r="G106" s="14"/>
      <c r="H106" s="62"/>
      <c r="J106" s="62"/>
      <c r="K106" s="62"/>
      <c r="L106" s="62"/>
      <c r="M106" s="62"/>
      <c r="N106" s="62"/>
      <c r="O106" s="62"/>
    </row>
    <row r="107" spans="2:15" ht="15">
      <c r="B107" s="1" t="s">
        <v>6</v>
      </c>
      <c r="C107" s="25">
        <f>'DNO annual'!AP11</f>
        <v>255.52045944000056</v>
      </c>
      <c r="D107" s="25">
        <f>'DNO annual'!AP30</f>
        <v>261.65748791988051</v>
      </c>
      <c r="E107" s="42">
        <f>'DNO annual'!AP49</f>
        <v>-40.64807804266178</v>
      </c>
      <c r="F107" s="42">
        <f>'DNO annual'!AP71</f>
        <v>34.161184887988838</v>
      </c>
      <c r="G107" s="14"/>
      <c r="H107" s="62"/>
      <c r="J107" s="62"/>
      <c r="K107" s="62"/>
      <c r="L107" s="62"/>
      <c r="M107" s="62"/>
      <c r="N107" s="62"/>
      <c r="O107" s="62"/>
    </row>
    <row r="108" spans="2:15" ht="15">
      <c r="B108" s="1" t="s">
        <v>7</v>
      </c>
      <c r="C108" s="25">
        <f>'DNO annual'!AP12</f>
        <v>43.099902365911674</v>
      </c>
      <c r="D108" s="25">
        <f>'DNO annual'!AP31</f>
        <v>9.7740121577898265</v>
      </c>
      <c r="E108" s="42">
        <f>'DNO annual'!AP50</f>
        <v>342.04739171939394</v>
      </c>
      <c r="F108" s="42">
        <f>'DNO annual'!AP72</f>
        <v>263.14478310500817</v>
      </c>
      <c r="G108" s="14"/>
      <c r="H108" s="62"/>
      <c r="J108" s="62"/>
      <c r="K108" s="62"/>
      <c r="L108" s="62"/>
      <c r="M108" s="62"/>
      <c r="N108" s="62"/>
      <c r="O108" s="62"/>
    </row>
    <row r="109" spans="2:15" ht="15">
      <c r="B109" s="1" t="s">
        <v>8</v>
      </c>
      <c r="C109" s="25">
        <f>'DNO annual'!AP13</f>
        <v>159.5457260274369</v>
      </c>
      <c r="D109" s="25">
        <f>'DNO annual'!AP32</f>
        <v>87.509987002644266</v>
      </c>
      <c r="E109" s="42">
        <f>'DNO annual'!AP51</f>
        <v>118.76396899381447</v>
      </c>
      <c r="F109" s="42">
        <f>'DNO annual'!AP73</f>
        <v>119.95494087412106</v>
      </c>
      <c r="G109" s="14"/>
      <c r="H109" s="62"/>
      <c r="J109" s="62"/>
      <c r="K109" s="62"/>
      <c r="L109" s="62"/>
      <c r="M109" s="62"/>
      <c r="N109" s="62"/>
      <c r="O109" s="62"/>
    </row>
    <row r="110" spans="2:15" ht="15">
      <c r="B110" s="1" t="s">
        <v>9</v>
      </c>
      <c r="C110" s="25">
        <f>'DNO annual'!AP14</f>
        <v>245.92067131210837</v>
      </c>
      <c r="D110" s="25">
        <f>'DNO annual'!AP33</f>
        <v>130.39834216157624</v>
      </c>
      <c r="E110" s="42">
        <f>'DNO annual'!AP52</f>
        <v>510.44933021585916</v>
      </c>
      <c r="F110" s="42">
        <f>'DNO annual'!AP74</f>
        <v>429.8768743461049</v>
      </c>
      <c r="G110" s="14"/>
      <c r="H110" s="62"/>
      <c r="J110" s="62"/>
      <c r="K110" s="62"/>
      <c r="L110" s="62"/>
      <c r="M110" s="62"/>
      <c r="N110" s="62"/>
      <c r="O110" s="62"/>
    </row>
    <row r="111" spans="2:15" ht="15">
      <c r="B111" s="1" t="s">
        <v>10</v>
      </c>
      <c r="C111" s="25">
        <f>'DNO annual'!AP15</f>
        <v>243.85454768198647</v>
      </c>
      <c r="D111" s="25">
        <f>'DNO annual'!AP34</f>
        <v>61.411441602948514</v>
      </c>
      <c r="E111" s="42">
        <f>'DNO annual'!AP53</f>
        <v>235.39852709876612</v>
      </c>
      <c r="F111" s="42">
        <f>'DNO annual'!AP75</f>
        <v>214.7071439846915</v>
      </c>
      <c r="G111" s="14"/>
      <c r="H111" s="62"/>
      <c r="J111" s="62"/>
      <c r="K111" s="62"/>
      <c r="L111" s="62"/>
      <c r="M111" s="62"/>
      <c r="N111" s="62"/>
      <c r="O111" s="62"/>
    </row>
    <row r="112" spans="2:15" ht="15">
      <c r="B112" s="1" t="s">
        <v>11</v>
      </c>
      <c r="C112" s="25">
        <f>'DNO annual'!AP16</f>
        <v>735.37801919857748</v>
      </c>
      <c r="D112" s="25">
        <f>'DNO annual'!AP35</f>
        <v>820.13231770508082</v>
      </c>
      <c r="E112" s="42">
        <f>'DNO annual'!AP54</f>
        <v>460.87508400094612</v>
      </c>
      <c r="F112" s="42">
        <f>'DNO annual'!AP76</f>
        <v>540.09510511366693</v>
      </c>
      <c r="G112" s="14"/>
      <c r="H112" s="62"/>
      <c r="J112" s="62"/>
      <c r="K112" s="62"/>
      <c r="L112" s="62"/>
      <c r="M112" s="62"/>
      <c r="N112" s="62"/>
      <c r="O112" s="62"/>
    </row>
    <row r="113" spans="2:15" ht="15">
      <c r="B113" s="1" t="s">
        <v>12</v>
      </c>
      <c r="C113" s="25">
        <f>'DNO annual'!AP17</f>
        <v>166.88173630685694</v>
      </c>
      <c r="D113" s="25">
        <f>'DNO annual'!AP36</f>
        <v>227.15841170725827</v>
      </c>
      <c r="E113" s="42">
        <f>'DNO annual'!AP55</f>
        <v>-1.0084183274050815</v>
      </c>
      <c r="F113" s="42">
        <f>'DNO annual'!AP77</f>
        <v>48.498704756210543</v>
      </c>
      <c r="G113" s="14"/>
      <c r="H113" s="62"/>
      <c r="J113" s="62"/>
      <c r="K113" s="62"/>
      <c r="L113" s="62"/>
      <c r="M113" s="62"/>
      <c r="N113" s="62"/>
      <c r="O113" s="62"/>
    </row>
    <row r="114" spans="2:15" ht="15">
      <c r="B114" s="1" t="s">
        <v>13</v>
      </c>
      <c r="C114" s="25">
        <f>'DNO annual'!AP18</f>
        <v>-151.60575071939434</v>
      </c>
      <c r="D114" s="25">
        <f>'DNO annual'!AP37</f>
        <v>-4.1491039224702604</v>
      </c>
      <c r="E114" s="42">
        <f>'DNO annual'!AP56</f>
        <v>79.936136787601811</v>
      </c>
      <c r="F114" s="42">
        <f>'DNO annual'!AP78</f>
        <v>40.482745760468219</v>
      </c>
      <c r="G114" s="14"/>
      <c r="H114" s="62"/>
      <c r="J114" s="62"/>
      <c r="K114" s="62"/>
      <c r="L114" s="62"/>
      <c r="M114" s="62"/>
      <c r="N114" s="62"/>
      <c r="O114" s="62"/>
    </row>
    <row r="115" spans="2:15">
      <c r="C115" s="39"/>
      <c r="D115" s="39"/>
      <c r="E115" s="14"/>
      <c r="F115" s="14"/>
      <c r="G115" s="14"/>
    </row>
    <row r="116" spans="2:15">
      <c r="B116" s="2" t="s">
        <v>39</v>
      </c>
      <c r="C116" s="14"/>
      <c r="D116" s="14"/>
      <c r="E116" s="14"/>
      <c r="F116" s="14"/>
      <c r="G116" s="14"/>
    </row>
    <row r="117" spans="2:15" ht="90" customHeight="1">
      <c r="B117" s="4"/>
      <c r="C117" s="47" t="s">
        <v>61</v>
      </c>
      <c r="D117" s="32" t="s">
        <v>60</v>
      </c>
      <c r="E117" s="12" t="s">
        <v>62</v>
      </c>
      <c r="F117" s="12" t="s">
        <v>46</v>
      </c>
      <c r="G117" s="14"/>
      <c r="H117" s="32" t="s">
        <v>51</v>
      </c>
      <c r="J117" s="52"/>
    </row>
    <row r="118" spans="2:15" ht="15">
      <c r="B118" s="1" t="s">
        <v>0</v>
      </c>
      <c r="C118" s="61">
        <f>'DNO annual'!AZ5</f>
        <v>-1.7918234119029181E-2</v>
      </c>
      <c r="D118" s="61">
        <f>'DNO annual'!AZ24</f>
        <v>8.447438947527015E-3</v>
      </c>
      <c r="E118" s="58">
        <f>'DNO annual'!AZ43</f>
        <v>3.4036664137176882E-2</v>
      </c>
      <c r="F118" s="58">
        <f>'DNO annual'!AZ65</f>
        <v>2.4016953175506655E-2</v>
      </c>
      <c r="G118" s="14"/>
      <c r="H118" s="4">
        <f>RANK(F118,$F$118:$F$131,1)</f>
        <v>6</v>
      </c>
      <c r="J118" s="59"/>
    </row>
    <row r="119" spans="2:15" ht="15">
      <c r="B119" s="1" t="s">
        <v>1</v>
      </c>
      <c r="C119" s="61">
        <f>'DNO annual'!AZ6</f>
        <v>2.3680296331573571E-2</v>
      </c>
      <c r="D119" s="61">
        <f>'DNO annual'!AZ25</f>
        <v>-1.9354018708045452E-3</v>
      </c>
      <c r="E119" s="58">
        <f>'DNO annual'!AZ44</f>
        <v>6.778216260253056E-2</v>
      </c>
      <c r="F119" s="58">
        <f>'DNO annual'!AZ66</f>
        <v>5.2918320391571301E-2</v>
      </c>
      <c r="G119" s="14"/>
      <c r="H119" s="4">
        <f t="shared" ref="H119:H131" si="5">RANK(F119,$F$118:$F$131,1)</f>
        <v>8</v>
      </c>
      <c r="J119" s="59"/>
    </row>
    <row r="120" spans="2:15" ht="15">
      <c r="B120" s="1" t="s">
        <v>2</v>
      </c>
      <c r="C120" s="61">
        <f>'DNO annual'!AZ7</f>
        <v>-2.1237009786386055E-2</v>
      </c>
      <c r="D120" s="61">
        <f>'DNO annual'!AZ26</f>
        <v>2.3769308637077758E-2</v>
      </c>
      <c r="E120" s="58">
        <f>'DNO annual'!AZ45</f>
        <v>0.10976365027484696</v>
      </c>
      <c r="F120" s="58">
        <f>'DNO annual'!AZ67</f>
        <v>8.0345720221346242E-2</v>
      </c>
      <c r="G120" s="14"/>
      <c r="H120" s="4">
        <f t="shared" si="5"/>
        <v>10</v>
      </c>
      <c r="J120" s="59"/>
    </row>
    <row r="121" spans="2:15" ht="15">
      <c r="B121" s="1" t="s">
        <v>3</v>
      </c>
      <c r="C121" s="61">
        <f>'DNO annual'!AZ8</f>
        <v>8.8263525183335689E-2</v>
      </c>
      <c r="D121" s="61">
        <f>'DNO annual'!AZ27</f>
        <v>2.4734186028967878E-2</v>
      </c>
      <c r="E121" s="58">
        <f>'DNO annual'!AZ46</f>
        <v>-2.0070904113195585E-2</v>
      </c>
      <c r="F121" s="58">
        <f>'DNO annual'!AZ68</f>
        <v>-2.201378983972338E-3</v>
      </c>
      <c r="G121" s="14"/>
      <c r="H121" s="4">
        <f t="shared" si="5"/>
        <v>2</v>
      </c>
      <c r="J121" s="59"/>
    </row>
    <row r="122" spans="2:15" ht="15">
      <c r="B122" s="1" t="s">
        <v>4</v>
      </c>
      <c r="C122" s="61">
        <f>'DNO annual'!AZ9</f>
        <v>-1.9034734113200962E-3</v>
      </c>
      <c r="D122" s="61">
        <f>'DNO annual'!AZ28</f>
        <v>-2.5370187013265807E-2</v>
      </c>
      <c r="E122" s="58">
        <f>'DNO annual'!AZ47</f>
        <v>2.4305902604102991E-3</v>
      </c>
      <c r="F122" s="58">
        <f>'DNO annual'!AZ69</f>
        <v>-1.6708922629027816E-3</v>
      </c>
      <c r="G122" s="14"/>
      <c r="H122" s="4">
        <f t="shared" si="5"/>
        <v>3</v>
      </c>
      <c r="J122" s="59"/>
    </row>
    <row r="123" spans="2:15" ht="15">
      <c r="B123" s="1" t="s">
        <v>5</v>
      </c>
      <c r="C123" s="61">
        <f>'DNO annual'!AZ10</f>
        <v>5.7104202339601107E-3</v>
      </c>
      <c r="D123" s="61">
        <f>'DNO annual'!AZ29</f>
        <v>-6.7074380759277213E-2</v>
      </c>
      <c r="E123" s="58">
        <f>'DNO annual'!AZ48</f>
        <v>-7.2921265644982872E-2</v>
      </c>
      <c r="F123" s="58">
        <f>'DNO annual'!AZ70</f>
        <v>-6.303008739585457E-2</v>
      </c>
      <c r="G123" s="14"/>
      <c r="H123" s="4">
        <f t="shared" si="5"/>
        <v>1</v>
      </c>
      <c r="J123" s="59"/>
    </row>
    <row r="124" spans="2:15" ht="15">
      <c r="B124" s="1" t="s">
        <v>6</v>
      </c>
      <c r="C124" s="61">
        <f>'DNO annual'!AZ11</f>
        <v>0.17738208080654791</v>
      </c>
      <c r="D124" s="61">
        <f>'DNO annual'!AZ30</f>
        <v>0.18241956633891346</v>
      </c>
      <c r="E124" s="58">
        <f>'DNO annual'!AZ49</f>
        <v>-2.3405658439763239E-2</v>
      </c>
      <c r="F124" s="58">
        <f>'DNO annual'!AZ71</f>
        <v>2.0555893772538907E-2</v>
      </c>
      <c r="G124" s="14"/>
      <c r="H124" s="4">
        <f t="shared" si="5"/>
        <v>5</v>
      </c>
      <c r="J124" s="59"/>
    </row>
    <row r="125" spans="2:15" ht="15">
      <c r="B125" s="1" t="s">
        <v>7</v>
      </c>
      <c r="C125" s="61">
        <f>'DNO annual'!AZ12</f>
        <v>2.2390759498128424E-2</v>
      </c>
      <c r="D125" s="61">
        <f>'DNO annual'!AZ31</f>
        <v>4.9912668108332151E-3</v>
      </c>
      <c r="E125" s="58">
        <f>'DNO annual'!AZ50</f>
        <v>0.21036780146575224</v>
      </c>
      <c r="F125" s="58">
        <f>'DNO annual'!AZ72</f>
        <v>0.15435051738866165</v>
      </c>
      <c r="G125" s="14"/>
      <c r="H125" s="4">
        <f t="shared" si="5"/>
        <v>12</v>
      </c>
      <c r="J125" s="59"/>
    </row>
    <row r="126" spans="2:15" ht="15">
      <c r="B126" s="1" t="s">
        <v>8</v>
      </c>
      <c r="C126" s="61">
        <f>'DNO annual'!AZ13</f>
        <v>9.1822506081703378E-2</v>
      </c>
      <c r="D126" s="61">
        <f>'DNO annual'!AZ32</f>
        <v>4.8359263856673551E-2</v>
      </c>
      <c r="E126" s="58">
        <f>'DNO annual'!AZ51</f>
        <v>6.678411378399414E-2</v>
      </c>
      <c r="F126" s="58">
        <f>'DNO annual'!AZ73</f>
        <v>6.7499033810196576E-2</v>
      </c>
      <c r="G126" s="14"/>
      <c r="H126" s="4">
        <f t="shared" si="5"/>
        <v>9</v>
      </c>
      <c r="J126" s="59"/>
    </row>
    <row r="127" spans="2:15" ht="15">
      <c r="B127" s="1" t="s">
        <v>9</v>
      </c>
      <c r="C127" s="61">
        <f>'DNO annual'!AZ14</f>
        <v>9.4035619572714987E-2</v>
      </c>
      <c r="D127" s="61">
        <f>'DNO annual'!AZ33</f>
        <v>4.7752563955673961E-2</v>
      </c>
      <c r="E127" s="58">
        <f>'DNO annual'!AZ52</f>
        <v>0.21715170446310558</v>
      </c>
      <c r="F127" s="58">
        <f>'DNO annual'!AZ74</f>
        <v>0.17681455209384717</v>
      </c>
      <c r="G127" s="14"/>
      <c r="H127" s="4">
        <f t="shared" si="5"/>
        <v>13</v>
      </c>
      <c r="J127" s="59"/>
    </row>
    <row r="128" spans="2:15" ht="15">
      <c r="B128" s="1" t="s">
        <v>10</v>
      </c>
      <c r="C128" s="61">
        <f>'DNO annual'!AZ15</f>
        <v>0.16297641103751281</v>
      </c>
      <c r="D128" s="61">
        <f>'DNO annual'!AZ34</f>
        <v>3.6582741725344745E-2</v>
      </c>
      <c r="E128" s="58">
        <f>'DNO annual'!AZ53</f>
        <v>0.15644084294804944</v>
      </c>
      <c r="F128" s="58">
        <f>'DNO annual'!AZ75</f>
        <v>0.14075427149960038</v>
      </c>
      <c r="G128" s="14"/>
      <c r="H128" s="4">
        <f t="shared" si="5"/>
        <v>11</v>
      </c>
      <c r="J128" s="59"/>
    </row>
    <row r="129" spans="2:10" ht="15">
      <c r="B129" s="1" t="s">
        <v>11</v>
      </c>
      <c r="C129" s="61">
        <f>'DNO annual'!AZ16</f>
        <v>0.4952131184189158</v>
      </c>
      <c r="D129" s="61">
        <f>'DNO annual'!AZ35</f>
        <v>0.58571737710846483</v>
      </c>
      <c r="E129" s="58">
        <f>'DNO annual'!AZ54</f>
        <v>0.26193886648959291</v>
      </c>
      <c r="F129" s="58">
        <f>'DNO annual'!AZ76</f>
        <v>0.32143625241119717</v>
      </c>
      <c r="G129" s="14"/>
      <c r="H129" s="4">
        <f t="shared" si="5"/>
        <v>14</v>
      </c>
      <c r="J129" s="59"/>
    </row>
    <row r="130" spans="2:10" ht="15">
      <c r="B130" s="1" t="s">
        <v>12</v>
      </c>
      <c r="C130" s="61">
        <f>'DNO annual'!AZ17</f>
        <v>0.15498387110706197</v>
      </c>
      <c r="D130" s="61">
        <f>'DNO annual'!AZ36</f>
        <v>0.22347295527052038</v>
      </c>
      <c r="E130" s="58">
        <f>'DNO annual'!AZ55</f>
        <v>-8.1019675347004439E-4</v>
      </c>
      <c r="F130" s="58">
        <f>'DNO annual'!AZ77</f>
        <v>4.0579547588858254E-2</v>
      </c>
      <c r="G130" s="14"/>
      <c r="H130" s="4">
        <f t="shared" si="5"/>
        <v>7</v>
      </c>
      <c r="J130" s="59"/>
    </row>
    <row r="131" spans="2:10" ht="15">
      <c r="B131" s="1" t="s">
        <v>13</v>
      </c>
      <c r="C131" s="61">
        <f>'DNO annual'!AZ18</f>
        <v>-5.7398704166645914E-2</v>
      </c>
      <c r="D131" s="61">
        <f>'DNO annual'!AZ37</f>
        <v>-1.6637556036109083E-3</v>
      </c>
      <c r="E131" s="58">
        <f>'DNO annual'!AZ56</f>
        <v>3.3172197822868343E-2</v>
      </c>
      <c r="F131" s="58">
        <f>'DNO annual'!AZ78</f>
        <v>1.6529059363545505E-2</v>
      </c>
      <c r="G131" s="14"/>
      <c r="H131" s="4">
        <f t="shared" si="5"/>
        <v>4</v>
      </c>
      <c r="J131" s="59"/>
    </row>
    <row r="132" spans="2:10">
      <c r="C132" s="39"/>
      <c r="D132" s="39"/>
    </row>
    <row r="134" spans="2:10" ht="51">
      <c r="B134" s="4"/>
      <c r="C134" s="32" t="s">
        <v>61</v>
      </c>
      <c r="D134" s="32" t="s">
        <v>60</v>
      </c>
      <c r="E134" s="12" t="s">
        <v>62</v>
      </c>
      <c r="F134" s="12" t="s">
        <v>46</v>
      </c>
    </row>
    <row r="135" spans="2:10" ht="15">
      <c r="B135" s="1" t="s">
        <v>0</v>
      </c>
      <c r="C135" s="61">
        <f>1+C118</f>
        <v>0.98208176588097085</v>
      </c>
      <c r="D135" s="61">
        <f t="shared" ref="D135:F135" si="6">1+D118</f>
        <v>1.0084474389475271</v>
      </c>
      <c r="E135" s="61">
        <f t="shared" si="6"/>
        <v>1.034036664137177</v>
      </c>
      <c r="F135" s="61">
        <f t="shared" si="6"/>
        <v>1.0240169531755066</v>
      </c>
    </row>
    <row r="136" spans="2:10" ht="15">
      <c r="B136" s="1" t="s">
        <v>1</v>
      </c>
      <c r="C136" s="61">
        <f t="shared" ref="C136:F148" si="7">1+C119</f>
        <v>1.0236802963315736</v>
      </c>
      <c r="D136" s="61">
        <f t="shared" si="7"/>
        <v>0.99806459812919546</v>
      </c>
      <c r="E136" s="61">
        <f t="shared" si="7"/>
        <v>1.0677821626025306</v>
      </c>
      <c r="F136" s="61">
        <f t="shared" si="7"/>
        <v>1.0529183203915713</v>
      </c>
    </row>
    <row r="137" spans="2:10" ht="15">
      <c r="B137" s="1" t="s">
        <v>2</v>
      </c>
      <c r="C137" s="61">
        <f t="shared" si="7"/>
        <v>0.9787629902136139</v>
      </c>
      <c r="D137" s="61">
        <f t="shared" si="7"/>
        <v>1.0237693086370778</v>
      </c>
      <c r="E137" s="61">
        <f t="shared" si="7"/>
        <v>1.1097636502748469</v>
      </c>
      <c r="F137" s="61">
        <f t="shared" si="7"/>
        <v>1.0803457202213462</v>
      </c>
    </row>
    <row r="138" spans="2:10" ht="15">
      <c r="B138" s="1" t="s">
        <v>3</v>
      </c>
      <c r="C138" s="61">
        <f t="shared" si="7"/>
        <v>1.0882635251833357</v>
      </c>
      <c r="D138" s="61">
        <f t="shared" si="7"/>
        <v>1.0247341860289678</v>
      </c>
      <c r="E138" s="61">
        <f t="shared" si="7"/>
        <v>0.97992909588680444</v>
      </c>
      <c r="F138" s="61">
        <f t="shared" si="7"/>
        <v>0.99779862101602768</v>
      </c>
    </row>
    <row r="139" spans="2:10" ht="15">
      <c r="B139" s="1" t="s">
        <v>4</v>
      </c>
      <c r="C139" s="61">
        <f t="shared" si="7"/>
        <v>0.99809652658867987</v>
      </c>
      <c r="D139" s="61">
        <f t="shared" si="7"/>
        <v>0.97462981298673423</v>
      </c>
      <c r="E139" s="61">
        <f t="shared" si="7"/>
        <v>1.0024305902604103</v>
      </c>
      <c r="F139" s="61">
        <f t="shared" si="7"/>
        <v>0.99832910773709727</v>
      </c>
    </row>
    <row r="140" spans="2:10" ht="15">
      <c r="B140" s="1" t="s">
        <v>5</v>
      </c>
      <c r="C140" s="61">
        <f t="shared" si="7"/>
        <v>1.0057104202339602</v>
      </c>
      <c r="D140" s="61">
        <f t="shared" si="7"/>
        <v>0.93292561924072281</v>
      </c>
      <c r="E140" s="61">
        <f t="shared" si="7"/>
        <v>0.92707873435501709</v>
      </c>
      <c r="F140" s="61">
        <f t="shared" si="7"/>
        <v>0.93696991260414542</v>
      </c>
    </row>
    <row r="141" spans="2:10" ht="15">
      <c r="B141" s="1" t="s">
        <v>6</v>
      </c>
      <c r="C141" s="61">
        <f t="shared" si="7"/>
        <v>1.1773820808065478</v>
      </c>
      <c r="D141" s="61">
        <f t="shared" si="7"/>
        <v>1.1824195663389134</v>
      </c>
      <c r="E141" s="61">
        <f t="shared" si="7"/>
        <v>0.97659434156023672</v>
      </c>
      <c r="F141" s="61">
        <f t="shared" si="7"/>
        <v>1.020555893772539</v>
      </c>
    </row>
    <row r="142" spans="2:10" ht="15">
      <c r="B142" s="1" t="s">
        <v>7</v>
      </c>
      <c r="C142" s="61">
        <f t="shared" si="7"/>
        <v>1.0223907594981285</v>
      </c>
      <c r="D142" s="61">
        <f t="shared" si="7"/>
        <v>1.0049912668108332</v>
      </c>
      <c r="E142" s="61">
        <f t="shared" si="7"/>
        <v>1.2103678014657522</v>
      </c>
      <c r="F142" s="61">
        <f t="shared" si="7"/>
        <v>1.1543505173886617</v>
      </c>
    </row>
    <row r="143" spans="2:10" ht="15">
      <c r="B143" s="1" t="s">
        <v>8</v>
      </c>
      <c r="C143" s="61">
        <f t="shared" si="7"/>
        <v>1.0918225060817033</v>
      </c>
      <c r="D143" s="61">
        <f t="shared" si="7"/>
        <v>1.0483592638566734</v>
      </c>
      <c r="E143" s="61">
        <f t="shared" si="7"/>
        <v>1.0667841137839942</v>
      </c>
      <c r="F143" s="61">
        <f t="shared" si="7"/>
        <v>1.0674990338101966</v>
      </c>
    </row>
    <row r="144" spans="2:10" ht="15">
      <c r="B144" s="1" t="s">
        <v>9</v>
      </c>
      <c r="C144" s="61">
        <f t="shared" si="7"/>
        <v>1.094035619572715</v>
      </c>
      <c r="D144" s="61">
        <f t="shared" si="7"/>
        <v>1.047752563955674</v>
      </c>
      <c r="E144" s="61">
        <f t="shared" si="7"/>
        <v>1.2171517044631055</v>
      </c>
      <c r="F144" s="61">
        <f t="shared" si="7"/>
        <v>1.1768145520938471</v>
      </c>
    </row>
    <row r="145" spans="2:6" ht="15">
      <c r="B145" s="1" t="s">
        <v>10</v>
      </c>
      <c r="C145" s="61">
        <f t="shared" si="7"/>
        <v>1.1629764110375129</v>
      </c>
      <c r="D145" s="61">
        <f t="shared" si="7"/>
        <v>1.0365827417253448</v>
      </c>
      <c r="E145" s="61">
        <f t="shared" si="7"/>
        <v>1.1564408429480495</v>
      </c>
      <c r="F145" s="61">
        <f t="shared" si="7"/>
        <v>1.1407542714996004</v>
      </c>
    </row>
    <row r="146" spans="2:6" ht="15">
      <c r="B146" s="1" t="s">
        <v>11</v>
      </c>
      <c r="C146" s="61">
        <f t="shared" si="7"/>
        <v>1.4952131184189157</v>
      </c>
      <c r="D146" s="61">
        <f t="shared" si="7"/>
        <v>1.5857173771084647</v>
      </c>
      <c r="E146" s="61">
        <f t="shared" si="7"/>
        <v>1.261938866489593</v>
      </c>
      <c r="F146" s="61">
        <f t="shared" si="7"/>
        <v>1.3214362524111971</v>
      </c>
    </row>
    <row r="147" spans="2:6" ht="15">
      <c r="B147" s="1" t="s">
        <v>12</v>
      </c>
      <c r="C147" s="61">
        <f t="shared" si="7"/>
        <v>1.1549838711070619</v>
      </c>
      <c r="D147" s="61">
        <f t="shared" si="7"/>
        <v>1.2234729552705204</v>
      </c>
      <c r="E147" s="61">
        <f t="shared" si="7"/>
        <v>0.99918980324652995</v>
      </c>
      <c r="F147" s="61">
        <f t="shared" si="7"/>
        <v>1.0405795475888582</v>
      </c>
    </row>
    <row r="148" spans="2:6" ht="15">
      <c r="B148" s="1" t="s">
        <v>13</v>
      </c>
      <c r="C148" s="61">
        <f t="shared" si="7"/>
        <v>0.94260129583335406</v>
      </c>
      <c r="D148" s="61">
        <f t="shared" si="7"/>
        <v>0.99833624439638913</v>
      </c>
      <c r="E148" s="61">
        <f t="shared" si="7"/>
        <v>1.0331721978228683</v>
      </c>
      <c r="F148" s="61">
        <f t="shared" si="7"/>
        <v>1.0165290593635454</v>
      </c>
    </row>
  </sheetData>
  <mergeCells count="1">
    <mergeCell ref="C2:D2"/>
  </mergeCells>
  <dataValidations count="2">
    <dataValidation type="list" allowBlank="1" showInputMessage="1" showErrorMessage="1" sqref="B1">
      <formula1>$L$1:$L$2</formula1>
    </dataValidation>
    <dataValidation type="list" allowBlank="1" showInputMessage="1" showErrorMessage="1" sqref="B2">
      <formula1>$M$1:$M$3</formula1>
    </dataValidation>
  </dataValidations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4"/>
  <sheetViews>
    <sheetView topLeftCell="A61" zoomScale="80" zoomScaleNormal="80" workbookViewId="0">
      <selection activeCell="D92" sqref="D92"/>
    </sheetView>
  </sheetViews>
  <sheetFormatPr defaultRowHeight="12.75"/>
  <cols>
    <col min="1" max="1" width="10.375" customWidth="1"/>
    <col min="2" max="2" width="21.375" customWidth="1"/>
    <col min="3" max="3" width="19.125" customWidth="1"/>
    <col min="4" max="4" width="16" customWidth="1"/>
    <col min="5" max="5" width="17.125" customWidth="1"/>
    <col min="6" max="6" width="13" customWidth="1"/>
    <col min="8" max="8" width="11.875" customWidth="1"/>
  </cols>
  <sheetData>
    <row r="1" spans="1:5" ht="26.25" thickBot="1">
      <c r="A1" s="52" t="s">
        <v>49</v>
      </c>
      <c r="B1" s="53" t="str">
        <f>'Cost assessment DNO Summary'!B1</f>
        <v>DNO</v>
      </c>
      <c r="C1" s="48">
        <f>'Cost assessment DNO Summary'!C1</f>
        <v>0.125</v>
      </c>
      <c r="D1" s="48">
        <f>'Cost assessment DNO Summary'!D1</f>
        <v>0.125</v>
      </c>
      <c r="E1" s="49">
        <f>'Cost assessment DNO Summary'!E1</f>
        <v>0.75</v>
      </c>
    </row>
    <row r="2" spans="1:5">
      <c r="A2" s="99"/>
      <c r="B2" s="100"/>
      <c r="C2" s="134"/>
      <c r="D2" s="134"/>
      <c r="E2" s="65"/>
    </row>
    <row r="3" spans="1:5" ht="38.25">
      <c r="B3" s="4"/>
      <c r="C3" s="32" t="s">
        <v>61</v>
      </c>
      <c r="D3" s="32" t="s">
        <v>60</v>
      </c>
      <c r="E3" s="12" t="s">
        <v>62</v>
      </c>
    </row>
    <row r="4" spans="1:5">
      <c r="B4" s="12" t="s">
        <v>27</v>
      </c>
      <c r="C4" s="33" t="s">
        <v>23</v>
      </c>
      <c r="D4" s="34" t="s">
        <v>23</v>
      </c>
      <c r="E4" s="4" t="s">
        <v>23</v>
      </c>
    </row>
    <row r="5" spans="1:5">
      <c r="B5" s="12" t="s">
        <v>28</v>
      </c>
      <c r="C5" s="33" t="s">
        <v>23</v>
      </c>
      <c r="D5" s="34" t="s">
        <v>23</v>
      </c>
      <c r="E5" s="4" t="s">
        <v>23</v>
      </c>
    </row>
    <row r="6" spans="1:5">
      <c r="B6" s="12" t="s">
        <v>34</v>
      </c>
      <c r="C6" s="18" t="s">
        <v>23</v>
      </c>
      <c r="D6" s="35" t="s">
        <v>23</v>
      </c>
      <c r="E6" s="4" t="s">
        <v>23</v>
      </c>
    </row>
    <row r="7" spans="1:5" ht="25.5">
      <c r="B7" s="12" t="s">
        <v>35</v>
      </c>
      <c r="C7" s="33">
        <v>3</v>
      </c>
      <c r="D7" s="34">
        <v>3</v>
      </c>
      <c r="E7" s="4">
        <v>3</v>
      </c>
    </row>
    <row r="8" spans="1:5">
      <c r="B8" s="12" t="s">
        <v>29</v>
      </c>
      <c r="C8" s="33" t="s">
        <v>24</v>
      </c>
      <c r="D8" s="34" t="s">
        <v>24</v>
      </c>
      <c r="E8" s="4" t="s">
        <v>24</v>
      </c>
    </row>
    <row r="9" spans="1:5" ht="53.25" customHeight="1">
      <c r="B9" s="32" t="s">
        <v>40</v>
      </c>
      <c r="C9" s="20" t="s">
        <v>41</v>
      </c>
      <c r="D9" s="36" t="s">
        <v>43</v>
      </c>
      <c r="E9" s="4"/>
    </row>
    <row r="10" spans="1:5" ht="38.25">
      <c r="B10" s="32" t="s">
        <v>44</v>
      </c>
      <c r="C10" s="47" t="s">
        <v>61</v>
      </c>
      <c r="D10" s="32" t="s">
        <v>60</v>
      </c>
      <c r="E10" s="12" t="s">
        <v>62</v>
      </c>
    </row>
    <row r="11" spans="1:5">
      <c r="C11" s="21"/>
      <c r="D11" s="21"/>
    </row>
    <row r="12" spans="1:5">
      <c r="B12" s="2" t="s">
        <v>19</v>
      </c>
    </row>
    <row r="13" spans="1:5" ht="38.25">
      <c r="B13" s="4"/>
      <c r="C13" s="47" t="s">
        <v>61</v>
      </c>
      <c r="D13" s="32" t="s">
        <v>60</v>
      </c>
      <c r="E13" s="12" t="s">
        <v>62</v>
      </c>
    </row>
    <row r="14" spans="1:5" ht="15">
      <c r="B14" s="38" t="s">
        <v>0</v>
      </c>
      <c r="C14" s="4">
        <v>1</v>
      </c>
      <c r="D14" s="4">
        <v>1</v>
      </c>
      <c r="E14" s="4">
        <v>3</v>
      </c>
    </row>
    <row r="15" spans="1:5" ht="15">
      <c r="B15" s="38" t="s">
        <v>14</v>
      </c>
      <c r="C15" s="4">
        <v>2</v>
      </c>
      <c r="D15" s="4">
        <v>2</v>
      </c>
      <c r="E15" s="4">
        <v>4</v>
      </c>
    </row>
    <row r="16" spans="1:5" ht="15">
      <c r="B16" s="38" t="s">
        <v>15</v>
      </c>
      <c r="C16" s="4">
        <v>4</v>
      </c>
      <c r="D16" s="4">
        <v>3</v>
      </c>
      <c r="E16" s="4">
        <v>1</v>
      </c>
    </row>
    <row r="17" spans="2:5" ht="15">
      <c r="B17" s="38" t="s">
        <v>16</v>
      </c>
      <c r="C17" s="4">
        <v>5</v>
      </c>
      <c r="D17" s="4">
        <v>4</v>
      </c>
      <c r="E17" s="4">
        <v>5</v>
      </c>
    </row>
    <row r="18" spans="2:5" ht="15">
      <c r="B18" s="38" t="s">
        <v>17</v>
      </c>
      <c r="C18" s="4">
        <v>6</v>
      </c>
      <c r="D18" s="4">
        <v>6</v>
      </c>
      <c r="E18" s="4">
        <v>6</v>
      </c>
    </row>
    <row r="19" spans="2:5" ht="15">
      <c r="B19" s="38" t="s">
        <v>18</v>
      </c>
      <c r="C19" s="4">
        <v>3</v>
      </c>
      <c r="D19" s="4">
        <v>5</v>
      </c>
      <c r="E19" s="4">
        <v>2</v>
      </c>
    </row>
    <row r="21" spans="2:5">
      <c r="B21" s="2" t="s">
        <v>20</v>
      </c>
    </row>
    <row r="22" spans="2:5" ht="38.25">
      <c r="B22" s="5"/>
      <c r="C22" s="47" t="s">
        <v>61</v>
      </c>
      <c r="D22" s="32" t="s">
        <v>60</v>
      </c>
      <c r="E22" s="12" t="s">
        <v>62</v>
      </c>
    </row>
    <row r="23" spans="2:5" ht="15">
      <c r="B23" s="38" t="s">
        <v>0</v>
      </c>
      <c r="C23" s="31">
        <v>0.94224047624192608</v>
      </c>
      <c r="D23" s="31">
        <v>1.0001348751057058</v>
      </c>
      <c r="E23" s="31">
        <v>1.1623377872763045</v>
      </c>
    </row>
    <row r="24" spans="2:5" ht="15">
      <c r="B24" s="38" t="s">
        <v>14</v>
      </c>
      <c r="C24" s="31">
        <v>0.95669993064900838</v>
      </c>
      <c r="D24" s="31">
        <v>1.004457493243079</v>
      </c>
      <c r="E24" s="31">
        <v>1.2271615072343625</v>
      </c>
    </row>
    <row r="25" spans="2:5" ht="15">
      <c r="B25" s="38" t="s">
        <v>15</v>
      </c>
      <c r="C25" s="31">
        <v>1.0221196384346152</v>
      </c>
      <c r="D25" s="31">
        <v>1.018065833292314</v>
      </c>
      <c r="E25" s="31">
        <v>1.0983991585764288</v>
      </c>
    </row>
    <row r="26" spans="2:5" ht="15">
      <c r="B26" s="38" t="s">
        <v>16</v>
      </c>
      <c r="C26" s="31">
        <v>1.029614025200382</v>
      </c>
      <c r="D26" s="31">
        <v>1.0275049937100442</v>
      </c>
      <c r="E26" s="31">
        <v>1.3131921940480076</v>
      </c>
    </row>
    <row r="27" spans="2:5" ht="15">
      <c r="B27" s="38" t="s">
        <v>17</v>
      </c>
      <c r="C27" s="31">
        <v>1.2749034034334279</v>
      </c>
      <c r="D27" s="31">
        <v>1.2762738241814668</v>
      </c>
      <c r="E27" s="31">
        <v>1.3639742895751383</v>
      </c>
    </row>
    <row r="28" spans="2:5" ht="15">
      <c r="B28" s="38" t="s">
        <v>18</v>
      </c>
      <c r="C28" s="31">
        <v>0.96333792641910021</v>
      </c>
      <c r="D28" s="31">
        <v>1.0547239727678741</v>
      </c>
      <c r="E28" s="31">
        <v>1.1483677733267941</v>
      </c>
    </row>
    <row r="30" spans="2:5" ht="15">
      <c r="B30" s="97" t="s">
        <v>37</v>
      </c>
      <c r="C30" s="23">
        <f t="shared" ref="C30:E30" si="0">QUARTILE(C23:C28,1)</f>
        <v>0.95835942959153131</v>
      </c>
      <c r="D30" s="23">
        <f t="shared" si="0"/>
        <v>1.0078595782553879</v>
      </c>
      <c r="E30" s="23">
        <f t="shared" si="0"/>
        <v>1.1518602768141717</v>
      </c>
    </row>
    <row r="32" spans="2:5">
      <c r="B32" s="2" t="s">
        <v>25</v>
      </c>
    </row>
    <row r="33" spans="2:5" ht="38.25">
      <c r="B33" s="4"/>
      <c r="C33" s="47" t="s">
        <v>61</v>
      </c>
      <c r="D33" s="32" t="s">
        <v>60</v>
      </c>
      <c r="E33" s="12" t="s">
        <v>62</v>
      </c>
    </row>
    <row r="34" spans="2:5" ht="15">
      <c r="B34" s="38" t="s">
        <v>0</v>
      </c>
      <c r="C34" s="6">
        <f t="shared" ref="C34:C39" si="1">C23/$C$30</f>
        <v>0.98318068059655306</v>
      </c>
      <c r="D34" s="6">
        <f t="shared" ref="D34:D39" si="2">D23/$D$30</f>
        <v>0.99233553630253368</v>
      </c>
      <c r="E34" s="6">
        <f t="shared" ref="E34:E39" si="3">E23/$E$30</f>
        <v>1.0090961644159755</v>
      </c>
    </row>
    <row r="35" spans="2:5" ht="15">
      <c r="B35" s="38" t="s">
        <v>14</v>
      </c>
      <c r="C35" s="6">
        <f t="shared" si="1"/>
        <v>0.99826839608263651</v>
      </c>
      <c r="D35" s="6">
        <f t="shared" si="2"/>
        <v>0.99662444542304407</v>
      </c>
      <c r="E35" s="6">
        <f t="shared" si="3"/>
        <v>1.0653735804037445</v>
      </c>
    </row>
    <row r="36" spans="2:5" ht="15">
      <c r="B36" s="38" t="s">
        <v>15</v>
      </c>
      <c r="C36" s="6">
        <f t="shared" si="1"/>
        <v>1.0665305801501421</v>
      </c>
      <c r="D36" s="6">
        <f t="shared" si="2"/>
        <v>1.0101266637308675</v>
      </c>
      <c r="E36" s="6">
        <f t="shared" si="3"/>
        <v>0.95358715000954253</v>
      </c>
    </row>
    <row r="37" spans="2:5" ht="15">
      <c r="B37" s="38" t="s">
        <v>16</v>
      </c>
      <c r="C37" s="6">
        <f t="shared" si="1"/>
        <v>1.0743505968728462</v>
      </c>
      <c r="D37" s="6">
        <f t="shared" si="2"/>
        <v>1.019492214866542</v>
      </c>
      <c r="E37" s="6">
        <f t="shared" si="3"/>
        <v>1.1400620548180112</v>
      </c>
    </row>
    <row r="38" spans="2:5" ht="15">
      <c r="B38" s="38" t="s">
        <v>17</v>
      </c>
      <c r="C38" s="6">
        <f t="shared" si="1"/>
        <v>1.33029776101521</v>
      </c>
      <c r="D38" s="6">
        <f t="shared" si="2"/>
        <v>1.2663210745992075</v>
      </c>
      <c r="E38" s="6">
        <f t="shared" si="3"/>
        <v>1.1841490821678771</v>
      </c>
    </row>
    <row r="39" spans="2:5" ht="15">
      <c r="B39" s="38" t="s">
        <v>18</v>
      </c>
      <c r="C39" s="6">
        <f t="shared" si="1"/>
        <v>1.0051948117520906</v>
      </c>
      <c r="D39" s="6">
        <f t="shared" si="2"/>
        <v>1.0464989325136036</v>
      </c>
      <c r="E39" s="6">
        <f t="shared" si="3"/>
        <v>0.9969679451946748</v>
      </c>
    </row>
    <row r="41" spans="2:5">
      <c r="B41" s="2" t="s">
        <v>30</v>
      </c>
    </row>
    <row r="42" spans="2:5" ht="38.25">
      <c r="B42" s="4"/>
      <c r="C42" s="47" t="s">
        <v>61</v>
      </c>
      <c r="D42" s="32" t="s">
        <v>60</v>
      </c>
      <c r="E42" s="12" t="s">
        <v>62</v>
      </c>
    </row>
    <row r="43" spans="2:5" ht="15">
      <c r="B43" s="38" t="s">
        <v>0</v>
      </c>
      <c r="C43" s="26">
        <f>'Group annual'!AF5</f>
        <v>1899.8701837819769</v>
      </c>
      <c r="D43" s="26">
        <f>'Group annual'!AF15</f>
        <v>1899.8701837819769</v>
      </c>
      <c r="E43" s="37">
        <f>'Group annual'!AF25</f>
        <v>1899.8701837819769</v>
      </c>
    </row>
    <row r="44" spans="2:5" ht="15">
      <c r="B44" s="38" t="s">
        <v>14</v>
      </c>
      <c r="C44" s="26">
        <f>'Group annual'!AF6</f>
        <v>3224.0039974751776</v>
      </c>
      <c r="D44" s="26">
        <f>'Group annual'!AF16</f>
        <v>3224.0039974751776</v>
      </c>
      <c r="E44" s="37">
        <f>'Group annual'!AF26</f>
        <v>3224.0039974751776</v>
      </c>
    </row>
    <row r="45" spans="2:5" ht="15">
      <c r="B45" s="38" t="s">
        <v>15</v>
      </c>
      <c r="C45" s="26">
        <f>'Group annual'!AF7</f>
        <v>6959.0410774420279</v>
      </c>
      <c r="D45" s="26">
        <f>'Group annual'!AF17</f>
        <v>6959.0410774420279</v>
      </c>
      <c r="E45" s="37">
        <f>'Group annual'!AF27</f>
        <v>6959.0410774420279</v>
      </c>
    </row>
    <row r="46" spans="2:5" ht="15">
      <c r="B46" s="38" t="s">
        <v>16</v>
      </c>
      <c r="C46" s="26">
        <f>'Group annual'!AF8</f>
        <v>6726.1944123381527</v>
      </c>
      <c r="D46" s="26">
        <f>'Group annual'!AF18</f>
        <v>6726.1944123381527</v>
      </c>
      <c r="E46" s="37">
        <f>'Group annual'!AF28</f>
        <v>6726.1944123381527</v>
      </c>
    </row>
    <row r="47" spans="2:5" ht="15">
      <c r="B47" s="38" t="s">
        <v>17</v>
      </c>
      <c r="C47" s="26">
        <f>'Group annual'!AF9</f>
        <v>3960.4620877740535</v>
      </c>
      <c r="D47" s="26">
        <f>'Group annual'!AF19</f>
        <v>3960.4620877740535</v>
      </c>
      <c r="E47" s="37">
        <f>'Group annual'!AF29</f>
        <v>3960.4620877740535</v>
      </c>
    </row>
    <row r="48" spans="2:5" ht="15">
      <c r="B48" s="38" t="s">
        <v>18</v>
      </c>
      <c r="C48" s="26">
        <f>'Group annual'!AF10</f>
        <v>3733.3191919610267</v>
      </c>
      <c r="D48" s="26">
        <f>'Group annual'!AF20</f>
        <v>3733.3191919610267</v>
      </c>
      <c r="E48" s="37">
        <f>'Group annual'!AF30</f>
        <v>3733.3191919610267</v>
      </c>
    </row>
    <row r="49" spans="2:11">
      <c r="C49" s="39"/>
      <c r="D49" s="39"/>
      <c r="E49" s="14"/>
      <c r="F49" s="14"/>
      <c r="G49" s="14"/>
    </row>
    <row r="50" spans="2:11">
      <c r="B50" s="2" t="s">
        <v>26</v>
      </c>
      <c r="C50" s="14"/>
      <c r="D50" s="14"/>
      <c r="E50" s="14"/>
      <c r="F50" s="14"/>
      <c r="G50" s="14"/>
    </row>
    <row r="51" spans="2:11" ht="38.25">
      <c r="B51" s="4"/>
      <c r="C51" s="47" t="s">
        <v>61</v>
      </c>
      <c r="D51" s="32" t="s">
        <v>60</v>
      </c>
      <c r="E51" s="12" t="s">
        <v>62</v>
      </c>
      <c r="F51" s="15" t="s">
        <v>59</v>
      </c>
      <c r="G51" s="40"/>
    </row>
    <row r="52" spans="2:11" ht="15">
      <c r="B52" s="38" t="s">
        <v>0</v>
      </c>
      <c r="C52" s="24">
        <f>'Group annual'!U5</f>
        <v>1934.5336099155747</v>
      </c>
      <c r="D52" s="24">
        <f>'Group annual'!U15</f>
        <v>1883.9555840062317</v>
      </c>
      <c r="E52" s="24">
        <f>'Group annual'!U25</f>
        <v>1837.3334811752259</v>
      </c>
      <c r="F52" s="25">
        <f>(C52*$C$1)+(D52*$D$1)+(E52*$E$1)</f>
        <v>1855.3112601216453</v>
      </c>
      <c r="G52" s="3"/>
      <c r="J52" s="17"/>
      <c r="K52" s="17"/>
    </row>
    <row r="53" spans="2:11" ht="15">
      <c r="B53" s="38" t="s">
        <v>14</v>
      </c>
      <c r="C53" s="24">
        <f>'Group annual'!U6</f>
        <v>3232.7823580222589</v>
      </c>
      <c r="D53" s="24">
        <f>'Group annual'!U16</f>
        <v>3183.4795574465684</v>
      </c>
      <c r="E53" s="24">
        <f>'Group annual'!U26</f>
        <v>2953.4715188529799</v>
      </c>
      <c r="F53" s="25">
        <f t="shared" ref="F53:F57" si="4">(C53*$C$1)+(D53*$D$1)+(E53*$E$1)</f>
        <v>3017.1363785733383</v>
      </c>
      <c r="G53" s="3"/>
      <c r="J53" s="17"/>
      <c r="K53" s="17"/>
    </row>
    <row r="54" spans="2:11" ht="15">
      <c r="B54" s="38" t="s">
        <v>15</v>
      </c>
      <c r="C54" s="24">
        <f>'Group annual'!U7</f>
        <v>6532.1317864581679</v>
      </c>
      <c r="D54" s="24">
        <f>'Group annual'!U17</f>
        <v>6779.4038538246286</v>
      </c>
      <c r="E54" s="24">
        <f>'Group annual'!U27</f>
        <v>7122.5782842729759</v>
      </c>
      <c r="F54" s="25">
        <f t="shared" si="4"/>
        <v>7005.8756682400817</v>
      </c>
      <c r="G54" s="3"/>
      <c r="J54" s="17"/>
      <c r="K54" s="17"/>
    </row>
    <row r="55" spans="2:11" ht="15">
      <c r="B55" s="38" t="s">
        <v>16</v>
      </c>
      <c r="C55" s="24">
        <f>'Group annual'!U8</f>
        <v>6277.6281126326949</v>
      </c>
      <c r="D55" s="24">
        <f>'Group annual'!U18</f>
        <v>6498.5120710161418</v>
      </c>
      <c r="E55" s="24">
        <f>'Group annual'!U28</f>
        <v>5754.9337214090847</v>
      </c>
      <c r="F55" s="25">
        <f t="shared" si="4"/>
        <v>5913.2178140129181</v>
      </c>
      <c r="G55" s="3"/>
      <c r="J55" s="17"/>
      <c r="K55" s="17"/>
    </row>
    <row r="56" spans="2:11" ht="15">
      <c r="B56" s="38" t="s">
        <v>17</v>
      </c>
      <c r="C56" s="24">
        <f>'Group annual'!U9</f>
        <v>2981.2295208934897</v>
      </c>
      <c r="D56" s="24">
        <f>'Group annual'!U19</f>
        <v>3078.9183284660244</v>
      </c>
      <c r="E56" s="24">
        <f>'Group annual'!U29</f>
        <v>3264.1884766743415</v>
      </c>
      <c r="F56" s="25">
        <f t="shared" si="4"/>
        <v>3205.659838675695</v>
      </c>
      <c r="G56" s="3"/>
      <c r="J56" s="17"/>
      <c r="K56" s="17"/>
    </row>
    <row r="57" spans="2:11" ht="15">
      <c r="B57" s="38" t="s">
        <v>18</v>
      </c>
      <c r="C57" s="24">
        <f>'Group annual'!U10</f>
        <v>3718.0432063735648</v>
      </c>
      <c r="D57" s="24">
        <f>'Group annual'!U20</f>
        <v>3510.3098841762389</v>
      </c>
      <c r="E57" s="24">
        <f>'Group annual'!U30</f>
        <v>3654.3914735008307</v>
      </c>
      <c r="F57" s="25">
        <f t="shared" si="4"/>
        <v>3644.3377414443485</v>
      </c>
      <c r="G57" s="3"/>
      <c r="J57" s="17"/>
      <c r="K57" s="17"/>
    </row>
    <row r="58" spans="2:11">
      <c r="C58" s="39"/>
      <c r="D58" s="39"/>
      <c r="E58" s="14"/>
      <c r="F58" s="14"/>
      <c r="G58" s="14"/>
    </row>
    <row r="59" spans="2:11">
      <c r="B59" s="2" t="s">
        <v>38</v>
      </c>
      <c r="C59" s="14"/>
      <c r="D59" s="14"/>
      <c r="E59" s="14"/>
      <c r="F59" s="14"/>
      <c r="G59" s="14"/>
    </row>
    <row r="60" spans="2:11" ht="51">
      <c r="B60" s="4"/>
      <c r="C60" s="47" t="s">
        <v>61</v>
      </c>
      <c r="D60" s="32" t="s">
        <v>60</v>
      </c>
      <c r="E60" s="12" t="s">
        <v>62</v>
      </c>
      <c r="F60" s="12" t="s">
        <v>46</v>
      </c>
    </row>
    <row r="61" spans="2:11" ht="15">
      <c r="B61" s="38" t="s">
        <v>0</v>
      </c>
      <c r="C61" s="25">
        <f>'Group annual'!AP5</f>
        <v>-34.663426133597937</v>
      </c>
      <c r="D61" s="25">
        <f>'Group annual'!AP15</f>
        <v>15.914599775745245</v>
      </c>
      <c r="E61" s="42">
        <f>'Group annual'!AP25</f>
        <v>62.536702606751163</v>
      </c>
      <c r="F61" s="42">
        <f>'Group annual'!AP42</f>
        <v>44.5589236603318</v>
      </c>
    </row>
    <row r="62" spans="2:11" ht="15">
      <c r="B62" s="38" t="s">
        <v>14</v>
      </c>
      <c r="C62" s="25">
        <f>'Group annual'!AP6</f>
        <v>-8.7783605470813768</v>
      </c>
      <c r="D62" s="25">
        <f>'Group annual'!AP16</f>
        <v>40.524440028609149</v>
      </c>
      <c r="E62" s="42">
        <f>'Group annual'!AP26</f>
        <v>270.53247862219746</v>
      </c>
      <c r="F62" s="42">
        <f>'Group annual'!AP43</f>
        <v>206.86761890183902</v>
      </c>
    </row>
    <row r="63" spans="2:11" ht="15">
      <c r="B63" s="38" t="s">
        <v>15</v>
      </c>
      <c r="C63" s="25">
        <f>'Group annual'!AP7</f>
        <v>426.90929098386039</v>
      </c>
      <c r="D63" s="25">
        <f>'Group annual'!AP17</f>
        <v>179.63722361739849</v>
      </c>
      <c r="E63" s="42">
        <f>'Group annual'!AP27</f>
        <v>-163.53720683094798</v>
      </c>
      <c r="F63" s="42">
        <f>'Group annual'!AP44</f>
        <v>-46.834590798053455</v>
      </c>
    </row>
    <row r="64" spans="2:11" ht="15">
      <c r="B64" s="38" t="s">
        <v>16</v>
      </c>
      <c r="C64" s="25">
        <f>'Group annual'!AP8</f>
        <v>448.56629970545669</v>
      </c>
      <c r="D64" s="25">
        <f>'Group annual'!AP18</f>
        <v>227.68234132201019</v>
      </c>
      <c r="E64" s="42">
        <f>'Group annual'!AP28</f>
        <v>971.26069092906755</v>
      </c>
      <c r="F64" s="42">
        <f>'Group annual'!AP45</f>
        <v>812.97659832523414</v>
      </c>
    </row>
    <row r="65" spans="2:8" ht="15">
      <c r="B65" s="38" t="s">
        <v>17</v>
      </c>
      <c r="C65" s="25">
        <f>'Group annual'!AP9</f>
        <v>979.23256688056426</v>
      </c>
      <c r="D65" s="25">
        <f>'Group annual'!AP19</f>
        <v>881.54375930802951</v>
      </c>
      <c r="E65" s="42">
        <f>'Group annual'!AP29</f>
        <v>696.27361109971218</v>
      </c>
      <c r="F65" s="42">
        <f>'Group annual'!AP46</f>
        <v>754.8022490983584</v>
      </c>
    </row>
    <row r="66" spans="2:8" ht="15">
      <c r="B66" s="38" t="s">
        <v>18</v>
      </c>
      <c r="C66" s="25">
        <f>'Group annual'!AP10</f>
        <v>15.275985587462628</v>
      </c>
      <c r="D66" s="25">
        <f>'Group annual'!AP20</f>
        <v>223.00930778478795</v>
      </c>
      <c r="E66" s="42">
        <f>'Group annual'!AP30</f>
        <v>78.927718460196786</v>
      </c>
      <c r="F66" s="42">
        <f>'Group annual'!AP47</f>
        <v>88.981450516678933</v>
      </c>
    </row>
    <row r="67" spans="2:8">
      <c r="C67" s="39"/>
      <c r="D67" s="39"/>
      <c r="E67" s="14"/>
      <c r="F67" s="14"/>
      <c r="G67" s="14"/>
    </row>
    <row r="68" spans="2:8">
      <c r="B68" s="2" t="s">
        <v>39</v>
      </c>
      <c r="C68" s="14"/>
      <c r="D68" s="14"/>
      <c r="E68" s="14"/>
      <c r="F68" s="14"/>
      <c r="G68" s="14"/>
    </row>
    <row r="69" spans="2:8" ht="76.5">
      <c r="B69" s="4"/>
      <c r="C69" s="47" t="s">
        <v>61</v>
      </c>
      <c r="D69" s="32" t="s">
        <v>60</v>
      </c>
      <c r="E69" s="12" t="s">
        <v>62</v>
      </c>
      <c r="F69" s="12" t="s">
        <v>46</v>
      </c>
      <c r="G69" s="14"/>
      <c r="H69" s="32" t="s">
        <v>51</v>
      </c>
    </row>
    <row r="70" spans="2:8" ht="15">
      <c r="B70" s="38" t="s">
        <v>0</v>
      </c>
      <c r="C70" s="16">
        <f>'Group annual'!AZ5</f>
        <v>-1.7918234119029181E-2</v>
      </c>
      <c r="D70" s="16">
        <f>'Group annual'!AZ15</f>
        <v>8.447438947527015E-3</v>
      </c>
      <c r="E70" s="41">
        <f>'Group annual'!AZ25</f>
        <v>3.4036664137176882E-2</v>
      </c>
      <c r="F70" s="58">
        <f>'Group annual'!AZ42</f>
        <v>2.4016953175506655E-2</v>
      </c>
      <c r="G70" s="14"/>
      <c r="H70" s="4">
        <f>RANK(F70,$F$70:$F$75,1)</f>
        <v>2</v>
      </c>
    </row>
    <row r="71" spans="2:8" ht="15">
      <c r="B71" s="38" t="s">
        <v>14</v>
      </c>
      <c r="C71" s="16">
        <f>'Group annual'!AZ6</f>
        <v>-2.7154195905881441E-3</v>
      </c>
      <c r="D71" s="16">
        <f>'Group annual'!AZ16</f>
        <v>1.2729605859669263E-2</v>
      </c>
      <c r="E71" s="41">
        <f>'Group annual'!AZ26</f>
        <v>9.1598133550738411E-2</v>
      </c>
      <c r="F71" s="58">
        <f>'Group annual'!AZ43</f>
        <v>6.8564225459260456E-2</v>
      </c>
      <c r="H71" s="4">
        <f t="shared" ref="H71:H75" si="5">RANK(F71,$F$70:$F$75,1)</f>
        <v>4</v>
      </c>
    </row>
    <row r="72" spans="2:8" ht="15">
      <c r="B72" s="38" t="s">
        <v>15</v>
      </c>
      <c r="C72" s="16">
        <f>'Group annual'!AZ7</f>
        <v>6.5355278328721192E-2</v>
      </c>
      <c r="D72" s="16">
        <f>'Group annual'!AZ17</f>
        <v>2.6497495574932507E-2</v>
      </c>
      <c r="E72" s="41">
        <f>'Group annual'!AZ27</f>
        <v>-2.2960394439194395E-2</v>
      </c>
      <c r="F72" s="58">
        <f>'Group annual'!AZ44</f>
        <v>-6.685044527748321E-3</v>
      </c>
      <c r="H72" s="4">
        <f t="shared" si="5"/>
        <v>1</v>
      </c>
    </row>
    <row r="73" spans="2:8" ht="15">
      <c r="B73" s="38" t="s">
        <v>16</v>
      </c>
      <c r="C73" s="16">
        <f>'Group annual'!AZ8</f>
        <v>7.1454742405462138E-2</v>
      </c>
      <c r="D73" s="16">
        <f>'Group annual'!AZ18</f>
        <v>3.5036072693854142E-2</v>
      </c>
      <c r="E73" s="41">
        <f>'Group annual'!AZ28</f>
        <v>0.16877009153308828</v>
      </c>
      <c r="F73" s="58">
        <f>'Group annual'!AZ45</f>
        <v>0.1374846359284573</v>
      </c>
      <c r="H73" s="4">
        <f t="shared" si="5"/>
        <v>5</v>
      </c>
    </row>
    <row r="74" spans="2:8" ht="15">
      <c r="B74" s="38" t="s">
        <v>17</v>
      </c>
      <c r="C74" s="16">
        <f>'Group annual'!AZ9</f>
        <v>0.32846601042213053</v>
      </c>
      <c r="D74" s="16">
        <f>'Group annual'!AZ19</f>
        <v>0.28631605819412281</v>
      </c>
      <c r="E74" s="41">
        <f>'Group annual'!AZ29</f>
        <v>0.21330680384274189</v>
      </c>
      <c r="F74" s="58">
        <f>'Group annual'!AZ46</f>
        <v>0.23545924617197631</v>
      </c>
      <c r="H74" s="4">
        <f t="shared" si="5"/>
        <v>6</v>
      </c>
    </row>
    <row r="75" spans="2:8" ht="15">
      <c r="B75" s="38" t="s">
        <v>18</v>
      </c>
      <c r="C75" s="16">
        <f>'Group annual'!AZ10</f>
        <v>4.1086089481897747E-3</v>
      </c>
      <c r="D75" s="16">
        <f>'Group annual'!AZ20</f>
        <v>6.3529806525078725E-2</v>
      </c>
      <c r="E75" s="41">
        <f>'Group annual'!AZ30</f>
        <v>2.1598046906722252E-2</v>
      </c>
      <c r="F75" s="58">
        <f>'Group annual'!AZ47</f>
        <v>2.4416356778560598E-2</v>
      </c>
      <c r="H75" s="4">
        <f t="shared" si="5"/>
        <v>3</v>
      </c>
    </row>
    <row r="76" spans="2:8">
      <c r="C76" s="39"/>
      <c r="D76" s="39"/>
    </row>
    <row r="78" spans="2:8" ht="51">
      <c r="B78" s="4"/>
      <c r="C78" s="47" t="s">
        <v>61</v>
      </c>
      <c r="D78" s="32" t="s">
        <v>60</v>
      </c>
      <c r="E78" s="12" t="s">
        <v>62</v>
      </c>
      <c r="F78" s="12" t="s">
        <v>46</v>
      </c>
    </row>
    <row r="79" spans="2:8" ht="15">
      <c r="B79" s="38" t="s">
        <v>0</v>
      </c>
      <c r="C79" s="61">
        <f>1+C70</f>
        <v>0.98208176588097085</v>
      </c>
      <c r="D79" s="61">
        <f t="shared" ref="D79:F79" si="6">1+D70</f>
        <v>1.0084474389475271</v>
      </c>
      <c r="E79" s="61">
        <f t="shared" si="6"/>
        <v>1.034036664137177</v>
      </c>
      <c r="F79" s="61">
        <f t="shared" si="6"/>
        <v>1.0240169531755066</v>
      </c>
    </row>
    <row r="80" spans="2:8" ht="15">
      <c r="B80" s="38" t="s">
        <v>14</v>
      </c>
      <c r="C80" s="61">
        <f t="shared" ref="C80:F84" si="7">1+C71</f>
        <v>0.99728458040941181</v>
      </c>
      <c r="D80" s="61">
        <f t="shared" si="7"/>
        <v>1.0127296058596693</v>
      </c>
      <c r="E80" s="61">
        <f t="shared" si="7"/>
        <v>1.0915981335507383</v>
      </c>
      <c r="F80" s="61">
        <f t="shared" si="7"/>
        <v>1.0685642254592604</v>
      </c>
    </row>
    <row r="81" spans="2:6" ht="15">
      <c r="B81" s="38" t="s">
        <v>15</v>
      </c>
      <c r="C81" s="61">
        <f t="shared" si="7"/>
        <v>1.0653552783287212</v>
      </c>
      <c r="D81" s="61">
        <f t="shared" si="7"/>
        <v>1.0264974955749324</v>
      </c>
      <c r="E81" s="61">
        <f t="shared" si="7"/>
        <v>0.9770396055608056</v>
      </c>
      <c r="F81" s="61">
        <f t="shared" si="7"/>
        <v>0.99331495547225168</v>
      </c>
    </row>
    <row r="82" spans="2:6" ht="15">
      <c r="B82" s="38" t="s">
        <v>16</v>
      </c>
      <c r="C82" s="61">
        <f t="shared" si="7"/>
        <v>1.0714547424054621</v>
      </c>
      <c r="D82" s="61">
        <f t="shared" si="7"/>
        <v>1.0350360726938541</v>
      </c>
      <c r="E82" s="61">
        <f t="shared" si="7"/>
        <v>1.1687700915330883</v>
      </c>
      <c r="F82" s="61">
        <f t="shared" si="7"/>
        <v>1.1374846359284574</v>
      </c>
    </row>
    <row r="83" spans="2:6" ht="15">
      <c r="B83" s="38" t="s">
        <v>17</v>
      </c>
      <c r="C83" s="61">
        <f t="shared" si="7"/>
        <v>1.3284660104221304</v>
      </c>
      <c r="D83" s="61">
        <f t="shared" si="7"/>
        <v>1.2863160581941229</v>
      </c>
      <c r="E83" s="61">
        <f t="shared" si="7"/>
        <v>1.2133068038427419</v>
      </c>
      <c r="F83" s="61">
        <f t="shared" si="7"/>
        <v>1.2354592461719762</v>
      </c>
    </row>
    <row r="84" spans="2:6" ht="15">
      <c r="B84" s="38" t="s">
        <v>18</v>
      </c>
      <c r="C84" s="61">
        <f t="shared" si="7"/>
        <v>1.0041086089481899</v>
      </c>
      <c r="D84" s="61">
        <f t="shared" si="7"/>
        <v>1.0635298065250787</v>
      </c>
      <c r="E84" s="61">
        <f t="shared" si="7"/>
        <v>1.0215980469067223</v>
      </c>
      <c r="F84" s="61">
        <f t="shared" si="7"/>
        <v>1.0244163567785607</v>
      </c>
    </row>
  </sheetData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8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Z100"/>
  <sheetViews>
    <sheetView topLeftCell="A25" zoomScale="70" zoomScaleNormal="70" workbookViewId="0">
      <selection activeCell="AE5" sqref="AE5"/>
    </sheetView>
  </sheetViews>
  <sheetFormatPr defaultRowHeight="12.75"/>
  <cols>
    <col min="1" max="1" width="9" style="14"/>
    <col min="2" max="2" width="37" style="14" customWidth="1"/>
    <col min="3" max="20" width="9" style="14"/>
    <col min="21" max="21" width="15.25" style="14" customWidth="1"/>
    <col min="22" max="23" width="9" style="14"/>
    <col min="24" max="24" width="10.375" style="14" customWidth="1"/>
    <col min="25" max="25" width="13.25" style="14" customWidth="1"/>
    <col min="26" max="31" width="9" style="14"/>
    <col min="32" max="32" width="9.875" style="14" bestFit="1" customWidth="1"/>
    <col min="33" max="16384" width="9" style="14"/>
  </cols>
  <sheetData>
    <row r="2" spans="2:52">
      <c r="U2" s="68"/>
    </row>
    <row r="3" spans="2:52" ht="52.5">
      <c r="B3" s="10" t="s">
        <v>26</v>
      </c>
      <c r="C3" s="30"/>
      <c r="D3" s="30"/>
      <c r="E3" s="14" t="s">
        <v>36</v>
      </c>
      <c r="F3" s="32" t="s">
        <v>61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68"/>
    </row>
    <row r="4" spans="2:52" ht="15.75">
      <c r="B4" s="30"/>
      <c r="C4" s="9">
        <v>2006</v>
      </c>
      <c r="D4" s="9">
        <v>2007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9">
        <v>2013</v>
      </c>
      <c r="K4" s="9">
        <v>2014</v>
      </c>
      <c r="L4" s="9">
        <v>2015</v>
      </c>
      <c r="M4" s="9">
        <v>2016</v>
      </c>
      <c r="N4" s="9">
        <v>2017</v>
      </c>
      <c r="O4" s="9">
        <v>2018</v>
      </c>
      <c r="P4" s="9">
        <v>2019</v>
      </c>
      <c r="Q4" s="9">
        <v>2020</v>
      </c>
      <c r="R4" s="9">
        <v>2021</v>
      </c>
      <c r="S4" s="9">
        <v>2022</v>
      </c>
      <c r="T4" s="43">
        <v>2023</v>
      </c>
      <c r="U4" s="69"/>
      <c r="X4" s="9">
        <v>2016</v>
      </c>
      <c r="Y4" s="9">
        <v>2017</v>
      </c>
      <c r="Z4" s="9">
        <v>2018</v>
      </c>
      <c r="AA4" s="9">
        <v>2019</v>
      </c>
      <c r="AB4" s="9">
        <v>2020</v>
      </c>
      <c r="AC4" s="9">
        <v>2021</v>
      </c>
      <c r="AD4" s="9">
        <v>2022</v>
      </c>
      <c r="AE4" s="9">
        <v>2023</v>
      </c>
      <c r="AF4" s="15"/>
      <c r="AH4" s="9">
        <v>2016</v>
      </c>
      <c r="AI4" s="9">
        <v>2017</v>
      </c>
      <c r="AJ4" s="9">
        <v>2018</v>
      </c>
      <c r="AK4" s="9">
        <v>2019</v>
      </c>
      <c r="AL4" s="9">
        <v>2020</v>
      </c>
      <c r="AM4" s="9">
        <v>2021</v>
      </c>
      <c r="AN4" s="9">
        <v>2022</v>
      </c>
      <c r="AO4" s="9">
        <v>2023</v>
      </c>
      <c r="AP4" s="15"/>
      <c r="AR4" s="9">
        <v>2016</v>
      </c>
      <c r="AS4" s="9">
        <v>2017</v>
      </c>
      <c r="AT4" s="9">
        <v>2018</v>
      </c>
      <c r="AU4" s="9">
        <v>2019</v>
      </c>
      <c r="AV4" s="9">
        <v>2020</v>
      </c>
      <c r="AW4" s="9">
        <v>2021</v>
      </c>
      <c r="AX4" s="9">
        <v>2022</v>
      </c>
      <c r="AY4" s="9">
        <v>2023</v>
      </c>
      <c r="AZ4" s="15" t="s">
        <v>31</v>
      </c>
    </row>
    <row r="5" spans="2:52" ht="15.75">
      <c r="B5" s="1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69">
        <v>233.87631174116041</v>
      </c>
      <c r="N5" s="69">
        <v>234.91204069993748</v>
      </c>
      <c r="O5" s="69">
        <v>236.14107019910296</v>
      </c>
      <c r="P5" s="69">
        <v>239.21762160098817</v>
      </c>
      <c r="Q5" s="69">
        <v>242.95878281716998</v>
      </c>
      <c r="R5" s="69">
        <v>245.61342470888715</v>
      </c>
      <c r="S5" s="69">
        <v>249.37847877727134</v>
      </c>
      <c r="T5" s="71">
        <v>252.43587937105735</v>
      </c>
      <c r="U5" s="69">
        <f>SUM(M5:T5)</f>
        <v>1934.5336099155747</v>
      </c>
      <c r="X5" s="81">
        <v>238.43784457273424</v>
      </c>
      <c r="Y5" s="81">
        <v>230.29545336074355</v>
      </c>
      <c r="Z5" s="81">
        <v>230.50973038132571</v>
      </c>
      <c r="AA5" s="81">
        <v>232.6579274845453</v>
      </c>
      <c r="AB5" s="81">
        <v>236.37083382097236</v>
      </c>
      <c r="AC5" s="81">
        <v>238.67759660812271</v>
      </c>
      <c r="AD5" s="81">
        <v>247.46130972719044</v>
      </c>
      <c r="AE5" s="81">
        <v>245.45948782634258</v>
      </c>
      <c r="AF5" s="28">
        <f t="shared" ref="AF5:AF18" si="0">SUM(X5:AE5)</f>
        <v>1899.8701837819769</v>
      </c>
      <c r="AH5" s="28">
        <f>X5-M5</f>
        <v>4.5615328315738282</v>
      </c>
      <c r="AI5" s="28">
        <f t="shared" ref="AI5:AO18" si="1">Y5-N5</f>
        <v>-4.6165873391939272</v>
      </c>
      <c r="AJ5" s="28">
        <f t="shared" si="1"/>
        <v>-5.6313398177772456</v>
      </c>
      <c r="AK5" s="28">
        <f t="shared" si="1"/>
        <v>-6.5596941164428699</v>
      </c>
      <c r="AL5" s="28">
        <f t="shared" si="1"/>
        <v>-6.5879489961976105</v>
      </c>
      <c r="AM5" s="28">
        <f t="shared" si="1"/>
        <v>-6.9358281007644393</v>
      </c>
      <c r="AN5" s="28">
        <f t="shared" si="1"/>
        <v>-1.9171690500809007</v>
      </c>
      <c r="AO5" s="28">
        <f t="shared" si="1"/>
        <v>-6.9763915447147724</v>
      </c>
      <c r="AP5" s="28">
        <f>SUM(AH5:AO5)</f>
        <v>-34.663426133597937</v>
      </c>
      <c r="AR5" s="29">
        <f>AH5/M5</f>
        <v>1.9504039539593242E-2</v>
      </c>
      <c r="AS5" s="29">
        <f t="shared" ref="AS5:AZ18" si="2">AI5/N5</f>
        <v>-1.9652408303288627E-2</v>
      </c>
      <c r="AT5" s="29">
        <f t="shared" si="2"/>
        <v>-2.384735452002977E-2</v>
      </c>
      <c r="AU5" s="29">
        <f t="shared" si="2"/>
        <v>-2.7421450278376034E-2</v>
      </c>
      <c r="AV5" s="29">
        <f t="shared" si="2"/>
        <v>-2.7115500496868797E-2</v>
      </c>
      <c r="AW5" s="29">
        <f t="shared" si="2"/>
        <v>-2.8238798872598746E-2</v>
      </c>
      <c r="AX5" s="29">
        <f t="shared" si="2"/>
        <v>-7.6877886956443885E-3</v>
      </c>
      <c r="AY5" s="29">
        <f t="shared" si="2"/>
        <v>-2.7636291489531579E-2</v>
      </c>
      <c r="AZ5" s="73">
        <f>AP5/U5</f>
        <v>-1.7918234119029181E-2</v>
      </c>
    </row>
    <row r="6" spans="2:52" ht="15.75">
      <c r="B6" s="1" t="s">
        <v>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69">
        <v>161.66630963158431</v>
      </c>
      <c r="N6" s="69">
        <v>162.38164677780668</v>
      </c>
      <c r="O6" s="69">
        <v>162.71507555849618</v>
      </c>
      <c r="P6" s="69">
        <v>165.64285769634205</v>
      </c>
      <c r="Q6" s="69">
        <v>167.6772642875527</v>
      </c>
      <c r="R6" s="69">
        <v>168.97681443190933</v>
      </c>
      <c r="S6" s="69">
        <v>170.39318610418408</v>
      </c>
      <c r="T6" s="71">
        <v>173.58026185836064</v>
      </c>
      <c r="U6" s="69">
        <f t="shared" ref="U6:U18" si="3">SUM(M6:T6)</f>
        <v>1333.033416346236</v>
      </c>
      <c r="X6" s="81">
        <v>192.67400200652634</v>
      </c>
      <c r="Y6" s="81">
        <v>181.00025421630747</v>
      </c>
      <c r="Z6" s="81">
        <v>169.79230732992403</v>
      </c>
      <c r="AA6" s="81">
        <v>175.47347634210908</v>
      </c>
      <c r="AB6" s="81">
        <v>173.05000957298705</v>
      </c>
      <c r="AC6" s="81">
        <v>160.59610787135085</v>
      </c>
      <c r="AD6" s="81">
        <v>156.38988953915873</v>
      </c>
      <c r="AE6" s="81">
        <v>155.62399578684119</v>
      </c>
      <c r="AF6" s="28">
        <f t="shared" si="0"/>
        <v>1364.6000426652049</v>
      </c>
      <c r="AH6" s="28">
        <f t="shared" ref="AH6:AH18" si="4">X6-M6</f>
        <v>31.007692374942025</v>
      </c>
      <c r="AI6" s="28">
        <f t="shared" si="1"/>
        <v>18.618607438500788</v>
      </c>
      <c r="AJ6" s="28">
        <f t="shared" si="1"/>
        <v>7.0772317714278472</v>
      </c>
      <c r="AK6" s="28">
        <f t="shared" si="1"/>
        <v>9.8306186457670321</v>
      </c>
      <c r="AL6" s="28">
        <f t="shared" si="1"/>
        <v>5.3727452854343483</v>
      </c>
      <c r="AM6" s="28">
        <f t="shared" si="1"/>
        <v>-8.3807065605584796</v>
      </c>
      <c r="AN6" s="28">
        <f t="shared" si="1"/>
        <v>-14.003296565025352</v>
      </c>
      <c r="AO6" s="28">
        <f t="shared" si="1"/>
        <v>-17.956266071519451</v>
      </c>
      <c r="AP6" s="28">
        <f t="shared" ref="AP6:AP18" si="5">SUM(AH6:AO6)</f>
        <v>31.566626318968758</v>
      </c>
      <c r="AR6" s="29">
        <f t="shared" ref="AR6:AR18" si="6">AH6/M6</f>
        <v>0.1918005826050237</v>
      </c>
      <c r="AS6" s="29">
        <f t="shared" si="2"/>
        <v>0.11465955548521672</v>
      </c>
      <c r="AT6" s="29">
        <f t="shared" si="2"/>
        <v>4.3494628553231857E-2</v>
      </c>
      <c r="AU6" s="29">
        <f t="shared" si="2"/>
        <v>5.9348279681268296E-2</v>
      </c>
      <c r="AV6" s="29">
        <f t="shared" si="2"/>
        <v>3.2042181200073329E-2</v>
      </c>
      <c r="AW6" s="29">
        <f t="shared" si="2"/>
        <v>-4.9596783965504085E-2</v>
      </c>
      <c r="AX6" s="29">
        <f t="shared" si="2"/>
        <v>-8.2182256727468372E-2</v>
      </c>
      <c r="AY6" s="29">
        <f t="shared" si="2"/>
        <v>-0.10344647415137294</v>
      </c>
      <c r="AZ6" s="73">
        <f t="shared" si="2"/>
        <v>2.3680296331573571E-2</v>
      </c>
    </row>
    <row r="7" spans="2:52" ht="15.75">
      <c r="B7" s="1" t="s">
        <v>2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69">
        <v>230.00016271263621</v>
      </c>
      <c r="N7" s="69">
        <v>231.60422967582642</v>
      </c>
      <c r="O7" s="69">
        <v>232.41361939153541</v>
      </c>
      <c r="P7" s="69">
        <v>236.38685956910675</v>
      </c>
      <c r="Q7" s="69">
        <v>238.80328804835383</v>
      </c>
      <c r="R7" s="69">
        <v>241.27388667874675</v>
      </c>
      <c r="S7" s="69">
        <v>242.39753032004305</v>
      </c>
      <c r="T7" s="71">
        <v>246.86936527977463</v>
      </c>
      <c r="U7" s="69">
        <f t="shared" si="3"/>
        <v>1899.7489416760229</v>
      </c>
      <c r="X7" s="81">
        <v>252.11722732107847</v>
      </c>
      <c r="Y7" s="81">
        <v>241.86541258891359</v>
      </c>
      <c r="Z7" s="81">
        <v>239.56432799657961</v>
      </c>
      <c r="AA7" s="81">
        <v>242.53470699938495</v>
      </c>
      <c r="AB7" s="81">
        <v>232.06271058795411</v>
      </c>
      <c r="AC7" s="81">
        <v>224.20779727513371</v>
      </c>
      <c r="AD7" s="81">
        <v>209.53670993611826</v>
      </c>
      <c r="AE7" s="81">
        <v>217.51506210481008</v>
      </c>
      <c r="AF7" s="28">
        <f t="shared" si="0"/>
        <v>1859.4039548099729</v>
      </c>
      <c r="AH7" s="28">
        <f t="shared" si="4"/>
        <v>22.117064608442263</v>
      </c>
      <c r="AI7" s="28">
        <f t="shared" si="1"/>
        <v>10.261182913087168</v>
      </c>
      <c r="AJ7" s="28">
        <f t="shared" si="1"/>
        <v>7.1507086050442012</v>
      </c>
      <c r="AK7" s="28">
        <f t="shared" si="1"/>
        <v>6.1478474302782047</v>
      </c>
      <c r="AL7" s="28">
        <f t="shared" si="1"/>
        <v>-6.7405774603997202</v>
      </c>
      <c r="AM7" s="28">
        <f t="shared" si="1"/>
        <v>-17.066089403613034</v>
      </c>
      <c r="AN7" s="28">
        <f t="shared" si="1"/>
        <v>-32.860820383924789</v>
      </c>
      <c r="AO7" s="28">
        <f t="shared" si="1"/>
        <v>-29.354303174964542</v>
      </c>
      <c r="AP7" s="28">
        <f t="shared" si="5"/>
        <v>-40.344986866050249</v>
      </c>
      <c r="AR7" s="29">
        <f t="shared" si="6"/>
        <v>9.6161082442691462E-2</v>
      </c>
      <c r="AS7" s="29">
        <f t="shared" si="2"/>
        <v>4.4304816572001381E-2</v>
      </c>
      <c r="AT7" s="29">
        <f t="shared" si="2"/>
        <v>3.0767166845750833E-2</v>
      </c>
      <c r="AU7" s="29">
        <f t="shared" si="2"/>
        <v>2.6007568447267714E-2</v>
      </c>
      <c r="AV7" s="29">
        <f t="shared" si="2"/>
        <v>-2.8226485135476282E-2</v>
      </c>
      <c r="AW7" s="29">
        <f t="shared" si="2"/>
        <v>-7.0733263506200836E-2</v>
      </c>
      <c r="AX7" s="29">
        <f t="shared" si="2"/>
        <v>-0.13556582173315829</v>
      </c>
      <c r="AY7" s="29">
        <f t="shared" si="2"/>
        <v>-0.11890622046886051</v>
      </c>
      <c r="AZ7" s="73">
        <f t="shared" si="2"/>
        <v>-2.1237009786386055E-2</v>
      </c>
    </row>
    <row r="8" spans="2:52" ht="15.75">
      <c r="B8" s="1" t="s">
        <v>3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69">
        <v>231.83743043809247</v>
      </c>
      <c r="N8" s="69">
        <v>233.41767077076898</v>
      </c>
      <c r="O8" s="69">
        <v>234.25635873927055</v>
      </c>
      <c r="P8" s="69">
        <v>236.99239636513167</v>
      </c>
      <c r="Q8" s="69">
        <v>240.5834666760926</v>
      </c>
      <c r="R8" s="69">
        <v>243.52017168797377</v>
      </c>
      <c r="S8" s="69">
        <v>246.38923760973202</v>
      </c>
      <c r="T8" s="71">
        <v>250.30710978263582</v>
      </c>
      <c r="U8" s="69">
        <f t="shared" si="3"/>
        <v>1917.3038420696978</v>
      </c>
      <c r="X8" s="81">
        <v>259.64875123132543</v>
      </c>
      <c r="Y8" s="81">
        <v>260.03036488763672</v>
      </c>
      <c r="Z8" s="81">
        <v>252.53667640756882</v>
      </c>
      <c r="AA8" s="81">
        <v>256.081686999824</v>
      </c>
      <c r="AB8" s="81">
        <v>264.63229637463849</v>
      </c>
      <c r="AC8" s="81">
        <v>264.88302719911314</v>
      </c>
      <c r="AD8" s="81">
        <v>262.99679901556124</v>
      </c>
      <c r="AE8" s="81">
        <v>265.72223590265509</v>
      </c>
      <c r="AF8" s="28">
        <f t="shared" si="0"/>
        <v>2086.531838018323</v>
      </c>
      <c r="AH8" s="28">
        <f t="shared" si="4"/>
        <v>27.811320793232966</v>
      </c>
      <c r="AI8" s="28">
        <f t="shared" si="1"/>
        <v>26.612694116867743</v>
      </c>
      <c r="AJ8" s="28">
        <f t="shared" si="1"/>
        <v>18.280317668298267</v>
      </c>
      <c r="AK8" s="28">
        <f t="shared" si="1"/>
        <v>19.089290634692333</v>
      </c>
      <c r="AL8" s="28">
        <f t="shared" si="1"/>
        <v>24.048829698545887</v>
      </c>
      <c r="AM8" s="28">
        <f t="shared" si="1"/>
        <v>21.362855511139372</v>
      </c>
      <c r="AN8" s="28">
        <f t="shared" si="1"/>
        <v>16.607561405829216</v>
      </c>
      <c r="AO8" s="28">
        <f t="shared" si="1"/>
        <v>15.415126120019266</v>
      </c>
      <c r="AP8" s="28">
        <f t="shared" si="5"/>
        <v>169.22799594862505</v>
      </c>
      <c r="AR8" s="29">
        <f t="shared" si="6"/>
        <v>0.11996044271487653</v>
      </c>
      <c r="AS8" s="29">
        <f t="shared" si="2"/>
        <v>0.1140131937268927</v>
      </c>
      <c r="AT8" s="29">
        <f t="shared" si="2"/>
        <v>7.803552384524351E-2</v>
      </c>
      <c r="AU8" s="29">
        <f t="shared" si="2"/>
        <v>8.0548114317058786E-2</v>
      </c>
      <c r="AV8" s="29">
        <f t="shared" si="2"/>
        <v>9.9960442131810393E-2</v>
      </c>
      <c r="AW8" s="29">
        <f t="shared" si="2"/>
        <v>8.7725198956051714E-2</v>
      </c>
      <c r="AX8" s="29">
        <f t="shared" si="2"/>
        <v>6.7403761491136013E-2</v>
      </c>
      <c r="AY8" s="29">
        <f t="shared" si="2"/>
        <v>6.1584851238966433E-2</v>
      </c>
      <c r="AZ8" s="73">
        <f t="shared" si="2"/>
        <v>8.8263525183335689E-2</v>
      </c>
    </row>
    <row r="9" spans="2:52" ht="15.75">
      <c r="B9" s="1" t="s">
        <v>4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69">
        <v>255.83724938273244</v>
      </c>
      <c r="N9" s="69">
        <v>256.74391612331857</v>
      </c>
      <c r="O9" s="69">
        <v>255.43550098078151</v>
      </c>
      <c r="P9" s="69">
        <v>258.39936353209669</v>
      </c>
      <c r="Q9" s="69">
        <v>261.68949674809176</v>
      </c>
      <c r="R9" s="69">
        <v>265.52423299870878</v>
      </c>
      <c r="S9" s="69">
        <v>269.90030835358698</v>
      </c>
      <c r="T9" s="71">
        <v>273.40759126895006</v>
      </c>
      <c r="U9" s="69">
        <f t="shared" si="3"/>
        <v>2096.9376593882666</v>
      </c>
      <c r="X9" s="81">
        <v>281.77402660650483</v>
      </c>
      <c r="Y9" s="81">
        <v>275.3487411364863</v>
      </c>
      <c r="Z9" s="81">
        <v>244.79321182590394</v>
      </c>
      <c r="AA9" s="81">
        <v>248.98009181109202</v>
      </c>
      <c r="AB9" s="81">
        <v>248.36299715058021</v>
      </c>
      <c r="AC9" s="81">
        <v>258.30960492145454</v>
      </c>
      <c r="AD9" s="81">
        <v>271.45170025953576</v>
      </c>
      <c r="AE9" s="81">
        <v>263.92582059686782</v>
      </c>
      <c r="AF9" s="28">
        <f t="shared" si="0"/>
        <v>2092.9461943084252</v>
      </c>
      <c r="AH9" s="28">
        <f t="shared" si="4"/>
        <v>25.936777223772395</v>
      </c>
      <c r="AI9" s="28">
        <f t="shared" si="1"/>
        <v>18.604825013167726</v>
      </c>
      <c r="AJ9" s="28">
        <f t="shared" si="1"/>
        <v>-10.642289154877574</v>
      </c>
      <c r="AK9" s="28">
        <f t="shared" si="1"/>
        <v>-9.4192717210046624</v>
      </c>
      <c r="AL9" s="28">
        <f t="shared" si="1"/>
        <v>-13.326499597511543</v>
      </c>
      <c r="AM9" s="28">
        <f t="shared" si="1"/>
        <v>-7.2146280772542468</v>
      </c>
      <c r="AN9" s="28">
        <f t="shared" si="1"/>
        <v>1.5513919059487762</v>
      </c>
      <c r="AO9" s="28">
        <f t="shared" si="1"/>
        <v>-9.4817706720822343</v>
      </c>
      <c r="AP9" s="28">
        <f t="shared" si="5"/>
        <v>-3.9914650798413618</v>
      </c>
      <c r="AR9" s="29">
        <f t="shared" si="6"/>
        <v>0.10137998781002756</v>
      </c>
      <c r="AS9" s="29">
        <f t="shared" si="2"/>
        <v>7.2464521434780577E-2</v>
      </c>
      <c r="AT9" s="29">
        <f t="shared" si="2"/>
        <v>-4.1663312711095232E-2</v>
      </c>
      <c r="AU9" s="29">
        <f t="shared" si="2"/>
        <v>-3.6452379728228942E-2</v>
      </c>
      <c r="AV9" s="29">
        <f t="shared" si="2"/>
        <v>-5.0924854696556408E-2</v>
      </c>
      <c r="AW9" s="29">
        <f t="shared" si="2"/>
        <v>-2.7171260399759183E-2</v>
      </c>
      <c r="AX9" s="29">
        <f t="shared" si="2"/>
        <v>5.7480182790912255E-3</v>
      </c>
      <c r="AY9" s="29">
        <f t="shared" si="2"/>
        <v>-3.4679983200448343E-2</v>
      </c>
      <c r="AZ9" s="73">
        <f t="shared" si="2"/>
        <v>-1.9034734113200962E-3</v>
      </c>
    </row>
    <row r="10" spans="2:52" ht="15.75">
      <c r="B10" s="1" t="s">
        <v>5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69">
        <v>130.68385783667435</v>
      </c>
      <c r="N10" s="69">
        <v>131.56727372853186</v>
      </c>
      <c r="O10" s="69">
        <v>131.61712640577002</v>
      </c>
      <c r="P10" s="69">
        <v>133.85807535339191</v>
      </c>
      <c r="Q10" s="69">
        <v>134.72597981322789</v>
      </c>
      <c r="R10" s="69">
        <v>136.9147076819724</v>
      </c>
      <c r="S10" s="69">
        <v>138.11553443843408</v>
      </c>
      <c r="T10" s="71">
        <v>139.8988673015235</v>
      </c>
      <c r="U10" s="69">
        <f t="shared" si="3"/>
        <v>1077.3814225595261</v>
      </c>
      <c r="X10" s="81">
        <v>134.1739059781365</v>
      </c>
      <c r="Y10" s="81">
        <v>134.10359115665966</v>
      </c>
      <c r="Z10" s="81">
        <v>134.58694878386669</v>
      </c>
      <c r="AA10" s="81">
        <v>143.56300767460496</v>
      </c>
      <c r="AB10" s="81">
        <v>135.77544536739904</v>
      </c>
      <c r="AC10" s="81">
        <v>136.0814790942612</v>
      </c>
      <c r="AD10" s="81">
        <v>131.46841947221611</v>
      </c>
      <c r="AE10" s="81">
        <v>133.78092570745849</v>
      </c>
      <c r="AF10" s="28">
        <f t="shared" si="0"/>
        <v>1083.5337232346026</v>
      </c>
      <c r="AH10" s="28">
        <f t="shared" si="4"/>
        <v>3.4900481414621538</v>
      </c>
      <c r="AI10" s="28">
        <f t="shared" si="1"/>
        <v>2.536317428127802</v>
      </c>
      <c r="AJ10" s="28">
        <f t="shared" si="1"/>
        <v>2.9698223780966657</v>
      </c>
      <c r="AK10" s="28">
        <f t="shared" si="1"/>
        <v>9.7049323212130503</v>
      </c>
      <c r="AL10" s="28">
        <f t="shared" si="1"/>
        <v>1.0494655541711495</v>
      </c>
      <c r="AM10" s="28">
        <f t="shared" si="1"/>
        <v>-0.83322858771120423</v>
      </c>
      <c r="AN10" s="28">
        <f t="shared" si="1"/>
        <v>-6.6471149662179698</v>
      </c>
      <c r="AO10" s="28">
        <f t="shared" si="1"/>
        <v>-6.1179415940650017</v>
      </c>
      <c r="AP10" s="28">
        <f t="shared" si="5"/>
        <v>6.1523006750766456</v>
      </c>
      <c r="AR10" s="29">
        <f t="shared" si="6"/>
        <v>2.6706038521023268E-2</v>
      </c>
      <c r="AS10" s="29">
        <f t="shared" si="2"/>
        <v>1.9277722766841622E-2</v>
      </c>
      <c r="AT10" s="29">
        <f t="shared" si="2"/>
        <v>2.2564102858018867E-2</v>
      </c>
      <c r="AU10" s="29">
        <f t="shared" si="2"/>
        <v>7.2501657412834833E-2</v>
      </c>
      <c r="AV10" s="29">
        <f t="shared" si="2"/>
        <v>7.7896301487362356E-3</v>
      </c>
      <c r="AW10" s="29">
        <f t="shared" si="2"/>
        <v>-6.0857493093192036E-3</v>
      </c>
      <c r="AX10" s="29">
        <f t="shared" si="2"/>
        <v>-4.8127207364794762E-2</v>
      </c>
      <c r="AY10" s="29">
        <f t="shared" si="2"/>
        <v>-4.3731173182975279E-2</v>
      </c>
      <c r="AZ10" s="73">
        <f t="shared" si="2"/>
        <v>5.7104202339601107E-3</v>
      </c>
    </row>
    <row r="11" spans="2:52" ht="15.75">
      <c r="B11" s="1" t="s">
        <v>6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69">
        <v>174.1726764226957</v>
      </c>
      <c r="N11" s="69">
        <v>175.07606702399883</v>
      </c>
      <c r="O11" s="69">
        <v>176.04617144681649</v>
      </c>
      <c r="P11" s="69">
        <v>178.07713567274288</v>
      </c>
      <c r="Q11" s="69">
        <v>180.31508965627523</v>
      </c>
      <c r="R11" s="69">
        <v>183.19551865349365</v>
      </c>
      <c r="S11" s="69">
        <v>185.26417270913433</v>
      </c>
      <c r="T11" s="71">
        <v>188.36203085551963</v>
      </c>
      <c r="U11" s="69">
        <f t="shared" si="3"/>
        <v>1440.5088624406769</v>
      </c>
      <c r="X11" s="81">
        <v>211.19921749370641</v>
      </c>
      <c r="Y11" s="81">
        <v>211.2678662387215</v>
      </c>
      <c r="Z11" s="81">
        <v>209.09740558121601</v>
      </c>
      <c r="AA11" s="81">
        <v>213.04462241760794</v>
      </c>
      <c r="AB11" s="81">
        <v>209.26467088500857</v>
      </c>
      <c r="AC11" s="81">
        <v>211.66689554692897</v>
      </c>
      <c r="AD11" s="81">
        <v>211.32719087007104</v>
      </c>
      <c r="AE11" s="81">
        <v>219.16145284741688</v>
      </c>
      <c r="AF11" s="28">
        <f t="shared" si="0"/>
        <v>1696.0293218806773</v>
      </c>
      <c r="AH11" s="28">
        <f>X11-M11</f>
        <v>37.026541071010712</v>
      </c>
      <c r="AI11" s="28">
        <f t="shared" si="1"/>
        <v>36.191799214722664</v>
      </c>
      <c r="AJ11" s="28">
        <f t="shared" si="1"/>
        <v>33.051234134399522</v>
      </c>
      <c r="AK11" s="28">
        <f t="shared" si="1"/>
        <v>34.967486744865056</v>
      </c>
      <c r="AL11" s="28">
        <f t="shared" si="1"/>
        <v>28.949581228733337</v>
      </c>
      <c r="AM11" s="28">
        <f t="shared" si="1"/>
        <v>28.47137689343532</v>
      </c>
      <c r="AN11" s="28">
        <f t="shared" si="1"/>
        <v>26.063018160936707</v>
      </c>
      <c r="AO11" s="28">
        <f t="shared" si="1"/>
        <v>30.799421991897248</v>
      </c>
      <c r="AP11" s="28">
        <f t="shared" si="5"/>
        <v>255.52045944000056</v>
      </c>
      <c r="AR11" s="29">
        <f t="shared" si="6"/>
        <v>0.21258524489313033</v>
      </c>
      <c r="AS11" s="29">
        <f t="shared" si="2"/>
        <v>0.20672042632624146</v>
      </c>
      <c r="AT11" s="29">
        <f t="shared" si="2"/>
        <v>0.18774185125851653</v>
      </c>
      <c r="AU11" s="29">
        <f t="shared" si="2"/>
        <v>0.19636146219875045</v>
      </c>
      <c r="AV11" s="29">
        <f t="shared" si="2"/>
        <v>0.16054996442016214</v>
      </c>
      <c r="AW11" s="29">
        <f t="shared" si="2"/>
        <v>0.15541524761469569</v>
      </c>
      <c r="AX11" s="29">
        <f t="shared" si="2"/>
        <v>0.14068029333364834</v>
      </c>
      <c r="AY11" s="29">
        <f t="shared" si="2"/>
        <v>0.16351183862272911</v>
      </c>
      <c r="AZ11" s="73">
        <f t="shared" si="2"/>
        <v>0.17738208080654791</v>
      </c>
    </row>
    <row r="12" spans="2:52" ht="15.75">
      <c r="B12" s="1" t="s">
        <v>7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69">
        <v>234.85247083082953</v>
      </c>
      <c r="N12" s="69">
        <v>236.36046755191947</v>
      </c>
      <c r="O12" s="69">
        <v>236.70327534269296</v>
      </c>
      <c r="P12" s="69">
        <v>238.21130071906916</v>
      </c>
      <c r="Q12" s="69">
        <v>239.07517906362764</v>
      </c>
      <c r="R12" s="69">
        <v>244.14064023378319</v>
      </c>
      <c r="S12" s="69">
        <v>246.48264459467703</v>
      </c>
      <c r="T12" s="71">
        <v>249.07086893266236</v>
      </c>
      <c r="U12" s="69">
        <f t="shared" si="3"/>
        <v>1924.8968472692616</v>
      </c>
      <c r="X12" s="81">
        <v>260.22158937119985</v>
      </c>
      <c r="Y12" s="81">
        <v>260.64882779747165</v>
      </c>
      <c r="Z12" s="81">
        <v>254.62240798417938</v>
      </c>
      <c r="AA12" s="81">
        <v>244.42971619019036</v>
      </c>
      <c r="AB12" s="81">
        <v>245.83442647905403</v>
      </c>
      <c r="AC12" s="81">
        <v>239.31697301853058</v>
      </c>
      <c r="AD12" s="81">
        <v>234.54445959777809</v>
      </c>
      <c r="AE12" s="81">
        <v>228.37834919676908</v>
      </c>
      <c r="AF12" s="28">
        <f t="shared" si="0"/>
        <v>1967.9967496351728</v>
      </c>
      <c r="AH12" s="28">
        <f t="shared" si="4"/>
        <v>25.369118540370323</v>
      </c>
      <c r="AI12" s="28">
        <f t="shared" si="1"/>
        <v>24.288360245552184</v>
      </c>
      <c r="AJ12" s="28">
        <f t="shared" si="1"/>
        <v>17.919132641486414</v>
      </c>
      <c r="AK12" s="28">
        <f t="shared" si="1"/>
        <v>6.2184154711212045</v>
      </c>
      <c r="AL12" s="28">
        <f t="shared" si="1"/>
        <v>6.7592474154263869</v>
      </c>
      <c r="AM12" s="28">
        <f t="shared" si="1"/>
        <v>-4.8236672152526126</v>
      </c>
      <c r="AN12" s="28">
        <f t="shared" si="1"/>
        <v>-11.93818499689894</v>
      </c>
      <c r="AO12" s="28">
        <f t="shared" si="1"/>
        <v>-20.692519735893285</v>
      </c>
      <c r="AP12" s="28">
        <f t="shared" si="5"/>
        <v>43.099902365911674</v>
      </c>
      <c r="AR12" s="29">
        <f t="shared" si="6"/>
        <v>0.10802151005958277</v>
      </c>
      <c r="AS12" s="29">
        <f t="shared" si="2"/>
        <v>0.10275982484345419</v>
      </c>
      <c r="AT12" s="29">
        <f t="shared" si="2"/>
        <v>7.5702934889868123E-2</v>
      </c>
      <c r="AU12" s="29">
        <f t="shared" si="2"/>
        <v>2.6104619941833898E-2</v>
      </c>
      <c r="AV12" s="29">
        <f t="shared" si="2"/>
        <v>2.8272476640611343E-2</v>
      </c>
      <c r="AW12" s="29">
        <f t="shared" si="2"/>
        <v>-1.9757739680839638E-2</v>
      </c>
      <c r="AX12" s="29">
        <f t="shared" si="2"/>
        <v>-4.8434180899553501E-2</v>
      </c>
      <c r="AY12" s="29">
        <f t="shared" si="2"/>
        <v>-8.3078843481642239E-2</v>
      </c>
      <c r="AZ12" s="73">
        <f t="shared" si="2"/>
        <v>2.2390759498128424E-2</v>
      </c>
    </row>
    <row r="13" spans="2:52" ht="15.75">
      <c r="B13" s="1" t="s">
        <v>8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69">
        <v>211.35427077367186</v>
      </c>
      <c r="N13" s="69">
        <v>213.50532984229704</v>
      </c>
      <c r="O13" s="69">
        <v>213.56993392951799</v>
      </c>
      <c r="P13" s="69">
        <v>215.08095755143216</v>
      </c>
      <c r="Q13" s="69">
        <v>216.9427275512804</v>
      </c>
      <c r="R13" s="69">
        <v>219.77412933604882</v>
      </c>
      <c r="S13" s="69">
        <v>222.6734095677063</v>
      </c>
      <c r="T13" s="71">
        <v>224.64412925010123</v>
      </c>
      <c r="U13" s="69">
        <f t="shared" si="3"/>
        <v>1737.5448878020559</v>
      </c>
      <c r="X13" s="81">
        <v>232.72926233448376</v>
      </c>
      <c r="Y13" s="81">
        <v>251.19216895507975</v>
      </c>
      <c r="Z13" s="81">
        <v>246.49686250703269</v>
      </c>
      <c r="AA13" s="81">
        <v>237.01035141606062</v>
      </c>
      <c r="AB13" s="81">
        <v>230.77822240272513</v>
      </c>
      <c r="AC13" s="81">
        <v>234.21613679146907</v>
      </c>
      <c r="AD13" s="81">
        <v>237.26484874077292</v>
      </c>
      <c r="AE13" s="81">
        <v>227.40276068186876</v>
      </c>
      <c r="AF13" s="28">
        <f t="shared" si="0"/>
        <v>1897.0906138294929</v>
      </c>
      <c r="AH13" s="28">
        <f t="shared" si="4"/>
        <v>21.374991560811907</v>
      </c>
      <c r="AI13" s="28">
        <f t="shared" si="1"/>
        <v>37.686839112782707</v>
      </c>
      <c r="AJ13" s="28">
        <f t="shared" si="1"/>
        <v>32.926928577514701</v>
      </c>
      <c r="AK13" s="28">
        <f t="shared" si="1"/>
        <v>21.929393864628452</v>
      </c>
      <c r="AL13" s="28">
        <f t="shared" si="1"/>
        <v>13.835494851444736</v>
      </c>
      <c r="AM13" s="28">
        <f t="shared" si="1"/>
        <v>14.442007455420253</v>
      </c>
      <c r="AN13" s="28">
        <f t="shared" si="1"/>
        <v>14.591439173066618</v>
      </c>
      <c r="AO13" s="28">
        <f t="shared" si="1"/>
        <v>2.758631431767526</v>
      </c>
      <c r="AP13" s="28">
        <f t="shared" si="5"/>
        <v>159.5457260274369</v>
      </c>
      <c r="AR13" s="29">
        <f t="shared" si="6"/>
        <v>0.10113347358710938</v>
      </c>
      <c r="AS13" s="29">
        <f t="shared" si="2"/>
        <v>0.17651474621556101</v>
      </c>
      <c r="AT13" s="29">
        <f t="shared" si="2"/>
        <v>0.15417398868691506</v>
      </c>
      <c r="AU13" s="29">
        <f t="shared" si="2"/>
        <v>0.10195878851517802</v>
      </c>
      <c r="AV13" s="29">
        <f t="shared" si="2"/>
        <v>6.3774872786064404E-2</v>
      </c>
      <c r="AW13" s="29">
        <f t="shared" si="2"/>
        <v>6.5712954928091163E-2</v>
      </c>
      <c r="AX13" s="29">
        <f t="shared" si="2"/>
        <v>6.5528431083864691E-2</v>
      </c>
      <c r="AY13" s="29">
        <f t="shared" si="2"/>
        <v>1.2280006786628647E-2</v>
      </c>
      <c r="AZ13" s="73">
        <f t="shared" si="2"/>
        <v>9.1822506081703378E-2</v>
      </c>
    </row>
    <row r="14" spans="2:52" ht="15.75">
      <c r="B14" s="1" t="s">
        <v>9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69">
        <v>318.34318701620776</v>
      </c>
      <c r="N14" s="69">
        <v>319.67111448784664</v>
      </c>
      <c r="O14" s="69">
        <v>317.36553006973287</v>
      </c>
      <c r="P14" s="69">
        <v>321.50178424429123</v>
      </c>
      <c r="Q14" s="69">
        <v>324.94712431588977</v>
      </c>
      <c r="R14" s="69">
        <v>332.68601351422717</v>
      </c>
      <c r="S14" s="69">
        <v>338.05834959291963</v>
      </c>
      <c r="T14" s="71">
        <v>342.61327432026332</v>
      </c>
      <c r="U14" s="69">
        <f t="shared" si="3"/>
        <v>2615.1863775613783</v>
      </c>
      <c r="X14" s="81">
        <v>357.37920583797097</v>
      </c>
      <c r="Y14" s="81">
        <v>364.22455800894602</v>
      </c>
      <c r="Z14" s="81">
        <v>360.04309342877661</v>
      </c>
      <c r="AA14" s="81">
        <v>358.44490231607438</v>
      </c>
      <c r="AB14" s="81">
        <v>359.30864562208006</v>
      </c>
      <c r="AC14" s="81">
        <v>351.94565969939669</v>
      </c>
      <c r="AD14" s="81">
        <v>359.35890567098591</v>
      </c>
      <c r="AE14" s="81">
        <v>350.40207828925611</v>
      </c>
      <c r="AF14" s="28">
        <f t="shared" si="0"/>
        <v>2861.1070488734872</v>
      </c>
      <c r="AH14" s="28">
        <f t="shared" si="4"/>
        <v>39.036018821763207</v>
      </c>
      <c r="AI14" s="28">
        <f t="shared" si="1"/>
        <v>44.553443521099382</v>
      </c>
      <c r="AJ14" s="28">
        <f t="shared" si="1"/>
        <v>42.677563359043745</v>
      </c>
      <c r="AK14" s="28">
        <f t="shared" si="1"/>
        <v>36.943118071783147</v>
      </c>
      <c r="AL14" s="28">
        <f t="shared" si="1"/>
        <v>34.361521306190298</v>
      </c>
      <c r="AM14" s="28">
        <f t="shared" si="1"/>
        <v>19.259646185169515</v>
      </c>
      <c r="AN14" s="28">
        <f t="shared" si="1"/>
        <v>21.300556078066279</v>
      </c>
      <c r="AO14" s="28">
        <f t="shared" si="1"/>
        <v>7.788803968992795</v>
      </c>
      <c r="AP14" s="28">
        <f t="shared" si="5"/>
        <v>245.92067131210837</v>
      </c>
      <c r="AR14" s="29">
        <f t="shared" si="6"/>
        <v>0.12262244148412001</v>
      </c>
      <c r="AS14" s="29">
        <f t="shared" si="2"/>
        <v>0.13937275375186653</v>
      </c>
      <c r="AT14" s="29">
        <f t="shared" si="2"/>
        <v>0.13447447600773296</v>
      </c>
      <c r="AU14" s="29">
        <f t="shared" si="2"/>
        <v>0.11490797215517827</v>
      </c>
      <c r="AV14" s="29">
        <f t="shared" si="2"/>
        <v>0.10574496197968057</v>
      </c>
      <c r="AW14" s="29">
        <f t="shared" si="2"/>
        <v>5.7891361231949975E-2</v>
      </c>
      <c r="AX14" s="29">
        <f t="shared" si="2"/>
        <v>6.300851939825125E-2</v>
      </c>
      <c r="AY14" s="29">
        <f t="shared" si="2"/>
        <v>2.2733514877511969E-2</v>
      </c>
      <c r="AZ14" s="73">
        <f t="shared" si="2"/>
        <v>9.4035619572714987E-2</v>
      </c>
    </row>
    <row r="15" spans="2:52" ht="15.75">
      <c r="B15" s="1" t="s">
        <v>10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69">
        <v>181.21558895490637</v>
      </c>
      <c r="N15" s="69">
        <v>182.96110778178411</v>
      </c>
      <c r="O15" s="69">
        <v>183.84434909466827</v>
      </c>
      <c r="P15" s="69">
        <v>185.07480727960441</v>
      </c>
      <c r="Q15" s="69">
        <v>187.21405623575973</v>
      </c>
      <c r="R15" s="69">
        <v>189.4380188901564</v>
      </c>
      <c r="S15" s="69">
        <v>191.89837500366113</v>
      </c>
      <c r="T15" s="71">
        <v>194.61040120890081</v>
      </c>
      <c r="U15" s="69">
        <f t="shared" si="3"/>
        <v>1496.2567044494413</v>
      </c>
      <c r="X15" s="81">
        <v>219.80857801291725</v>
      </c>
      <c r="Y15" s="81">
        <v>221.63623438707586</v>
      </c>
      <c r="Z15" s="81">
        <v>226.02675217136704</v>
      </c>
      <c r="AA15" s="81">
        <v>220.68471661918696</v>
      </c>
      <c r="AB15" s="81">
        <v>218.93415842161573</v>
      </c>
      <c r="AC15" s="81">
        <v>210.22582332180005</v>
      </c>
      <c r="AD15" s="81">
        <v>210.37531902784639</v>
      </c>
      <c r="AE15" s="81">
        <v>212.41967016961843</v>
      </c>
      <c r="AF15" s="28">
        <f t="shared" si="0"/>
        <v>1740.1112521314278</v>
      </c>
      <c r="AH15" s="28">
        <f t="shared" si="4"/>
        <v>38.592989058010886</v>
      </c>
      <c r="AI15" s="28">
        <f t="shared" si="1"/>
        <v>38.675126605291752</v>
      </c>
      <c r="AJ15" s="28">
        <f t="shared" si="1"/>
        <v>42.182403076698762</v>
      </c>
      <c r="AK15" s="28">
        <f t="shared" si="1"/>
        <v>35.609909339582543</v>
      </c>
      <c r="AL15" s="28">
        <f t="shared" si="1"/>
        <v>31.720102185856007</v>
      </c>
      <c r="AM15" s="28">
        <f t="shared" si="1"/>
        <v>20.78780443164365</v>
      </c>
      <c r="AN15" s="28">
        <f t="shared" si="1"/>
        <v>18.476944024185258</v>
      </c>
      <c r="AO15" s="28">
        <f t="shared" si="1"/>
        <v>17.809268960717617</v>
      </c>
      <c r="AP15" s="28">
        <f t="shared" si="5"/>
        <v>243.85454768198647</v>
      </c>
      <c r="AR15" s="29">
        <f t="shared" si="6"/>
        <v>0.21296726887891723</v>
      </c>
      <c r="AS15" s="29">
        <f t="shared" si="2"/>
        <v>0.21138441428447838</v>
      </c>
      <c r="AT15" s="29">
        <f t="shared" si="2"/>
        <v>0.22944628586314328</v>
      </c>
      <c r="AU15" s="29">
        <f t="shared" si="2"/>
        <v>0.19240819354621488</v>
      </c>
      <c r="AV15" s="29">
        <f t="shared" si="2"/>
        <v>0.16943226819417181</v>
      </c>
      <c r="AW15" s="29">
        <f t="shared" si="2"/>
        <v>0.10973406792063865</v>
      </c>
      <c r="AX15" s="29">
        <f t="shared" si="2"/>
        <v>9.6285046831859553E-2</v>
      </c>
      <c r="AY15" s="29">
        <f t="shared" si="2"/>
        <v>9.1512420970760955E-2</v>
      </c>
      <c r="AZ15" s="73">
        <f t="shared" si="2"/>
        <v>0.16297641103751281</v>
      </c>
    </row>
    <row r="16" spans="2:52" ht="15.75">
      <c r="B16" s="1" t="s">
        <v>11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69">
        <v>182.11860371564751</v>
      </c>
      <c r="N16" s="69">
        <v>183.20076658583471</v>
      </c>
      <c r="O16" s="69">
        <v>182.49554036864507</v>
      </c>
      <c r="P16" s="69">
        <v>184.61668165213788</v>
      </c>
      <c r="Q16" s="69">
        <v>187.68965216487288</v>
      </c>
      <c r="R16" s="69">
        <v>187.95844140353191</v>
      </c>
      <c r="S16" s="69">
        <v>187.86313123708513</v>
      </c>
      <c r="T16" s="71">
        <v>189.02999931629338</v>
      </c>
      <c r="U16" s="69">
        <f t="shared" si="3"/>
        <v>1484.9728164440485</v>
      </c>
      <c r="X16" s="81">
        <v>295.42494928553998</v>
      </c>
      <c r="Y16" s="81">
        <v>312.37078587036336</v>
      </c>
      <c r="Z16" s="81">
        <v>283.06161567704106</v>
      </c>
      <c r="AA16" s="81">
        <v>273.32213044183817</v>
      </c>
      <c r="AB16" s="81">
        <v>281.46812997883063</v>
      </c>
      <c r="AC16" s="81">
        <v>278.26711674284826</v>
      </c>
      <c r="AD16" s="81">
        <v>259.28348454827437</v>
      </c>
      <c r="AE16" s="81">
        <v>237.15262309789017</v>
      </c>
      <c r="AF16" s="28">
        <f t="shared" si="0"/>
        <v>2220.350835642626</v>
      </c>
      <c r="AH16" s="28">
        <f t="shared" si="4"/>
        <v>113.30634556989247</v>
      </c>
      <c r="AI16" s="28">
        <f t="shared" si="1"/>
        <v>129.17001928452865</v>
      </c>
      <c r="AJ16" s="28">
        <f t="shared" si="1"/>
        <v>100.56607530839599</v>
      </c>
      <c r="AK16" s="28">
        <f t="shared" si="1"/>
        <v>88.705448789700284</v>
      </c>
      <c r="AL16" s="28">
        <f t="shared" si="1"/>
        <v>93.77847781395775</v>
      </c>
      <c r="AM16" s="28">
        <f t="shared" si="1"/>
        <v>90.308675339316352</v>
      </c>
      <c r="AN16" s="28">
        <f t="shared" si="1"/>
        <v>71.420353311189245</v>
      </c>
      <c r="AO16" s="28">
        <f t="shared" si="1"/>
        <v>48.122623781596786</v>
      </c>
      <c r="AP16" s="28">
        <f t="shared" si="5"/>
        <v>735.37801919857748</v>
      </c>
      <c r="AR16" s="29">
        <f t="shared" si="6"/>
        <v>0.62215689807727903</v>
      </c>
      <c r="AS16" s="29">
        <f t="shared" si="2"/>
        <v>0.70507357415455385</v>
      </c>
      <c r="AT16" s="29">
        <f t="shared" si="2"/>
        <v>0.55106045388972402</v>
      </c>
      <c r="AU16" s="29">
        <f t="shared" si="2"/>
        <v>0.48048447191160454</v>
      </c>
      <c r="AV16" s="29">
        <f t="shared" si="2"/>
        <v>0.49964650012553485</v>
      </c>
      <c r="AW16" s="29">
        <f t="shared" si="2"/>
        <v>0.48047150564220081</v>
      </c>
      <c r="AX16" s="29">
        <f t="shared" si="2"/>
        <v>0.38017227138121135</v>
      </c>
      <c r="AY16" s="29">
        <f t="shared" si="2"/>
        <v>0.25457664897451476</v>
      </c>
      <c r="AZ16" s="73">
        <f t="shared" si="2"/>
        <v>0.4952131184189158</v>
      </c>
    </row>
    <row r="17" spans="2:52" ht="15.75">
      <c r="B17" s="1" t="s">
        <v>12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9">
        <v>131.99467470838684</v>
      </c>
      <c r="N17" s="69">
        <v>131.84460648717911</v>
      </c>
      <c r="O17" s="69">
        <v>131.56941297306739</v>
      </c>
      <c r="P17" s="69">
        <v>133.82179871363292</v>
      </c>
      <c r="Q17" s="69">
        <v>134.73214115821176</v>
      </c>
      <c r="R17" s="69">
        <v>136.41145345175269</v>
      </c>
      <c r="S17" s="69">
        <v>137.60909371840057</v>
      </c>
      <c r="T17" s="71">
        <v>138.78522775223419</v>
      </c>
      <c r="U17" s="69">
        <f t="shared" si="3"/>
        <v>1076.7684089628656</v>
      </c>
      <c r="X17" s="81">
        <v>152.49370159193225</v>
      </c>
      <c r="Y17" s="81">
        <v>151.56327292898536</v>
      </c>
      <c r="Z17" s="81">
        <v>153.39943272443844</v>
      </c>
      <c r="AA17" s="81">
        <v>155.75833112973103</v>
      </c>
      <c r="AB17" s="81">
        <v>156.99695397067967</v>
      </c>
      <c r="AC17" s="81">
        <v>156.66304448049172</v>
      </c>
      <c r="AD17" s="81">
        <v>160.14916911855991</v>
      </c>
      <c r="AE17" s="81">
        <v>156.62623932490402</v>
      </c>
      <c r="AF17" s="28">
        <f t="shared" si="0"/>
        <v>1243.6501452697223</v>
      </c>
      <c r="AH17" s="28">
        <f t="shared" si="4"/>
        <v>20.499026883545412</v>
      </c>
      <c r="AI17" s="28">
        <f t="shared" si="1"/>
        <v>19.718666441806249</v>
      </c>
      <c r="AJ17" s="28">
        <f t="shared" si="1"/>
        <v>21.830019751371054</v>
      </c>
      <c r="AK17" s="28">
        <f t="shared" si="1"/>
        <v>21.936532416098117</v>
      </c>
      <c r="AL17" s="28">
        <f t="shared" si="1"/>
        <v>22.264812812467909</v>
      </c>
      <c r="AM17" s="28">
        <f t="shared" si="1"/>
        <v>20.251591028739028</v>
      </c>
      <c r="AN17" s="28">
        <f t="shared" si="1"/>
        <v>22.540075400159338</v>
      </c>
      <c r="AO17" s="28">
        <f t="shared" si="1"/>
        <v>17.841011572669828</v>
      </c>
      <c r="AP17" s="28">
        <f t="shared" si="5"/>
        <v>166.88173630685694</v>
      </c>
      <c r="AR17" s="29">
        <f t="shared" si="6"/>
        <v>0.15530192357254941</v>
      </c>
      <c r="AS17" s="29">
        <f t="shared" si="2"/>
        <v>0.1495599021240489</v>
      </c>
      <c r="AT17" s="29">
        <f t="shared" si="2"/>
        <v>0.16592017291921579</v>
      </c>
      <c r="AU17" s="29">
        <f t="shared" si="2"/>
        <v>0.16392346110248002</v>
      </c>
      <c r="AV17" s="29">
        <f t="shared" si="2"/>
        <v>0.165252423223372</v>
      </c>
      <c r="AW17" s="29">
        <f t="shared" si="2"/>
        <v>0.14845960889861645</v>
      </c>
      <c r="AX17" s="29">
        <f t="shared" si="2"/>
        <v>0.16379786241659816</v>
      </c>
      <c r="AY17" s="29">
        <f t="shared" si="2"/>
        <v>0.12855122884202363</v>
      </c>
      <c r="AZ17" s="73">
        <f t="shared" si="2"/>
        <v>0.15498387110706197</v>
      </c>
    </row>
    <row r="18" spans="2:52" ht="15.75">
      <c r="B18" s="1" t="s">
        <v>13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>
        <v>320.78263265662554</v>
      </c>
      <c r="N18" s="69">
        <v>323.71159369393956</v>
      </c>
      <c r="O18" s="69">
        <v>324.77618597543909</v>
      </c>
      <c r="P18" s="69">
        <v>328.57875700484254</v>
      </c>
      <c r="Q18" s="69">
        <v>330.00424428830689</v>
      </c>
      <c r="R18" s="69">
        <v>333.68959121504673</v>
      </c>
      <c r="S18" s="69">
        <v>337.98246065989321</v>
      </c>
      <c r="T18" s="71">
        <v>341.74933191660557</v>
      </c>
      <c r="U18" s="69">
        <f t="shared" si="3"/>
        <v>2641.2747974106992</v>
      </c>
      <c r="X18" s="81">
        <v>318.06435958173967</v>
      </c>
      <c r="Y18" s="81">
        <v>329.98676882105093</v>
      </c>
      <c r="Z18" s="81">
        <v>321.27593623469477</v>
      </c>
      <c r="AA18" s="81">
        <v>322.9645411366397</v>
      </c>
      <c r="AB18" s="81">
        <v>292.48132585559847</v>
      </c>
      <c r="AC18" s="81">
        <v>297.14124318777408</v>
      </c>
      <c r="AD18" s="81">
        <v>305.93445849303322</v>
      </c>
      <c r="AE18" s="81">
        <v>301.82041338077397</v>
      </c>
      <c r="AF18" s="28">
        <f t="shared" si="0"/>
        <v>2489.6690466913046</v>
      </c>
      <c r="AH18" s="28">
        <f t="shared" si="4"/>
        <v>-2.7182730748858717</v>
      </c>
      <c r="AI18" s="28">
        <f t="shared" si="1"/>
        <v>6.2751751271113676</v>
      </c>
      <c r="AJ18" s="28">
        <f t="shared" si="1"/>
        <v>-3.5002497407443229</v>
      </c>
      <c r="AK18" s="28">
        <f t="shared" si="1"/>
        <v>-5.614215868202848</v>
      </c>
      <c r="AL18" s="28">
        <f t="shared" si="1"/>
        <v>-37.522918432708423</v>
      </c>
      <c r="AM18" s="28">
        <f t="shared" si="1"/>
        <v>-36.548348027272652</v>
      </c>
      <c r="AN18" s="28">
        <f t="shared" si="1"/>
        <v>-32.048002166859987</v>
      </c>
      <c r="AO18" s="28">
        <f t="shared" si="1"/>
        <v>-39.928918535831599</v>
      </c>
      <c r="AP18" s="28">
        <f t="shared" si="5"/>
        <v>-151.60575071939434</v>
      </c>
      <c r="AR18" s="29">
        <f t="shared" si="6"/>
        <v>-8.4738785649770051E-3</v>
      </c>
      <c r="AS18" s="29">
        <f t="shared" si="2"/>
        <v>1.9385079958070251E-2</v>
      </c>
      <c r="AT18" s="29">
        <f t="shared" si="2"/>
        <v>-1.0777421165383801E-2</v>
      </c>
      <c r="AU18" s="29">
        <f t="shared" si="2"/>
        <v>-1.708636285370118E-2</v>
      </c>
      <c r="AV18" s="29">
        <f t="shared" si="2"/>
        <v>-0.11370435102624521</v>
      </c>
      <c r="AW18" s="29">
        <f t="shared" si="2"/>
        <v>-0.10952798345969089</v>
      </c>
      <c r="AX18" s="29">
        <f t="shared" si="2"/>
        <v>-9.4821494891444744E-2</v>
      </c>
      <c r="AY18" s="29">
        <f t="shared" si="2"/>
        <v>-0.11683685908587275</v>
      </c>
      <c r="AZ18" s="73">
        <f t="shared" si="2"/>
        <v>-5.7398704166645914E-2</v>
      </c>
    </row>
    <row r="19" spans="2:52">
      <c r="U19" s="74">
        <f>SUM(U5:U18)</f>
        <v>24676.348594295752</v>
      </c>
      <c r="AF19" s="86">
        <f>SUM(AF5:AF18)</f>
        <v>26502.890950772413</v>
      </c>
    </row>
    <row r="20" spans="2:52">
      <c r="U20" s="68"/>
    </row>
    <row r="22" spans="2:52" ht="39.75">
      <c r="B22" s="10" t="s">
        <v>26</v>
      </c>
      <c r="C22" s="30"/>
      <c r="D22" s="30"/>
      <c r="E22" s="14" t="s">
        <v>42</v>
      </c>
      <c r="F22" s="32" t="s">
        <v>60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</row>
    <row r="23" spans="2:52" ht="15.75">
      <c r="B23" s="30"/>
      <c r="C23" s="9">
        <v>2006</v>
      </c>
      <c r="D23" s="9">
        <v>2007</v>
      </c>
      <c r="E23" s="9">
        <v>2008</v>
      </c>
      <c r="F23" s="9">
        <v>2009</v>
      </c>
      <c r="G23" s="9">
        <v>2010</v>
      </c>
      <c r="H23" s="9">
        <v>2011</v>
      </c>
      <c r="I23" s="9">
        <v>2012</v>
      </c>
      <c r="J23" s="9">
        <v>2013</v>
      </c>
      <c r="K23" s="9">
        <v>2014</v>
      </c>
      <c r="L23" s="9">
        <v>2015</v>
      </c>
      <c r="M23" s="9">
        <v>2016</v>
      </c>
      <c r="N23" s="9">
        <v>2017</v>
      </c>
      <c r="O23" s="9">
        <v>2018</v>
      </c>
      <c r="P23" s="9">
        <v>2019</v>
      </c>
      <c r="Q23" s="9">
        <v>2020</v>
      </c>
      <c r="R23" s="9">
        <v>2021</v>
      </c>
      <c r="S23" s="9">
        <v>2022</v>
      </c>
      <c r="T23" s="43">
        <v>2023</v>
      </c>
      <c r="U23" s="15"/>
      <c r="X23" s="9">
        <v>2016</v>
      </c>
      <c r="Y23" s="9">
        <v>2017</v>
      </c>
      <c r="Z23" s="9">
        <v>2018</v>
      </c>
      <c r="AA23" s="9">
        <v>2019</v>
      </c>
      <c r="AB23" s="9">
        <v>2020</v>
      </c>
      <c r="AC23" s="9">
        <v>2021</v>
      </c>
      <c r="AD23" s="9">
        <v>2022</v>
      </c>
      <c r="AE23" s="9">
        <v>2023</v>
      </c>
      <c r="AF23" s="15"/>
      <c r="AH23" s="9">
        <v>2016</v>
      </c>
      <c r="AI23" s="9">
        <v>2017</v>
      </c>
      <c r="AJ23" s="9">
        <v>2018</v>
      </c>
      <c r="AK23" s="9">
        <v>2019</v>
      </c>
      <c r="AL23" s="9">
        <v>2020</v>
      </c>
      <c r="AM23" s="9">
        <v>2021</v>
      </c>
      <c r="AN23" s="9">
        <v>2022</v>
      </c>
      <c r="AO23" s="9">
        <v>2023</v>
      </c>
      <c r="AP23" s="15"/>
      <c r="AR23" s="9">
        <v>2016</v>
      </c>
      <c r="AS23" s="9">
        <v>2017</v>
      </c>
      <c r="AT23" s="9">
        <v>2018</v>
      </c>
      <c r="AU23" s="9">
        <v>2019</v>
      </c>
      <c r="AV23" s="9">
        <v>2020</v>
      </c>
      <c r="AW23" s="9">
        <v>2021</v>
      </c>
      <c r="AX23" s="9">
        <v>2022</v>
      </c>
      <c r="AY23" s="9">
        <v>2023</v>
      </c>
      <c r="AZ23" s="15" t="s">
        <v>31</v>
      </c>
    </row>
    <row r="24" spans="2:52" ht="15.75">
      <c r="B24" s="1" t="s">
        <v>0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69">
        <v>230.60160704151349</v>
      </c>
      <c r="N24" s="69">
        <v>230.82218235989012</v>
      </c>
      <c r="O24" s="69">
        <v>231.2239578018164</v>
      </c>
      <c r="P24" s="69">
        <v>233.42218846392882</v>
      </c>
      <c r="Q24" s="69">
        <v>236.2413939095382</v>
      </c>
      <c r="R24" s="69">
        <v>237.98565372471273</v>
      </c>
      <c r="S24" s="69">
        <v>240.78281349974853</v>
      </c>
      <c r="T24" s="71">
        <v>242.87578720508336</v>
      </c>
      <c r="U24" s="75">
        <f>SUM(M24:T24)</f>
        <v>1883.9555840062317</v>
      </c>
      <c r="X24" s="28">
        <v>238.43784457273424</v>
      </c>
      <c r="Y24" s="28">
        <v>230.29545336074355</v>
      </c>
      <c r="Z24" s="28">
        <v>230.50973038132571</v>
      </c>
      <c r="AA24" s="28">
        <v>232.6579274845453</v>
      </c>
      <c r="AB24" s="28">
        <v>236.37083382097236</v>
      </c>
      <c r="AC24" s="28">
        <v>238.67759660812271</v>
      </c>
      <c r="AD24" s="28">
        <v>247.46130972719044</v>
      </c>
      <c r="AE24" s="28">
        <v>245.45948782634258</v>
      </c>
      <c r="AF24" s="28">
        <f t="shared" ref="AF24:AF37" si="7">SUM(X24:AE24)</f>
        <v>1899.8701837819769</v>
      </c>
      <c r="AH24" s="28">
        <f>X24-M24</f>
        <v>7.8362375312207462</v>
      </c>
      <c r="AI24" s="28">
        <f t="shared" ref="AI24:AO37" si="8">Y24-N24</f>
        <v>-0.52672899914657023</v>
      </c>
      <c r="AJ24" s="28">
        <f t="shared" si="8"/>
        <v>-0.71422742049068688</v>
      </c>
      <c r="AK24" s="28">
        <f t="shared" si="8"/>
        <v>-0.764260979383522</v>
      </c>
      <c r="AL24" s="28">
        <f t="shared" si="8"/>
        <v>0.12943991143416156</v>
      </c>
      <c r="AM24" s="28">
        <f t="shared" si="8"/>
        <v>0.691942883409979</v>
      </c>
      <c r="AN24" s="28">
        <f t="shared" si="8"/>
        <v>6.6784962274419115</v>
      </c>
      <c r="AO24" s="28">
        <f t="shared" si="8"/>
        <v>2.5837006212592257</v>
      </c>
      <c r="AP24" s="28">
        <f>SUM(AH24:AO24)</f>
        <v>15.914599775745245</v>
      </c>
      <c r="AR24" s="29">
        <f>AH24/M24</f>
        <v>3.3981712581083817E-2</v>
      </c>
      <c r="AS24" s="29">
        <f t="shared" ref="AS24:AZ37" si="9">AI24/N24</f>
        <v>-2.2819687161839248E-3</v>
      </c>
      <c r="AT24" s="29">
        <f t="shared" si="9"/>
        <v>-3.088898863598105E-3</v>
      </c>
      <c r="AU24" s="29">
        <f t="shared" si="9"/>
        <v>-3.2741573730109413E-3</v>
      </c>
      <c r="AV24" s="29">
        <f t="shared" si="9"/>
        <v>5.4791376435802275E-4</v>
      </c>
      <c r="AW24" s="29">
        <f t="shared" si="9"/>
        <v>2.9074982990797264E-3</v>
      </c>
      <c r="AX24" s="29">
        <f t="shared" si="9"/>
        <v>2.7736598515362421E-2</v>
      </c>
      <c r="AY24" s="29">
        <f t="shared" si="9"/>
        <v>1.0637950579559251E-2</v>
      </c>
      <c r="AZ24" s="73">
        <f>AP24/U24</f>
        <v>8.447438947527015E-3</v>
      </c>
    </row>
    <row r="25" spans="2:52" ht="15.75">
      <c r="B25" s="1" t="s">
        <v>1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69">
        <v>167.0626849831867</v>
      </c>
      <c r="N25" s="69">
        <v>167.44932409588898</v>
      </c>
      <c r="O25" s="69">
        <v>167.44185088334933</v>
      </c>
      <c r="P25" s="69">
        <v>170.09600344607853</v>
      </c>
      <c r="Q25" s="69">
        <v>171.82095221306201</v>
      </c>
      <c r="R25" s="69">
        <v>172.78436106962371</v>
      </c>
      <c r="S25" s="69">
        <v>173.85992393157147</v>
      </c>
      <c r="T25" s="71">
        <v>176.73111292198894</v>
      </c>
      <c r="U25" s="75">
        <f t="shared" ref="U25:U37" si="10">SUM(M25:T25)</f>
        <v>1367.2462135447499</v>
      </c>
      <c r="X25" s="28">
        <v>192.67400200652634</v>
      </c>
      <c r="Y25" s="28">
        <v>181.00025421630747</v>
      </c>
      <c r="Z25" s="28">
        <v>169.79230732992403</v>
      </c>
      <c r="AA25" s="28">
        <v>175.47347634210908</v>
      </c>
      <c r="AB25" s="28">
        <v>173.05000957298705</v>
      </c>
      <c r="AC25" s="28">
        <v>160.59610787135085</v>
      </c>
      <c r="AD25" s="28">
        <v>156.38988953915873</v>
      </c>
      <c r="AE25" s="28">
        <v>155.62399578684119</v>
      </c>
      <c r="AF25" s="28">
        <f t="shared" si="7"/>
        <v>1364.6000426652049</v>
      </c>
      <c r="AH25" s="28">
        <f t="shared" ref="AH25:AH37" si="11">X25-M25</f>
        <v>25.611317023339637</v>
      </c>
      <c r="AI25" s="28">
        <f t="shared" si="8"/>
        <v>13.550930120418485</v>
      </c>
      <c r="AJ25" s="28">
        <f t="shared" si="8"/>
        <v>2.3504564465746967</v>
      </c>
      <c r="AK25" s="28">
        <f t="shared" si="8"/>
        <v>5.3774728960305538</v>
      </c>
      <c r="AL25" s="28">
        <f t="shared" si="8"/>
        <v>1.2290573599250365</v>
      </c>
      <c r="AM25" s="28">
        <f t="shared" si="8"/>
        <v>-12.188253198272861</v>
      </c>
      <c r="AN25" s="28">
        <f t="shared" si="8"/>
        <v>-17.470034392412742</v>
      </c>
      <c r="AO25" s="28">
        <f t="shared" si="8"/>
        <v>-21.107117135147746</v>
      </c>
      <c r="AP25" s="28">
        <f t="shared" ref="AP25:AP37" si="12">SUM(AH25:AO25)</f>
        <v>-2.6461708795449397</v>
      </c>
      <c r="AR25" s="29">
        <f t="shared" ref="AR25:AR37" si="13">AH25/M25</f>
        <v>0.15330363585331563</v>
      </c>
      <c r="AS25" s="29">
        <f t="shared" si="9"/>
        <v>8.0925558783734572E-2</v>
      </c>
      <c r="AT25" s="29">
        <f t="shared" si="9"/>
        <v>1.4037449025884063E-2</v>
      </c>
      <c r="AU25" s="29">
        <f t="shared" si="9"/>
        <v>3.1614340061406829E-2</v>
      </c>
      <c r="AV25" s="29">
        <f t="shared" si="9"/>
        <v>7.1531285567605083E-3</v>
      </c>
      <c r="AW25" s="29">
        <f t="shared" si="9"/>
        <v>-7.0540256784938929E-2</v>
      </c>
      <c r="AX25" s="29">
        <f t="shared" si="9"/>
        <v>-0.10048338914083887</v>
      </c>
      <c r="AY25" s="29">
        <f t="shared" si="9"/>
        <v>-0.11943068080188382</v>
      </c>
      <c r="AZ25" s="73">
        <f t="shared" si="9"/>
        <v>-1.9354018708045452E-3</v>
      </c>
    </row>
    <row r="26" spans="2:52" ht="15.75">
      <c r="B26" s="1" t="s">
        <v>2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69">
        <v>221.76416515152331</v>
      </c>
      <c r="N26" s="69">
        <v>222.77622514582546</v>
      </c>
      <c r="O26" s="69">
        <v>223.01983499368885</v>
      </c>
      <c r="P26" s="69">
        <v>226.28707393745157</v>
      </c>
      <c r="Q26" s="69">
        <v>228.06250855079256</v>
      </c>
      <c r="R26" s="69">
        <v>229.8732884983342</v>
      </c>
      <c r="S26" s="69">
        <v>230.38701050505412</v>
      </c>
      <c r="T26" s="71">
        <v>234.0632371191486</v>
      </c>
      <c r="U26" s="75">
        <f t="shared" si="10"/>
        <v>1816.2333439018187</v>
      </c>
      <c r="X26" s="28">
        <v>252.11722732107847</v>
      </c>
      <c r="Y26" s="28">
        <v>241.86541258891359</v>
      </c>
      <c r="Z26" s="28">
        <v>239.56432799657961</v>
      </c>
      <c r="AA26" s="28">
        <v>242.53470699938495</v>
      </c>
      <c r="AB26" s="28">
        <v>232.06271058795411</v>
      </c>
      <c r="AC26" s="28">
        <v>224.20779727513371</v>
      </c>
      <c r="AD26" s="28">
        <v>209.53670993611826</v>
      </c>
      <c r="AE26" s="28">
        <v>217.51506210481008</v>
      </c>
      <c r="AF26" s="28">
        <f t="shared" si="7"/>
        <v>1859.4039548099729</v>
      </c>
      <c r="AH26" s="28">
        <f t="shared" si="11"/>
        <v>30.353062169555159</v>
      </c>
      <c r="AI26" s="28">
        <f t="shared" si="8"/>
        <v>19.089187443088122</v>
      </c>
      <c r="AJ26" s="28">
        <f t="shared" si="8"/>
        <v>16.544493002890761</v>
      </c>
      <c r="AK26" s="28">
        <f t="shared" si="8"/>
        <v>16.247633061933385</v>
      </c>
      <c r="AL26" s="28">
        <f t="shared" si="8"/>
        <v>4.0002020371615572</v>
      </c>
      <c r="AM26" s="28">
        <f t="shared" si="8"/>
        <v>-5.6654912232004904</v>
      </c>
      <c r="AN26" s="28">
        <f t="shared" si="8"/>
        <v>-20.850300568935864</v>
      </c>
      <c r="AO26" s="28">
        <f t="shared" si="8"/>
        <v>-16.548175014338511</v>
      </c>
      <c r="AP26" s="28">
        <f t="shared" si="12"/>
        <v>43.170610908154117</v>
      </c>
      <c r="AR26" s="29">
        <f t="shared" si="13"/>
        <v>0.13687090585088904</v>
      </c>
      <c r="AS26" s="29">
        <f t="shared" si="9"/>
        <v>8.5687722873446975E-2</v>
      </c>
      <c r="AT26" s="29">
        <f t="shared" si="9"/>
        <v>7.418395320469566E-2</v>
      </c>
      <c r="AU26" s="29">
        <f t="shared" si="9"/>
        <v>7.1800977312669767E-2</v>
      </c>
      <c r="AV26" s="29">
        <f t="shared" si="9"/>
        <v>1.753993702244426E-2</v>
      </c>
      <c r="AW26" s="29">
        <f t="shared" si="9"/>
        <v>-2.4646148581293496E-2</v>
      </c>
      <c r="AX26" s="29">
        <f t="shared" si="9"/>
        <v>-9.0501198497379962E-2</v>
      </c>
      <c r="AY26" s="29">
        <f t="shared" si="9"/>
        <v>-7.0699590495344453E-2</v>
      </c>
      <c r="AZ26" s="73">
        <f t="shared" si="9"/>
        <v>2.3769308637077758E-2</v>
      </c>
    </row>
    <row r="27" spans="2:52" ht="15.75">
      <c r="B27" s="1" t="s">
        <v>3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69">
        <v>247.58256811050725</v>
      </c>
      <c r="N27" s="69">
        <v>248.88437914338346</v>
      </c>
      <c r="O27" s="69">
        <v>249.41563807867666</v>
      </c>
      <c r="P27" s="69">
        <v>251.97025324708548</v>
      </c>
      <c r="Q27" s="69">
        <v>255.42201573823945</v>
      </c>
      <c r="R27" s="69">
        <v>258.08323893040472</v>
      </c>
      <c r="S27" s="69">
        <v>260.60175584788897</v>
      </c>
      <c r="T27" s="71">
        <v>264.20900958512226</v>
      </c>
      <c r="U27" s="75">
        <f t="shared" si="10"/>
        <v>2036.1688586813079</v>
      </c>
      <c r="X27" s="28">
        <v>259.64875123132543</v>
      </c>
      <c r="Y27" s="28">
        <v>260.03036488763672</v>
      </c>
      <c r="Z27" s="28">
        <v>252.53667640756882</v>
      </c>
      <c r="AA27" s="28">
        <v>256.081686999824</v>
      </c>
      <c r="AB27" s="28">
        <v>264.63229637463849</v>
      </c>
      <c r="AC27" s="28">
        <v>264.88302719911314</v>
      </c>
      <c r="AD27" s="28">
        <v>262.99679901556124</v>
      </c>
      <c r="AE27" s="28">
        <v>265.72223590265509</v>
      </c>
      <c r="AF27" s="28">
        <f t="shared" si="7"/>
        <v>2086.531838018323</v>
      </c>
      <c r="AH27" s="28">
        <f t="shared" si="11"/>
        <v>12.066183120818181</v>
      </c>
      <c r="AI27" s="28">
        <f t="shared" si="8"/>
        <v>11.145985744253267</v>
      </c>
      <c r="AJ27" s="28">
        <f t="shared" si="8"/>
        <v>3.1210383288921548</v>
      </c>
      <c r="AK27" s="28">
        <f t="shared" si="8"/>
        <v>4.1114337527385203</v>
      </c>
      <c r="AL27" s="28">
        <f t="shared" si="8"/>
        <v>9.2102806363990339</v>
      </c>
      <c r="AM27" s="28">
        <f t="shared" si="8"/>
        <v>6.7997882687084257</v>
      </c>
      <c r="AN27" s="28">
        <f t="shared" si="8"/>
        <v>2.3950431676722701</v>
      </c>
      <c r="AO27" s="28">
        <f t="shared" si="8"/>
        <v>1.5132263175328262</v>
      </c>
      <c r="AP27" s="28">
        <f t="shared" si="12"/>
        <v>50.362979337014679</v>
      </c>
      <c r="AR27" s="29">
        <f t="shared" si="13"/>
        <v>4.8735996289660022E-2</v>
      </c>
      <c r="AS27" s="29">
        <f t="shared" si="9"/>
        <v>4.4783789897203684E-2</v>
      </c>
      <c r="AT27" s="29">
        <f t="shared" si="9"/>
        <v>1.2513402739837996E-2</v>
      </c>
      <c r="AU27" s="29">
        <f t="shared" si="9"/>
        <v>1.6317139423227042E-2</v>
      </c>
      <c r="AV27" s="29">
        <f t="shared" si="9"/>
        <v>3.6059071140672055E-2</v>
      </c>
      <c r="AW27" s="29">
        <f t="shared" si="9"/>
        <v>2.6347268024414679E-2</v>
      </c>
      <c r="AX27" s="29">
        <f t="shared" si="9"/>
        <v>9.1904337324198102E-3</v>
      </c>
      <c r="AY27" s="29">
        <f t="shared" si="9"/>
        <v>5.7273834829061664E-3</v>
      </c>
      <c r="AZ27" s="73">
        <f t="shared" si="9"/>
        <v>2.4734186028967878E-2</v>
      </c>
    </row>
    <row r="28" spans="2:52" ht="15.75">
      <c r="B28" s="1" t="s">
        <v>4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69">
        <v>265.72906533369593</v>
      </c>
      <c r="N28" s="69">
        <v>265.63242649483539</v>
      </c>
      <c r="O28" s="69">
        <v>263.26077069735123</v>
      </c>
      <c r="P28" s="69">
        <v>265.2872171112873</v>
      </c>
      <c r="Q28" s="69">
        <v>267.60568469095085</v>
      </c>
      <c r="R28" s="69">
        <v>270.37757277998566</v>
      </c>
      <c r="S28" s="69">
        <v>273.60727557321428</v>
      </c>
      <c r="T28" s="71">
        <v>275.92680150019135</v>
      </c>
      <c r="U28" s="75">
        <f t="shared" si="10"/>
        <v>2147.4268141815123</v>
      </c>
      <c r="X28" s="28">
        <v>281.77402660650483</v>
      </c>
      <c r="Y28" s="28">
        <v>275.3487411364863</v>
      </c>
      <c r="Z28" s="28">
        <v>244.79321182590394</v>
      </c>
      <c r="AA28" s="28">
        <v>248.98009181109202</v>
      </c>
      <c r="AB28" s="28">
        <v>248.36299715058021</v>
      </c>
      <c r="AC28" s="28">
        <v>258.30960492145454</v>
      </c>
      <c r="AD28" s="28">
        <v>271.45170025953576</v>
      </c>
      <c r="AE28" s="28">
        <v>263.92582059686782</v>
      </c>
      <c r="AF28" s="28">
        <f t="shared" si="7"/>
        <v>2092.9461943084252</v>
      </c>
      <c r="AH28" s="28">
        <f t="shared" si="11"/>
        <v>16.044961272808905</v>
      </c>
      <c r="AI28" s="28">
        <f t="shared" si="8"/>
        <v>9.7163146416509107</v>
      </c>
      <c r="AJ28" s="28">
        <f t="shared" si="8"/>
        <v>-18.467558871447295</v>
      </c>
      <c r="AK28" s="28">
        <f t="shared" si="8"/>
        <v>-16.307125300195281</v>
      </c>
      <c r="AL28" s="28">
        <f t="shared" si="8"/>
        <v>-19.242687540370639</v>
      </c>
      <c r="AM28" s="28">
        <f t="shared" si="8"/>
        <v>-12.067967858531119</v>
      </c>
      <c r="AN28" s="28">
        <f t="shared" si="8"/>
        <v>-2.1555753136785256</v>
      </c>
      <c r="AO28" s="28">
        <f t="shared" si="8"/>
        <v>-12.000980903323523</v>
      </c>
      <c r="AP28" s="28">
        <f t="shared" si="12"/>
        <v>-54.480619873086567</v>
      </c>
      <c r="AR28" s="29">
        <f t="shared" si="13"/>
        <v>6.0380904334495902E-2</v>
      </c>
      <c r="AS28" s="29">
        <f t="shared" si="9"/>
        <v>3.6578044216449689E-2</v>
      </c>
      <c r="AT28" s="29">
        <f t="shared" si="9"/>
        <v>-7.0149300340223861E-2</v>
      </c>
      <c r="AU28" s="29">
        <f t="shared" si="9"/>
        <v>-6.1469698682671485E-2</v>
      </c>
      <c r="AV28" s="29">
        <f t="shared" si="9"/>
        <v>-7.1906871345402829E-2</v>
      </c>
      <c r="AW28" s="29">
        <f t="shared" si="9"/>
        <v>-4.4633760612797523E-2</v>
      </c>
      <c r="AX28" s="29">
        <f t="shared" si="9"/>
        <v>-7.8783552416964789E-3</v>
      </c>
      <c r="AY28" s="29">
        <f t="shared" si="9"/>
        <v>-4.3493349823486432E-2</v>
      </c>
      <c r="AZ28" s="73">
        <f t="shared" si="9"/>
        <v>-2.5370187013265807E-2</v>
      </c>
    </row>
    <row r="29" spans="2:52" ht="15.75">
      <c r="B29" s="1" t="s">
        <v>5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69">
        <v>142.25646601310424</v>
      </c>
      <c r="N29" s="69">
        <v>142.82756027195143</v>
      </c>
      <c r="O29" s="69">
        <v>142.51085484019188</v>
      </c>
      <c r="P29" s="69">
        <v>144.56912749122753</v>
      </c>
      <c r="Q29" s="69">
        <v>145.13126737586941</v>
      </c>
      <c r="R29" s="69">
        <v>147.03678223453792</v>
      </c>
      <c r="S29" s="69">
        <v>147.84553814529065</v>
      </c>
      <c r="T29" s="71">
        <v>149.25875062883952</v>
      </c>
      <c r="U29" s="75">
        <f t="shared" si="10"/>
        <v>1161.4363470010126</v>
      </c>
      <c r="X29" s="28">
        <v>134.1739059781365</v>
      </c>
      <c r="Y29" s="28">
        <v>134.10359115665966</v>
      </c>
      <c r="Z29" s="28">
        <v>134.58694878386669</v>
      </c>
      <c r="AA29" s="28">
        <v>143.56300767460496</v>
      </c>
      <c r="AB29" s="28">
        <v>135.77544536739904</v>
      </c>
      <c r="AC29" s="28">
        <v>136.0814790942612</v>
      </c>
      <c r="AD29" s="28">
        <v>131.46841947221611</v>
      </c>
      <c r="AE29" s="28">
        <v>133.78092570745849</v>
      </c>
      <c r="AF29" s="28">
        <f t="shared" si="7"/>
        <v>1083.5337232346026</v>
      </c>
      <c r="AH29" s="28">
        <f t="shared" si="11"/>
        <v>-8.0825600349677416</v>
      </c>
      <c r="AI29" s="28">
        <f t="shared" si="8"/>
        <v>-8.7239691152917658</v>
      </c>
      <c r="AJ29" s="28">
        <f t="shared" si="8"/>
        <v>-7.923906056325194</v>
      </c>
      <c r="AK29" s="28">
        <f t="shared" si="8"/>
        <v>-1.0061198166225722</v>
      </c>
      <c r="AL29" s="28">
        <f t="shared" si="8"/>
        <v>-9.3558220084703692</v>
      </c>
      <c r="AM29" s="28">
        <f t="shared" si="8"/>
        <v>-10.955303140276726</v>
      </c>
      <c r="AN29" s="28">
        <f t="shared" si="8"/>
        <v>-16.377118673074534</v>
      </c>
      <c r="AO29" s="28">
        <f t="shared" si="8"/>
        <v>-15.477824921381028</v>
      </c>
      <c r="AP29" s="28">
        <f t="shared" si="12"/>
        <v>-77.902623766409931</v>
      </c>
      <c r="AR29" s="29">
        <f t="shared" si="13"/>
        <v>-5.6816820082000348E-2</v>
      </c>
      <c r="AS29" s="29">
        <f t="shared" si="9"/>
        <v>-6.1080432226671484E-2</v>
      </c>
      <c r="AT29" s="29">
        <f t="shared" si="9"/>
        <v>-5.5602122836262993E-2</v>
      </c>
      <c r="AU29" s="29">
        <f t="shared" si="9"/>
        <v>-6.9594375651442159E-3</v>
      </c>
      <c r="AV29" s="29">
        <f t="shared" si="9"/>
        <v>-6.4464551144861951E-2</v>
      </c>
      <c r="AW29" s="29">
        <f t="shared" si="9"/>
        <v>-7.4507228557286809E-2</v>
      </c>
      <c r="AX29" s="29">
        <f t="shared" si="9"/>
        <v>-0.11077181549422496</v>
      </c>
      <c r="AY29" s="29">
        <f t="shared" si="9"/>
        <v>-0.10369793969312797</v>
      </c>
      <c r="AZ29" s="73">
        <f t="shared" si="9"/>
        <v>-6.7074380759277213E-2</v>
      </c>
    </row>
    <row r="30" spans="2:52" ht="15.75">
      <c r="B30" s="1" t="s">
        <v>6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>
        <v>174.74930389748607</v>
      </c>
      <c r="N30" s="69">
        <v>175.2987135669722</v>
      </c>
      <c r="O30" s="69">
        <v>175.92047905073039</v>
      </c>
      <c r="P30" s="69">
        <v>177.59709831482496</v>
      </c>
      <c r="Q30" s="69">
        <v>179.45928145774607</v>
      </c>
      <c r="R30" s="69">
        <v>181.88386791936236</v>
      </c>
      <c r="S30" s="69">
        <v>183.44475602342274</v>
      </c>
      <c r="T30" s="71">
        <v>186.01833373025198</v>
      </c>
      <c r="U30" s="75">
        <f t="shared" si="10"/>
        <v>1434.3718339607967</v>
      </c>
      <c r="X30" s="28">
        <v>211.19921749370641</v>
      </c>
      <c r="Y30" s="28">
        <v>211.2678662387215</v>
      </c>
      <c r="Z30" s="28">
        <v>209.09740558121601</v>
      </c>
      <c r="AA30" s="28">
        <v>213.04462241760794</v>
      </c>
      <c r="AB30" s="28">
        <v>209.26467088500857</v>
      </c>
      <c r="AC30" s="28">
        <v>211.66689554692897</v>
      </c>
      <c r="AD30" s="28">
        <v>211.32719087007104</v>
      </c>
      <c r="AE30" s="28">
        <v>219.16145284741688</v>
      </c>
      <c r="AF30" s="28">
        <f t="shared" si="7"/>
        <v>1696.0293218806773</v>
      </c>
      <c r="AH30" s="28">
        <f t="shared" si="11"/>
        <v>36.449913596220341</v>
      </c>
      <c r="AI30" s="28">
        <f t="shared" si="8"/>
        <v>35.969152671749299</v>
      </c>
      <c r="AJ30" s="28">
        <f t="shared" si="8"/>
        <v>33.176926530485616</v>
      </c>
      <c r="AK30" s="28">
        <f t="shared" si="8"/>
        <v>35.447524102782978</v>
      </c>
      <c r="AL30" s="28">
        <f t="shared" si="8"/>
        <v>29.805389427262497</v>
      </c>
      <c r="AM30" s="28">
        <f t="shared" si="8"/>
        <v>29.783027627566611</v>
      </c>
      <c r="AN30" s="28">
        <f t="shared" si="8"/>
        <v>27.882434846648295</v>
      </c>
      <c r="AO30" s="28">
        <f t="shared" si="8"/>
        <v>33.1431191171649</v>
      </c>
      <c r="AP30" s="28">
        <f t="shared" si="12"/>
        <v>261.65748791988051</v>
      </c>
      <c r="AR30" s="29">
        <f t="shared" si="13"/>
        <v>0.20858402742252471</v>
      </c>
      <c r="AS30" s="29">
        <f t="shared" si="9"/>
        <v>0.20518777314362563</v>
      </c>
      <c r="AT30" s="29">
        <f t="shared" si="9"/>
        <v>0.18859047400000739</v>
      </c>
      <c r="AU30" s="29">
        <f t="shared" si="9"/>
        <v>0.1995951760424905</v>
      </c>
      <c r="AV30" s="29">
        <f t="shared" si="9"/>
        <v>0.16608441304987737</v>
      </c>
      <c r="AW30" s="29">
        <f t="shared" si="9"/>
        <v>0.16374749431197946</v>
      </c>
      <c r="AX30" s="29">
        <f t="shared" si="9"/>
        <v>0.15199363258488668</v>
      </c>
      <c r="AY30" s="29">
        <f t="shared" si="9"/>
        <v>0.17817125039527684</v>
      </c>
      <c r="AZ30" s="73">
        <f t="shared" si="9"/>
        <v>0.18241956633891346</v>
      </c>
    </row>
    <row r="31" spans="2:52" ht="15.75">
      <c r="B31" s="1" t="s">
        <v>7</v>
      </c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69">
        <v>240.91414254710591</v>
      </c>
      <c r="N31" s="69">
        <v>242.07013511727649</v>
      </c>
      <c r="O31" s="69">
        <v>241.90546137213775</v>
      </c>
      <c r="P31" s="69">
        <v>242.92150807034139</v>
      </c>
      <c r="Q31" s="69">
        <v>243.20472035246809</v>
      </c>
      <c r="R31" s="69">
        <v>247.5322499203937</v>
      </c>
      <c r="S31" s="69">
        <v>248.95459928848621</v>
      </c>
      <c r="T31" s="71">
        <v>250.71992080917366</v>
      </c>
      <c r="U31" s="75">
        <f t="shared" si="10"/>
        <v>1958.2227374773831</v>
      </c>
      <c r="X31" s="28">
        <v>260.22158937119985</v>
      </c>
      <c r="Y31" s="28">
        <v>260.64882779747165</v>
      </c>
      <c r="Z31" s="28">
        <v>254.62240798417938</v>
      </c>
      <c r="AA31" s="28">
        <v>244.42971619019036</v>
      </c>
      <c r="AB31" s="28">
        <v>245.83442647905403</v>
      </c>
      <c r="AC31" s="28">
        <v>239.31697301853058</v>
      </c>
      <c r="AD31" s="28">
        <v>234.54445959777809</v>
      </c>
      <c r="AE31" s="28">
        <v>228.37834919676908</v>
      </c>
      <c r="AF31" s="28">
        <f t="shared" si="7"/>
        <v>1967.9967496351728</v>
      </c>
      <c r="AH31" s="28">
        <f t="shared" si="11"/>
        <v>19.307446824093944</v>
      </c>
      <c r="AI31" s="28">
        <f t="shared" si="8"/>
        <v>18.578692680195161</v>
      </c>
      <c r="AJ31" s="28">
        <f t="shared" si="8"/>
        <v>12.716946612041625</v>
      </c>
      <c r="AK31" s="28">
        <f t="shared" si="8"/>
        <v>1.5082081198489732</v>
      </c>
      <c r="AL31" s="28">
        <f t="shared" si="8"/>
        <v>2.629706126585944</v>
      </c>
      <c r="AM31" s="28">
        <f t="shared" si="8"/>
        <v>-8.2152769018631204</v>
      </c>
      <c r="AN31" s="28">
        <f t="shared" si="8"/>
        <v>-14.410139690708121</v>
      </c>
      <c r="AO31" s="28">
        <f t="shared" si="8"/>
        <v>-22.341571612404579</v>
      </c>
      <c r="AP31" s="28">
        <f t="shared" si="12"/>
        <v>9.7740121577898265</v>
      </c>
      <c r="AR31" s="29">
        <f t="shared" si="13"/>
        <v>8.0142438380589306E-2</v>
      </c>
      <c r="AS31" s="29">
        <f t="shared" si="9"/>
        <v>7.6749214318380429E-2</v>
      </c>
      <c r="AT31" s="29">
        <f t="shared" si="9"/>
        <v>5.2569902886476713E-2</v>
      </c>
      <c r="AU31" s="29">
        <f t="shared" si="9"/>
        <v>6.2086232373143755E-3</v>
      </c>
      <c r="AV31" s="29">
        <f t="shared" si="9"/>
        <v>1.0812726507835881E-2</v>
      </c>
      <c r="AW31" s="29">
        <f t="shared" si="9"/>
        <v>-3.3188713408071682E-2</v>
      </c>
      <c r="AX31" s="29">
        <f t="shared" si="9"/>
        <v>-5.7882600811121343E-2</v>
      </c>
      <c r="AY31" s="29">
        <f t="shared" si="9"/>
        <v>-8.9109678801346834E-2</v>
      </c>
      <c r="AZ31" s="73">
        <f t="shared" si="9"/>
        <v>4.9912668108332151E-3</v>
      </c>
    </row>
    <row r="32" spans="2:52" ht="15.75">
      <c r="B32" s="1" t="s">
        <v>8</v>
      </c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69">
        <v>222.63981110883194</v>
      </c>
      <c r="N32" s="69">
        <v>224.40765361395376</v>
      </c>
      <c r="O32" s="69">
        <v>223.78324829206406</v>
      </c>
      <c r="P32" s="69">
        <v>224.6590326329657</v>
      </c>
      <c r="Q32" s="69">
        <v>225.83760753854614</v>
      </c>
      <c r="R32" s="69">
        <v>227.8477938397032</v>
      </c>
      <c r="S32" s="69">
        <v>229.66835290234587</v>
      </c>
      <c r="T32" s="71">
        <v>230.73712689843777</v>
      </c>
      <c r="U32" s="75">
        <f t="shared" si="10"/>
        <v>1809.5806268268482</v>
      </c>
      <c r="X32" s="28">
        <v>232.72926233448376</v>
      </c>
      <c r="Y32" s="28">
        <v>251.19216895507975</v>
      </c>
      <c r="Z32" s="28">
        <v>246.49686250703269</v>
      </c>
      <c r="AA32" s="28">
        <v>237.01035141606062</v>
      </c>
      <c r="AB32" s="28">
        <v>230.77822240272513</v>
      </c>
      <c r="AC32" s="28">
        <v>234.21613679146907</v>
      </c>
      <c r="AD32" s="28">
        <v>237.26484874077292</v>
      </c>
      <c r="AE32" s="28">
        <v>227.40276068186876</v>
      </c>
      <c r="AF32" s="28">
        <f t="shared" si="7"/>
        <v>1897.0906138294929</v>
      </c>
      <c r="AH32" s="28">
        <f t="shared" si="11"/>
        <v>10.089451225651828</v>
      </c>
      <c r="AI32" s="28">
        <f t="shared" si="8"/>
        <v>26.784515341125996</v>
      </c>
      <c r="AJ32" s="28">
        <f t="shared" si="8"/>
        <v>22.713614214968629</v>
      </c>
      <c r="AK32" s="28">
        <f t="shared" si="8"/>
        <v>12.351318783094911</v>
      </c>
      <c r="AL32" s="28">
        <f t="shared" si="8"/>
        <v>4.9406148641789969</v>
      </c>
      <c r="AM32" s="28">
        <f t="shared" si="8"/>
        <v>6.3683429517658681</v>
      </c>
      <c r="AN32" s="28">
        <f t="shared" si="8"/>
        <v>7.596495838427046</v>
      </c>
      <c r="AO32" s="28">
        <f t="shared" si="8"/>
        <v>-3.3343662165690091</v>
      </c>
      <c r="AP32" s="28">
        <f t="shared" si="12"/>
        <v>87.509987002644266</v>
      </c>
      <c r="AR32" s="29">
        <f t="shared" si="13"/>
        <v>4.5317372375598408E-2</v>
      </c>
      <c r="AS32" s="29">
        <f t="shared" si="9"/>
        <v>0.11935651440482119</v>
      </c>
      <c r="AT32" s="29">
        <f t="shared" si="9"/>
        <v>0.10149827741049067</v>
      </c>
      <c r="AU32" s="29">
        <f t="shared" si="9"/>
        <v>5.4978064484385747E-2</v>
      </c>
      <c r="AV32" s="29">
        <f t="shared" si="9"/>
        <v>2.1876847341892467E-2</v>
      </c>
      <c r="AW32" s="29">
        <f t="shared" si="9"/>
        <v>2.7949987333413293E-2</v>
      </c>
      <c r="AX32" s="29">
        <f t="shared" si="9"/>
        <v>3.3075936420622336E-2</v>
      </c>
      <c r="AY32" s="29">
        <f t="shared" si="9"/>
        <v>-1.4450930638642639E-2</v>
      </c>
      <c r="AZ32" s="73">
        <f t="shared" si="9"/>
        <v>4.8359263856673551E-2</v>
      </c>
    </row>
    <row r="33" spans="2:52" ht="15.75">
      <c r="B33" s="1" t="s">
        <v>9</v>
      </c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69">
        <v>332.80625871207224</v>
      </c>
      <c r="N33" s="69">
        <v>334.31341444229042</v>
      </c>
      <c r="O33" s="69">
        <v>331.82895792057349</v>
      </c>
      <c r="P33" s="69">
        <v>336.1070641702259</v>
      </c>
      <c r="Q33" s="69">
        <v>339.7421261525979</v>
      </c>
      <c r="R33" s="69">
        <v>347.23243277931624</v>
      </c>
      <c r="S33" s="69">
        <v>352.17060107023957</v>
      </c>
      <c r="T33" s="71">
        <v>356.50785146459475</v>
      </c>
      <c r="U33" s="75">
        <f t="shared" si="10"/>
        <v>2730.7087067119105</v>
      </c>
      <c r="X33" s="28">
        <v>357.37920583797097</v>
      </c>
      <c r="Y33" s="28">
        <v>364.22455800894602</v>
      </c>
      <c r="Z33" s="28">
        <v>360.04309342877661</v>
      </c>
      <c r="AA33" s="28">
        <v>358.44490231607438</v>
      </c>
      <c r="AB33" s="28">
        <v>359.30864562208006</v>
      </c>
      <c r="AC33" s="28">
        <v>351.94565969939669</v>
      </c>
      <c r="AD33" s="28">
        <v>359.35890567098591</v>
      </c>
      <c r="AE33" s="28">
        <v>350.40207828925611</v>
      </c>
      <c r="AF33" s="28">
        <f t="shared" si="7"/>
        <v>2861.1070488734872</v>
      </c>
      <c r="AH33" s="28">
        <f t="shared" si="11"/>
        <v>24.572947125898736</v>
      </c>
      <c r="AI33" s="28">
        <f t="shared" si="8"/>
        <v>29.911143566655596</v>
      </c>
      <c r="AJ33" s="28">
        <f t="shared" si="8"/>
        <v>28.214135508203128</v>
      </c>
      <c r="AK33" s="28">
        <f t="shared" si="8"/>
        <v>22.33783814584848</v>
      </c>
      <c r="AL33" s="28">
        <f t="shared" si="8"/>
        <v>19.566519469482159</v>
      </c>
      <c r="AM33" s="28">
        <f t="shared" si="8"/>
        <v>4.7132269200804444</v>
      </c>
      <c r="AN33" s="28">
        <f t="shared" si="8"/>
        <v>7.1883046007463349</v>
      </c>
      <c r="AO33" s="28">
        <f t="shared" si="8"/>
        <v>-6.1057731753386406</v>
      </c>
      <c r="AP33" s="28">
        <f t="shared" si="12"/>
        <v>130.39834216157624</v>
      </c>
      <c r="AR33" s="29">
        <f t="shared" si="13"/>
        <v>7.383559197772796E-2</v>
      </c>
      <c r="AS33" s="29">
        <f t="shared" si="9"/>
        <v>8.9470366053226058E-2</v>
      </c>
      <c r="AT33" s="29">
        <f t="shared" si="9"/>
        <v>8.5026140229016597E-2</v>
      </c>
      <c r="AU33" s="29">
        <f t="shared" si="9"/>
        <v>6.6460483956193153E-2</v>
      </c>
      <c r="AV33" s="29">
        <f t="shared" si="9"/>
        <v>5.7592267673905413E-2</v>
      </c>
      <c r="AW33" s="29">
        <f t="shared" si="9"/>
        <v>1.3573694376285231E-2</v>
      </c>
      <c r="AX33" s="29">
        <f t="shared" si="9"/>
        <v>2.0411427242652332E-2</v>
      </c>
      <c r="AY33" s="29">
        <f t="shared" si="9"/>
        <v>-1.7126616287004869E-2</v>
      </c>
      <c r="AZ33" s="73">
        <f t="shared" si="9"/>
        <v>4.7752563955673961E-2</v>
      </c>
    </row>
    <row r="34" spans="2:52" ht="15.75">
      <c r="B34" s="1" t="s">
        <v>10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69">
        <v>206.59484500462875</v>
      </c>
      <c r="N34" s="69">
        <v>207.31156906695603</v>
      </c>
      <c r="O34" s="69">
        <v>207.33746330559202</v>
      </c>
      <c r="P34" s="69">
        <v>208.42228782091411</v>
      </c>
      <c r="Q34" s="69">
        <v>209.53138992664475</v>
      </c>
      <c r="R34" s="69">
        <v>211.00900533150721</v>
      </c>
      <c r="S34" s="69">
        <v>213.4169689188659</v>
      </c>
      <c r="T34" s="71">
        <v>215.07628115337042</v>
      </c>
      <c r="U34" s="75">
        <f t="shared" si="10"/>
        <v>1678.6998105284792</v>
      </c>
      <c r="X34" s="28">
        <v>219.80857801291725</v>
      </c>
      <c r="Y34" s="28">
        <v>221.63623438707586</v>
      </c>
      <c r="Z34" s="28">
        <v>226.02675217136704</v>
      </c>
      <c r="AA34" s="28">
        <v>220.68471661918696</v>
      </c>
      <c r="AB34" s="28">
        <v>218.93415842161573</v>
      </c>
      <c r="AC34" s="28">
        <v>210.22582332180005</v>
      </c>
      <c r="AD34" s="28">
        <v>210.37531902784639</v>
      </c>
      <c r="AE34" s="28">
        <v>212.41967016961843</v>
      </c>
      <c r="AF34" s="28">
        <f t="shared" si="7"/>
        <v>1740.1112521314278</v>
      </c>
      <c r="AH34" s="28">
        <f t="shared" si="11"/>
        <v>13.2137330082885</v>
      </c>
      <c r="AI34" s="28">
        <f t="shared" si="8"/>
        <v>14.324665320119834</v>
      </c>
      <c r="AJ34" s="28">
        <f t="shared" si="8"/>
        <v>18.689288865775012</v>
      </c>
      <c r="AK34" s="28">
        <f t="shared" si="8"/>
        <v>12.26242879827285</v>
      </c>
      <c r="AL34" s="28">
        <f t="shared" si="8"/>
        <v>9.4027684949709851</v>
      </c>
      <c r="AM34" s="28">
        <f t="shared" si="8"/>
        <v>-0.78318200970716134</v>
      </c>
      <c r="AN34" s="28">
        <f t="shared" si="8"/>
        <v>-3.0416498910195173</v>
      </c>
      <c r="AO34" s="28">
        <f t="shared" si="8"/>
        <v>-2.6566109837519889</v>
      </c>
      <c r="AP34" s="28">
        <f t="shared" si="12"/>
        <v>61.411441602948514</v>
      </c>
      <c r="AR34" s="29">
        <f t="shared" si="13"/>
        <v>6.3959645304762794E-2</v>
      </c>
      <c r="AS34" s="29">
        <f t="shared" si="9"/>
        <v>6.9097278963208053E-2</v>
      </c>
      <c r="AT34" s="29">
        <f t="shared" si="9"/>
        <v>9.0139469094541347E-2</v>
      </c>
      <c r="AU34" s="29">
        <f t="shared" si="9"/>
        <v>5.8834536970486025E-2</v>
      </c>
      <c r="AV34" s="29">
        <f t="shared" si="9"/>
        <v>4.4875226085517875E-2</v>
      </c>
      <c r="AW34" s="29">
        <f t="shared" si="9"/>
        <v>-3.711604670505591E-3</v>
      </c>
      <c r="AX34" s="29">
        <f t="shared" si="9"/>
        <v>-1.425214642691253E-2</v>
      </c>
      <c r="AY34" s="29">
        <f t="shared" si="9"/>
        <v>-1.2351947734569418E-2</v>
      </c>
      <c r="AZ34" s="73">
        <f t="shared" si="9"/>
        <v>3.6582741725344745E-2</v>
      </c>
    </row>
    <row r="35" spans="2:52" ht="15.75">
      <c r="B35" s="1" t="s">
        <v>11</v>
      </c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69">
        <v>174.85619426343825</v>
      </c>
      <c r="N35" s="69">
        <v>174.73946566770101</v>
      </c>
      <c r="O35" s="69">
        <v>173.5734465306283</v>
      </c>
      <c r="P35" s="69">
        <v>174.59057812199504</v>
      </c>
      <c r="Q35" s="69">
        <v>176.40292175594007</v>
      </c>
      <c r="R35" s="69">
        <v>176.0631423544296</v>
      </c>
      <c r="S35" s="69">
        <v>175.03818963908989</v>
      </c>
      <c r="T35" s="71">
        <v>174.95457960432307</v>
      </c>
      <c r="U35" s="75">
        <f t="shared" si="10"/>
        <v>1400.2185179375451</v>
      </c>
      <c r="X35" s="28">
        <v>295.42494928553998</v>
      </c>
      <c r="Y35" s="28">
        <v>312.37078587036336</v>
      </c>
      <c r="Z35" s="28">
        <v>283.06161567704106</v>
      </c>
      <c r="AA35" s="28">
        <v>273.32213044183817</v>
      </c>
      <c r="AB35" s="28">
        <v>281.46812997883063</v>
      </c>
      <c r="AC35" s="28">
        <v>278.26711674284826</v>
      </c>
      <c r="AD35" s="28">
        <v>259.28348454827437</v>
      </c>
      <c r="AE35" s="28">
        <v>237.15262309789017</v>
      </c>
      <c r="AF35" s="28">
        <f t="shared" si="7"/>
        <v>2220.350835642626</v>
      </c>
      <c r="AH35" s="28">
        <f t="shared" si="11"/>
        <v>120.56875502210173</v>
      </c>
      <c r="AI35" s="28">
        <f t="shared" si="8"/>
        <v>137.63132020266235</v>
      </c>
      <c r="AJ35" s="28">
        <f t="shared" si="8"/>
        <v>109.48816914641276</v>
      </c>
      <c r="AK35" s="28">
        <f t="shared" si="8"/>
        <v>98.731552319843132</v>
      </c>
      <c r="AL35" s="28">
        <f t="shared" si="8"/>
        <v>105.06520822289056</v>
      </c>
      <c r="AM35" s="28">
        <f t="shared" si="8"/>
        <v>102.20397438841866</v>
      </c>
      <c r="AN35" s="28">
        <f t="shared" si="8"/>
        <v>84.24529490918448</v>
      </c>
      <c r="AO35" s="28">
        <f t="shared" si="8"/>
        <v>62.198043493567098</v>
      </c>
      <c r="AP35" s="28">
        <f t="shared" si="12"/>
        <v>820.13231770508082</v>
      </c>
      <c r="AR35" s="29">
        <f t="shared" si="13"/>
        <v>0.68953093443434377</v>
      </c>
      <c r="AS35" s="29">
        <f t="shared" si="9"/>
        <v>0.78763729576919639</v>
      </c>
      <c r="AT35" s="29">
        <f t="shared" si="9"/>
        <v>0.63078870262043663</v>
      </c>
      <c r="AU35" s="29">
        <f t="shared" si="9"/>
        <v>0.56550332430226868</v>
      </c>
      <c r="AV35" s="29">
        <f t="shared" si="9"/>
        <v>0.59559789133341079</v>
      </c>
      <c r="AW35" s="29">
        <f t="shared" si="9"/>
        <v>0.58049613917871379</v>
      </c>
      <c r="AX35" s="29">
        <f t="shared" si="9"/>
        <v>0.48129665350681078</v>
      </c>
      <c r="AY35" s="29">
        <f t="shared" si="9"/>
        <v>0.35550966218908969</v>
      </c>
      <c r="AZ35" s="73">
        <f t="shared" si="9"/>
        <v>0.58571737710846483</v>
      </c>
    </row>
    <row r="36" spans="2:52" ht="15.75">
      <c r="B36" s="1" t="s">
        <v>12</v>
      </c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69">
        <v>125.63237985736667</v>
      </c>
      <c r="N36" s="69">
        <v>125.18396119793118</v>
      </c>
      <c r="O36" s="69">
        <v>124.64600495081935</v>
      </c>
      <c r="P36" s="69">
        <v>126.50643862621948</v>
      </c>
      <c r="Q36" s="69">
        <v>127.07648400265113</v>
      </c>
      <c r="R36" s="69">
        <v>128.34654408731851</v>
      </c>
      <c r="S36" s="69">
        <v>129.16916095810222</v>
      </c>
      <c r="T36" s="71">
        <v>129.93075988205558</v>
      </c>
      <c r="U36" s="75">
        <f t="shared" si="10"/>
        <v>1016.4917335624641</v>
      </c>
      <c r="X36" s="28">
        <v>152.49370159193225</v>
      </c>
      <c r="Y36" s="28">
        <v>151.56327292898536</v>
      </c>
      <c r="Z36" s="28">
        <v>153.39943272443844</v>
      </c>
      <c r="AA36" s="28">
        <v>155.75833112973103</v>
      </c>
      <c r="AB36" s="28">
        <v>156.99695397067967</v>
      </c>
      <c r="AC36" s="28">
        <v>156.66304448049172</v>
      </c>
      <c r="AD36" s="28">
        <v>160.14916911855991</v>
      </c>
      <c r="AE36" s="28">
        <v>156.62623932490402</v>
      </c>
      <c r="AF36" s="28">
        <f t="shared" si="7"/>
        <v>1243.6501452697223</v>
      </c>
      <c r="AH36" s="28">
        <f t="shared" si="11"/>
        <v>26.861321734565578</v>
      </c>
      <c r="AI36" s="28">
        <f t="shared" si="8"/>
        <v>26.379311731054173</v>
      </c>
      <c r="AJ36" s="28">
        <f t="shared" si="8"/>
        <v>28.753427773619094</v>
      </c>
      <c r="AK36" s="28">
        <f t="shared" si="8"/>
        <v>29.251892503511556</v>
      </c>
      <c r="AL36" s="28">
        <f t="shared" si="8"/>
        <v>29.920469968028542</v>
      </c>
      <c r="AM36" s="28">
        <f t="shared" si="8"/>
        <v>28.316500393173214</v>
      </c>
      <c r="AN36" s="28">
        <f t="shared" si="8"/>
        <v>30.980008160457686</v>
      </c>
      <c r="AO36" s="28">
        <f t="shared" si="8"/>
        <v>26.695479442848438</v>
      </c>
      <c r="AP36" s="28">
        <f t="shared" si="12"/>
        <v>227.15841170725827</v>
      </c>
      <c r="AR36" s="29">
        <f t="shared" si="13"/>
        <v>0.21380890631111069</v>
      </c>
      <c r="AS36" s="29">
        <f t="shared" si="9"/>
        <v>0.21072437298373431</v>
      </c>
      <c r="AT36" s="29">
        <f t="shared" si="9"/>
        <v>0.23068070079714245</v>
      </c>
      <c r="AU36" s="29">
        <f t="shared" si="9"/>
        <v>0.23122848782377203</v>
      </c>
      <c r="AV36" s="29">
        <f t="shared" si="9"/>
        <v>0.2354524537160182</v>
      </c>
      <c r="AW36" s="29">
        <f t="shared" si="9"/>
        <v>0.22062534363144629</v>
      </c>
      <c r="AX36" s="29">
        <f t="shared" si="9"/>
        <v>0.23984059299190211</v>
      </c>
      <c r="AY36" s="29">
        <f t="shared" si="9"/>
        <v>0.20545927282408885</v>
      </c>
      <c r="AZ36" s="73">
        <f t="shared" si="9"/>
        <v>0.22347295527052038</v>
      </c>
    </row>
    <row r="37" spans="2:52" ht="15.75">
      <c r="B37" s="1" t="s">
        <v>13</v>
      </c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69">
        <v>305.89275249167963</v>
      </c>
      <c r="N37" s="69">
        <v>307.58323130635239</v>
      </c>
      <c r="O37" s="69">
        <v>307.22959911285466</v>
      </c>
      <c r="P37" s="69">
        <v>310.27738449991489</v>
      </c>
      <c r="Q37" s="69">
        <v>311.06954697352501</v>
      </c>
      <c r="R37" s="69">
        <v>313.98071522692715</v>
      </c>
      <c r="S37" s="69">
        <v>317.42550371741828</v>
      </c>
      <c r="T37" s="71">
        <v>320.35941728510306</v>
      </c>
      <c r="U37" s="75">
        <f t="shared" si="10"/>
        <v>2493.8181506137753</v>
      </c>
      <c r="X37" s="28">
        <v>318.06435958173967</v>
      </c>
      <c r="Y37" s="28">
        <v>329.98676882105093</v>
      </c>
      <c r="Z37" s="28">
        <v>321.27593623469477</v>
      </c>
      <c r="AA37" s="28">
        <v>322.9645411366397</v>
      </c>
      <c r="AB37" s="28">
        <v>292.48132585559847</v>
      </c>
      <c r="AC37" s="28">
        <v>297.14124318777408</v>
      </c>
      <c r="AD37" s="28">
        <v>305.93445849303322</v>
      </c>
      <c r="AE37" s="28">
        <v>301.82041338077397</v>
      </c>
      <c r="AF37" s="28">
        <f t="shared" si="7"/>
        <v>2489.6690466913046</v>
      </c>
      <c r="AH37" s="28">
        <f t="shared" si="11"/>
        <v>12.171607090060036</v>
      </c>
      <c r="AI37" s="28">
        <f t="shared" si="8"/>
        <v>22.403537514698542</v>
      </c>
      <c r="AJ37" s="28">
        <f t="shared" si="8"/>
        <v>14.046337121840111</v>
      </c>
      <c r="AK37" s="28">
        <f t="shared" si="8"/>
        <v>12.687156636724808</v>
      </c>
      <c r="AL37" s="28">
        <f t="shared" si="8"/>
        <v>-18.588221117926537</v>
      </c>
      <c r="AM37" s="28">
        <f t="shared" si="8"/>
        <v>-16.839472039153065</v>
      </c>
      <c r="AN37" s="28">
        <f t="shared" si="8"/>
        <v>-11.491045224385061</v>
      </c>
      <c r="AO37" s="28">
        <f t="shared" si="8"/>
        <v>-18.539003904329093</v>
      </c>
      <c r="AP37" s="28">
        <f t="shared" si="12"/>
        <v>-4.1491039224702604</v>
      </c>
      <c r="AR37" s="29">
        <f t="shared" si="13"/>
        <v>3.979043959333789E-2</v>
      </c>
      <c r="AS37" s="29">
        <f t="shared" si="9"/>
        <v>7.2837317624720108E-2</v>
      </c>
      <c r="AT37" s="29">
        <f t="shared" si="9"/>
        <v>4.5719348534125022E-2</v>
      </c>
      <c r="AU37" s="29">
        <f t="shared" si="9"/>
        <v>4.088972406794375E-2</v>
      </c>
      <c r="AV37" s="29">
        <f t="shared" si="9"/>
        <v>-5.9755836914208035E-2</v>
      </c>
      <c r="AW37" s="29">
        <f t="shared" si="9"/>
        <v>-5.363218574421829E-2</v>
      </c>
      <c r="AX37" s="29">
        <f t="shared" si="9"/>
        <v>-3.6200762351517715E-2</v>
      </c>
      <c r="AY37" s="29">
        <f t="shared" si="9"/>
        <v>-5.7869389517057189E-2</v>
      </c>
      <c r="AZ37" s="73">
        <f t="shared" si="9"/>
        <v>-1.6637556036109083E-3</v>
      </c>
    </row>
    <row r="38" spans="2:52">
      <c r="U38" s="74">
        <f>SUM(U24:U37)</f>
        <v>24934.579278935831</v>
      </c>
      <c r="AF38" s="86">
        <f>SUM(AF24:AF37)</f>
        <v>26502.890950772413</v>
      </c>
    </row>
    <row r="41" spans="2:52" ht="65.25">
      <c r="B41" s="10" t="s">
        <v>26</v>
      </c>
      <c r="C41" s="30"/>
      <c r="D41" s="30"/>
      <c r="E41" s="15" t="s">
        <v>36</v>
      </c>
      <c r="F41" s="32" t="s">
        <v>62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2:52" ht="15.75">
      <c r="B42" s="30"/>
      <c r="C42" s="9">
        <v>2006</v>
      </c>
      <c r="D42" s="9">
        <v>2007</v>
      </c>
      <c r="E42" s="9">
        <v>2008</v>
      </c>
      <c r="F42" s="9">
        <v>2009</v>
      </c>
      <c r="G42" s="9">
        <v>2010</v>
      </c>
      <c r="H42" s="9">
        <v>2011</v>
      </c>
      <c r="I42" s="9">
        <v>2012</v>
      </c>
      <c r="J42" s="9">
        <v>2013</v>
      </c>
      <c r="K42" s="9">
        <v>2014</v>
      </c>
      <c r="L42" s="9">
        <v>2015</v>
      </c>
      <c r="M42" s="9">
        <v>2016</v>
      </c>
      <c r="N42" s="9">
        <v>2017</v>
      </c>
      <c r="O42" s="9">
        <v>2018</v>
      </c>
      <c r="P42" s="9">
        <v>2019</v>
      </c>
      <c r="Q42" s="9">
        <v>2020</v>
      </c>
      <c r="R42" s="9">
        <v>2021</v>
      </c>
      <c r="S42" s="9">
        <v>2022</v>
      </c>
      <c r="T42" s="43">
        <v>2023</v>
      </c>
      <c r="U42" s="15"/>
      <c r="X42" s="9">
        <v>2016</v>
      </c>
      <c r="Y42" s="9">
        <v>2017</v>
      </c>
      <c r="Z42" s="9">
        <v>2018</v>
      </c>
      <c r="AA42" s="9">
        <v>2019</v>
      </c>
      <c r="AB42" s="9">
        <v>2020</v>
      </c>
      <c r="AC42" s="9">
        <v>2021</v>
      </c>
      <c r="AD42" s="9">
        <v>2022</v>
      </c>
      <c r="AE42" s="9">
        <v>2023</v>
      </c>
      <c r="AF42" s="15"/>
      <c r="AH42" s="9">
        <v>2016</v>
      </c>
      <c r="AI42" s="9">
        <v>2017</v>
      </c>
      <c r="AJ42" s="9">
        <v>2018</v>
      </c>
      <c r="AK42" s="9">
        <v>2019</v>
      </c>
      <c r="AL42" s="9">
        <v>2020</v>
      </c>
      <c r="AM42" s="9">
        <v>2021</v>
      </c>
      <c r="AN42" s="9">
        <v>2022</v>
      </c>
      <c r="AO42" s="9">
        <v>2023</v>
      </c>
      <c r="AP42" s="15"/>
      <c r="AR42" s="9">
        <v>2016</v>
      </c>
      <c r="AS42" s="9">
        <v>2017</v>
      </c>
      <c r="AT42" s="9">
        <v>2018</v>
      </c>
      <c r="AU42" s="9">
        <v>2019</v>
      </c>
      <c r="AV42" s="9">
        <v>2020</v>
      </c>
      <c r="AW42" s="9">
        <v>2021</v>
      </c>
      <c r="AX42" s="9">
        <v>2022</v>
      </c>
      <c r="AY42" s="9">
        <v>2023</v>
      </c>
      <c r="AZ42" s="15" t="s">
        <v>31</v>
      </c>
    </row>
    <row r="43" spans="2:52" ht="15.75">
      <c r="B43" s="1" t="s">
        <v>0</v>
      </c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82">
        <v>225.10039064196366</v>
      </c>
      <c r="N43" s="82">
        <v>222.57685377432171</v>
      </c>
      <c r="O43" s="82">
        <v>218.43621595593774</v>
      </c>
      <c r="P43" s="82">
        <v>226.30034062309028</v>
      </c>
      <c r="Q43" s="82">
        <v>231.26284869574195</v>
      </c>
      <c r="R43" s="82">
        <v>240.14650845041427</v>
      </c>
      <c r="S43" s="82">
        <v>240.05849863782595</v>
      </c>
      <c r="T43" s="83">
        <v>233.45182439593017</v>
      </c>
      <c r="U43" s="75">
        <f>SUM(M43:T43)</f>
        <v>1837.3334811752259</v>
      </c>
      <c r="X43" s="28">
        <v>238.43784457273424</v>
      </c>
      <c r="Y43" s="28">
        <v>230.29545336074355</v>
      </c>
      <c r="Z43" s="28">
        <v>230.50973038132571</v>
      </c>
      <c r="AA43" s="28">
        <v>232.6579274845453</v>
      </c>
      <c r="AB43" s="28">
        <v>236.37083382097236</v>
      </c>
      <c r="AC43" s="28">
        <v>238.67759660812271</v>
      </c>
      <c r="AD43" s="28">
        <v>247.46130972719044</v>
      </c>
      <c r="AE43" s="28">
        <v>245.45948782634258</v>
      </c>
      <c r="AF43" s="28">
        <f t="shared" ref="AF43:AF56" si="14">SUM(X43:AE43)</f>
        <v>1899.8701837819769</v>
      </c>
      <c r="AH43" s="28">
        <f>X43-M43</f>
        <v>13.337453930770579</v>
      </c>
      <c r="AI43" s="28">
        <f t="shared" ref="AI43:AI56" si="15">Y43-N43</f>
        <v>7.7185995864218455</v>
      </c>
      <c r="AJ43" s="28">
        <f t="shared" ref="AJ43:AJ56" si="16">Z43-O43</f>
        <v>12.07351442538797</v>
      </c>
      <c r="AK43" s="28">
        <f t="shared" ref="AK43:AK56" si="17">AA43-P43</f>
        <v>6.3575868614550188</v>
      </c>
      <c r="AL43" s="28">
        <f t="shared" ref="AL43:AL56" si="18">AB43-Q43</f>
        <v>5.1079851252304138</v>
      </c>
      <c r="AM43" s="28">
        <f t="shared" ref="AM43:AM56" si="19">AC43-R43</f>
        <v>-1.4689118422915612</v>
      </c>
      <c r="AN43" s="28">
        <f t="shared" ref="AN43:AN56" si="20">AD43-S43</f>
        <v>7.4028110893644907</v>
      </c>
      <c r="AO43" s="28">
        <f t="shared" ref="AO43:AO56" si="21">AE43-T43</f>
        <v>12.007663430412407</v>
      </c>
      <c r="AP43" s="28">
        <f>SUM(AH43:AO43)</f>
        <v>62.536702606751163</v>
      </c>
      <c r="AR43" s="29">
        <f>AH43/M43</f>
        <v>5.9251136316260951E-2</v>
      </c>
      <c r="AS43" s="29">
        <f t="shared" ref="AS43:AS56" si="22">AI43/N43</f>
        <v>3.4678356960908423E-2</v>
      </c>
      <c r="AT43" s="29">
        <f t="shared" ref="AT43:AT56" si="23">AJ43/O43</f>
        <v>5.5272493952300474E-2</v>
      </c>
      <c r="AU43" s="29">
        <f t="shared" ref="AU43:AU56" si="24">AK43/P43</f>
        <v>2.8093580610396705E-2</v>
      </c>
      <c r="AV43" s="29">
        <f t="shared" ref="AV43:AV56" si="25">AL43/Q43</f>
        <v>2.2087357109185617E-2</v>
      </c>
      <c r="AW43" s="29">
        <f t="shared" ref="AW43:AW56" si="26">AM43/R43</f>
        <v>-6.1167320389955357E-3</v>
      </c>
      <c r="AX43" s="29">
        <f t="shared" ref="AX43:AX56" si="27">AN43/S43</f>
        <v>3.0837529732838345E-2</v>
      </c>
      <c r="AY43" s="29">
        <f t="shared" ref="AY43:AY56" si="28">AO43/T43</f>
        <v>5.1435294889996756E-2</v>
      </c>
      <c r="AZ43" s="73">
        <f>AP43/U43</f>
        <v>3.4036664137176882E-2</v>
      </c>
    </row>
    <row r="44" spans="2:52" ht="15.75">
      <c r="B44" s="1" t="s">
        <v>1</v>
      </c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82">
        <v>173.11849493220691</v>
      </c>
      <c r="N44" s="82">
        <v>168.92145849656717</v>
      </c>
      <c r="O44" s="82">
        <v>150.65448137907848</v>
      </c>
      <c r="P44" s="82">
        <v>158.98681727317</v>
      </c>
      <c r="Q44" s="82">
        <v>165.06087747683074</v>
      </c>
      <c r="R44" s="82">
        <v>152.55592660282809</v>
      </c>
      <c r="S44" s="82">
        <v>151.77966786968469</v>
      </c>
      <c r="T44" s="83">
        <v>156.89833743448642</v>
      </c>
      <c r="U44" s="75">
        <f t="shared" ref="U44:U56" si="29">SUM(M44:T44)</f>
        <v>1277.9760614648526</v>
      </c>
      <c r="X44" s="28">
        <v>192.67400200652634</v>
      </c>
      <c r="Y44" s="28">
        <v>181.00025421630747</v>
      </c>
      <c r="Z44" s="28">
        <v>169.79230732992403</v>
      </c>
      <c r="AA44" s="28">
        <v>175.47347634210908</v>
      </c>
      <c r="AB44" s="28">
        <v>173.05000957298705</v>
      </c>
      <c r="AC44" s="28">
        <v>160.59610787135085</v>
      </c>
      <c r="AD44" s="28">
        <v>156.38988953915873</v>
      </c>
      <c r="AE44" s="28">
        <v>155.62399578684119</v>
      </c>
      <c r="AF44" s="28">
        <f t="shared" si="14"/>
        <v>1364.6000426652049</v>
      </c>
      <c r="AH44" s="28">
        <f t="shared" ref="AH44:AH56" si="30">X44-M44</f>
        <v>19.555507074319422</v>
      </c>
      <c r="AI44" s="28">
        <f t="shared" si="15"/>
        <v>12.078795719740299</v>
      </c>
      <c r="AJ44" s="28">
        <f t="shared" si="16"/>
        <v>19.137825950845553</v>
      </c>
      <c r="AK44" s="28">
        <f t="shared" si="17"/>
        <v>16.486659068939076</v>
      </c>
      <c r="AL44" s="28">
        <f t="shared" si="18"/>
        <v>7.989132096156311</v>
      </c>
      <c r="AM44" s="28">
        <f t="shared" si="19"/>
        <v>8.0401812685227583</v>
      </c>
      <c r="AN44" s="28">
        <f t="shared" si="20"/>
        <v>4.6102216694740434</v>
      </c>
      <c r="AO44" s="28">
        <f t="shared" si="21"/>
        <v>-1.2743416476452296</v>
      </c>
      <c r="AP44" s="28">
        <f t="shared" ref="AP44:AP56" si="31">SUM(AH44:AO44)</f>
        <v>86.623981200352233</v>
      </c>
      <c r="AR44" s="29">
        <f t="shared" ref="AR44:AR56" si="32">AH44/M44</f>
        <v>0.1129602419543755</v>
      </c>
      <c r="AS44" s="29">
        <f t="shared" si="22"/>
        <v>7.1505395627316143E-2</v>
      </c>
      <c r="AT44" s="29">
        <f t="shared" si="23"/>
        <v>0.12703124245398809</v>
      </c>
      <c r="AU44" s="29">
        <f t="shared" si="24"/>
        <v>0.10369827732705547</v>
      </c>
      <c r="AV44" s="29">
        <f t="shared" si="25"/>
        <v>4.8401124592820179E-2</v>
      </c>
      <c r="AW44" s="29">
        <f t="shared" si="26"/>
        <v>5.2703172191107185E-2</v>
      </c>
      <c r="AX44" s="29">
        <f t="shared" si="27"/>
        <v>3.0374435088580492E-2</v>
      </c>
      <c r="AY44" s="29">
        <f t="shared" si="28"/>
        <v>-8.1220850933320845E-3</v>
      </c>
      <c r="AZ44" s="73">
        <f t="shared" ref="AZ44:AZ56" si="33">AP44/U44</f>
        <v>6.778216260253056E-2</v>
      </c>
    </row>
    <row r="45" spans="2:52" ht="15.75">
      <c r="B45" s="1" t="s">
        <v>2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82">
        <v>209.47749988495559</v>
      </c>
      <c r="N45" s="82">
        <v>210.20445632322031</v>
      </c>
      <c r="O45" s="82">
        <v>212.58919297831753</v>
      </c>
      <c r="P45" s="82">
        <v>210.89912401602365</v>
      </c>
      <c r="Q45" s="82">
        <v>214.37121780673343</v>
      </c>
      <c r="R45" s="82">
        <v>210.63281418424967</v>
      </c>
      <c r="S45" s="82">
        <v>200.35222223113314</v>
      </c>
      <c r="T45" s="83">
        <v>206.96892996349433</v>
      </c>
      <c r="U45" s="75">
        <f t="shared" si="29"/>
        <v>1675.4954573881273</v>
      </c>
      <c r="X45" s="28">
        <v>252.11722732107847</v>
      </c>
      <c r="Y45" s="28">
        <v>241.86541258891359</v>
      </c>
      <c r="Z45" s="28">
        <v>239.56432799657961</v>
      </c>
      <c r="AA45" s="28">
        <v>242.53470699938495</v>
      </c>
      <c r="AB45" s="28">
        <v>232.06271058795411</v>
      </c>
      <c r="AC45" s="28">
        <v>224.20779727513371</v>
      </c>
      <c r="AD45" s="28">
        <v>209.53670993611826</v>
      </c>
      <c r="AE45" s="28">
        <v>217.51506210481008</v>
      </c>
      <c r="AF45" s="28">
        <f t="shared" si="14"/>
        <v>1859.4039548099729</v>
      </c>
      <c r="AH45" s="28">
        <f t="shared" si="30"/>
        <v>42.639727436122882</v>
      </c>
      <c r="AI45" s="28">
        <f t="shared" si="15"/>
        <v>31.660956265693272</v>
      </c>
      <c r="AJ45" s="28">
        <f t="shared" si="16"/>
        <v>26.97513501826208</v>
      </c>
      <c r="AK45" s="28">
        <f t="shared" si="17"/>
        <v>31.635582983361303</v>
      </c>
      <c r="AL45" s="28">
        <f t="shared" si="18"/>
        <v>17.691492781220688</v>
      </c>
      <c r="AM45" s="28">
        <f t="shared" si="19"/>
        <v>13.574983090884047</v>
      </c>
      <c r="AN45" s="28">
        <f t="shared" si="20"/>
        <v>9.1844877049851164</v>
      </c>
      <c r="AO45" s="28">
        <f t="shared" si="21"/>
        <v>10.546132141315752</v>
      </c>
      <c r="AP45" s="28">
        <f t="shared" si="31"/>
        <v>183.90849742184514</v>
      </c>
      <c r="AR45" s="29">
        <f t="shared" si="32"/>
        <v>0.20355277993837281</v>
      </c>
      <c r="AS45" s="29">
        <f t="shared" si="22"/>
        <v>0.15061981472462169</v>
      </c>
      <c r="AT45" s="29">
        <f t="shared" si="23"/>
        <v>0.12688855270744331</v>
      </c>
      <c r="AU45" s="29">
        <f t="shared" si="24"/>
        <v>0.15000338731116636</v>
      </c>
      <c r="AV45" s="29">
        <f t="shared" si="25"/>
        <v>8.2527369869076689E-2</v>
      </c>
      <c r="AW45" s="29">
        <f t="shared" si="26"/>
        <v>6.4448567254147868E-2</v>
      </c>
      <c r="AX45" s="29">
        <f t="shared" si="27"/>
        <v>4.5841706184768835E-2</v>
      </c>
      <c r="AY45" s="29">
        <f t="shared" si="28"/>
        <v>5.0955146471385361E-2</v>
      </c>
      <c r="AZ45" s="73">
        <f t="shared" si="33"/>
        <v>0.10976365027484696</v>
      </c>
    </row>
    <row r="46" spans="2:52" ht="15.75">
      <c r="B46" s="1" t="s">
        <v>3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82">
        <v>259.88673115059612</v>
      </c>
      <c r="N46" s="82">
        <v>260.95436144577548</v>
      </c>
      <c r="O46" s="82">
        <v>255.41084684393806</v>
      </c>
      <c r="P46" s="82">
        <v>260.80801023768561</v>
      </c>
      <c r="Q46" s="82">
        <v>271.2588284227167</v>
      </c>
      <c r="R46" s="82">
        <v>271.75265766658248</v>
      </c>
      <c r="S46" s="82">
        <v>272.82712733384483</v>
      </c>
      <c r="T46" s="83">
        <v>276.36961229687614</v>
      </c>
      <c r="U46" s="75">
        <f t="shared" si="29"/>
        <v>2129.2681753980155</v>
      </c>
      <c r="X46" s="28">
        <v>259.64875123132543</v>
      </c>
      <c r="Y46" s="28">
        <v>260.03036488763672</v>
      </c>
      <c r="Z46" s="28">
        <v>252.53667640756882</v>
      </c>
      <c r="AA46" s="28">
        <v>256.081686999824</v>
      </c>
      <c r="AB46" s="28">
        <v>264.63229637463849</v>
      </c>
      <c r="AC46" s="28">
        <v>264.88302719911314</v>
      </c>
      <c r="AD46" s="28">
        <v>262.99679901556124</v>
      </c>
      <c r="AE46" s="28">
        <v>265.72223590265509</v>
      </c>
      <c r="AF46" s="28">
        <f t="shared" si="14"/>
        <v>2086.531838018323</v>
      </c>
      <c r="AH46" s="28">
        <f t="shared" si="30"/>
        <v>-0.23797991927068551</v>
      </c>
      <c r="AI46" s="28">
        <f t="shared" si="15"/>
        <v>-0.9239965581387537</v>
      </c>
      <c r="AJ46" s="28">
        <f t="shared" si="16"/>
        <v>-2.8741704363692406</v>
      </c>
      <c r="AK46" s="28">
        <f t="shared" si="17"/>
        <v>-4.7263232378616067</v>
      </c>
      <c r="AL46" s="28">
        <f t="shared" si="18"/>
        <v>-6.6265320480782179</v>
      </c>
      <c r="AM46" s="28">
        <f t="shared" si="19"/>
        <v>-6.8696304674693351</v>
      </c>
      <c r="AN46" s="28">
        <f t="shared" si="20"/>
        <v>-9.8303283182835912</v>
      </c>
      <c r="AO46" s="28">
        <f t="shared" si="21"/>
        <v>-10.647376394221055</v>
      </c>
      <c r="AP46" s="28">
        <f t="shared" si="31"/>
        <v>-42.736337379692486</v>
      </c>
      <c r="AR46" s="29">
        <f t="shared" si="32"/>
        <v>-9.1570630873333693E-4</v>
      </c>
      <c r="AS46" s="29">
        <f t="shared" si="22"/>
        <v>-3.5408358496845965E-3</v>
      </c>
      <c r="AT46" s="29">
        <f t="shared" si="23"/>
        <v>-1.1253125980688774E-2</v>
      </c>
      <c r="AU46" s="29">
        <f t="shared" si="24"/>
        <v>-1.8121848456856458E-2</v>
      </c>
      <c r="AV46" s="29">
        <f t="shared" si="25"/>
        <v>-2.44288161480656E-2</v>
      </c>
      <c r="AW46" s="29">
        <f t="shared" si="26"/>
        <v>-2.5278981727191757E-2</v>
      </c>
      <c r="AX46" s="29">
        <f t="shared" si="27"/>
        <v>-3.6031344882558956E-2</v>
      </c>
      <c r="AY46" s="29">
        <f t="shared" si="28"/>
        <v>-3.8525857838464697E-2</v>
      </c>
      <c r="AZ46" s="73">
        <f t="shared" si="33"/>
        <v>-2.0070904113195585E-2</v>
      </c>
    </row>
    <row r="47" spans="2:52" ht="15.75">
      <c r="B47" s="1" t="s">
        <v>4</v>
      </c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82">
        <v>280.75239175790153</v>
      </c>
      <c r="N47" s="82">
        <v>274.06155495826056</v>
      </c>
      <c r="O47" s="82">
        <v>246.8173078348899</v>
      </c>
      <c r="P47" s="82">
        <v>250.40193971386145</v>
      </c>
      <c r="Q47" s="82">
        <v>247.96688516206893</v>
      </c>
      <c r="R47" s="82">
        <v>256.89740266812817</v>
      </c>
      <c r="S47" s="82">
        <v>270.02896861829481</v>
      </c>
      <c r="T47" s="83">
        <v>260.94498362173618</v>
      </c>
      <c r="U47" s="75">
        <f t="shared" si="29"/>
        <v>2087.8714343351412</v>
      </c>
      <c r="X47" s="28">
        <v>281.77402660650483</v>
      </c>
      <c r="Y47" s="28">
        <v>275.3487411364863</v>
      </c>
      <c r="Z47" s="28">
        <v>244.79321182590394</v>
      </c>
      <c r="AA47" s="28">
        <v>248.98009181109202</v>
      </c>
      <c r="AB47" s="28">
        <v>248.36299715058021</v>
      </c>
      <c r="AC47" s="28">
        <v>258.30960492145454</v>
      </c>
      <c r="AD47" s="28">
        <v>271.45170025953576</v>
      </c>
      <c r="AE47" s="28">
        <v>263.92582059686782</v>
      </c>
      <c r="AF47" s="28">
        <f t="shared" si="14"/>
        <v>2092.9461943084252</v>
      </c>
      <c r="AH47" s="28">
        <f t="shared" si="30"/>
        <v>1.0216348486032985</v>
      </c>
      <c r="AI47" s="28">
        <f t="shared" si="15"/>
        <v>1.2871861782257383</v>
      </c>
      <c r="AJ47" s="28">
        <f t="shared" si="16"/>
        <v>-2.0240960089859641</v>
      </c>
      <c r="AK47" s="28">
        <f t="shared" si="17"/>
        <v>-1.4218479027694286</v>
      </c>
      <c r="AL47" s="28">
        <f t="shared" si="18"/>
        <v>0.39611198851127938</v>
      </c>
      <c r="AM47" s="28">
        <f t="shared" si="19"/>
        <v>1.4122022533263703</v>
      </c>
      <c r="AN47" s="28">
        <f t="shared" si="20"/>
        <v>1.4227316412409436</v>
      </c>
      <c r="AO47" s="28">
        <f t="shared" si="21"/>
        <v>2.9808369751316377</v>
      </c>
      <c r="AP47" s="28">
        <f t="shared" si="31"/>
        <v>5.0747599732838751</v>
      </c>
      <c r="AR47" s="29">
        <f t="shared" si="32"/>
        <v>3.6389177032702712E-3</v>
      </c>
      <c r="AS47" s="29">
        <f t="shared" si="22"/>
        <v>4.6967046451362945E-3</v>
      </c>
      <c r="AT47" s="29">
        <f t="shared" si="23"/>
        <v>-8.2007863497968164E-3</v>
      </c>
      <c r="AU47" s="29">
        <f t="shared" si="24"/>
        <v>-5.6782623345258366E-3</v>
      </c>
      <c r="AV47" s="29">
        <f t="shared" si="25"/>
        <v>1.5974390622860151E-3</v>
      </c>
      <c r="AW47" s="29">
        <f t="shared" si="26"/>
        <v>5.4971449250139671E-3</v>
      </c>
      <c r="AX47" s="29">
        <f t="shared" si="27"/>
        <v>5.2688111520807837E-3</v>
      </c>
      <c r="AY47" s="29">
        <f t="shared" si="28"/>
        <v>1.1423239235181603E-2</v>
      </c>
      <c r="AZ47" s="73">
        <f t="shared" si="33"/>
        <v>2.4305902604102991E-3</v>
      </c>
    </row>
    <row r="48" spans="2:52" ht="15.75">
      <c r="B48" s="1" t="s">
        <v>5</v>
      </c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82">
        <v>139.47729873346779</v>
      </c>
      <c r="N48" s="82">
        <v>141.22628937793615</v>
      </c>
      <c r="O48" s="82">
        <v>140.95070657951879</v>
      </c>
      <c r="P48" s="82">
        <v>153.12608709681618</v>
      </c>
      <c r="Q48" s="82">
        <v>148.57870333185539</v>
      </c>
      <c r="R48" s="82">
        <v>149.72459506154846</v>
      </c>
      <c r="S48" s="82">
        <v>146.50659742361734</v>
      </c>
      <c r="T48" s="83">
        <v>149.17099701171966</v>
      </c>
      <c r="U48" s="75">
        <f t="shared" si="29"/>
        <v>1168.7612746164798</v>
      </c>
      <c r="X48" s="28">
        <v>134.1739059781365</v>
      </c>
      <c r="Y48" s="28">
        <v>134.10359115665966</v>
      </c>
      <c r="Z48" s="28">
        <v>134.58694878386669</v>
      </c>
      <c r="AA48" s="28">
        <v>143.56300767460496</v>
      </c>
      <c r="AB48" s="28">
        <v>135.77544536739904</v>
      </c>
      <c r="AC48" s="28">
        <v>136.0814790942612</v>
      </c>
      <c r="AD48" s="28">
        <v>131.46841947221611</v>
      </c>
      <c r="AE48" s="28">
        <v>133.78092570745849</v>
      </c>
      <c r="AF48" s="28">
        <f t="shared" si="14"/>
        <v>1083.5337232346026</v>
      </c>
      <c r="AH48" s="28">
        <f t="shared" si="30"/>
        <v>-5.3033927553312878</v>
      </c>
      <c r="AI48" s="28">
        <f t="shared" si="15"/>
        <v>-7.1226982212764938</v>
      </c>
      <c r="AJ48" s="28">
        <f t="shared" si="16"/>
        <v>-6.3637577956521056</v>
      </c>
      <c r="AK48" s="28">
        <f t="shared" si="17"/>
        <v>-9.5630794222112172</v>
      </c>
      <c r="AL48" s="28">
        <f t="shared" si="18"/>
        <v>-12.80325796445635</v>
      </c>
      <c r="AM48" s="28">
        <f t="shared" si="19"/>
        <v>-13.643115967287258</v>
      </c>
      <c r="AN48" s="28">
        <f t="shared" si="20"/>
        <v>-15.038177951401224</v>
      </c>
      <c r="AO48" s="28">
        <f t="shared" si="21"/>
        <v>-15.39007130426117</v>
      </c>
      <c r="AP48" s="28">
        <f t="shared" si="31"/>
        <v>-85.227551381877106</v>
      </c>
      <c r="AR48" s="29">
        <f t="shared" si="32"/>
        <v>-3.8023340023710474E-2</v>
      </c>
      <c r="AS48" s="29">
        <f t="shared" si="22"/>
        <v>-5.0434648199354844E-2</v>
      </c>
      <c r="AT48" s="29">
        <f t="shared" si="23"/>
        <v>-4.5148817981000518E-2</v>
      </c>
      <c r="AU48" s="29">
        <f t="shared" si="24"/>
        <v>-6.2452320199136428E-2</v>
      </c>
      <c r="AV48" s="29">
        <f t="shared" si="25"/>
        <v>-8.617155539350653E-2</v>
      </c>
      <c r="AW48" s="29">
        <f t="shared" si="26"/>
        <v>-9.1121408354311303E-2</v>
      </c>
      <c r="AX48" s="29">
        <f t="shared" si="27"/>
        <v>-0.10264505637189156</v>
      </c>
      <c r="AY48" s="29">
        <f t="shared" si="28"/>
        <v>-0.10317066730506631</v>
      </c>
      <c r="AZ48" s="73">
        <f t="shared" si="33"/>
        <v>-7.2921265644982872E-2</v>
      </c>
    </row>
    <row r="49" spans="2:52" ht="15.75">
      <c r="B49" s="1" t="s">
        <v>6</v>
      </c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82">
        <v>214.76470233009081</v>
      </c>
      <c r="N49" s="82">
        <v>215.51292010692512</v>
      </c>
      <c r="O49" s="82">
        <v>212.11081452372025</v>
      </c>
      <c r="P49" s="82">
        <v>217.24133667881824</v>
      </c>
      <c r="Q49" s="82">
        <v>215.04824554862</v>
      </c>
      <c r="R49" s="82">
        <v>217.54896915688548</v>
      </c>
      <c r="S49" s="82">
        <v>218.22382054186113</v>
      </c>
      <c r="T49" s="83">
        <v>226.22659103641806</v>
      </c>
      <c r="U49" s="75">
        <f t="shared" si="29"/>
        <v>1736.6773999233392</v>
      </c>
      <c r="X49" s="28">
        <v>211.19921749370641</v>
      </c>
      <c r="Y49" s="28">
        <v>211.2678662387215</v>
      </c>
      <c r="Z49" s="28">
        <v>209.09740558121601</v>
      </c>
      <c r="AA49" s="28">
        <v>213.04462241760794</v>
      </c>
      <c r="AB49" s="28">
        <v>209.26467088500857</v>
      </c>
      <c r="AC49" s="28">
        <v>211.66689554692897</v>
      </c>
      <c r="AD49" s="28">
        <v>211.32719087007104</v>
      </c>
      <c r="AE49" s="28">
        <v>219.16145284741688</v>
      </c>
      <c r="AF49" s="28">
        <f t="shared" si="14"/>
        <v>1696.0293218806773</v>
      </c>
      <c r="AH49" s="28">
        <f t="shared" si="30"/>
        <v>-3.5654848363843996</v>
      </c>
      <c r="AI49" s="28">
        <f t="shared" si="15"/>
        <v>-4.2450538682036267</v>
      </c>
      <c r="AJ49" s="28">
        <f t="shared" si="16"/>
        <v>-3.0134089425042418</v>
      </c>
      <c r="AK49" s="28">
        <f t="shared" si="17"/>
        <v>-4.1967142612103032</v>
      </c>
      <c r="AL49" s="28">
        <f t="shared" si="18"/>
        <v>-5.7835746636114322</v>
      </c>
      <c r="AM49" s="28">
        <f t="shared" si="19"/>
        <v>-5.8820736099565067</v>
      </c>
      <c r="AN49" s="28">
        <f t="shared" si="20"/>
        <v>-6.8966296717900946</v>
      </c>
      <c r="AO49" s="28">
        <f t="shared" si="21"/>
        <v>-7.0651381890011749</v>
      </c>
      <c r="AP49" s="28">
        <f t="shared" si="31"/>
        <v>-40.64807804266178</v>
      </c>
      <c r="AR49" s="29">
        <f t="shared" si="32"/>
        <v>-1.6601819562063282E-2</v>
      </c>
      <c r="AS49" s="29">
        <f t="shared" si="22"/>
        <v>-1.9697444896099384E-2</v>
      </c>
      <c r="AT49" s="29">
        <f t="shared" si="23"/>
        <v>-1.4206767105536968E-2</v>
      </c>
      <c r="AU49" s="29">
        <f t="shared" si="24"/>
        <v>-1.9318212294996879E-2</v>
      </c>
      <c r="AV49" s="29">
        <f t="shared" si="25"/>
        <v>-2.6894312245406487E-2</v>
      </c>
      <c r="AW49" s="29">
        <f t="shared" si="26"/>
        <v>-2.7037929128106548E-2</v>
      </c>
      <c r="AX49" s="29">
        <f t="shared" si="27"/>
        <v>-3.1603468652805194E-2</v>
      </c>
      <c r="AY49" s="29">
        <f t="shared" si="28"/>
        <v>-3.1230361367483216E-2</v>
      </c>
      <c r="AZ49" s="73">
        <f t="shared" si="33"/>
        <v>-2.3405658439763239E-2</v>
      </c>
    </row>
    <row r="50" spans="2:52" ht="15.75">
      <c r="B50" s="1" t="s">
        <v>7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82">
        <v>200.02195172413786</v>
      </c>
      <c r="N50" s="82">
        <v>212.6789308596172</v>
      </c>
      <c r="O50" s="82">
        <v>198.69300036487834</v>
      </c>
      <c r="P50" s="82">
        <v>193.14521290070215</v>
      </c>
      <c r="Q50" s="82">
        <v>198.59909617461184</v>
      </c>
      <c r="R50" s="82">
        <v>208.3838073515752</v>
      </c>
      <c r="S50" s="82">
        <v>211.51435347202562</v>
      </c>
      <c r="T50" s="83">
        <v>202.91300506823086</v>
      </c>
      <c r="U50" s="75">
        <f t="shared" si="29"/>
        <v>1625.949357915779</v>
      </c>
      <c r="X50" s="28">
        <v>260.22158937119985</v>
      </c>
      <c r="Y50" s="28">
        <v>260.64882779747165</v>
      </c>
      <c r="Z50" s="28">
        <v>254.62240798417938</v>
      </c>
      <c r="AA50" s="28">
        <v>244.42971619019036</v>
      </c>
      <c r="AB50" s="28">
        <v>245.83442647905403</v>
      </c>
      <c r="AC50" s="28">
        <v>239.31697301853058</v>
      </c>
      <c r="AD50" s="28">
        <v>234.54445959777809</v>
      </c>
      <c r="AE50" s="28">
        <v>228.37834919676908</v>
      </c>
      <c r="AF50" s="28">
        <f t="shared" si="14"/>
        <v>1967.9967496351728</v>
      </c>
      <c r="AH50" s="28">
        <f t="shared" si="30"/>
        <v>60.199637647061991</v>
      </c>
      <c r="AI50" s="28">
        <f t="shared" si="15"/>
        <v>47.969896937854458</v>
      </c>
      <c r="AJ50" s="28">
        <f t="shared" si="16"/>
        <v>55.929407619301031</v>
      </c>
      <c r="AK50" s="28">
        <f t="shared" si="17"/>
        <v>51.284503289488214</v>
      </c>
      <c r="AL50" s="28">
        <f t="shared" si="18"/>
        <v>47.235330304442186</v>
      </c>
      <c r="AM50" s="28">
        <f t="shared" si="19"/>
        <v>30.933165666955375</v>
      </c>
      <c r="AN50" s="28">
        <f t="shared" si="20"/>
        <v>23.030106125752468</v>
      </c>
      <c r="AO50" s="28">
        <f t="shared" si="21"/>
        <v>25.46534412853822</v>
      </c>
      <c r="AP50" s="28">
        <f t="shared" si="31"/>
        <v>342.04739171939394</v>
      </c>
      <c r="AR50" s="29">
        <f t="shared" si="32"/>
        <v>0.30096515471505286</v>
      </c>
      <c r="AS50" s="29">
        <f t="shared" si="22"/>
        <v>0.22555077150316272</v>
      </c>
      <c r="AT50" s="29">
        <f t="shared" si="23"/>
        <v>0.2814865522016009</v>
      </c>
      <c r="AU50" s="29">
        <f t="shared" si="24"/>
        <v>0.26552303585103132</v>
      </c>
      <c r="AV50" s="29">
        <f t="shared" si="25"/>
        <v>0.23784262473637868</v>
      </c>
      <c r="AW50" s="29">
        <f t="shared" si="26"/>
        <v>0.14844323107489066</v>
      </c>
      <c r="AX50" s="29">
        <f t="shared" si="27"/>
        <v>0.10888200137584693</v>
      </c>
      <c r="AY50" s="29">
        <f t="shared" si="28"/>
        <v>0.12549882704647405</v>
      </c>
      <c r="AZ50" s="73">
        <f t="shared" si="33"/>
        <v>0.21036780146575224</v>
      </c>
    </row>
    <row r="51" spans="2:52" ht="15.75">
      <c r="B51" s="1" t="s">
        <v>8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82">
        <v>211.52798165904585</v>
      </c>
      <c r="N51" s="82">
        <v>222.5953647043107</v>
      </c>
      <c r="O51" s="82">
        <v>230.9291477052578</v>
      </c>
      <c r="P51" s="82">
        <v>219.88793634140907</v>
      </c>
      <c r="Q51" s="82">
        <v>214.22672498190011</v>
      </c>
      <c r="R51" s="82">
        <v>223.63445454558462</v>
      </c>
      <c r="S51" s="82">
        <v>231.23814996634673</v>
      </c>
      <c r="T51" s="83">
        <v>224.28688493182335</v>
      </c>
      <c r="U51" s="75">
        <f t="shared" si="29"/>
        <v>1778.3266448356783</v>
      </c>
      <c r="X51" s="28">
        <v>232.72926233448376</v>
      </c>
      <c r="Y51" s="28">
        <v>251.19216895507975</v>
      </c>
      <c r="Z51" s="28">
        <v>246.49686250703269</v>
      </c>
      <c r="AA51" s="28">
        <v>237.01035141606062</v>
      </c>
      <c r="AB51" s="28">
        <v>230.77822240272513</v>
      </c>
      <c r="AC51" s="28">
        <v>234.21613679146907</v>
      </c>
      <c r="AD51" s="28">
        <v>237.26484874077292</v>
      </c>
      <c r="AE51" s="28">
        <v>227.40276068186876</v>
      </c>
      <c r="AF51" s="28">
        <f t="shared" si="14"/>
        <v>1897.0906138294929</v>
      </c>
      <c r="AH51" s="28">
        <f t="shared" si="30"/>
        <v>21.201280675437914</v>
      </c>
      <c r="AI51" s="28">
        <f t="shared" si="15"/>
        <v>28.596804250769054</v>
      </c>
      <c r="AJ51" s="28">
        <f t="shared" si="16"/>
        <v>15.567714801774883</v>
      </c>
      <c r="AK51" s="28">
        <f t="shared" si="17"/>
        <v>17.122415074651542</v>
      </c>
      <c r="AL51" s="28">
        <f t="shared" si="18"/>
        <v>16.551497420825029</v>
      </c>
      <c r="AM51" s="28">
        <f t="shared" si="19"/>
        <v>10.581682245884451</v>
      </c>
      <c r="AN51" s="28">
        <f t="shared" si="20"/>
        <v>6.0266987744261939</v>
      </c>
      <c r="AO51" s="28">
        <f t="shared" si="21"/>
        <v>3.1158757500454044</v>
      </c>
      <c r="AP51" s="28">
        <f t="shared" si="31"/>
        <v>118.76396899381447</v>
      </c>
      <c r="AR51" s="29">
        <f t="shared" si="32"/>
        <v>0.10022920139999009</v>
      </c>
      <c r="AS51" s="29">
        <f t="shared" si="22"/>
        <v>0.12846990003029141</v>
      </c>
      <c r="AT51" s="29">
        <f t="shared" si="23"/>
        <v>6.7413381794681246E-2</v>
      </c>
      <c r="AU51" s="29">
        <f t="shared" si="24"/>
        <v>7.7868824272680506E-2</v>
      </c>
      <c r="AV51" s="29">
        <f t="shared" si="25"/>
        <v>7.7261590131779578E-2</v>
      </c>
      <c r="AW51" s="29">
        <f t="shared" si="26"/>
        <v>4.7316869251591682E-2</v>
      </c>
      <c r="AX51" s="29">
        <f t="shared" si="27"/>
        <v>2.6062735648522056E-2</v>
      </c>
      <c r="AY51" s="29">
        <f t="shared" si="28"/>
        <v>1.3892367139489853E-2</v>
      </c>
      <c r="AZ51" s="73">
        <f t="shared" si="33"/>
        <v>6.678411378399414E-2</v>
      </c>
    </row>
    <row r="52" spans="2:52" ht="15.75">
      <c r="B52" s="1" t="s">
        <v>9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82">
        <v>291.12775374618889</v>
      </c>
      <c r="N52" s="82">
        <v>299.47972832218625</v>
      </c>
      <c r="O52" s="82">
        <v>297.8725535505082</v>
      </c>
      <c r="P52" s="82">
        <v>289.7131477084755</v>
      </c>
      <c r="Q52" s="82">
        <v>289.80318880863729</v>
      </c>
      <c r="R52" s="82">
        <v>282.82276760268934</v>
      </c>
      <c r="S52" s="82">
        <v>297.9926926598572</v>
      </c>
      <c r="T52" s="83">
        <v>301.84588625908492</v>
      </c>
      <c r="U52" s="75">
        <f t="shared" si="29"/>
        <v>2350.6577186576278</v>
      </c>
      <c r="X52" s="28">
        <v>357.37920583797097</v>
      </c>
      <c r="Y52" s="28">
        <v>364.22455800894602</v>
      </c>
      <c r="Z52" s="28">
        <v>360.04309342877661</v>
      </c>
      <c r="AA52" s="28">
        <v>358.44490231607438</v>
      </c>
      <c r="AB52" s="28">
        <v>359.30864562208006</v>
      </c>
      <c r="AC52" s="28">
        <v>351.94565969939669</v>
      </c>
      <c r="AD52" s="28">
        <v>359.35890567098591</v>
      </c>
      <c r="AE52" s="28">
        <v>350.40207828925611</v>
      </c>
      <c r="AF52" s="28">
        <f t="shared" si="14"/>
        <v>2861.1070488734872</v>
      </c>
      <c r="AH52" s="28">
        <f t="shared" si="30"/>
        <v>66.251452091782085</v>
      </c>
      <c r="AI52" s="28">
        <f t="shared" si="15"/>
        <v>64.744829686759772</v>
      </c>
      <c r="AJ52" s="28">
        <f t="shared" si="16"/>
        <v>62.170539878268414</v>
      </c>
      <c r="AK52" s="28">
        <f t="shared" si="17"/>
        <v>68.731754607598873</v>
      </c>
      <c r="AL52" s="28">
        <f t="shared" si="18"/>
        <v>69.505456813442777</v>
      </c>
      <c r="AM52" s="28">
        <f t="shared" si="19"/>
        <v>69.122892096707346</v>
      </c>
      <c r="AN52" s="28">
        <f t="shared" si="20"/>
        <v>61.366213011128707</v>
      </c>
      <c r="AO52" s="28">
        <f t="shared" si="21"/>
        <v>48.556192030171189</v>
      </c>
      <c r="AP52" s="28">
        <f t="shared" si="31"/>
        <v>510.44933021585916</v>
      </c>
      <c r="AR52" s="29">
        <f t="shared" si="32"/>
        <v>0.22756831404518529</v>
      </c>
      <c r="AS52" s="29">
        <f t="shared" si="22"/>
        <v>0.2161910258483539</v>
      </c>
      <c r="AT52" s="29">
        <f t="shared" si="23"/>
        <v>0.20871523454317378</v>
      </c>
      <c r="AU52" s="29">
        <f t="shared" si="24"/>
        <v>0.23724071603667898</v>
      </c>
      <c r="AV52" s="29">
        <f t="shared" si="25"/>
        <v>0.23983675645245778</v>
      </c>
      <c r="AW52" s="29">
        <f t="shared" si="26"/>
        <v>0.2444035629897077</v>
      </c>
      <c r="AX52" s="29">
        <f t="shared" si="27"/>
        <v>0.20593193901293066</v>
      </c>
      <c r="AY52" s="29">
        <f t="shared" si="28"/>
        <v>0.16086418348101555</v>
      </c>
      <c r="AZ52" s="73">
        <f t="shared" si="33"/>
        <v>0.21715170446310558</v>
      </c>
    </row>
    <row r="53" spans="2:52" ht="15.75">
      <c r="B53" s="1" t="s">
        <v>10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82">
        <v>186.02123057535877</v>
      </c>
      <c r="N53" s="82">
        <v>188.27799654112493</v>
      </c>
      <c r="O53" s="82">
        <v>193.06605841040741</v>
      </c>
      <c r="P53" s="82">
        <v>192.42772857475626</v>
      </c>
      <c r="Q53" s="82">
        <v>191.25200960945602</v>
      </c>
      <c r="R53" s="82">
        <v>183.91205675022934</v>
      </c>
      <c r="S53" s="82">
        <v>183.32498736734496</v>
      </c>
      <c r="T53" s="83">
        <v>186.43065720398388</v>
      </c>
      <c r="U53" s="75">
        <f t="shared" si="29"/>
        <v>1504.7127250326616</v>
      </c>
      <c r="X53" s="28">
        <v>219.80857801291725</v>
      </c>
      <c r="Y53" s="28">
        <v>221.63623438707586</v>
      </c>
      <c r="Z53" s="28">
        <v>226.02675217136704</v>
      </c>
      <c r="AA53" s="28">
        <v>220.68471661918696</v>
      </c>
      <c r="AB53" s="28">
        <v>218.93415842161573</v>
      </c>
      <c r="AC53" s="28">
        <v>210.22582332180005</v>
      </c>
      <c r="AD53" s="28">
        <v>210.37531902784639</v>
      </c>
      <c r="AE53" s="28">
        <v>212.41967016961843</v>
      </c>
      <c r="AF53" s="28">
        <f t="shared" si="14"/>
        <v>1740.1112521314278</v>
      </c>
      <c r="AH53" s="28">
        <f t="shared" si="30"/>
        <v>33.787347437558481</v>
      </c>
      <c r="AI53" s="28">
        <f t="shared" si="15"/>
        <v>33.358237845950924</v>
      </c>
      <c r="AJ53" s="28">
        <f t="shared" si="16"/>
        <v>32.960693760959629</v>
      </c>
      <c r="AK53" s="28">
        <f t="shared" si="17"/>
        <v>28.256988044430699</v>
      </c>
      <c r="AL53" s="28">
        <f t="shared" si="18"/>
        <v>27.68214881215971</v>
      </c>
      <c r="AM53" s="28">
        <f t="shared" si="19"/>
        <v>26.31376657157071</v>
      </c>
      <c r="AN53" s="28">
        <f t="shared" si="20"/>
        <v>27.050331660501428</v>
      </c>
      <c r="AO53" s="28">
        <f t="shared" si="21"/>
        <v>25.989012965634544</v>
      </c>
      <c r="AP53" s="28">
        <f t="shared" si="31"/>
        <v>235.39852709876612</v>
      </c>
      <c r="AR53" s="29">
        <f t="shared" si="32"/>
        <v>0.18163167361625931</v>
      </c>
      <c r="AS53" s="29">
        <f t="shared" si="22"/>
        <v>0.17717544513314701</v>
      </c>
      <c r="AT53" s="29">
        <f t="shared" si="23"/>
        <v>0.17072236327989826</v>
      </c>
      <c r="AU53" s="29">
        <f t="shared" si="24"/>
        <v>0.14684467905805551</v>
      </c>
      <c r="AV53" s="29">
        <f t="shared" si="25"/>
        <v>0.1447417408511823</v>
      </c>
      <c r="AW53" s="29">
        <f t="shared" si="26"/>
        <v>0.14307798540531463</v>
      </c>
      <c r="AX53" s="29">
        <f t="shared" si="27"/>
        <v>0.14755398076912568</v>
      </c>
      <c r="AY53" s="29">
        <f t="shared" si="28"/>
        <v>0.1394031075972583</v>
      </c>
      <c r="AZ53" s="73">
        <f t="shared" si="33"/>
        <v>0.15644084294804944</v>
      </c>
    </row>
    <row r="54" spans="2:52" ht="15.75">
      <c r="B54" s="1" t="s">
        <v>11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82">
        <v>225.52162315208477</v>
      </c>
      <c r="N54" s="82">
        <v>228.77540695387344</v>
      </c>
      <c r="O54" s="82">
        <v>229.01117768646051</v>
      </c>
      <c r="P54" s="82">
        <v>221.96250189808893</v>
      </c>
      <c r="Q54" s="82">
        <v>224.95855651037155</v>
      </c>
      <c r="R54" s="82">
        <v>220.6787608062404</v>
      </c>
      <c r="S54" s="82">
        <v>210.23546407305989</v>
      </c>
      <c r="T54" s="83">
        <v>198.33226056150039</v>
      </c>
      <c r="U54" s="75">
        <f t="shared" si="29"/>
        <v>1759.4757516416798</v>
      </c>
      <c r="X54" s="28">
        <v>295.42494928553998</v>
      </c>
      <c r="Y54" s="28">
        <v>312.37078587036336</v>
      </c>
      <c r="Z54" s="28">
        <v>283.06161567704106</v>
      </c>
      <c r="AA54" s="28">
        <v>273.32213044183817</v>
      </c>
      <c r="AB54" s="28">
        <v>281.46812997883063</v>
      </c>
      <c r="AC54" s="28">
        <v>278.26711674284826</v>
      </c>
      <c r="AD54" s="28">
        <v>259.28348454827437</v>
      </c>
      <c r="AE54" s="28">
        <v>237.15262309789017</v>
      </c>
      <c r="AF54" s="28">
        <f t="shared" si="14"/>
        <v>2220.350835642626</v>
      </c>
      <c r="AH54" s="28">
        <f t="shared" si="30"/>
        <v>69.903326133455209</v>
      </c>
      <c r="AI54" s="28">
        <f t="shared" si="15"/>
        <v>83.595378916489921</v>
      </c>
      <c r="AJ54" s="28">
        <f t="shared" si="16"/>
        <v>54.050437990580548</v>
      </c>
      <c r="AK54" s="28">
        <f t="shared" si="17"/>
        <v>51.359628543749238</v>
      </c>
      <c r="AL54" s="28">
        <f t="shared" si="18"/>
        <v>56.509573468459081</v>
      </c>
      <c r="AM54" s="28">
        <f t="shared" si="19"/>
        <v>57.588355936607854</v>
      </c>
      <c r="AN54" s="28">
        <f t="shared" si="20"/>
        <v>49.048020475214486</v>
      </c>
      <c r="AO54" s="28">
        <f t="shared" si="21"/>
        <v>38.82036253638978</v>
      </c>
      <c r="AP54" s="28">
        <f t="shared" si="31"/>
        <v>460.87508400094612</v>
      </c>
      <c r="AR54" s="29">
        <f t="shared" si="32"/>
        <v>0.309962854809335</v>
      </c>
      <c r="AS54" s="29">
        <f t="shared" si="22"/>
        <v>0.36540369452099691</v>
      </c>
      <c r="AT54" s="29">
        <f t="shared" si="23"/>
        <v>0.23601659332358471</v>
      </c>
      <c r="AU54" s="29">
        <f t="shared" si="24"/>
        <v>0.23138876208617579</v>
      </c>
      <c r="AV54" s="29">
        <f t="shared" si="25"/>
        <v>0.25119992920053141</v>
      </c>
      <c r="AW54" s="29">
        <f t="shared" si="26"/>
        <v>0.2609601201593269</v>
      </c>
      <c r="AX54" s="29">
        <f t="shared" si="27"/>
        <v>0.23330041242789362</v>
      </c>
      <c r="AY54" s="29">
        <f t="shared" si="28"/>
        <v>0.19573397906364337</v>
      </c>
      <c r="AZ54" s="73">
        <f t="shared" si="33"/>
        <v>0.26193886648959291</v>
      </c>
    </row>
    <row r="55" spans="2:52" ht="15.75">
      <c r="B55" s="1" t="s">
        <v>12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82">
        <v>150.41722892574381</v>
      </c>
      <c r="N55" s="82">
        <v>150.0599056737627</v>
      </c>
      <c r="O55" s="82">
        <v>151.43903575048807</v>
      </c>
      <c r="P55" s="82">
        <v>155.17591303053868</v>
      </c>
      <c r="Q55" s="82">
        <v>157.00591714704831</v>
      </c>
      <c r="R55" s="82">
        <v>157.62833466990227</v>
      </c>
      <c r="S55" s="82">
        <v>160.70177541534454</v>
      </c>
      <c r="T55" s="83">
        <v>162.23045298429909</v>
      </c>
      <c r="U55" s="75">
        <f t="shared" si="29"/>
        <v>1244.6585635971276</v>
      </c>
      <c r="X55" s="28">
        <v>152.49370159193225</v>
      </c>
      <c r="Y55" s="28">
        <v>151.56327292898536</v>
      </c>
      <c r="Z55" s="28">
        <v>153.39943272443844</v>
      </c>
      <c r="AA55" s="28">
        <v>155.75833112973103</v>
      </c>
      <c r="AB55" s="28">
        <v>156.99695397067967</v>
      </c>
      <c r="AC55" s="28">
        <v>156.66304448049172</v>
      </c>
      <c r="AD55" s="28">
        <v>160.14916911855991</v>
      </c>
      <c r="AE55" s="28">
        <v>156.62623932490402</v>
      </c>
      <c r="AF55" s="28">
        <f t="shared" si="14"/>
        <v>1243.6501452697223</v>
      </c>
      <c r="AH55" s="28">
        <f t="shared" si="30"/>
        <v>2.0764726661884367</v>
      </c>
      <c r="AI55" s="28">
        <f t="shared" si="15"/>
        <v>1.5033672552226562</v>
      </c>
      <c r="AJ55" s="28">
        <f t="shared" si="16"/>
        <v>1.9603969739503668</v>
      </c>
      <c r="AK55" s="28">
        <f t="shared" si="17"/>
        <v>0.58241809919235266</v>
      </c>
      <c r="AL55" s="28">
        <f t="shared" si="18"/>
        <v>-8.9631763686384147E-3</v>
      </c>
      <c r="AM55" s="28">
        <f t="shared" si="19"/>
        <v>-0.96529018941055256</v>
      </c>
      <c r="AN55" s="28">
        <f t="shared" si="20"/>
        <v>-0.55260629678463147</v>
      </c>
      <c r="AO55" s="28">
        <f t="shared" si="21"/>
        <v>-5.6042136593950715</v>
      </c>
      <c r="AP55" s="28">
        <f t="shared" si="31"/>
        <v>-1.0084183274050815</v>
      </c>
      <c r="AR55" s="29">
        <f t="shared" si="32"/>
        <v>1.3804752826642784E-2</v>
      </c>
      <c r="AS55" s="29">
        <f t="shared" si="22"/>
        <v>1.0018447289251584E-2</v>
      </c>
      <c r="AT55" s="29">
        <f t="shared" si="23"/>
        <v>1.2945123192545477E-2</v>
      </c>
      <c r="AU55" s="29">
        <f t="shared" si="24"/>
        <v>3.7532764448934323E-3</v>
      </c>
      <c r="AV55" s="29">
        <f t="shared" si="25"/>
        <v>-5.7088143756032455E-5</v>
      </c>
      <c r="AW55" s="29">
        <f t="shared" si="26"/>
        <v>-6.1238367545531532E-3</v>
      </c>
      <c r="AX55" s="29">
        <f t="shared" si="27"/>
        <v>-3.4387068553311459E-3</v>
      </c>
      <c r="AY55" s="29">
        <f t="shared" si="28"/>
        <v>-3.4544769840083325E-2</v>
      </c>
      <c r="AZ55" s="73">
        <f t="shared" si="33"/>
        <v>-8.1019675347004439E-4</v>
      </c>
    </row>
    <row r="56" spans="2:52" ht="15.75">
      <c r="B56" s="1" t="s">
        <v>13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82">
        <v>300.24172536953131</v>
      </c>
      <c r="N56" s="82">
        <v>309.51581602961045</v>
      </c>
      <c r="O56" s="82">
        <v>308.65249404816223</v>
      </c>
      <c r="P56" s="82">
        <v>309.55524377453003</v>
      </c>
      <c r="Q56" s="82">
        <v>289.62175032294431</v>
      </c>
      <c r="R56" s="82">
        <v>287.45492067857373</v>
      </c>
      <c r="S56" s="82">
        <v>305.36901433598337</v>
      </c>
      <c r="T56" s="83">
        <v>299.32194534436758</v>
      </c>
      <c r="U56" s="75">
        <f t="shared" si="29"/>
        <v>2409.7329099037029</v>
      </c>
      <c r="X56" s="28">
        <v>318.06435958173967</v>
      </c>
      <c r="Y56" s="28">
        <v>329.98676882105093</v>
      </c>
      <c r="Z56" s="28">
        <v>321.27593623469477</v>
      </c>
      <c r="AA56" s="28">
        <v>322.9645411366397</v>
      </c>
      <c r="AB56" s="28">
        <v>292.48132585559847</v>
      </c>
      <c r="AC56" s="28">
        <v>297.14124318777408</v>
      </c>
      <c r="AD56" s="28">
        <v>305.93445849303322</v>
      </c>
      <c r="AE56" s="28">
        <v>301.82041338077397</v>
      </c>
      <c r="AF56" s="28">
        <f t="shared" si="14"/>
        <v>2489.6690466913046</v>
      </c>
      <c r="AH56" s="28">
        <f t="shared" si="30"/>
        <v>17.822634212208357</v>
      </c>
      <c r="AI56" s="28">
        <f t="shared" si="15"/>
        <v>20.470952791440482</v>
      </c>
      <c r="AJ56" s="28">
        <f t="shared" si="16"/>
        <v>12.623442186532543</v>
      </c>
      <c r="AK56" s="28">
        <f t="shared" si="17"/>
        <v>13.409297362109669</v>
      </c>
      <c r="AL56" s="28">
        <f t="shared" si="18"/>
        <v>2.8595755326541621</v>
      </c>
      <c r="AM56" s="28">
        <f t="shared" si="19"/>
        <v>9.6863225092003518</v>
      </c>
      <c r="AN56" s="28">
        <f t="shared" si="20"/>
        <v>0.5654441570498534</v>
      </c>
      <c r="AO56" s="28">
        <f t="shared" si="21"/>
        <v>2.4984680364063934</v>
      </c>
      <c r="AP56" s="28">
        <f t="shared" si="31"/>
        <v>79.936136787601811</v>
      </c>
      <c r="AR56" s="29">
        <f t="shared" si="32"/>
        <v>5.9360950548337767E-2</v>
      </c>
      <c r="AS56" s="29">
        <f t="shared" si="22"/>
        <v>6.6138632442233863E-2</v>
      </c>
      <c r="AT56" s="29">
        <f t="shared" si="23"/>
        <v>4.0898558832195203E-2</v>
      </c>
      <c r="AU56" s="29">
        <f t="shared" si="24"/>
        <v>4.3317946091317276E-2</v>
      </c>
      <c r="AV56" s="29">
        <f t="shared" si="25"/>
        <v>9.873483360505822E-3</v>
      </c>
      <c r="AW56" s="29">
        <f t="shared" si="26"/>
        <v>3.3696840138740927E-2</v>
      </c>
      <c r="AX56" s="29">
        <f t="shared" si="27"/>
        <v>1.8516749588343021E-3</v>
      </c>
      <c r="AY56" s="29">
        <f t="shared" si="28"/>
        <v>8.3470927383287093E-3</v>
      </c>
      <c r="AZ56" s="73">
        <f t="shared" si="33"/>
        <v>3.3172197822868343E-2</v>
      </c>
    </row>
    <row r="57" spans="2:52">
      <c r="U57" s="74">
        <f>SUM(U43:U56)</f>
        <v>24586.896955885437</v>
      </c>
      <c r="AF57" s="86">
        <f>SUM(AF43:AF56)</f>
        <v>26502.890950772413</v>
      </c>
    </row>
    <row r="60" spans="2:52">
      <c r="AQ60" s="84"/>
    </row>
    <row r="61" spans="2:52">
      <c r="AQ61" s="84"/>
    </row>
    <row r="62" spans="2:52" ht="15">
      <c r="B62" s="13" t="s">
        <v>46</v>
      </c>
      <c r="AQ62" s="84"/>
    </row>
    <row r="63" spans="2:52" ht="15.75">
      <c r="B63" s="10" t="s">
        <v>26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AQ63" s="84"/>
    </row>
    <row r="64" spans="2:52" ht="15.75">
      <c r="B64" s="78"/>
      <c r="C64" s="9">
        <v>2006</v>
      </c>
      <c r="D64" s="9">
        <v>2007</v>
      </c>
      <c r="E64" s="9">
        <v>2008</v>
      </c>
      <c r="F64" s="9">
        <v>2009</v>
      </c>
      <c r="G64" s="9">
        <v>2010</v>
      </c>
      <c r="H64" s="9">
        <v>2011</v>
      </c>
      <c r="I64" s="9">
        <v>2012</v>
      </c>
      <c r="J64" s="9">
        <v>2013</v>
      </c>
      <c r="K64" s="9">
        <v>2014</v>
      </c>
      <c r="L64" s="9">
        <v>2015</v>
      </c>
      <c r="M64" s="9">
        <v>2016</v>
      </c>
      <c r="N64" s="9">
        <v>2017</v>
      </c>
      <c r="O64" s="9">
        <v>2018</v>
      </c>
      <c r="P64" s="9">
        <v>2019</v>
      </c>
      <c r="Q64" s="9">
        <v>2020</v>
      </c>
      <c r="R64" s="9">
        <v>2021</v>
      </c>
      <c r="S64" s="9">
        <v>2022</v>
      </c>
      <c r="T64" s="9">
        <v>2023</v>
      </c>
      <c r="U64" s="15"/>
      <c r="X64" s="9">
        <v>2016</v>
      </c>
      <c r="Y64" s="9">
        <v>2017</v>
      </c>
      <c r="Z64" s="9">
        <v>2018</v>
      </c>
      <c r="AA64" s="9">
        <v>2019</v>
      </c>
      <c r="AB64" s="9">
        <v>2020</v>
      </c>
      <c r="AC64" s="9">
        <v>2021</v>
      </c>
      <c r="AD64" s="9">
        <v>2022</v>
      </c>
      <c r="AE64" s="9">
        <v>2023</v>
      </c>
      <c r="AF64" s="15"/>
      <c r="AH64" s="9">
        <v>2016</v>
      </c>
      <c r="AI64" s="9">
        <v>2017</v>
      </c>
      <c r="AJ64" s="9">
        <v>2018</v>
      </c>
      <c r="AK64" s="9">
        <v>2019</v>
      </c>
      <c r="AL64" s="9">
        <v>2020</v>
      </c>
      <c r="AM64" s="9">
        <v>2021</v>
      </c>
      <c r="AN64" s="9">
        <v>2022</v>
      </c>
      <c r="AO64" s="9">
        <v>2023</v>
      </c>
      <c r="AP64" s="15"/>
      <c r="AQ64" s="84"/>
      <c r="AR64" s="9">
        <v>2016</v>
      </c>
      <c r="AS64" s="9">
        <v>2017</v>
      </c>
      <c r="AT64" s="9">
        <v>2018</v>
      </c>
      <c r="AU64" s="9">
        <v>2019</v>
      </c>
      <c r="AV64" s="9">
        <v>2020</v>
      </c>
      <c r="AW64" s="9">
        <v>2021</v>
      </c>
      <c r="AX64" s="9">
        <v>2022</v>
      </c>
      <c r="AY64" s="9">
        <v>2023</v>
      </c>
      <c r="AZ64" s="15" t="s">
        <v>31</v>
      </c>
    </row>
    <row r="65" spans="2:52" ht="15.75">
      <c r="B65" s="1" t="s">
        <v>0</v>
      </c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80">
        <f>IF('Cost assessment DNO Summary'!$B$1="Ofgem",('DNO annual'!#REF!*'Cost assessment DNO Summary'!#REF!)+('DNO annual'!#REF!*'Cost assessment DNO Summary'!#REF!)+('DNO annual'!#REF!*'Cost assessment DNO Summary'!#REF!),('DNO annual'!M5*'Cost assessment DNO Summary'!$C$1)+('DNO annual'!M24*'Cost assessment DNO Summary'!$D$1)+('DNO annual'!M43*'Cost assessment DNO Summary'!$E$1))</f>
        <v>226.88503282930697</v>
      </c>
      <c r="N65" s="80">
        <f>IF('Cost assessment DNO Summary'!$B$1="Ofgem",('DNO annual'!#REF!*'Cost assessment DNO Summary'!#REF!)+('DNO annual'!#REF!*'Cost assessment DNO Summary'!#REF!)+('DNO annual'!#REF!*'Cost assessment DNO Summary'!#REF!),('DNO annual'!N5*'Cost assessment DNO Summary'!$C$1)+('DNO annual'!N24*'Cost assessment DNO Summary'!$D$1)+('DNO annual'!N43*'Cost assessment DNO Summary'!$E$1))</f>
        <v>225.14941821321972</v>
      </c>
      <c r="O65" s="80">
        <f>IF('Cost assessment DNO Summary'!$B$1="Ofgem",('DNO annual'!#REF!*'Cost assessment DNO Summary'!#REF!)+('DNO annual'!#REF!*'Cost assessment DNO Summary'!#REF!)+('DNO annual'!#REF!*'Cost assessment DNO Summary'!#REF!),('DNO annual'!O5*'Cost assessment DNO Summary'!$C$1)+('DNO annual'!O24*'Cost assessment DNO Summary'!$D$1)+('DNO annual'!O43*'Cost assessment DNO Summary'!$E$1))</f>
        <v>222.24779046706823</v>
      </c>
      <c r="P65" s="80">
        <f>IF('Cost assessment DNO Summary'!$B$1="Ofgem",('DNO annual'!#REF!*'Cost assessment DNO Summary'!#REF!)+('DNO annual'!#REF!*'Cost assessment DNO Summary'!#REF!)+('DNO annual'!#REF!*'Cost assessment DNO Summary'!#REF!),('DNO annual'!P5*'Cost assessment DNO Summary'!$C$1)+('DNO annual'!P24*'Cost assessment DNO Summary'!$D$1)+('DNO annual'!P43*'Cost assessment DNO Summary'!$E$1))</f>
        <v>228.80523172543235</v>
      </c>
      <c r="Q65" s="80">
        <f>IF('Cost assessment DNO Summary'!$B$1="Ofgem",('DNO annual'!#REF!*'Cost assessment DNO Summary'!#REF!)+('DNO annual'!#REF!*'Cost assessment DNO Summary'!#REF!)+('DNO annual'!#REF!*'Cost assessment DNO Summary'!#REF!),('DNO annual'!Q5*'Cost assessment DNO Summary'!$C$1)+('DNO annual'!Q24*'Cost assessment DNO Summary'!$D$1)+('DNO annual'!Q43*'Cost assessment DNO Summary'!$E$1))</f>
        <v>233.34715861264499</v>
      </c>
      <c r="R65" s="80">
        <f>IF('Cost assessment DNO Summary'!$B$1="Ofgem",('DNO annual'!#REF!*'Cost assessment DNO Summary'!#REF!)+('DNO annual'!#REF!*'Cost assessment DNO Summary'!#REF!)+('DNO annual'!#REF!*'Cost assessment DNO Summary'!#REF!),('DNO annual'!R5*'Cost assessment DNO Summary'!$C$1)+('DNO annual'!R24*'Cost assessment DNO Summary'!$D$1)+('DNO annual'!R43*'Cost assessment DNO Summary'!$E$1))</f>
        <v>240.55976614201069</v>
      </c>
      <c r="S65" s="80">
        <f>IF('Cost assessment DNO Summary'!$B$1="Ofgem",('DNO annual'!#REF!*'Cost assessment DNO Summary'!#REF!)+('DNO annual'!#REF!*'Cost assessment DNO Summary'!#REF!)+('DNO annual'!#REF!*'Cost assessment DNO Summary'!#REF!),('DNO annual'!S5*'Cost assessment DNO Summary'!$C$1)+('DNO annual'!S24*'Cost assessment DNO Summary'!$D$1)+('DNO annual'!S43*'Cost assessment DNO Summary'!$E$1))</f>
        <v>241.31403551299692</v>
      </c>
      <c r="T65" s="80">
        <f>IF('Cost assessment DNO Summary'!$B$1="Ofgem",('DNO annual'!#REF!*'Cost assessment DNO Summary'!#REF!)+('DNO annual'!#REF!*'Cost assessment DNO Summary'!#REF!)+('DNO annual'!#REF!*'Cost assessment DNO Summary'!#REF!),('DNO annual'!T5*'Cost assessment DNO Summary'!$C$1)+('DNO annual'!T24*'Cost assessment DNO Summary'!$D$1)+('DNO annual'!T43*'Cost assessment DNO Summary'!$E$1))</f>
        <v>237.00282661896523</v>
      </c>
      <c r="U65" s="28">
        <f>SUM(M65:T65)</f>
        <v>1855.3112601216451</v>
      </c>
      <c r="X65" s="28">
        <f>X43</f>
        <v>238.43784457273424</v>
      </c>
      <c r="Y65" s="28">
        <f t="shared" ref="Y65:AE65" si="34">Y43</f>
        <v>230.29545336074355</v>
      </c>
      <c r="Z65" s="28">
        <f t="shared" si="34"/>
        <v>230.50973038132571</v>
      </c>
      <c r="AA65" s="28">
        <f t="shared" si="34"/>
        <v>232.6579274845453</v>
      </c>
      <c r="AB65" s="28">
        <f t="shared" si="34"/>
        <v>236.37083382097236</v>
      </c>
      <c r="AC65" s="28">
        <f t="shared" si="34"/>
        <v>238.67759660812271</v>
      </c>
      <c r="AD65" s="28">
        <f t="shared" si="34"/>
        <v>247.46130972719044</v>
      </c>
      <c r="AE65" s="28">
        <f t="shared" si="34"/>
        <v>245.45948782634258</v>
      </c>
      <c r="AF65" s="28">
        <f t="shared" ref="AF65:AF78" si="35">SUM(X65:AE65)</f>
        <v>1899.8701837819769</v>
      </c>
      <c r="AH65" s="28">
        <f>X65-M65</f>
        <v>11.55281174342727</v>
      </c>
      <c r="AI65" s="28">
        <f t="shared" ref="AI65:AI78" si="36">Y65-N65</f>
        <v>5.1460351475238326</v>
      </c>
      <c r="AJ65" s="28">
        <f t="shared" ref="AJ65:AJ78" si="37">Z65-O65</f>
        <v>8.2619399142574821</v>
      </c>
      <c r="AK65" s="28">
        <f t="shared" ref="AK65:AK78" si="38">AA65-P65</f>
        <v>3.8526957591129474</v>
      </c>
      <c r="AL65" s="28">
        <f t="shared" ref="AL65:AL78" si="39">AB65-Q65</f>
        <v>3.0236752083273757</v>
      </c>
      <c r="AM65" s="28">
        <f t="shared" ref="AM65:AM78" si="40">AC65-R65</f>
        <v>-1.8821695338879749</v>
      </c>
      <c r="AN65" s="28">
        <f t="shared" ref="AN65:AN78" si="41">AD65-S65</f>
        <v>6.1472742141935157</v>
      </c>
      <c r="AO65" s="28">
        <f>AE65-T65</f>
        <v>8.4566612073773513</v>
      </c>
      <c r="AP65" s="28">
        <f>SUM(AH65:AO65)</f>
        <v>44.5589236603318</v>
      </c>
      <c r="AQ65" s="84"/>
      <c r="AR65" s="29">
        <f>AH65/M65</f>
        <v>5.0919232526540563E-2</v>
      </c>
      <c r="AS65" s="29">
        <f t="shared" ref="AS65:AS78" si="42">AI65/N65</f>
        <v>2.2856089029066304E-2</v>
      </c>
      <c r="AT65" s="29">
        <f t="shared" ref="AT65:AT78" si="43">AJ65/O65</f>
        <v>3.717445242940088E-2</v>
      </c>
      <c r="AU65" s="29">
        <f t="shared" ref="AU65:AU78" si="44">AK65/P65</f>
        <v>1.6838320216979154E-2</v>
      </c>
      <c r="AV65" s="29">
        <f t="shared" ref="AV65:AV78" si="45">AL65/Q65</f>
        <v>1.2957840268141684E-2</v>
      </c>
      <c r="AW65" s="29">
        <f t="shared" ref="AW65:AW78" si="46">AM65/R65</f>
        <v>-7.8241243915113615E-3</v>
      </c>
      <c r="AX65" s="29">
        <f t="shared" ref="AX65:AX78" si="47">AN65/S65</f>
        <v>2.5474167721431313E-2</v>
      </c>
      <c r="AY65" s="29">
        <f t="shared" ref="AY65:AY78" si="48">AO65/T65</f>
        <v>3.5681689235602727E-2</v>
      </c>
      <c r="AZ65" s="73">
        <f>AP65/U65</f>
        <v>2.4016953175506655E-2</v>
      </c>
    </row>
    <row r="66" spans="2:52" ht="15.75">
      <c r="B66" s="1" t="s">
        <v>1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80">
        <f>IF('Cost assessment DNO Summary'!$B$1="Ofgem",('DNO annual'!#REF!*'Cost assessment DNO Summary'!#REF!)+('DNO annual'!#REF!*'Cost assessment DNO Summary'!#REF!)+('DNO annual'!#REF!*'Cost assessment DNO Summary'!#REF!),('DNO annual'!M6*'Cost assessment DNO Summary'!$C$1)+('DNO annual'!M25*'Cost assessment DNO Summary'!$D$1)+('DNO annual'!M44*'Cost assessment DNO Summary'!$E$1))</f>
        <v>170.92999552600156</v>
      </c>
      <c r="N66" s="80">
        <f>IF('Cost assessment DNO Summary'!$B$1="Ofgem",('DNO annual'!#REF!*'Cost assessment DNO Summary'!#REF!)+('DNO annual'!#REF!*'Cost assessment DNO Summary'!#REF!)+('DNO annual'!#REF!*'Cost assessment DNO Summary'!#REF!),('DNO annual'!N6*'Cost assessment DNO Summary'!$C$1)+('DNO annual'!N25*'Cost assessment DNO Summary'!$D$1)+('DNO annual'!N44*'Cost assessment DNO Summary'!$E$1))</f>
        <v>167.91996523163732</v>
      </c>
      <c r="O66" s="80">
        <f>IF('Cost assessment DNO Summary'!$B$1="Ofgem",('DNO annual'!#REF!*'Cost assessment DNO Summary'!#REF!)+('DNO annual'!#REF!*'Cost assessment DNO Summary'!#REF!)+('DNO annual'!#REF!*'Cost assessment DNO Summary'!#REF!),('DNO annual'!O6*'Cost assessment DNO Summary'!$C$1)+('DNO annual'!O25*'Cost assessment DNO Summary'!$D$1)+('DNO annual'!O44*'Cost assessment DNO Summary'!$E$1))</f>
        <v>154.26047683953954</v>
      </c>
      <c r="P66" s="80">
        <f>IF('Cost assessment DNO Summary'!$B$1="Ofgem",('DNO annual'!#REF!*'Cost assessment DNO Summary'!#REF!)+('DNO annual'!#REF!*'Cost assessment DNO Summary'!#REF!)+('DNO annual'!#REF!*'Cost assessment DNO Summary'!#REF!),('DNO annual'!P6*'Cost assessment DNO Summary'!$C$1)+('DNO annual'!P25*'Cost assessment DNO Summary'!$D$1)+('DNO annual'!P44*'Cost assessment DNO Summary'!$E$1))</f>
        <v>161.20747059768007</v>
      </c>
      <c r="Q66" s="80">
        <f>IF('Cost assessment DNO Summary'!$B$1="Ofgem",('DNO annual'!#REF!*'Cost assessment DNO Summary'!#REF!)+('DNO annual'!#REF!*'Cost assessment DNO Summary'!#REF!)+('DNO annual'!#REF!*'Cost assessment DNO Summary'!#REF!),('DNO annual'!Q6*'Cost assessment DNO Summary'!$C$1)+('DNO annual'!Q25*'Cost assessment DNO Summary'!$D$1)+('DNO annual'!Q44*'Cost assessment DNO Summary'!$E$1))</f>
        <v>166.23293517019988</v>
      </c>
      <c r="R66" s="80">
        <f>IF('Cost assessment DNO Summary'!$B$1="Ofgem",('DNO annual'!#REF!*'Cost assessment DNO Summary'!#REF!)+('DNO annual'!#REF!*'Cost assessment DNO Summary'!#REF!)+('DNO annual'!#REF!*'Cost assessment DNO Summary'!#REF!),('DNO annual'!R6*'Cost assessment DNO Summary'!$C$1)+('DNO annual'!R25*'Cost assessment DNO Summary'!$D$1)+('DNO annual'!R44*'Cost assessment DNO Summary'!$E$1))</f>
        <v>157.13709188981269</v>
      </c>
      <c r="S66" s="80">
        <f>IF('Cost assessment DNO Summary'!$B$1="Ofgem",('DNO annual'!#REF!*'Cost assessment DNO Summary'!#REF!)+('DNO annual'!#REF!*'Cost assessment DNO Summary'!#REF!)+('DNO annual'!#REF!*'Cost assessment DNO Summary'!#REF!),('DNO annual'!S6*'Cost assessment DNO Summary'!$C$1)+('DNO annual'!S25*'Cost assessment DNO Summary'!$D$1)+('DNO annual'!S44*'Cost assessment DNO Summary'!$E$1))</f>
        <v>156.86638965673296</v>
      </c>
      <c r="T66" s="80">
        <f>IF('Cost assessment DNO Summary'!$B$1="Ofgem",('DNO annual'!#REF!*'Cost assessment DNO Summary'!#REF!)+('DNO annual'!#REF!*'Cost assessment DNO Summary'!#REF!)+('DNO annual'!#REF!*'Cost assessment DNO Summary'!#REF!),('DNO annual'!T6*'Cost assessment DNO Summary'!$C$1)+('DNO annual'!T25*'Cost assessment DNO Summary'!$D$1)+('DNO annual'!T44*'Cost assessment DNO Summary'!$E$1))</f>
        <v>161.46267492340851</v>
      </c>
      <c r="U66" s="28">
        <f t="shared" ref="U66:U78" si="49">SUM(M66:T66)</f>
        <v>1296.0169998350125</v>
      </c>
      <c r="X66" s="28">
        <f t="shared" ref="X66:AE78" si="50">X44</f>
        <v>192.67400200652634</v>
      </c>
      <c r="Y66" s="28">
        <f t="shared" si="50"/>
        <v>181.00025421630747</v>
      </c>
      <c r="Z66" s="28">
        <f t="shared" si="50"/>
        <v>169.79230732992403</v>
      </c>
      <c r="AA66" s="28">
        <f t="shared" si="50"/>
        <v>175.47347634210908</v>
      </c>
      <c r="AB66" s="28">
        <f t="shared" si="50"/>
        <v>173.05000957298705</v>
      </c>
      <c r="AC66" s="28">
        <f t="shared" si="50"/>
        <v>160.59610787135085</v>
      </c>
      <c r="AD66" s="28">
        <f t="shared" si="50"/>
        <v>156.38988953915873</v>
      </c>
      <c r="AE66" s="28">
        <f t="shared" si="50"/>
        <v>155.62399578684119</v>
      </c>
      <c r="AF66" s="28">
        <f t="shared" si="35"/>
        <v>1364.6000426652049</v>
      </c>
      <c r="AH66" s="28">
        <f t="shared" ref="AH66:AH78" si="51">X66-M66</f>
        <v>21.744006480524774</v>
      </c>
      <c r="AI66" s="28">
        <f t="shared" si="36"/>
        <v>13.080288984670148</v>
      </c>
      <c r="AJ66" s="28">
        <f t="shared" si="37"/>
        <v>15.531830490384493</v>
      </c>
      <c r="AK66" s="28">
        <f t="shared" si="38"/>
        <v>14.266005744429009</v>
      </c>
      <c r="AL66" s="28">
        <f t="shared" si="39"/>
        <v>6.8170744027871706</v>
      </c>
      <c r="AM66" s="28">
        <f t="shared" si="40"/>
        <v>3.4590159815381583</v>
      </c>
      <c r="AN66" s="28">
        <f t="shared" si="41"/>
        <v>-0.47650011757423272</v>
      </c>
      <c r="AO66" s="28">
        <f t="shared" ref="AO66:AO78" si="52">AE66-T66</f>
        <v>-5.8386791365673218</v>
      </c>
      <c r="AP66" s="28">
        <f t="shared" ref="AP66:AP78" si="53">SUM(AH66:AO66)</f>
        <v>68.583042830192198</v>
      </c>
      <c r="AQ66" s="84"/>
      <c r="AR66" s="29">
        <f t="shared" ref="AR66:AR78" si="54">AH66/M66</f>
        <v>0.12721001023613268</v>
      </c>
      <c r="AS66" s="29">
        <f t="shared" si="42"/>
        <v>7.7895972445126069E-2</v>
      </c>
      <c r="AT66" s="29">
        <f t="shared" si="43"/>
        <v>0.10068574147181313</v>
      </c>
      <c r="AU66" s="29">
        <f t="shared" si="44"/>
        <v>8.8494693772797839E-2</v>
      </c>
      <c r="AV66" s="29">
        <f t="shared" si="45"/>
        <v>4.100916822413931E-2</v>
      </c>
      <c r="AW66" s="29">
        <f t="shared" si="46"/>
        <v>2.2012727484887407E-2</v>
      </c>
      <c r="AX66" s="29">
        <f t="shared" si="47"/>
        <v>-3.0376176733393732E-3</v>
      </c>
      <c r="AY66" s="29">
        <f t="shared" si="48"/>
        <v>-3.6161169380706466E-2</v>
      </c>
      <c r="AZ66" s="73">
        <f t="shared" ref="AZ66:AZ78" si="55">AP66/U66</f>
        <v>5.2918320391571301E-2</v>
      </c>
    </row>
    <row r="67" spans="2:52" ht="15.75">
      <c r="B67" s="1" t="s">
        <v>2</v>
      </c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80">
        <f>IF('Cost assessment DNO Summary'!$B$1="Ofgem",('DNO annual'!#REF!*'Cost assessment DNO Summary'!#REF!)+('DNO annual'!#REF!*'Cost assessment DNO Summary'!#REF!)+('DNO annual'!#REF!*'Cost assessment DNO Summary'!#REF!),('DNO annual'!M7*'Cost assessment DNO Summary'!$C$1)+('DNO annual'!M26*'Cost assessment DNO Summary'!$D$1)+('DNO annual'!M45*'Cost assessment DNO Summary'!$E$1))</f>
        <v>213.57866589673665</v>
      </c>
      <c r="N67" s="80">
        <f>IF('Cost assessment DNO Summary'!$B$1="Ofgem",('DNO annual'!#REF!*'Cost assessment DNO Summary'!#REF!)+('DNO annual'!#REF!*'Cost assessment DNO Summary'!#REF!)+('DNO annual'!#REF!*'Cost assessment DNO Summary'!#REF!),('DNO annual'!N7*'Cost assessment DNO Summary'!$C$1)+('DNO annual'!N26*'Cost assessment DNO Summary'!$D$1)+('DNO annual'!N45*'Cost assessment DNO Summary'!$E$1))</f>
        <v>214.45089909512174</v>
      </c>
      <c r="O67" s="80">
        <f>IF('Cost assessment DNO Summary'!$B$1="Ofgem",('DNO annual'!#REF!*'Cost assessment DNO Summary'!#REF!)+('DNO annual'!#REF!*'Cost assessment DNO Summary'!#REF!)+('DNO annual'!#REF!*'Cost assessment DNO Summary'!#REF!),('DNO annual'!O7*'Cost assessment DNO Summary'!$C$1)+('DNO annual'!O26*'Cost assessment DNO Summary'!$D$1)+('DNO annual'!O45*'Cost assessment DNO Summary'!$E$1))</f>
        <v>216.37107653189116</v>
      </c>
      <c r="P67" s="80">
        <f>IF('Cost assessment DNO Summary'!$B$1="Ofgem",('DNO annual'!#REF!*'Cost assessment DNO Summary'!#REF!)+('DNO annual'!#REF!*'Cost assessment DNO Summary'!#REF!)+('DNO annual'!#REF!*'Cost assessment DNO Summary'!#REF!),('DNO annual'!P7*'Cost assessment DNO Summary'!$C$1)+('DNO annual'!P26*'Cost assessment DNO Summary'!$D$1)+('DNO annual'!P45*'Cost assessment DNO Summary'!$E$1))</f>
        <v>216.00858470033754</v>
      </c>
      <c r="Q67" s="80">
        <f>IF('Cost assessment DNO Summary'!$B$1="Ofgem",('DNO annual'!#REF!*'Cost assessment DNO Summary'!#REF!)+('DNO annual'!#REF!*'Cost assessment DNO Summary'!#REF!)+('DNO annual'!#REF!*'Cost assessment DNO Summary'!#REF!),('DNO annual'!Q7*'Cost assessment DNO Summary'!$C$1)+('DNO annual'!Q26*'Cost assessment DNO Summary'!$D$1)+('DNO annual'!Q45*'Cost assessment DNO Summary'!$E$1))</f>
        <v>219.13663792994339</v>
      </c>
      <c r="R67" s="80">
        <f>IF('Cost assessment DNO Summary'!$B$1="Ofgem",('DNO annual'!#REF!*'Cost assessment DNO Summary'!#REF!)+('DNO annual'!#REF!*'Cost assessment DNO Summary'!#REF!)+('DNO annual'!#REF!*'Cost assessment DNO Summary'!#REF!),('DNO annual'!R7*'Cost assessment DNO Summary'!$C$1)+('DNO annual'!R26*'Cost assessment DNO Summary'!$D$1)+('DNO annual'!R45*'Cost assessment DNO Summary'!$E$1))</f>
        <v>216.86800753532236</v>
      </c>
      <c r="S67" s="80">
        <f>IF('Cost assessment DNO Summary'!$B$1="Ofgem",('DNO annual'!#REF!*'Cost assessment DNO Summary'!#REF!)+('DNO annual'!#REF!*'Cost assessment DNO Summary'!#REF!)+('DNO annual'!#REF!*'Cost assessment DNO Summary'!#REF!),('DNO annual'!S7*'Cost assessment DNO Summary'!$C$1)+('DNO annual'!S26*'Cost assessment DNO Summary'!$D$1)+('DNO annual'!S45*'Cost assessment DNO Summary'!$E$1))</f>
        <v>209.36223427648699</v>
      </c>
      <c r="T67" s="80">
        <f>IF('Cost assessment DNO Summary'!$B$1="Ofgem",('DNO annual'!#REF!*'Cost assessment DNO Summary'!#REF!)+('DNO annual'!#REF!*'Cost assessment DNO Summary'!#REF!)+('DNO annual'!#REF!*'Cost assessment DNO Summary'!#REF!),('DNO annual'!T7*'Cost assessment DNO Summary'!$C$1)+('DNO annual'!T26*'Cost assessment DNO Summary'!$D$1)+('DNO annual'!T45*'Cost assessment DNO Summary'!$E$1))</f>
        <v>215.34327277248616</v>
      </c>
      <c r="U67" s="28">
        <f t="shared" si="49"/>
        <v>1721.1193787383258</v>
      </c>
      <c r="X67" s="28">
        <f t="shared" si="50"/>
        <v>252.11722732107847</v>
      </c>
      <c r="Y67" s="28">
        <f t="shared" si="50"/>
        <v>241.86541258891359</v>
      </c>
      <c r="Z67" s="28">
        <f t="shared" si="50"/>
        <v>239.56432799657961</v>
      </c>
      <c r="AA67" s="28">
        <f t="shared" si="50"/>
        <v>242.53470699938495</v>
      </c>
      <c r="AB67" s="28">
        <f t="shared" si="50"/>
        <v>232.06271058795411</v>
      </c>
      <c r="AC67" s="28">
        <f t="shared" si="50"/>
        <v>224.20779727513371</v>
      </c>
      <c r="AD67" s="28">
        <f t="shared" si="50"/>
        <v>209.53670993611826</v>
      </c>
      <c r="AE67" s="28">
        <f t="shared" si="50"/>
        <v>217.51506210481008</v>
      </c>
      <c r="AF67" s="28">
        <f t="shared" si="35"/>
        <v>1859.4039548099729</v>
      </c>
      <c r="AH67" s="28">
        <f t="shared" si="51"/>
        <v>38.538561424341822</v>
      </c>
      <c r="AI67" s="28">
        <f t="shared" si="36"/>
        <v>27.414513493791844</v>
      </c>
      <c r="AJ67" s="28">
        <f t="shared" si="37"/>
        <v>23.193251464688444</v>
      </c>
      <c r="AK67" s="28">
        <f t="shared" si="38"/>
        <v>26.526122299047415</v>
      </c>
      <c r="AL67" s="28">
        <f t="shared" si="39"/>
        <v>12.926072658010725</v>
      </c>
      <c r="AM67" s="28">
        <f t="shared" si="40"/>
        <v>7.3397897398113514</v>
      </c>
      <c r="AN67" s="28">
        <f t="shared" si="41"/>
        <v>0.17447565963126976</v>
      </c>
      <c r="AO67" s="28">
        <f t="shared" si="52"/>
        <v>2.1717893323239252</v>
      </c>
      <c r="AP67" s="28">
        <f t="shared" si="53"/>
        <v>138.2845760716468</v>
      </c>
      <c r="AQ67" s="84"/>
      <c r="AR67" s="29">
        <f t="shared" si="54"/>
        <v>0.18044199902894265</v>
      </c>
      <c r="AS67" s="29">
        <f t="shared" si="42"/>
        <v>0.12783585244672663</v>
      </c>
      <c r="AT67" s="29">
        <f t="shared" si="43"/>
        <v>0.10719201399947727</v>
      </c>
      <c r="AU67" s="29">
        <f t="shared" si="44"/>
        <v>0.1228012411444033</v>
      </c>
      <c r="AV67" s="29">
        <f t="shared" si="45"/>
        <v>5.8986360200265139E-2</v>
      </c>
      <c r="AW67" s="29">
        <f t="shared" si="46"/>
        <v>3.3844502115490151E-2</v>
      </c>
      <c r="AX67" s="29">
        <f t="shared" si="47"/>
        <v>8.3336739424004491E-4</v>
      </c>
      <c r="AY67" s="29">
        <f t="shared" si="48"/>
        <v>1.0085243455078616E-2</v>
      </c>
      <c r="AZ67" s="73">
        <f t="shared" si="55"/>
        <v>8.0345720221346242E-2</v>
      </c>
    </row>
    <row r="68" spans="2:52" ht="15.75">
      <c r="B68" s="1" t="s">
        <v>3</v>
      </c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80">
        <f>IF('Cost assessment DNO Summary'!$B$1="Ofgem",('DNO annual'!#REF!*'Cost assessment DNO Summary'!#REF!)+('DNO annual'!#REF!*'Cost assessment DNO Summary'!#REF!)+('DNO annual'!#REF!*'Cost assessment DNO Summary'!#REF!),('DNO annual'!M8*'Cost assessment DNO Summary'!$C$1)+('DNO annual'!M27*'Cost assessment DNO Summary'!$D$1)+('DNO annual'!M46*'Cost assessment DNO Summary'!$E$1))</f>
        <v>254.84254818152206</v>
      </c>
      <c r="N68" s="80">
        <f>IF('Cost assessment DNO Summary'!$B$1="Ofgem",('DNO annual'!#REF!*'Cost assessment DNO Summary'!#REF!)+('DNO annual'!#REF!*'Cost assessment DNO Summary'!#REF!)+('DNO annual'!#REF!*'Cost assessment DNO Summary'!#REF!),('DNO annual'!N8*'Cost assessment DNO Summary'!$C$1)+('DNO annual'!N27*'Cost assessment DNO Summary'!$D$1)+('DNO annual'!N46*'Cost assessment DNO Summary'!$E$1))</f>
        <v>256.00352732360068</v>
      </c>
      <c r="O68" s="80">
        <f>IF('Cost assessment DNO Summary'!$B$1="Ofgem",('DNO annual'!#REF!*'Cost assessment DNO Summary'!#REF!)+('DNO annual'!#REF!*'Cost assessment DNO Summary'!#REF!)+('DNO annual'!#REF!*'Cost assessment DNO Summary'!#REF!),('DNO annual'!O8*'Cost assessment DNO Summary'!$C$1)+('DNO annual'!O27*'Cost assessment DNO Summary'!$D$1)+('DNO annual'!O46*'Cost assessment DNO Summary'!$E$1))</f>
        <v>252.01713473519695</v>
      </c>
      <c r="P68" s="80">
        <f>IF('Cost assessment DNO Summary'!$B$1="Ofgem",('DNO annual'!#REF!*'Cost assessment DNO Summary'!#REF!)+('DNO annual'!#REF!*'Cost assessment DNO Summary'!#REF!)+('DNO annual'!#REF!*'Cost assessment DNO Summary'!#REF!),('DNO annual'!P8*'Cost assessment DNO Summary'!$C$1)+('DNO annual'!P27*'Cost assessment DNO Summary'!$D$1)+('DNO annual'!P46*'Cost assessment DNO Summary'!$E$1))</f>
        <v>256.72633887979134</v>
      </c>
      <c r="Q68" s="80">
        <f>IF('Cost assessment DNO Summary'!$B$1="Ofgem",('DNO annual'!#REF!*'Cost assessment DNO Summary'!#REF!)+('DNO annual'!#REF!*'Cost assessment DNO Summary'!#REF!)+('DNO annual'!#REF!*'Cost assessment DNO Summary'!#REF!),('DNO annual'!Q8*'Cost assessment DNO Summary'!$C$1)+('DNO annual'!Q27*'Cost assessment DNO Summary'!$D$1)+('DNO annual'!Q46*'Cost assessment DNO Summary'!$E$1))</f>
        <v>265.44480661882903</v>
      </c>
      <c r="R68" s="80">
        <f>IF('Cost assessment DNO Summary'!$B$1="Ofgem",('DNO annual'!#REF!*'Cost assessment DNO Summary'!#REF!)+('DNO annual'!#REF!*'Cost assessment DNO Summary'!#REF!)+('DNO annual'!#REF!*'Cost assessment DNO Summary'!#REF!),('DNO annual'!R8*'Cost assessment DNO Summary'!$C$1)+('DNO annual'!R27*'Cost assessment DNO Summary'!$D$1)+('DNO annual'!R46*'Cost assessment DNO Summary'!$E$1))</f>
        <v>266.51491957723414</v>
      </c>
      <c r="S68" s="80">
        <f>IF('Cost assessment DNO Summary'!$B$1="Ofgem",('DNO annual'!#REF!*'Cost assessment DNO Summary'!#REF!)+('DNO annual'!#REF!*'Cost assessment DNO Summary'!#REF!)+('DNO annual'!#REF!*'Cost assessment DNO Summary'!#REF!),('DNO annual'!S8*'Cost assessment DNO Summary'!$C$1)+('DNO annual'!S27*'Cost assessment DNO Summary'!$D$1)+('DNO annual'!S46*'Cost assessment DNO Summary'!$E$1))</f>
        <v>267.99421968258628</v>
      </c>
      <c r="T68" s="80">
        <f>IF('Cost assessment DNO Summary'!$B$1="Ofgem",('DNO annual'!#REF!*'Cost assessment DNO Summary'!#REF!)+('DNO annual'!#REF!*'Cost assessment DNO Summary'!#REF!)+('DNO annual'!#REF!*'Cost assessment DNO Summary'!#REF!),('DNO annual'!T8*'Cost assessment DNO Summary'!$C$1)+('DNO annual'!T27*'Cost assessment DNO Summary'!$D$1)+('DNO annual'!T46*'Cost assessment DNO Summary'!$E$1))</f>
        <v>271.59172414362689</v>
      </c>
      <c r="U68" s="28">
        <f t="shared" si="49"/>
        <v>2091.1352191423875</v>
      </c>
      <c r="X68" s="28">
        <f t="shared" si="50"/>
        <v>259.64875123132543</v>
      </c>
      <c r="Y68" s="28">
        <f t="shared" si="50"/>
        <v>260.03036488763672</v>
      </c>
      <c r="Z68" s="28">
        <f t="shared" si="50"/>
        <v>252.53667640756882</v>
      </c>
      <c r="AA68" s="28">
        <f t="shared" si="50"/>
        <v>256.081686999824</v>
      </c>
      <c r="AB68" s="28">
        <f t="shared" si="50"/>
        <v>264.63229637463849</v>
      </c>
      <c r="AC68" s="28">
        <f t="shared" si="50"/>
        <v>264.88302719911314</v>
      </c>
      <c r="AD68" s="28">
        <f t="shared" si="50"/>
        <v>262.99679901556124</v>
      </c>
      <c r="AE68" s="28">
        <f t="shared" si="50"/>
        <v>265.72223590265509</v>
      </c>
      <c r="AF68" s="28">
        <f t="shared" si="35"/>
        <v>2086.531838018323</v>
      </c>
      <c r="AH68" s="28">
        <f t="shared" si="51"/>
        <v>4.8062030498033721</v>
      </c>
      <c r="AI68" s="28">
        <f t="shared" si="36"/>
        <v>4.0268375640360432</v>
      </c>
      <c r="AJ68" s="28">
        <f t="shared" si="37"/>
        <v>0.51954167237187221</v>
      </c>
      <c r="AK68" s="28">
        <f t="shared" si="38"/>
        <v>-0.6446518799673413</v>
      </c>
      <c r="AL68" s="28">
        <f t="shared" si="39"/>
        <v>-0.81251024419054829</v>
      </c>
      <c r="AM68" s="28">
        <f t="shared" si="40"/>
        <v>-1.6318923781209946</v>
      </c>
      <c r="AN68" s="28">
        <f t="shared" si="41"/>
        <v>-4.9974206670250396</v>
      </c>
      <c r="AO68" s="28">
        <f t="shared" si="52"/>
        <v>-5.8694882409718048</v>
      </c>
      <c r="AP68" s="28">
        <f t="shared" si="53"/>
        <v>-4.6033811240644411</v>
      </c>
      <c r="AQ68" s="84"/>
      <c r="AR68" s="29">
        <f t="shared" si="54"/>
        <v>1.88595000485553E-2</v>
      </c>
      <c r="AS68" s="29">
        <f t="shared" si="42"/>
        <v>1.5729617502285149E-2</v>
      </c>
      <c r="AT68" s="29">
        <f t="shared" si="43"/>
        <v>2.0615331291571602E-3</v>
      </c>
      <c r="AU68" s="29">
        <f t="shared" si="44"/>
        <v>-2.5110469100297142E-3</v>
      </c>
      <c r="AV68" s="29">
        <f t="shared" si="45"/>
        <v>-3.0609385602231396E-3</v>
      </c>
      <c r="AW68" s="29">
        <f t="shared" si="46"/>
        <v>-6.1230807667714219E-3</v>
      </c>
      <c r="AX68" s="29">
        <f t="shared" si="47"/>
        <v>-1.8647494236793651E-2</v>
      </c>
      <c r="AY68" s="29">
        <f t="shared" si="48"/>
        <v>-2.1611439963714878E-2</v>
      </c>
      <c r="AZ68" s="73">
        <f t="shared" si="55"/>
        <v>-2.201378983972338E-3</v>
      </c>
    </row>
    <row r="69" spans="2:52" ht="15.75">
      <c r="B69" s="1" t="s">
        <v>4</v>
      </c>
      <c r="C69" s="79"/>
      <c r="D69" s="79"/>
      <c r="E69" s="79"/>
      <c r="F69" s="79"/>
      <c r="G69" s="79"/>
      <c r="H69" s="79"/>
      <c r="I69" s="79"/>
      <c r="J69" s="79"/>
      <c r="K69" s="79"/>
      <c r="L69" s="79"/>
      <c r="M69" s="80">
        <f>IF('Cost assessment DNO Summary'!$B$1="Ofgem",('DNO annual'!#REF!*'Cost assessment DNO Summary'!#REF!)+('DNO annual'!#REF!*'Cost assessment DNO Summary'!#REF!)+('DNO annual'!#REF!*'Cost assessment DNO Summary'!#REF!),('DNO annual'!M9*'Cost assessment DNO Summary'!$C$1)+('DNO annual'!M28*'Cost assessment DNO Summary'!$D$1)+('DNO annual'!M47*'Cost assessment DNO Summary'!$E$1))</f>
        <v>275.76008315797969</v>
      </c>
      <c r="N69" s="80">
        <f>IF('Cost assessment DNO Summary'!$B$1="Ofgem",('DNO annual'!#REF!*'Cost assessment DNO Summary'!#REF!)+('DNO annual'!#REF!*'Cost assessment DNO Summary'!#REF!)+('DNO annual'!#REF!*'Cost assessment DNO Summary'!#REF!),('DNO annual'!N9*'Cost assessment DNO Summary'!$C$1)+('DNO annual'!N28*'Cost assessment DNO Summary'!$D$1)+('DNO annual'!N47*'Cost assessment DNO Summary'!$E$1))</f>
        <v>270.84320904596467</v>
      </c>
      <c r="O69" s="80">
        <f>IF('Cost assessment DNO Summary'!$B$1="Ofgem",('DNO annual'!#REF!*'Cost assessment DNO Summary'!#REF!)+('DNO annual'!#REF!*'Cost assessment DNO Summary'!#REF!)+('DNO annual'!#REF!*'Cost assessment DNO Summary'!#REF!),('DNO annual'!O9*'Cost assessment DNO Summary'!$C$1)+('DNO annual'!O28*'Cost assessment DNO Summary'!$D$1)+('DNO annual'!O47*'Cost assessment DNO Summary'!$E$1))</f>
        <v>249.95001483593401</v>
      </c>
      <c r="P69" s="80">
        <f>IF('Cost assessment DNO Summary'!$B$1="Ofgem",('DNO annual'!#REF!*'Cost assessment DNO Summary'!#REF!)+('DNO annual'!#REF!*'Cost assessment DNO Summary'!#REF!)+('DNO annual'!#REF!*'Cost assessment DNO Summary'!#REF!),('DNO annual'!P9*'Cost assessment DNO Summary'!$C$1)+('DNO annual'!P28*'Cost assessment DNO Summary'!$D$1)+('DNO annual'!P47*'Cost assessment DNO Summary'!$E$1))</f>
        <v>253.2622773658191</v>
      </c>
      <c r="Q69" s="80">
        <f>IF('Cost assessment DNO Summary'!$B$1="Ofgem",('DNO annual'!#REF!*'Cost assessment DNO Summary'!#REF!)+('DNO annual'!#REF!*'Cost assessment DNO Summary'!#REF!)+('DNO annual'!#REF!*'Cost assessment DNO Summary'!#REF!),('DNO annual'!Q9*'Cost assessment DNO Summary'!$C$1)+('DNO annual'!Q28*'Cost assessment DNO Summary'!$D$1)+('DNO annual'!Q47*'Cost assessment DNO Summary'!$E$1))</f>
        <v>252.13706155143203</v>
      </c>
      <c r="R69" s="80">
        <f>IF('Cost assessment DNO Summary'!$B$1="Ofgem",('DNO annual'!#REF!*'Cost assessment DNO Summary'!#REF!)+('DNO annual'!#REF!*'Cost assessment DNO Summary'!#REF!)+('DNO annual'!#REF!*'Cost assessment DNO Summary'!#REF!),('DNO annual'!R9*'Cost assessment DNO Summary'!$C$1)+('DNO annual'!R28*'Cost assessment DNO Summary'!$D$1)+('DNO annual'!R47*'Cost assessment DNO Summary'!$E$1))</f>
        <v>259.66077772343294</v>
      </c>
      <c r="S69" s="80">
        <f>IF('Cost assessment DNO Summary'!$B$1="Ofgem",('DNO annual'!#REF!*'Cost assessment DNO Summary'!#REF!)+('DNO annual'!#REF!*'Cost assessment DNO Summary'!#REF!)+('DNO annual'!#REF!*'Cost assessment DNO Summary'!#REF!),('DNO annual'!S9*'Cost assessment DNO Summary'!$C$1)+('DNO annual'!S28*'Cost assessment DNO Summary'!$D$1)+('DNO annual'!S47*'Cost assessment DNO Summary'!$E$1))</f>
        <v>270.4601744545713</v>
      </c>
      <c r="T69" s="80">
        <f>IF('Cost assessment DNO Summary'!$B$1="Ofgem",('DNO annual'!#REF!*'Cost assessment DNO Summary'!#REF!)+('DNO annual'!#REF!*'Cost assessment DNO Summary'!#REF!)+('DNO annual'!#REF!*'Cost assessment DNO Summary'!#REF!),('DNO annual'!T9*'Cost assessment DNO Summary'!$C$1)+('DNO annual'!T28*'Cost assessment DNO Summary'!$D$1)+('DNO annual'!T47*'Cost assessment DNO Summary'!$E$1))</f>
        <v>264.37553681244481</v>
      </c>
      <c r="U69" s="28">
        <f t="shared" si="49"/>
        <v>2096.4491349475784</v>
      </c>
      <c r="X69" s="28">
        <f t="shared" si="50"/>
        <v>281.77402660650483</v>
      </c>
      <c r="Y69" s="28">
        <f t="shared" si="50"/>
        <v>275.3487411364863</v>
      </c>
      <c r="Z69" s="28">
        <f t="shared" si="50"/>
        <v>244.79321182590394</v>
      </c>
      <c r="AA69" s="28">
        <f t="shared" si="50"/>
        <v>248.98009181109202</v>
      </c>
      <c r="AB69" s="28">
        <f t="shared" si="50"/>
        <v>248.36299715058021</v>
      </c>
      <c r="AC69" s="28">
        <f t="shared" si="50"/>
        <v>258.30960492145454</v>
      </c>
      <c r="AD69" s="28">
        <f t="shared" si="50"/>
        <v>271.45170025953576</v>
      </c>
      <c r="AE69" s="28">
        <f t="shared" si="50"/>
        <v>263.92582059686782</v>
      </c>
      <c r="AF69" s="28">
        <f t="shared" si="35"/>
        <v>2092.9461943084252</v>
      </c>
      <c r="AH69" s="28">
        <f t="shared" si="51"/>
        <v>6.01394344852514</v>
      </c>
      <c r="AI69" s="28">
        <f t="shared" si="36"/>
        <v>4.5055320905216263</v>
      </c>
      <c r="AJ69" s="28">
        <f t="shared" si="37"/>
        <v>-5.1568030100300746</v>
      </c>
      <c r="AK69" s="28">
        <f t="shared" si="38"/>
        <v>-4.2821855547270786</v>
      </c>
      <c r="AL69" s="28">
        <f t="shared" si="39"/>
        <v>-3.7740644008518132</v>
      </c>
      <c r="AM69" s="28">
        <f t="shared" si="40"/>
        <v>-1.3511728019784073</v>
      </c>
      <c r="AN69" s="28">
        <f t="shared" si="41"/>
        <v>0.99152580496445353</v>
      </c>
      <c r="AO69" s="28">
        <f t="shared" si="52"/>
        <v>-0.44971621557698427</v>
      </c>
      <c r="AP69" s="28">
        <f t="shared" si="53"/>
        <v>-3.5029406391531381</v>
      </c>
      <c r="AQ69" s="84"/>
      <c r="AR69" s="29">
        <f t="shared" si="54"/>
        <v>2.1808607611565823E-2</v>
      </c>
      <c r="AS69" s="29">
        <f t="shared" si="42"/>
        <v>1.6635204206862705E-2</v>
      </c>
      <c r="AT69" s="29">
        <f t="shared" si="43"/>
        <v>-2.0631337083196314E-2</v>
      </c>
      <c r="AU69" s="29">
        <f t="shared" si="44"/>
        <v>-1.6908106486548606E-2</v>
      </c>
      <c r="AV69" s="29">
        <f t="shared" si="45"/>
        <v>-1.4968304848281747E-2</v>
      </c>
      <c r="AW69" s="29">
        <f t="shared" si="46"/>
        <v>-5.2036076215467306E-3</v>
      </c>
      <c r="AX69" s="29">
        <f t="shared" si="47"/>
        <v>3.6660695311760152E-3</v>
      </c>
      <c r="AY69" s="29">
        <f t="shared" si="48"/>
        <v>-1.7010507893399577E-3</v>
      </c>
      <c r="AZ69" s="73">
        <f t="shared" si="55"/>
        <v>-1.6708922629027816E-3</v>
      </c>
    </row>
    <row r="70" spans="2:52" ht="15.75">
      <c r="B70" s="1" t="s">
        <v>5</v>
      </c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80">
        <f>IF('Cost assessment DNO Summary'!$B$1="Ofgem",('DNO annual'!#REF!*'Cost assessment DNO Summary'!#REF!)+('DNO annual'!#REF!*'Cost assessment DNO Summary'!#REF!)+('DNO annual'!#REF!*'Cost assessment DNO Summary'!#REF!),('DNO annual'!M10*'Cost assessment DNO Summary'!$C$1)+('DNO annual'!M29*'Cost assessment DNO Summary'!$D$1)+('DNO annual'!M48*'Cost assessment DNO Summary'!$E$1))</f>
        <v>138.72551453132314</v>
      </c>
      <c r="N70" s="80">
        <f>IF('Cost assessment DNO Summary'!$B$1="Ofgem",('DNO annual'!#REF!*'Cost assessment DNO Summary'!#REF!)+('DNO annual'!#REF!*'Cost assessment DNO Summary'!#REF!)+('DNO annual'!#REF!*'Cost assessment DNO Summary'!#REF!),('DNO annual'!N10*'Cost assessment DNO Summary'!$C$1)+('DNO annual'!N29*'Cost assessment DNO Summary'!$D$1)+('DNO annual'!N48*'Cost assessment DNO Summary'!$E$1))</f>
        <v>140.21907128351253</v>
      </c>
      <c r="O70" s="80">
        <f>IF('Cost assessment DNO Summary'!$B$1="Ofgem",('DNO annual'!#REF!*'Cost assessment DNO Summary'!#REF!)+('DNO annual'!#REF!*'Cost assessment DNO Summary'!#REF!)+('DNO annual'!#REF!*'Cost assessment DNO Summary'!#REF!),('DNO annual'!O10*'Cost assessment DNO Summary'!$C$1)+('DNO annual'!O29*'Cost assessment DNO Summary'!$D$1)+('DNO annual'!O48*'Cost assessment DNO Summary'!$E$1))</f>
        <v>139.97902759038433</v>
      </c>
      <c r="P70" s="80">
        <f>IF('Cost assessment DNO Summary'!$B$1="Ofgem",('DNO annual'!#REF!*'Cost assessment DNO Summary'!#REF!)+('DNO annual'!#REF!*'Cost assessment DNO Summary'!#REF!)+('DNO annual'!#REF!*'Cost assessment DNO Summary'!#REF!),('DNO annual'!P10*'Cost assessment DNO Summary'!$C$1)+('DNO annual'!P29*'Cost assessment DNO Summary'!$D$1)+('DNO annual'!P48*'Cost assessment DNO Summary'!$E$1))</f>
        <v>149.64796567818956</v>
      </c>
      <c r="Q70" s="80">
        <f>IF('Cost assessment DNO Summary'!$B$1="Ofgem",('DNO annual'!#REF!*'Cost assessment DNO Summary'!#REF!)+('DNO annual'!#REF!*'Cost assessment DNO Summary'!#REF!)+('DNO annual'!#REF!*'Cost assessment DNO Summary'!#REF!),('DNO annual'!Q10*'Cost assessment DNO Summary'!$C$1)+('DNO annual'!Q29*'Cost assessment DNO Summary'!$D$1)+('DNO annual'!Q48*'Cost assessment DNO Summary'!$E$1))</f>
        <v>146.4161833975287</v>
      </c>
      <c r="R70" s="80">
        <f>IF('Cost assessment DNO Summary'!$B$1="Ofgem",('DNO annual'!#REF!*'Cost assessment DNO Summary'!#REF!)+('DNO annual'!#REF!*'Cost assessment DNO Summary'!#REF!)+('DNO annual'!#REF!*'Cost assessment DNO Summary'!#REF!),('DNO annual'!R10*'Cost assessment DNO Summary'!$C$1)+('DNO annual'!R29*'Cost assessment DNO Summary'!$D$1)+('DNO annual'!R48*'Cost assessment DNO Summary'!$E$1))</f>
        <v>147.78738253572513</v>
      </c>
      <c r="S70" s="80">
        <f>IF('Cost assessment DNO Summary'!$B$1="Ofgem",('DNO annual'!#REF!*'Cost assessment DNO Summary'!#REF!)+('DNO annual'!#REF!*'Cost assessment DNO Summary'!#REF!)+('DNO annual'!#REF!*'Cost assessment DNO Summary'!#REF!),('DNO annual'!S10*'Cost assessment DNO Summary'!$C$1)+('DNO annual'!S29*'Cost assessment DNO Summary'!$D$1)+('DNO annual'!S48*'Cost assessment DNO Summary'!$E$1))</f>
        <v>145.62508214067859</v>
      </c>
      <c r="T70" s="80">
        <f>IF('Cost assessment DNO Summary'!$B$1="Ofgem",('DNO annual'!#REF!*'Cost assessment DNO Summary'!#REF!)+('DNO annual'!#REF!*'Cost assessment DNO Summary'!#REF!)+('DNO annual'!#REF!*'Cost assessment DNO Summary'!#REF!),('DNO annual'!T10*'Cost assessment DNO Summary'!$C$1)+('DNO annual'!T29*'Cost assessment DNO Summary'!$D$1)+('DNO annual'!T48*'Cost assessment DNO Summary'!$E$1))</f>
        <v>148.02295000008513</v>
      </c>
      <c r="U70" s="28">
        <f t="shared" si="49"/>
        <v>1156.4231771574273</v>
      </c>
      <c r="X70" s="28">
        <f t="shared" si="50"/>
        <v>134.1739059781365</v>
      </c>
      <c r="Y70" s="28">
        <f t="shared" si="50"/>
        <v>134.10359115665966</v>
      </c>
      <c r="Z70" s="28">
        <f t="shared" si="50"/>
        <v>134.58694878386669</v>
      </c>
      <c r="AA70" s="28">
        <f t="shared" si="50"/>
        <v>143.56300767460496</v>
      </c>
      <c r="AB70" s="28">
        <f t="shared" si="50"/>
        <v>135.77544536739904</v>
      </c>
      <c r="AC70" s="28">
        <f t="shared" si="50"/>
        <v>136.0814790942612</v>
      </c>
      <c r="AD70" s="28">
        <f t="shared" si="50"/>
        <v>131.46841947221611</v>
      </c>
      <c r="AE70" s="28">
        <f t="shared" si="50"/>
        <v>133.78092570745849</v>
      </c>
      <c r="AF70" s="28">
        <f t="shared" si="35"/>
        <v>1083.5337232346026</v>
      </c>
      <c r="AH70" s="28">
        <f t="shared" si="51"/>
        <v>-4.5516085531866395</v>
      </c>
      <c r="AI70" s="28">
        <f t="shared" si="36"/>
        <v>-6.1154801268528729</v>
      </c>
      <c r="AJ70" s="28">
        <f t="shared" si="37"/>
        <v>-5.3920788065176453</v>
      </c>
      <c r="AK70" s="28">
        <f t="shared" si="38"/>
        <v>-6.0849580035846031</v>
      </c>
      <c r="AL70" s="28">
        <f t="shared" si="39"/>
        <v>-10.640738030129654</v>
      </c>
      <c r="AM70" s="28">
        <f t="shared" si="40"/>
        <v>-11.705903441463931</v>
      </c>
      <c r="AN70" s="28">
        <f t="shared" si="41"/>
        <v>-14.156662668462474</v>
      </c>
      <c r="AO70" s="28">
        <f t="shared" si="52"/>
        <v>-14.242024292626638</v>
      </c>
      <c r="AP70" s="28">
        <f t="shared" si="53"/>
        <v>-72.889453922824458</v>
      </c>
      <c r="AQ70" s="84"/>
      <c r="AR70" s="29">
        <f t="shared" si="54"/>
        <v>-3.2810176041256793E-2</v>
      </c>
      <c r="AS70" s="29">
        <f t="shared" si="42"/>
        <v>-4.3613754326526859E-2</v>
      </c>
      <c r="AT70" s="29">
        <f t="shared" si="43"/>
        <v>-3.8520619119431908E-2</v>
      </c>
      <c r="AU70" s="29">
        <f t="shared" si="44"/>
        <v>-4.066181572203928E-2</v>
      </c>
      <c r="AV70" s="29">
        <f t="shared" si="45"/>
        <v>-7.2674603197649359E-2</v>
      </c>
      <c r="AW70" s="29">
        <f t="shared" si="46"/>
        <v>-7.9207732355867561E-2</v>
      </c>
      <c r="AX70" s="29">
        <f t="shared" si="47"/>
        <v>-9.7213079370397706E-2</v>
      </c>
      <c r="AY70" s="29">
        <f t="shared" si="48"/>
        <v>-9.6214974047054508E-2</v>
      </c>
      <c r="AZ70" s="73">
        <f t="shared" si="55"/>
        <v>-6.303008739585457E-2</v>
      </c>
    </row>
    <row r="71" spans="2:52" ht="15.75">
      <c r="B71" s="1" t="s">
        <v>6</v>
      </c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80">
        <f>IF('Cost assessment DNO Summary'!$B$1="Ofgem",('DNO annual'!#REF!*'Cost assessment DNO Summary'!#REF!)+('DNO annual'!#REF!*'Cost assessment DNO Summary'!#REF!)+('DNO annual'!#REF!*'Cost assessment DNO Summary'!#REF!),('DNO annual'!M11*'Cost assessment DNO Summary'!$C$1)+('DNO annual'!M30*'Cost assessment DNO Summary'!$D$1)+('DNO annual'!M49*'Cost assessment DNO Summary'!$E$1))</f>
        <v>204.68877428759083</v>
      </c>
      <c r="N71" s="80">
        <f>IF('Cost assessment DNO Summary'!$B$1="Ofgem",('DNO annual'!#REF!*'Cost assessment DNO Summary'!#REF!)+('DNO annual'!#REF!*'Cost assessment DNO Summary'!#REF!)+('DNO annual'!#REF!*'Cost assessment DNO Summary'!#REF!),('DNO annual'!N11*'Cost assessment DNO Summary'!$C$1)+('DNO annual'!N30*'Cost assessment DNO Summary'!$D$1)+('DNO annual'!N49*'Cost assessment DNO Summary'!$E$1))</f>
        <v>205.43153765406521</v>
      </c>
      <c r="O71" s="80">
        <f>IF('Cost assessment DNO Summary'!$B$1="Ofgem",('DNO annual'!#REF!*'Cost assessment DNO Summary'!#REF!)+('DNO annual'!#REF!*'Cost assessment DNO Summary'!#REF!)+('DNO annual'!#REF!*'Cost assessment DNO Summary'!#REF!),('DNO annual'!O11*'Cost assessment DNO Summary'!$C$1)+('DNO annual'!O30*'Cost assessment DNO Summary'!$D$1)+('DNO annual'!O49*'Cost assessment DNO Summary'!$E$1))</f>
        <v>203.07894220498355</v>
      </c>
      <c r="P71" s="80">
        <f>IF('Cost assessment DNO Summary'!$B$1="Ofgem",('DNO annual'!#REF!*'Cost assessment DNO Summary'!#REF!)+('DNO annual'!#REF!*'Cost assessment DNO Summary'!#REF!)+('DNO annual'!#REF!*'Cost assessment DNO Summary'!#REF!),('DNO annual'!P11*'Cost assessment DNO Summary'!$C$1)+('DNO annual'!P30*'Cost assessment DNO Summary'!$D$1)+('DNO annual'!P49*'Cost assessment DNO Summary'!$E$1))</f>
        <v>207.39028175755965</v>
      </c>
      <c r="Q71" s="80">
        <f>IF('Cost assessment DNO Summary'!$B$1="Ofgem",('DNO annual'!#REF!*'Cost assessment DNO Summary'!#REF!)+('DNO annual'!#REF!*'Cost assessment DNO Summary'!#REF!)+('DNO annual'!#REF!*'Cost assessment DNO Summary'!#REF!),('DNO annual'!Q11*'Cost assessment DNO Summary'!$C$1)+('DNO annual'!Q30*'Cost assessment DNO Summary'!$D$1)+('DNO annual'!Q49*'Cost assessment DNO Summary'!$E$1))</f>
        <v>206.25798055071766</v>
      </c>
      <c r="R71" s="80">
        <f>IF('Cost assessment DNO Summary'!$B$1="Ofgem",('DNO annual'!#REF!*'Cost assessment DNO Summary'!#REF!)+('DNO annual'!#REF!*'Cost assessment DNO Summary'!#REF!)+('DNO annual'!#REF!*'Cost assessment DNO Summary'!#REF!),('DNO annual'!R11*'Cost assessment DNO Summary'!$C$1)+('DNO annual'!R30*'Cost assessment DNO Summary'!$D$1)+('DNO annual'!R49*'Cost assessment DNO Summary'!$E$1))</f>
        <v>208.79665018927111</v>
      </c>
      <c r="S71" s="80">
        <f>IF('Cost assessment DNO Summary'!$B$1="Ofgem",('DNO annual'!#REF!*'Cost assessment DNO Summary'!#REF!)+('DNO annual'!#REF!*'Cost assessment DNO Summary'!#REF!)+('DNO annual'!#REF!*'Cost assessment DNO Summary'!#REF!),('DNO annual'!S11*'Cost assessment DNO Summary'!$C$1)+('DNO annual'!S30*'Cost assessment DNO Summary'!$D$1)+('DNO annual'!S49*'Cost assessment DNO Summary'!$E$1))</f>
        <v>209.75648149796547</v>
      </c>
      <c r="T71" s="80">
        <f>IF('Cost assessment DNO Summary'!$B$1="Ofgem",('DNO annual'!#REF!*'Cost assessment DNO Summary'!#REF!)+('DNO annual'!#REF!*'Cost assessment DNO Summary'!#REF!)+('DNO annual'!#REF!*'Cost assessment DNO Summary'!#REF!),('DNO annual'!T11*'Cost assessment DNO Summary'!$C$1)+('DNO annual'!T30*'Cost assessment DNO Summary'!$D$1)+('DNO annual'!T49*'Cost assessment DNO Summary'!$E$1))</f>
        <v>216.46748885053501</v>
      </c>
      <c r="U71" s="28">
        <f t="shared" si="49"/>
        <v>1661.8681369926885</v>
      </c>
      <c r="X71" s="28">
        <f t="shared" si="50"/>
        <v>211.19921749370641</v>
      </c>
      <c r="Y71" s="28">
        <f t="shared" si="50"/>
        <v>211.2678662387215</v>
      </c>
      <c r="Z71" s="28">
        <f t="shared" si="50"/>
        <v>209.09740558121601</v>
      </c>
      <c r="AA71" s="28">
        <f t="shared" si="50"/>
        <v>213.04462241760794</v>
      </c>
      <c r="AB71" s="28">
        <f t="shared" si="50"/>
        <v>209.26467088500857</v>
      </c>
      <c r="AC71" s="28">
        <f t="shared" si="50"/>
        <v>211.66689554692897</v>
      </c>
      <c r="AD71" s="28">
        <f t="shared" si="50"/>
        <v>211.32719087007104</v>
      </c>
      <c r="AE71" s="28">
        <f t="shared" si="50"/>
        <v>219.16145284741688</v>
      </c>
      <c r="AF71" s="28">
        <f t="shared" si="35"/>
        <v>1696.0293218806773</v>
      </c>
      <c r="AH71" s="28">
        <f t="shared" si="51"/>
        <v>6.5104432061155819</v>
      </c>
      <c r="AI71" s="28">
        <f t="shared" si="36"/>
        <v>5.836328584656286</v>
      </c>
      <c r="AJ71" s="28">
        <f t="shared" si="37"/>
        <v>6.0184633762324609</v>
      </c>
      <c r="AK71" s="28">
        <f t="shared" si="38"/>
        <v>5.6543406600482911</v>
      </c>
      <c r="AL71" s="28">
        <f t="shared" si="39"/>
        <v>3.0066903342909086</v>
      </c>
      <c r="AM71" s="28">
        <f t="shared" si="40"/>
        <v>2.8702453576578648</v>
      </c>
      <c r="AN71" s="28">
        <f t="shared" si="41"/>
        <v>1.5707093721055685</v>
      </c>
      <c r="AO71" s="28">
        <f t="shared" si="52"/>
        <v>2.6939639968818767</v>
      </c>
      <c r="AP71" s="28">
        <f t="shared" si="53"/>
        <v>34.161184887988838</v>
      </c>
      <c r="AQ71" s="84"/>
      <c r="AR71" s="29">
        <f t="shared" si="54"/>
        <v>3.1806547421932924E-2</v>
      </c>
      <c r="AS71" s="29">
        <f t="shared" si="42"/>
        <v>2.8410090540646804E-2</v>
      </c>
      <c r="AT71" s="29">
        <f t="shared" si="43"/>
        <v>2.9636078024069833E-2</v>
      </c>
      <c r="AU71" s="29">
        <f t="shared" si="44"/>
        <v>2.7264250822795284E-2</v>
      </c>
      <c r="AV71" s="29">
        <f t="shared" si="45"/>
        <v>1.4577328480880674E-2</v>
      </c>
      <c r="AW71" s="29">
        <f t="shared" si="46"/>
        <v>1.3746606351471777E-2</v>
      </c>
      <c r="AX71" s="29">
        <f t="shared" si="47"/>
        <v>7.4882519047250688E-3</v>
      </c>
      <c r="AY71" s="29">
        <f t="shared" si="48"/>
        <v>1.2445120563771988E-2</v>
      </c>
      <c r="AZ71" s="73">
        <f t="shared" si="55"/>
        <v>2.0555893772538907E-2</v>
      </c>
    </row>
    <row r="72" spans="2:52" ht="15.75">
      <c r="B72" s="1" t="s">
        <v>7</v>
      </c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80">
        <f>IF('Cost assessment DNO Summary'!$B$1="Ofgem",('DNO annual'!#REF!*'Cost assessment DNO Summary'!#REF!)+('DNO annual'!#REF!*'Cost assessment DNO Summary'!#REF!)+('DNO annual'!#REF!*'Cost assessment DNO Summary'!#REF!),('DNO annual'!M12*'Cost assessment DNO Summary'!$C$1)+('DNO annual'!M31*'Cost assessment DNO Summary'!$D$1)+('DNO annual'!M50*'Cost assessment DNO Summary'!$E$1))</f>
        <v>209.48729046534532</v>
      </c>
      <c r="N72" s="80">
        <f>IF('Cost assessment DNO Summary'!$B$1="Ofgem",('DNO annual'!#REF!*'Cost assessment DNO Summary'!#REF!)+('DNO annual'!#REF!*'Cost assessment DNO Summary'!#REF!)+('DNO annual'!#REF!*'Cost assessment DNO Summary'!#REF!),('DNO annual'!N12*'Cost assessment DNO Summary'!$C$1)+('DNO annual'!N31*'Cost assessment DNO Summary'!$D$1)+('DNO annual'!N50*'Cost assessment DNO Summary'!$E$1))</f>
        <v>219.31302347836242</v>
      </c>
      <c r="O72" s="80">
        <f>IF('Cost assessment DNO Summary'!$B$1="Ofgem",('DNO annual'!#REF!*'Cost assessment DNO Summary'!#REF!)+('DNO annual'!#REF!*'Cost assessment DNO Summary'!#REF!)+('DNO annual'!#REF!*'Cost assessment DNO Summary'!#REF!),('DNO annual'!O12*'Cost assessment DNO Summary'!$C$1)+('DNO annual'!O31*'Cost assessment DNO Summary'!$D$1)+('DNO annual'!O50*'Cost assessment DNO Summary'!$E$1))</f>
        <v>208.84584236301259</v>
      </c>
      <c r="P72" s="80">
        <f>IF('Cost assessment DNO Summary'!$B$1="Ofgem",('DNO annual'!#REF!*'Cost assessment DNO Summary'!#REF!)+('DNO annual'!#REF!*'Cost assessment DNO Summary'!#REF!)+('DNO annual'!#REF!*'Cost assessment DNO Summary'!#REF!),('DNO annual'!P12*'Cost assessment DNO Summary'!$C$1)+('DNO annual'!P31*'Cost assessment DNO Summary'!$D$1)+('DNO annual'!P50*'Cost assessment DNO Summary'!$E$1))</f>
        <v>205.00051077420292</v>
      </c>
      <c r="Q72" s="80">
        <f>IF('Cost assessment DNO Summary'!$B$1="Ofgem",('DNO annual'!#REF!*'Cost assessment DNO Summary'!#REF!)+('DNO annual'!#REF!*'Cost assessment DNO Summary'!#REF!)+('DNO annual'!#REF!*'Cost assessment DNO Summary'!#REF!),('DNO annual'!Q12*'Cost assessment DNO Summary'!$C$1)+('DNO annual'!Q31*'Cost assessment DNO Summary'!$D$1)+('DNO annual'!Q50*'Cost assessment DNO Summary'!$E$1))</f>
        <v>209.23430955797085</v>
      </c>
      <c r="R72" s="80">
        <f>IF('Cost assessment DNO Summary'!$B$1="Ofgem",('DNO annual'!#REF!*'Cost assessment DNO Summary'!#REF!)+('DNO annual'!#REF!*'Cost assessment DNO Summary'!#REF!)+('DNO annual'!#REF!*'Cost assessment DNO Summary'!#REF!),('DNO annual'!R12*'Cost assessment DNO Summary'!$C$1)+('DNO annual'!R31*'Cost assessment DNO Summary'!$D$1)+('DNO annual'!R50*'Cost assessment DNO Summary'!$E$1))</f>
        <v>217.74696678295351</v>
      </c>
      <c r="S72" s="80">
        <f>IF('Cost assessment DNO Summary'!$B$1="Ofgem",('DNO annual'!#REF!*'Cost assessment DNO Summary'!#REF!)+('DNO annual'!#REF!*'Cost assessment DNO Summary'!#REF!)+('DNO annual'!#REF!*'Cost assessment DNO Summary'!#REF!),('DNO annual'!S12*'Cost assessment DNO Summary'!$C$1)+('DNO annual'!S31*'Cost assessment DNO Summary'!$D$1)+('DNO annual'!S50*'Cost assessment DNO Summary'!$E$1))</f>
        <v>220.5654205894146</v>
      </c>
      <c r="T72" s="80">
        <f>IF('Cost assessment DNO Summary'!$B$1="Ofgem",('DNO annual'!#REF!*'Cost assessment DNO Summary'!#REF!)+('DNO annual'!#REF!*'Cost assessment DNO Summary'!#REF!)+('DNO annual'!#REF!*'Cost assessment DNO Summary'!#REF!),('DNO annual'!T12*'Cost assessment DNO Summary'!$C$1)+('DNO annual'!T31*'Cost assessment DNO Summary'!$D$1)+('DNO annual'!T50*'Cost assessment DNO Summary'!$E$1))</f>
        <v>214.65860251890265</v>
      </c>
      <c r="U72" s="28">
        <f t="shared" si="49"/>
        <v>1704.8519665301646</v>
      </c>
      <c r="X72" s="28">
        <f t="shared" si="50"/>
        <v>260.22158937119985</v>
      </c>
      <c r="Y72" s="28">
        <f t="shared" si="50"/>
        <v>260.64882779747165</v>
      </c>
      <c r="Z72" s="28">
        <f t="shared" si="50"/>
        <v>254.62240798417938</v>
      </c>
      <c r="AA72" s="28">
        <f t="shared" si="50"/>
        <v>244.42971619019036</v>
      </c>
      <c r="AB72" s="28">
        <f t="shared" si="50"/>
        <v>245.83442647905403</v>
      </c>
      <c r="AC72" s="28">
        <f t="shared" si="50"/>
        <v>239.31697301853058</v>
      </c>
      <c r="AD72" s="28">
        <f t="shared" si="50"/>
        <v>234.54445959777809</v>
      </c>
      <c r="AE72" s="28">
        <f t="shared" si="50"/>
        <v>228.37834919676908</v>
      </c>
      <c r="AF72" s="28">
        <f t="shared" si="35"/>
        <v>1967.9967496351728</v>
      </c>
      <c r="AH72" s="28">
        <f t="shared" si="51"/>
        <v>50.73429890585453</v>
      </c>
      <c r="AI72" s="28">
        <f t="shared" si="36"/>
        <v>41.335804319109229</v>
      </c>
      <c r="AJ72" s="28">
        <f t="shared" si="37"/>
        <v>45.776565621166782</v>
      </c>
      <c r="AK72" s="28">
        <f t="shared" si="38"/>
        <v>39.42920541598744</v>
      </c>
      <c r="AL72" s="28">
        <f t="shared" si="39"/>
        <v>36.600116921083185</v>
      </c>
      <c r="AM72" s="28">
        <f t="shared" si="40"/>
        <v>21.570006235577068</v>
      </c>
      <c r="AN72" s="28">
        <f t="shared" si="41"/>
        <v>13.979039008363486</v>
      </c>
      <c r="AO72" s="28">
        <f t="shared" si="52"/>
        <v>13.719746677866425</v>
      </c>
      <c r="AP72" s="28">
        <f t="shared" si="53"/>
        <v>263.14478310500817</v>
      </c>
      <c r="AQ72" s="84"/>
      <c r="AR72" s="29">
        <f t="shared" si="54"/>
        <v>0.24218318349125487</v>
      </c>
      <c r="AS72" s="29">
        <f t="shared" si="42"/>
        <v>0.18847856667840543</v>
      </c>
      <c r="AT72" s="29">
        <f t="shared" si="43"/>
        <v>0.21918830225788583</v>
      </c>
      <c r="AU72" s="29">
        <f t="shared" si="44"/>
        <v>0.1923371081714845</v>
      </c>
      <c r="AV72" s="29">
        <f t="shared" si="45"/>
        <v>0.17492406956777176</v>
      </c>
      <c r="AW72" s="29">
        <f t="shared" si="46"/>
        <v>9.9059961910182126E-2</v>
      </c>
      <c r="AX72" s="29">
        <f t="shared" si="47"/>
        <v>6.337819850005251E-2</v>
      </c>
      <c r="AY72" s="29">
        <f t="shared" si="48"/>
        <v>6.3914264403441626E-2</v>
      </c>
      <c r="AZ72" s="73">
        <f t="shared" si="55"/>
        <v>0.15435051738866165</v>
      </c>
    </row>
    <row r="73" spans="2:52" ht="15.75">
      <c r="B73" s="1" t="s">
        <v>8</v>
      </c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80">
        <f>IF('Cost assessment DNO Summary'!$B$1="Ofgem",('DNO annual'!#REF!*'Cost assessment DNO Summary'!#REF!)+('DNO annual'!#REF!*'Cost assessment DNO Summary'!#REF!)+('DNO annual'!#REF!*'Cost assessment DNO Summary'!#REF!),('DNO annual'!M13*'Cost assessment DNO Summary'!$C$1)+('DNO annual'!M32*'Cost assessment DNO Summary'!$D$1)+('DNO annual'!M51*'Cost assessment DNO Summary'!$E$1))</f>
        <v>212.89524647959735</v>
      </c>
      <c r="N73" s="80">
        <f>IF('Cost assessment DNO Summary'!$B$1="Ofgem",('DNO annual'!#REF!*'Cost assessment DNO Summary'!#REF!)+('DNO annual'!#REF!*'Cost assessment DNO Summary'!#REF!)+('DNO annual'!#REF!*'Cost assessment DNO Summary'!#REF!),('DNO annual'!N13*'Cost assessment DNO Summary'!$C$1)+('DNO annual'!N32*'Cost assessment DNO Summary'!$D$1)+('DNO annual'!N51*'Cost assessment DNO Summary'!$E$1))</f>
        <v>221.68564646026437</v>
      </c>
      <c r="O73" s="80">
        <f>IF('Cost assessment DNO Summary'!$B$1="Ofgem",('DNO annual'!#REF!*'Cost assessment DNO Summary'!#REF!)+('DNO annual'!#REF!*'Cost assessment DNO Summary'!#REF!)+('DNO annual'!#REF!*'Cost assessment DNO Summary'!#REF!),('DNO annual'!O13*'Cost assessment DNO Summary'!$C$1)+('DNO annual'!O32*'Cost assessment DNO Summary'!$D$1)+('DNO annual'!O51*'Cost assessment DNO Summary'!$E$1))</f>
        <v>227.86600855664111</v>
      </c>
      <c r="P73" s="80">
        <f>IF('Cost assessment DNO Summary'!$B$1="Ofgem",('DNO annual'!#REF!*'Cost assessment DNO Summary'!#REF!)+('DNO annual'!#REF!*'Cost assessment DNO Summary'!#REF!)+('DNO annual'!#REF!*'Cost assessment DNO Summary'!#REF!),('DNO annual'!P13*'Cost assessment DNO Summary'!$C$1)+('DNO annual'!P32*'Cost assessment DNO Summary'!$D$1)+('DNO annual'!P51*'Cost assessment DNO Summary'!$E$1))</f>
        <v>219.88345102910654</v>
      </c>
      <c r="Q73" s="80">
        <f>IF('Cost assessment DNO Summary'!$B$1="Ofgem",('DNO annual'!#REF!*'Cost assessment DNO Summary'!#REF!)+('DNO annual'!#REF!*'Cost assessment DNO Summary'!#REF!)+('DNO annual'!#REF!*'Cost assessment DNO Summary'!#REF!),('DNO annual'!Q13*'Cost assessment DNO Summary'!$C$1)+('DNO annual'!Q32*'Cost assessment DNO Summary'!$D$1)+('DNO annual'!Q51*'Cost assessment DNO Summary'!$E$1))</f>
        <v>216.01758562265337</v>
      </c>
      <c r="R73" s="80">
        <f>IF('Cost assessment DNO Summary'!$B$1="Ofgem",('DNO annual'!#REF!*'Cost assessment DNO Summary'!#REF!)+('DNO annual'!#REF!*'Cost assessment DNO Summary'!#REF!)+('DNO annual'!#REF!*'Cost assessment DNO Summary'!#REF!),('DNO annual'!R13*'Cost assessment DNO Summary'!$C$1)+('DNO annual'!R32*'Cost assessment DNO Summary'!$D$1)+('DNO annual'!R51*'Cost assessment DNO Summary'!$E$1))</f>
        <v>223.67858130615747</v>
      </c>
      <c r="S73" s="80">
        <f>IF('Cost assessment DNO Summary'!$B$1="Ofgem",('DNO annual'!#REF!*'Cost assessment DNO Summary'!#REF!)+('DNO annual'!#REF!*'Cost assessment DNO Summary'!#REF!)+('DNO annual'!#REF!*'Cost assessment DNO Summary'!#REF!),('DNO annual'!S13*'Cost assessment DNO Summary'!$C$1)+('DNO annual'!S32*'Cost assessment DNO Summary'!$D$1)+('DNO annual'!S51*'Cost assessment DNO Summary'!$E$1))</f>
        <v>229.97133278351654</v>
      </c>
      <c r="T73" s="80">
        <f>IF('Cost assessment DNO Summary'!$B$1="Ofgem",('DNO annual'!#REF!*'Cost assessment DNO Summary'!#REF!)+('DNO annual'!#REF!*'Cost assessment DNO Summary'!#REF!)+('DNO annual'!#REF!*'Cost assessment DNO Summary'!#REF!),('DNO annual'!T13*'Cost assessment DNO Summary'!$C$1)+('DNO annual'!T32*'Cost assessment DNO Summary'!$D$1)+('DNO annual'!T51*'Cost assessment DNO Summary'!$E$1))</f>
        <v>225.13782071743489</v>
      </c>
      <c r="U73" s="28">
        <f t="shared" si="49"/>
        <v>1777.1356729553715</v>
      </c>
      <c r="X73" s="28">
        <f t="shared" si="50"/>
        <v>232.72926233448376</v>
      </c>
      <c r="Y73" s="28">
        <f t="shared" si="50"/>
        <v>251.19216895507975</v>
      </c>
      <c r="Z73" s="28">
        <f t="shared" si="50"/>
        <v>246.49686250703269</v>
      </c>
      <c r="AA73" s="28">
        <f t="shared" si="50"/>
        <v>237.01035141606062</v>
      </c>
      <c r="AB73" s="28">
        <f t="shared" si="50"/>
        <v>230.77822240272513</v>
      </c>
      <c r="AC73" s="28">
        <f t="shared" si="50"/>
        <v>234.21613679146907</v>
      </c>
      <c r="AD73" s="28">
        <f t="shared" si="50"/>
        <v>237.26484874077292</v>
      </c>
      <c r="AE73" s="28">
        <f t="shared" si="50"/>
        <v>227.40276068186876</v>
      </c>
      <c r="AF73" s="28">
        <f t="shared" si="35"/>
        <v>1897.0906138294929</v>
      </c>
      <c r="AH73" s="28">
        <f t="shared" si="51"/>
        <v>19.834015854886417</v>
      </c>
      <c r="AI73" s="28">
        <f t="shared" si="36"/>
        <v>29.506522494815385</v>
      </c>
      <c r="AJ73" s="28">
        <f t="shared" si="37"/>
        <v>18.630853950391582</v>
      </c>
      <c r="AK73" s="28">
        <f t="shared" si="38"/>
        <v>17.126900386954077</v>
      </c>
      <c r="AL73" s="28">
        <f t="shared" si="39"/>
        <v>14.760636780071763</v>
      </c>
      <c r="AM73" s="28">
        <f t="shared" si="40"/>
        <v>10.5375554853116</v>
      </c>
      <c r="AN73" s="28">
        <f t="shared" si="41"/>
        <v>7.2935159572563748</v>
      </c>
      <c r="AO73" s="28">
        <f t="shared" si="52"/>
        <v>2.2649399644338644</v>
      </c>
      <c r="AP73" s="28">
        <f t="shared" si="53"/>
        <v>119.95494087412106</v>
      </c>
      <c r="AQ73" s="84"/>
      <c r="AR73" s="29">
        <f t="shared" si="54"/>
        <v>9.3163263073547276E-2</v>
      </c>
      <c r="AS73" s="29">
        <f t="shared" si="42"/>
        <v>0.13310073505414896</v>
      </c>
      <c r="AT73" s="29">
        <f t="shared" si="43"/>
        <v>8.1762321938247645E-2</v>
      </c>
      <c r="AU73" s="29">
        <f t="shared" si="44"/>
        <v>7.7890811276592822E-2</v>
      </c>
      <c r="AV73" s="29">
        <f t="shared" si="45"/>
        <v>6.8330718249282399E-2</v>
      </c>
      <c r="AW73" s="29">
        <f t="shared" si="46"/>
        <v>4.7110257154610806E-2</v>
      </c>
      <c r="AX73" s="29">
        <f t="shared" si="47"/>
        <v>3.1714891890991144E-2</v>
      </c>
      <c r="AY73" s="29">
        <f t="shared" si="48"/>
        <v>1.0060237578991832E-2</v>
      </c>
      <c r="AZ73" s="73">
        <f t="shared" si="55"/>
        <v>6.7499033810196576E-2</v>
      </c>
    </row>
    <row r="74" spans="2:52" ht="15.75">
      <c r="B74" s="1" t="s">
        <v>9</v>
      </c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80">
        <f>IF('Cost assessment DNO Summary'!$B$1="Ofgem",('DNO annual'!#REF!*'Cost assessment DNO Summary'!#REF!)+('DNO annual'!#REF!*'Cost assessment DNO Summary'!#REF!)+('DNO annual'!#REF!*'Cost assessment DNO Summary'!#REF!),('DNO annual'!M14*'Cost assessment DNO Summary'!$C$1)+('DNO annual'!M33*'Cost assessment DNO Summary'!$D$1)+('DNO annual'!M52*'Cost assessment DNO Summary'!$E$1))</f>
        <v>299.73949602567666</v>
      </c>
      <c r="N74" s="80">
        <f>IF('Cost assessment DNO Summary'!$B$1="Ofgem",('DNO annual'!#REF!*'Cost assessment DNO Summary'!#REF!)+('DNO annual'!#REF!*'Cost assessment DNO Summary'!#REF!)+('DNO annual'!#REF!*'Cost assessment DNO Summary'!#REF!),('DNO annual'!N14*'Cost assessment DNO Summary'!$C$1)+('DNO annual'!N33*'Cost assessment DNO Summary'!$D$1)+('DNO annual'!N52*'Cost assessment DNO Summary'!$E$1))</f>
        <v>306.35786235790681</v>
      </c>
      <c r="O74" s="80">
        <f>IF('Cost assessment DNO Summary'!$B$1="Ofgem",('DNO annual'!#REF!*'Cost assessment DNO Summary'!#REF!)+('DNO annual'!#REF!*'Cost assessment DNO Summary'!#REF!)+('DNO annual'!#REF!*'Cost assessment DNO Summary'!#REF!),('DNO annual'!O14*'Cost assessment DNO Summary'!$C$1)+('DNO annual'!O33*'Cost assessment DNO Summary'!$D$1)+('DNO annual'!O52*'Cost assessment DNO Summary'!$E$1))</f>
        <v>304.55372616166943</v>
      </c>
      <c r="P74" s="80">
        <f>IF('Cost assessment DNO Summary'!$B$1="Ofgem",('DNO annual'!#REF!*'Cost assessment DNO Summary'!#REF!)+('DNO annual'!#REF!*'Cost assessment DNO Summary'!#REF!)+('DNO annual'!#REF!*'Cost assessment DNO Summary'!#REF!),('DNO annual'!P14*'Cost assessment DNO Summary'!$C$1)+('DNO annual'!P33*'Cost assessment DNO Summary'!$D$1)+('DNO annual'!P52*'Cost assessment DNO Summary'!$E$1))</f>
        <v>299.48596683317123</v>
      </c>
      <c r="Q74" s="80">
        <f>IF('Cost assessment DNO Summary'!$B$1="Ofgem",('DNO annual'!#REF!*'Cost assessment DNO Summary'!#REF!)+('DNO annual'!#REF!*'Cost assessment DNO Summary'!#REF!)+('DNO annual'!#REF!*'Cost assessment DNO Summary'!#REF!),('DNO annual'!Q14*'Cost assessment DNO Summary'!$C$1)+('DNO annual'!Q33*'Cost assessment DNO Summary'!$D$1)+('DNO annual'!Q52*'Cost assessment DNO Summary'!$E$1))</f>
        <v>300.43854791503895</v>
      </c>
      <c r="R74" s="80">
        <f>IF('Cost assessment DNO Summary'!$B$1="Ofgem",('DNO annual'!#REF!*'Cost assessment DNO Summary'!#REF!)+('DNO annual'!#REF!*'Cost assessment DNO Summary'!#REF!)+('DNO annual'!#REF!*'Cost assessment DNO Summary'!#REF!),('DNO annual'!R14*'Cost assessment DNO Summary'!$C$1)+('DNO annual'!R33*'Cost assessment DNO Summary'!$D$1)+('DNO annual'!R52*'Cost assessment DNO Summary'!$E$1))</f>
        <v>297.10688148870997</v>
      </c>
      <c r="S74" s="80">
        <f>IF('Cost assessment DNO Summary'!$B$1="Ofgem",('DNO annual'!#REF!*'Cost assessment DNO Summary'!#REF!)+('DNO annual'!#REF!*'Cost assessment DNO Summary'!#REF!)+('DNO annual'!#REF!*'Cost assessment DNO Summary'!#REF!),('DNO annual'!S14*'Cost assessment DNO Summary'!$C$1)+('DNO annual'!S33*'Cost assessment DNO Summary'!$D$1)+('DNO annual'!S52*'Cost assessment DNO Summary'!$E$1))</f>
        <v>309.77313832778782</v>
      </c>
      <c r="T74" s="80">
        <f>IF('Cost assessment DNO Summary'!$B$1="Ofgem",('DNO annual'!#REF!*'Cost assessment DNO Summary'!#REF!)+('DNO annual'!#REF!*'Cost assessment DNO Summary'!#REF!)+('DNO annual'!#REF!*'Cost assessment DNO Summary'!#REF!),('DNO annual'!T14*'Cost assessment DNO Summary'!$C$1)+('DNO annual'!T33*'Cost assessment DNO Summary'!$D$1)+('DNO annual'!T52*'Cost assessment DNO Summary'!$E$1))</f>
        <v>313.77455541742097</v>
      </c>
      <c r="U74" s="28">
        <f t="shared" si="49"/>
        <v>2431.2301745273817</v>
      </c>
      <c r="X74" s="28">
        <f t="shared" si="50"/>
        <v>357.37920583797097</v>
      </c>
      <c r="Y74" s="28">
        <f t="shared" si="50"/>
        <v>364.22455800894602</v>
      </c>
      <c r="Z74" s="28">
        <f t="shared" si="50"/>
        <v>360.04309342877661</v>
      </c>
      <c r="AA74" s="28">
        <f t="shared" si="50"/>
        <v>358.44490231607438</v>
      </c>
      <c r="AB74" s="28">
        <f t="shared" si="50"/>
        <v>359.30864562208006</v>
      </c>
      <c r="AC74" s="28">
        <f t="shared" si="50"/>
        <v>351.94565969939669</v>
      </c>
      <c r="AD74" s="28">
        <f t="shared" si="50"/>
        <v>359.35890567098591</v>
      </c>
      <c r="AE74" s="28">
        <f t="shared" si="50"/>
        <v>350.40207828925611</v>
      </c>
      <c r="AF74" s="28">
        <f t="shared" si="35"/>
        <v>2861.1070488734872</v>
      </c>
      <c r="AH74" s="28">
        <f t="shared" si="51"/>
        <v>57.639709812294313</v>
      </c>
      <c r="AI74" s="28">
        <f t="shared" si="36"/>
        <v>57.866695651039208</v>
      </c>
      <c r="AJ74" s="28">
        <f t="shared" si="37"/>
        <v>55.489367267107184</v>
      </c>
      <c r="AK74" s="28">
        <f t="shared" si="38"/>
        <v>58.958935482903144</v>
      </c>
      <c r="AL74" s="28">
        <f t="shared" si="39"/>
        <v>58.870097707041111</v>
      </c>
      <c r="AM74" s="28">
        <f t="shared" si="40"/>
        <v>54.838778210686712</v>
      </c>
      <c r="AN74" s="28">
        <f t="shared" si="41"/>
        <v>49.585767343198086</v>
      </c>
      <c r="AO74" s="28">
        <f t="shared" si="52"/>
        <v>36.62752287183514</v>
      </c>
      <c r="AP74" s="28">
        <f t="shared" si="53"/>
        <v>429.8768743461049</v>
      </c>
      <c r="AQ74" s="84"/>
      <c r="AR74" s="29">
        <f t="shared" si="54"/>
        <v>0.19229934852281433</v>
      </c>
      <c r="AS74" s="29">
        <f t="shared" si="42"/>
        <v>0.18888594928056926</v>
      </c>
      <c r="AT74" s="29">
        <f t="shared" si="43"/>
        <v>0.18219894389882194</v>
      </c>
      <c r="AU74" s="29">
        <f t="shared" si="44"/>
        <v>0.19686710568227139</v>
      </c>
      <c r="AV74" s="29">
        <f t="shared" si="45"/>
        <v>0.19594721821012459</v>
      </c>
      <c r="AW74" s="29">
        <f t="shared" si="46"/>
        <v>0.1845759274773667</v>
      </c>
      <c r="AX74" s="29">
        <f t="shared" si="47"/>
        <v>0.16007123022632352</v>
      </c>
      <c r="AY74" s="29">
        <f t="shared" si="48"/>
        <v>0.1167319728112076</v>
      </c>
      <c r="AZ74" s="73">
        <f t="shared" si="55"/>
        <v>0.17681455209384717</v>
      </c>
    </row>
    <row r="75" spans="2:52" ht="15.75">
      <c r="B75" s="1" t="s">
        <v>10</v>
      </c>
      <c r="C75" s="79"/>
      <c r="D75" s="79"/>
      <c r="E75" s="79"/>
      <c r="F75" s="79"/>
      <c r="G75" s="79"/>
      <c r="H75" s="79"/>
      <c r="I75" s="79"/>
      <c r="J75" s="79"/>
      <c r="K75" s="79"/>
      <c r="L75" s="79"/>
      <c r="M75" s="80">
        <f>IF('Cost assessment DNO Summary'!$B$1="Ofgem",('DNO annual'!#REF!*'Cost assessment DNO Summary'!#REF!)+('DNO annual'!#REF!*'Cost assessment DNO Summary'!#REF!)+('DNO annual'!#REF!*'Cost assessment DNO Summary'!#REF!),('DNO annual'!M15*'Cost assessment DNO Summary'!$C$1)+('DNO annual'!M34*'Cost assessment DNO Summary'!$D$1)+('DNO annual'!M53*'Cost assessment DNO Summary'!$E$1))</f>
        <v>187.99222717646097</v>
      </c>
      <c r="N75" s="80">
        <f>IF('Cost assessment DNO Summary'!$B$1="Ofgem",('DNO annual'!#REF!*'Cost assessment DNO Summary'!#REF!)+('DNO annual'!#REF!*'Cost assessment DNO Summary'!#REF!)+('DNO annual'!#REF!*'Cost assessment DNO Summary'!#REF!),('DNO annual'!N15*'Cost assessment DNO Summary'!$C$1)+('DNO annual'!N34*'Cost assessment DNO Summary'!$D$1)+('DNO annual'!N53*'Cost assessment DNO Summary'!$E$1))</f>
        <v>189.99258201193624</v>
      </c>
      <c r="O75" s="80">
        <f>IF('Cost assessment DNO Summary'!$B$1="Ofgem",('DNO annual'!#REF!*'Cost assessment DNO Summary'!#REF!)+('DNO annual'!#REF!*'Cost assessment DNO Summary'!#REF!)+('DNO annual'!#REF!*'Cost assessment DNO Summary'!#REF!),('DNO annual'!O15*'Cost assessment DNO Summary'!$C$1)+('DNO annual'!O34*'Cost assessment DNO Summary'!$D$1)+('DNO annual'!O53*'Cost assessment DNO Summary'!$E$1))</f>
        <v>193.69727035783808</v>
      </c>
      <c r="P75" s="80">
        <f>IF('Cost assessment DNO Summary'!$B$1="Ofgem",('DNO annual'!#REF!*'Cost assessment DNO Summary'!#REF!)+('DNO annual'!#REF!*'Cost assessment DNO Summary'!#REF!)+('DNO annual'!#REF!*'Cost assessment DNO Summary'!#REF!),('DNO annual'!P15*'Cost assessment DNO Summary'!$C$1)+('DNO annual'!P34*'Cost assessment DNO Summary'!$D$1)+('DNO annual'!P53*'Cost assessment DNO Summary'!$E$1))</f>
        <v>193.50793331863201</v>
      </c>
      <c r="Q75" s="80">
        <f>IF('Cost assessment DNO Summary'!$B$1="Ofgem",('DNO annual'!#REF!*'Cost assessment DNO Summary'!#REF!)+('DNO annual'!#REF!*'Cost assessment DNO Summary'!#REF!)+('DNO annual'!#REF!*'Cost assessment DNO Summary'!#REF!),('DNO annual'!Q15*'Cost assessment DNO Summary'!$C$1)+('DNO annual'!Q34*'Cost assessment DNO Summary'!$D$1)+('DNO annual'!Q53*'Cost assessment DNO Summary'!$E$1))</f>
        <v>193.03218797739257</v>
      </c>
      <c r="R75" s="80">
        <f>IF('Cost assessment DNO Summary'!$B$1="Ofgem",('DNO annual'!#REF!*'Cost assessment DNO Summary'!#REF!)+('DNO annual'!#REF!*'Cost assessment DNO Summary'!#REF!)+('DNO annual'!#REF!*'Cost assessment DNO Summary'!#REF!),('DNO annual'!R15*'Cost assessment DNO Summary'!$C$1)+('DNO annual'!R34*'Cost assessment DNO Summary'!$D$1)+('DNO annual'!R53*'Cost assessment DNO Summary'!$E$1))</f>
        <v>187.98992059037994</v>
      </c>
      <c r="S75" s="80">
        <f>IF('Cost assessment DNO Summary'!$B$1="Ofgem",('DNO annual'!#REF!*'Cost assessment DNO Summary'!#REF!)+('DNO annual'!#REF!*'Cost assessment DNO Summary'!#REF!)+('DNO annual'!#REF!*'Cost assessment DNO Summary'!#REF!),('DNO annual'!S15*'Cost assessment DNO Summary'!$C$1)+('DNO annual'!S34*'Cost assessment DNO Summary'!$D$1)+('DNO annual'!S53*'Cost assessment DNO Summary'!$E$1))</f>
        <v>188.1581585158246</v>
      </c>
      <c r="T75" s="80">
        <f>IF('Cost assessment DNO Summary'!$B$1="Ofgem",('DNO annual'!#REF!*'Cost assessment DNO Summary'!#REF!)+('DNO annual'!#REF!*'Cost assessment DNO Summary'!#REF!)+('DNO annual'!#REF!*'Cost assessment DNO Summary'!#REF!),('DNO annual'!T15*'Cost assessment DNO Summary'!$C$1)+('DNO annual'!T34*'Cost assessment DNO Summary'!$D$1)+('DNO annual'!T53*'Cost assessment DNO Summary'!$E$1))</f>
        <v>191.03382819827181</v>
      </c>
      <c r="U75" s="28">
        <f t="shared" si="49"/>
        <v>1525.4041081467362</v>
      </c>
      <c r="X75" s="28">
        <f t="shared" si="50"/>
        <v>219.80857801291725</v>
      </c>
      <c r="Y75" s="28">
        <f t="shared" si="50"/>
        <v>221.63623438707586</v>
      </c>
      <c r="Z75" s="28">
        <f t="shared" si="50"/>
        <v>226.02675217136704</v>
      </c>
      <c r="AA75" s="28">
        <f t="shared" si="50"/>
        <v>220.68471661918696</v>
      </c>
      <c r="AB75" s="28">
        <f t="shared" si="50"/>
        <v>218.93415842161573</v>
      </c>
      <c r="AC75" s="28">
        <f t="shared" si="50"/>
        <v>210.22582332180005</v>
      </c>
      <c r="AD75" s="28">
        <f t="shared" si="50"/>
        <v>210.37531902784639</v>
      </c>
      <c r="AE75" s="28">
        <f t="shared" si="50"/>
        <v>212.41967016961843</v>
      </c>
      <c r="AF75" s="28">
        <f t="shared" si="35"/>
        <v>1740.1112521314278</v>
      </c>
      <c r="AH75" s="28">
        <f t="shared" si="51"/>
        <v>31.81635083645628</v>
      </c>
      <c r="AI75" s="28">
        <f t="shared" si="36"/>
        <v>31.643652375139624</v>
      </c>
      <c r="AJ75" s="28">
        <f t="shared" si="37"/>
        <v>32.329481813528957</v>
      </c>
      <c r="AK75" s="28">
        <f t="shared" si="38"/>
        <v>27.176783300554945</v>
      </c>
      <c r="AL75" s="28">
        <f t="shared" si="39"/>
        <v>25.901970444223167</v>
      </c>
      <c r="AM75" s="28">
        <f t="shared" si="40"/>
        <v>22.235902731420111</v>
      </c>
      <c r="AN75" s="28">
        <f t="shared" si="41"/>
        <v>22.217160512021792</v>
      </c>
      <c r="AO75" s="28">
        <f t="shared" si="52"/>
        <v>21.385841971346622</v>
      </c>
      <c r="AP75" s="28">
        <f t="shared" si="53"/>
        <v>214.7071439846915</v>
      </c>
      <c r="AQ75" s="84"/>
      <c r="AR75" s="29">
        <f t="shared" si="54"/>
        <v>0.16924290601968087</v>
      </c>
      <c r="AS75" s="29">
        <f t="shared" si="42"/>
        <v>0.16655204134839127</v>
      </c>
      <c r="AT75" s="29">
        <f t="shared" si="43"/>
        <v>0.16690726592999056</v>
      </c>
      <c r="AU75" s="29">
        <f t="shared" si="44"/>
        <v>0.14044273448885114</v>
      </c>
      <c r="AV75" s="29">
        <f t="shared" si="45"/>
        <v>0.13418472181052385</v>
      </c>
      <c r="AW75" s="29">
        <f t="shared" si="46"/>
        <v>0.11828241993819957</v>
      </c>
      <c r="AX75" s="29">
        <f t="shared" si="47"/>
        <v>0.11807705117476089</v>
      </c>
      <c r="AY75" s="29">
        <f t="shared" si="48"/>
        <v>0.11194793180373533</v>
      </c>
      <c r="AZ75" s="73">
        <f t="shared" si="55"/>
        <v>0.14075427149960038</v>
      </c>
    </row>
    <row r="76" spans="2:52" ht="15.75">
      <c r="B76" s="1" t="s">
        <v>11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80">
        <f>IF('Cost assessment DNO Summary'!$B$1="Ofgem",('DNO annual'!#REF!*'Cost assessment DNO Summary'!#REF!)+('DNO annual'!#REF!*'Cost assessment DNO Summary'!#REF!)+('DNO annual'!#REF!*'Cost assessment DNO Summary'!#REF!),('DNO annual'!M16*'Cost assessment DNO Summary'!$C$1)+('DNO annual'!M35*'Cost assessment DNO Summary'!$D$1)+('DNO annual'!M54*'Cost assessment DNO Summary'!$E$1))</f>
        <v>213.76306711144929</v>
      </c>
      <c r="N76" s="80">
        <f>IF('Cost assessment DNO Summary'!$B$1="Ofgem",('DNO annual'!#REF!*'Cost assessment DNO Summary'!#REF!)+('DNO annual'!#REF!*'Cost assessment DNO Summary'!#REF!)+('DNO annual'!#REF!*'Cost assessment DNO Summary'!#REF!),('DNO annual'!N16*'Cost assessment DNO Summary'!$C$1)+('DNO annual'!N35*'Cost assessment DNO Summary'!$D$1)+('DNO annual'!N54*'Cost assessment DNO Summary'!$E$1))</f>
        <v>216.32408424709703</v>
      </c>
      <c r="O76" s="80">
        <f>IF('Cost assessment DNO Summary'!$B$1="Ofgem",('DNO annual'!#REF!*'Cost assessment DNO Summary'!#REF!)+('DNO annual'!#REF!*'Cost assessment DNO Summary'!#REF!)+('DNO annual'!#REF!*'Cost assessment DNO Summary'!#REF!),('DNO annual'!O16*'Cost assessment DNO Summary'!$C$1)+('DNO annual'!O35*'Cost assessment DNO Summary'!$D$1)+('DNO annual'!O54*'Cost assessment DNO Summary'!$E$1))</f>
        <v>216.26700662725455</v>
      </c>
      <c r="P76" s="80">
        <f>IF('Cost assessment DNO Summary'!$B$1="Ofgem",('DNO annual'!#REF!*'Cost assessment DNO Summary'!#REF!)+('DNO annual'!#REF!*'Cost assessment DNO Summary'!#REF!)+('DNO annual'!#REF!*'Cost assessment DNO Summary'!#REF!),('DNO annual'!P16*'Cost assessment DNO Summary'!$C$1)+('DNO annual'!P35*'Cost assessment DNO Summary'!$D$1)+('DNO annual'!P54*'Cost assessment DNO Summary'!$E$1))</f>
        <v>211.37278389533333</v>
      </c>
      <c r="Q76" s="80">
        <f>IF('Cost assessment DNO Summary'!$B$1="Ofgem",('DNO annual'!#REF!*'Cost assessment DNO Summary'!#REF!)+('DNO annual'!#REF!*'Cost assessment DNO Summary'!#REF!)+('DNO annual'!#REF!*'Cost assessment DNO Summary'!#REF!),('DNO annual'!Q16*'Cost assessment DNO Summary'!$C$1)+('DNO annual'!Q35*'Cost assessment DNO Summary'!$D$1)+('DNO annual'!Q54*'Cost assessment DNO Summary'!$E$1))</f>
        <v>214.23048912288027</v>
      </c>
      <c r="R76" s="80">
        <f>IF('Cost assessment DNO Summary'!$B$1="Ofgem",('DNO annual'!#REF!*'Cost assessment DNO Summary'!#REF!)+('DNO annual'!#REF!*'Cost assessment DNO Summary'!#REF!)+('DNO annual'!#REF!*'Cost assessment DNO Summary'!#REF!),('DNO annual'!R16*'Cost assessment DNO Summary'!$C$1)+('DNO annual'!R35*'Cost assessment DNO Summary'!$D$1)+('DNO annual'!R54*'Cost assessment DNO Summary'!$E$1))</f>
        <v>211.01176857442547</v>
      </c>
      <c r="S76" s="80">
        <f>IF('Cost assessment DNO Summary'!$B$1="Ofgem",('DNO annual'!#REF!*'Cost assessment DNO Summary'!#REF!)+('DNO annual'!#REF!*'Cost assessment DNO Summary'!#REF!)+('DNO annual'!#REF!*'Cost assessment DNO Summary'!#REF!),('DNO annual'!S16*'Cost assessment DNO Summary'!$C$1)+('DNO annual'!S35*'Cost assessment DNO Summary'!$D$1)+('DNO annual'!S54*'Cost assessment DNO Summary'!$E$1))</f>
        <v>203.03926316431679</v>
      </c>
      <c r="T76" s="80">
        <f>IF('Cost assessment DNO Summary'!$B$1="Ofgem",('DNO annual'!#REF!*'Cost assessment DNO Summary'!#REF!)+('DNO annual'!#REF!*'Cost assessment DNO Summary'!#REF!)+('DNO annual'!#REF!*'Cost assessment DNO Summary'!#REF!),('DNO annual'!T16*'Cost assessment DNO Summary'!$C$1)+('DNO annual'!T35*'Cost assessment DNO Summary'!$D$1)+('DNO annual'!T54*'Cost assessment DNO Summary'!$E$1))</f>
        <v>194.24726778620237</v>
      </c>
      <c r="U76" s="28">
        <f t="shared" si="49"/>
        <v>1680.255730528959</v>
      </c>
      <c r="X76" s="28">
        <f t="shared" si="50"/>
        <v>295.42494928553998</v>
      </c>
      <c r="Y76" s="28">
        <f t="shared" si="50"/>
        <v>312.37078587036336</v>
      </c>
      <c r="Z76" s="28">
        <f t="shared" si="50"/>
        <v>283.06161567704106</v>
      </c>
      <c r="AA76" s="28">
        <f t="shared" si="50"/>
        <v>273.32213044183817</v>
      </c>
      <c r="AB76" s="28">
        <f t="shared" si="50"/>
        <v>281.46812997883063</v>
      </c>
      <c r="AC76" s="28">
        <f t="shared" si="50"/>
        <v>278.26711674284826</v>
      </c>
      <c r="AD76" s="28">
        <f t="shared" si="50"/>
        <v>259.28348454827437</v>
      </c>
      <c r="AE76" s="28">
        <f t="shared" si="50"/>
        <v>237.15262309789017</v>
      </c>
      <c r="AF76" s="28">
        <f t="shared" si="35"/>
        <v>2220.350835642626</v>
      </c>
      <c r="AH76" s="28">
        <f t="shared" si="51"/>
        <v>81.661882174090692</v>
      </c>
      <c r="AI76" s="28">
        <f t="shared" si="36"/>
        <v>96.04670162326633</v>
      </c>
      <c r="AJ76" s="28">
        <f t="shared" si="37"/>
        <v>66.794609049786516</v>
      </c>
      <c r="AK76" s="28">
        <f t="shared" si="38"/>
        <v>61.949346546504842</v>
      </c>
      <c r="AL76" s="28">
        <f t="shared" si="39"/>
        <v>67.23764085595036</v>
      </c>
      <c r="AM76" s="28">
        <f t="shared" si="40"/>
        <v>67.255348168422785</v>
      </c>
      <c r="AN76" s="28">
        <f t="shared" si="41"/>
        <v>56.24422138395758</v>
      </c>
      <c r="AO76" s="28">
        <f t="shared" si="52"/>
        <v>42.905355311687799</v>
      </c>
      <c r="AP76" s="28">
        <f t="shared" si="53"/>
        <v>540.09510511366693</v>
      </c>
      <c r="AQ76" s="84"/>
      <c r="AR76" s="29">
        <f t="shared" si="54"/>
        <v>0.38202053927077484</v>
      </c>
      <c r="AS76" s="29">
        <f t="shared" si="42"/>
        <v>0.44399449075469843</v>
      </c>
      <c r="AT76" s="29">
        <f t="shared" si="43"/>
        <v>0.3088525156539938</v>
      </c>
      <c r="AU76" s="29">
        <f t="shared" si="44"/>
        <v>0.2930809984372475</v>
      </c>
      <c r="AV76" s="29">
        <f t="shared" si="45"/>
        <v>0.31385654362850091</v>
      </c>
      <c r="AW76" s="29">
        <f t="shared" si="46"/>
        <v>0.31872794879069177</v>
      </c>
      <c r="AX76" s="29">
        <f t="shared" si="47"/>
        <v>0.27701155189102478</v>
      </c>
      <c r="AY76" s="29">
        <f t="shared" si="48"/>
        <v>0.22088009679966999</v>
      </c>
      <c r="AZ76" s="73">
        <f t="shared" si="55"/>
        <v>0.32143625241119717</v>
      </c>
    </row>
    <row r="77" spans="2:52" ht="15.75">
      <c r="B77" s="1" t="s">
        <v>12</v>
      </c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80">
        <f>IF('Cost assessment DNO Summary'!$B$1="Ofgem",('DNO annual'!#REF!*'Cost assessment DNO Summary'!#REF!)+('DNO annual'!#REF!*'Cost assessment DNO Summary'!#REF!)+('DNO annual'!#REF!*'Cost assessment DNO Summary'!#REF!),('DNO annual'!M17*'Cost assessment DNO Summary'!$C$1)+('DNO annual'!M36*'Cost assessment DNO Summary'!$D$1)+('DNO annual'!M55*'Cost assessment DNO Summary'!$E$1))</f>
        <v>145.01630351502706</v>
      </c>
      <c r="N77" s="80">
        <f>IF('Cost assessment DNO Summary'!$B$1="Ofgem",('DNO annual'!#REF!*'Cost assessment DNO Summary'!#REF!)+('DNO annual'!#REF!*'Cost assessment DNO Summary'!#REF!)+('DNO annual'!#REF!*'Cost assessment DNO Summary'!#REF!),('DNO annual'!N17*'Cost assessment DNO Summary'!$C$1)+('DNO annual'!N36*'Cost assessment DNO Summary'!$D$1)+('DNO annual'!N55*'Cost assessment DNO Summary'!$E$1))</f>
        <v>144.67350021596081</v>
      </c>
      <c r="O77" s="80">
        <f>IF('Cost assessment DNO Summary'!$B$1="Ofgem",('DNO annual'!#REF!*'Cost assessment DNO Summary'!#REF!)+('DNO annual'!#REF!*'Cost assessment DNO Summary'!#REF!)+('DNO annual'!#REF!*'Cost assessment DNO Summary'!#REF!),('DNO annual'!O17*'Cost assessment DNO Summary'!$C$1)+('DNO annual'!O36*'Cost assessment DNO Summary'!$D$1)+('DNO annual'!O55*'Cost assessment DNO Summary'!$E$1))</f>
        <v>145.60620405335189</v>
      </c>
      <c r="P77" s="80">
        <f>IF('Cost assessment DNO Summary'!$B$1="Ofgem",('DNO annual'!#REF!*'Cost assessment DNO Summary'!#REF!)+('DNO annual'!#REF!*'Cost assessment DNO Summary'!#REF!)+('DNO annual'!#REF!*'Cost assessment DNO Summary'!#REF!),('DNO annual'!P17*'Cost assessment DNO Summary'!$C$1)+('DNO annual'!P36*'Cost assessment DNO Summary'!$D$1)+('DNO annual'!P55*'Cost assessment DNO Summary'!$E$1))</f>
        <v>148.92296444038556</v>
      </c>
      <c r="Q77" s="80">
        <f>IF('Cost assessment DNO Summary'!$B$1="Ofgem",('DNO annual'!#REF!*'Cost assessment DNO Summary'!#REF!)+('DNO annual'!#REF!*'Cost assessment DNO Summary'!#REF!)+('DNO annual'!#REF!*'Cost assessment DNO Summary'!#REF!),('DNO annual'!Q17*'Cost assessment DNO Summary'!$C$1)+('DNO annual'!Q36*'Cost assessment DNO Summary'!$D$1)+('DNO annual'!Q55*'Cost assessment DNO Summary'!$E$1))</f>
        <v>150.48051600539409</v>
      </c>
      <c r="R77" s="80">
        <f>IF('Cost assessment DNO Summary'!$B$1="Ofgem",('DNO annual'!#REF!*'Cost assessment DNO Summary'!#REF!)+('DNO annual'!#REF!*'Cost assessment DNO Summary'!#REF!)+('DNO annual'!#REF!*'Cost assessment DNO Summary'!#REF!),('DNO annual'!R17*'Cost assessment DNO Summary'!$C$1)+('DNO annual'!R36*'Cost assessment DNO Summary'!$D$1)+('DNO annual'!R55*'Cost assessment DNO Summary'!$E$1))</f>
        <v>151.31600069481061</v>
      </c>
      <c r="S77" s="80">
        <f>IF('Cost assessment DNO Summary'!$B$1="Ofgem",('DNO annual'!#REF!*'Cost assessment DNO Summary'!#REF!)+('DNO annual'!#REF!*'Cost assessment DNO Summary'!#REF!)+('DNO annual'!#REF!*'Cost assessment DNO Summary'!#REF!),('DNO annual'!S17*'Cost assessment DNO Summary'!$C$1)+('DNO annual'!S36*'Cost assessment DNO Summary'!$D$1)+('DNO annual'!S55*'Cost assessment DNO Summary'!$E$1))</f>
        <v>153.87361339607128</v>
      </c>
      <c r="T77" s="80">
        <f>IF('Cost assessment DNO Summary'!$B$1="Ofgem",('DNO annual'!#REF!*'Cost assessment DNO Summary'!#REF!)+('DNO annual'!#REF!*'Cost assessment DNO Summary'!#REF!)+('DNO annual'!#REF!*'Cost assessment DNO Summary'!#REF!),('DNO annual'!T17*'Cost assessment DNO Summary'!$C$1)+('DNO annual'!T36*'Cost assessment DNO Summary'!$D$1)+('DNO annual'!T55*'Cost assessment DNO Summary'!$E$1))</f>
        <v>155.26233819251055</v>
      </c>
      <c r="U77" s="28">
        <f t="shared" si="49"/>
        <v>1195.1514405135117</v>
      </c>
      <c r="X77" s="28">
        <f t="shared" si="50"/>
        <v>152.49370159193225</v>
      </c>
      <c r="Y77" s="28">
        <f t="shared" si="50"/>
        <v>151.56327292898536</v>
      </c>
      <c r="Z77" s="28">
        <f t="shared" si="50"/>
        <v>153.39943272443844</v>
      </c>
      <c r="AA77" s="28">
        <f t="shared" si="50"/>
        <v>155.75833112973103</v>
      </c>
      <c r="AB77" s="28">
        <f t="shared" si="50"/>
        <v>156.99695397067967</v>
      </c>
      <c r="AC77" s="28">
        <f t="shared" si="50"/>
        <v>156.66304448049172</v>
      </c>
      <c r="AD77" s="28">
        <f t="shared" si="50"/>
        <v>160.14916911855991</v>
      </c>
      <c r="AE77" s="28">
        <f t="shared" si="50"/>
        <v>156.62623932490402</v>
      </c>
      <c r="AF77" s="28">
        <f t="shared" si="35"/>
        <v>1243.6501452697223</v>
      </c>
      <c r="AH77" s="28">
        <f t="shared" si="51"/>
        <v>7.4773980769051889</v>
      </c>
      <c r="AI77" s="28">
        <f t="shared" si="36"/>
        <v>6.8897727130245414</v>
      </c>
      <c r="AJ77" s="28">
        <f t="shared" si="37"/>
        <v>7.7932286710865526</v>
      </c>
      <c r="AK77" s="28">
        <f t="shared" si="38"/>
        <v>6.8353666893454772</v>
      </c>
      <c r="AL77" s="28">
        <f t="shared" si="39"/>
        <v>6.5164379652855757</v>
      </c>
      <c r="AM77" s="28">
        <f t="shared" si="40"/>
        <v>5.3470437856811088</v>
      </c>
      <c r="AN77" s="28">
        <f t="shared" si="41"/>
        <v>6.2755557224886331</v>
      </c>
      <c r="AO77" s="28">
        <f t="shared" si="52"/>
        <v>1.3639011323934653</v>
      </c>
      <c r="AP77" s="28">
        <f t="shared" si="53"/>
        <v>48.498704756210543</v>
      </c>
      <c r="AQ77" s="84"/>
      <c r="AR77" s="29">
        <f t="shared" si="54"/>
        <v>5.1562465017116893E-2</v>
      </c>
      <c r="AS77" s="29">
        <f t="shared" si="42"/>
        <v>4.7622907462250237E-2</v>
      </c>
      <c r="AT77" s="29">
        <f t="shared" si="43"/>
        <v>5.3522641578040306E-2</v>
      </c>
      <c r="AU77" s="29">
        <f t="shared" si="44"/>
        <v>4.5898674627053243E-2</v>
      </c>
      <c r="AV77" s="29">
        <f t="shared" si="45"/>
        <v>4.3304197368993533E-2</v>
      </c>
      <c r="AW77" s="29">
        <f t="shared" si="46"/>
        <v>3.5336935691722166E-2</v>
      </c>
      <c r="AX77" s="29">
        <f t="shared" si="47"/>
        <v>4.0783832809172603E-2</v>
      </c>
      <c r="AY77" s="29">
        <f t="shared" si="48"/>
        <v>8.7844943485416108E-3</v>
      </c>
      <c r="AZ77" s="73">
        <f t="shared" si="55"/>
        <v>4.0579547588858254E-2</v>
      </c>
    </row>
    <row r="78" spans="2:52" ht="15.75">
      <c r="B78" s="1" t="s">
        <v>13</v>
      </c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80">
        <f>IF('Cost assessment DNO Summary'!$B$1="Ofgem",('DNO annual'!#REF!*'Cost assessment DNO Summary'!#REF!)+('DNO annual'!#REF!*'Cost assessment DNO Summary'!#REF!)+('DNO annual'!#REF!*'Cost assessment DNO Summary'!#REF!),('DNO annual'!M18*'Cost assessment DNO Summary'!$C$1)+('DNO annual'!M37*'Cost assessment DNO Summary'!$D$1)+('DNO annual'!M56*'Cost assessment DNO Summary'!$E$1))</f>
        <v>303.51571717068663</v>
      </c>
      <c r="N78" s="80">
        <f>IF('Cost assessment DNO Summary'!$B$1="Ofgem",('DNO annual'!#REF!*'Cost assessment DNO Summary'!#REF!)+('DNO annual'!#REF!*'Cost assessment DNO Summary'!#REF!)+('DNO annual'!#REF!*'Cost assessment DNO Summary'!#REF!),('DNO annual'!N18*'Cost assessment DNO Summary'!$C$1)+('DNO annual'!N37*'Cost assessment DNO Summary'!$D$1)+('DNO annual'!N56*'Cost assessment DNO Summary'!$E$1))</f>
        <v>311.04871514724431</v>
      </c>
      <c r="O78" s="80">
        <f>IF('Cost assessment DNO Summary'!$B$1="Ofgem",('DNO annual'!#REF!*'Cost assessment DNO Summary'!#REF!)+('DNO annual'!#REF!*'Cost assessment DNO Summary'!#REF!)+('DNO annual'!#REF!*'Cost assessment DNO Summary'!#REF!),('DNO annual'!O18*'Cost assessment DNO Summary'!$C$1)+('DNO annual'!O37*'Cost assessment DNO Summary'!$D$1)+('DNO annual'!O56*'Cost assessment DNO Summary'!$E$1))</f>
        <v>310.49009367215842</v>
      </c>
      <c r="P78" s="80">
        <f>IF('Cost assessment DNO Summary'!$B$1="Ofgem",('DNO annual'!#REF!*'Cost assessment DNO Summary'!#REF!)+('DNO annual'!#REF!*'Cost assessment DNO Summary'!#REF!)+('DNO annual'!#REF!*'Cost assessment DNO Summary'!#REF!),('DNO annual'!P18*'Cost assessment DNO Summary'!$C$1)+('DNO annual'!P37*'Cost assessment DNO Summary'!$D$1)+('DNO annual'!P56*'Cost assessment DNO Summary'!$E$1))</f>
        <v>312.02345051899221</v>
      </c>
      <c r="Q78" s="80">
        <f>IF('Cost assessment DNO Summary'!$B$1="Ofgem",('DNO annual'!#REF!*'Cost assessment DNO Summary'!#REF!)+('DNO annual'!#REF!*'Cost assessment DNO Summary'!#REF!)+('DNO annual'!#REF!*'Cost assessment DNO Summary'!#REF!),('DNO annual'!Q18*'Cost assessment DNO Summary'!$C$1)+('DNO annual'!Q37*'Cost assessment DNO Summary'!$D$1)+('DNO annual'!Q56*'Cost assessment DNO Summary'!$E$1))</f>
        <v>297.35053664993723</v>
      </c>
      <c r="R78" s="80">
        <f>IF('Cost assessment DNO Summary'!$B$1="Ofgem",('DNO annual'!#REF!*'Cost assessment DNO Summary'!#REF!)+('DNO annual'!#REF!*'Cost assessment DNO Summary'!#REF!)+('DNO annual'!#REF!*'Cost assessment DNO Summary'!#REF!),('DNO annual'!R18*'Cost assessment DNO Summary'!$C$1)+('DNO annual'!R37*'Cost assessment DNO Summary'!$D$1)+('DNO annual'!R56*'Cost assessment DNO Summary'!$E$1))</f>
        <v>296.54997881417705</v>
      </c>
      <c r="S78" s="80">
        <f>IF('Cost assessment DNO Summary'!$B$1="Ofgem",('DNO annual'!#REF!*'Cost assessment DNO Summary'!#REF!)+('DNO annual'!#REF!*'Cost assessment DNO Summary'!#REF!)+('DNO annual'!#REF!*'Cost assessment DNO Summary'!#REF!),('DNO annual'!S18*'Cost assessment DNO Summary'!$C$1)+('DNO annual'!S37*'Cost assessment DNO Summary'!$D$1)+('DNO annual'!S56*'Cost assessment DNO Summary'!$E$1))</f>
        <v>310.95275629915147</v>
      </c>
      <c r="T78" s="80">
        <f>IF('Cost assessment DNO Summary'!$B$1="Ofgem",('DNO annual'!#REF!*'Cost assessment DNO Summary'!#REF!)+('DNO annual'!#REF!*'Cost assessment DNO Summary'!#REF!)+('DNO annual'!#REF!*'Cost assessment DNO Summary'!#REF!),('DNO annual'!T18*'Cost assessment DNO Summary'!$C$1)+('DNO annual'!T37*'Cost assessment DNO Summary'!$D$1)+('DNO annual'!T56*'Cost assessment DNO Summary'!$E$1))</f>
        <v>307.25505265848926</v>
      </c>
      <c r="U78" s="28">
        <f t="shared" si="49"/>
        <v>2449.1863009308363</v>
      </c>
      <c r="X78" s="28">
        <f t="shared" si="50"/>
        <v>318.06435958173967</v>
      </c>
      <c r="Y78" s="28">
        <f t="shared" si="50"/>
        <v>329.98676882105093</v>
      </c>
      <c r="Z78" s="28">
        <f t="shared" si="50"/>
        <v>321.27593623469477</v>
      </c>
      <c r="AA78" s="28">
        <f t="shared" si="50"/>
        <v>322.9645411366397</v>
      </c>
      <c r="AB78" s="28">
        <f t="shared" si="50"/>
        <v>292.48132585559847</v>
      </c>
      <c r="AC78" s="28">
        <f t="shared" si="50"/>
        <v>297.14124318777408</v>
      </c>
      <c r="AD78" s="28">
        <f t="shared" si="50"/>
        <v>305.93445849303322</v>
      </c>
      <c r="AE78" s="28">
        <f t="shared" si="50"/>
        <v>301.82041338077397</v>
      </c>
      <c r="AF78" s="28">
        <f t="shared" si="35"/>
        <v>2489.6690466913046</v>
      </c>
      <c r="AH78" s="28">
        <f t="shared" si="51"/>
        <v>14.548642411053038</v>
      </c>
      <c r="AI78" s="28">
        <f t="shared" si="36"/>
        <v>18.938053673806621</v>
      </c>
      <c r="AJ78" s="28">
        <f t="shared" si="37"/>
        <v>10.785842562536345</v>
      </c>
      <c r="AK78" s="28">
        <f t="shared" si="38"/>
        <v>10.94109061764749</v>
      </c>
      <c r="AL78" s="28">
        <f t="shared" si="39"/>
        <v>-4.8692107943387555</v>
      </c>
      <c r="AM78" s="28">
        <f t="shared" si="40"/>
        <v>0.59126437359702777</v>
      </c>
      <c r="AN78" s="28">
        <f t="shared" si="41"/>
        <v>-5.0182978061182553</v>
      </c>
      <c r="AO78" s="28">
        <f t="shared" si="52"/>
        <v>-5.4346392777152914</v>
      </c>
      <c r="AP78" s="28">
        <f t="shared" si="53"/>
        <v>40.482745760468219</v>
      </c>
      <c r="AQ78" s="84"/>
      <c r="AR78" s="29">
        <f t="shared" si="54"/>
        <v>4.7933736501926817E-2</v>
      </c>
      <c r="AS78" s="29">
        <f t="shared" si="42"/>
        <v>6.0884526286635585E-2</v>
      </c>
      <c r="AT78" s="29">
        <f t="shared" si="43"/>
        <v>3.4738121384075289E-2</v>
      </c>
      <c r="AU78" s="29">
        <f t="shared" si="44"/>
        <v>3.5064962583578406E-2</v>
      </c>
      <c r="AV78" s="29">
        <f t="shared" si="45"/>
        <v>-1.6375322033035863E-2</v>
      </c>
      <c r="AW78" s="29">
        <f t="shared" si="46"/>
        <v>1.9938102034649731E-3</v>
      </c>
      <c r="AX78" s="29">
        <f t="shared" si="47"/>
        <v>-1.6138457384472938E-2</v>
      </c>
      <c r="AY78" s="29">
        <f t="shared" si="48"/>
        <v>-1.7687713288008434E-2</v>
      </c>
      <c r="AZ78" s="73">
        <f t="shared" si="55"/>
        <v>1.6529059363545505E-2</v>
      </c>
    </row>
    <row r="79" spans="2:52">
      <c r="AF79" s="86">
        <f>SUM(AF65:AF78)</f>
        <v>26502.890950772413</v>
      </c>
    </row>
    <row r="81" spans="2:25" ht="15">
      <c r="B81" s="13" t="s">
        <v>54</v>
      </c>
    </row>
    <row r="82" spans="2:25" ht="15">
      <c r="B82" s="10" t="s">
        <v>26</v>
      </c>
      <c r="M82" s="85"/>
      <c r="N82" s="85"/>
      <c r="O82" s="85"/>
      <c r="P82" s="85"/>
      <c r="Q82" s="85"/>
      <c r="R82" s="85"/>
      <c r="S82" s="85"/>
      <c r="T82" s="85"/>
      <c r="U82" s="86"/>
    </row>
    <row r="83" spans="2:25" ht="52.5">
      <c r="B83" s="78"/>
      <c r="C83" s="9">
        <v>2006</v>
      </c>
      <c r="D83" s="9">
        <v>2007</v>
      </c>
      <c r="E83" s="9">
        <v>2008</v>
      </c>
      <c r="F83" s="9">
        <v>2009</v>
      </c>
      <c r="G83" s="9">
        <v>2010</v>
      </c>
      <c r="H83" s="9">
        <v>2011</v>
      </c>
      <c r="I83" s="9">
        <v>2012</v>
      </c>
      <c r="J83" s="9">
        <v>2013</v>
      </c>
      <c r="K83" s="9">
        <v>2014</v>
      </c>
      <c r="L83" s="9">
        <v>2015</v>
      </c>
      <c r="M83" s="9">
        <v>2016</v>
      </c>
      <c r="N83" s="9">
        <v>2017</v>
      </c>
      <c r="O83" s="9">
        <v>2018</v>
      </c>
      <c r="P83" s="9">
        <v>2019</v>
      </c>
      <c r="Q83" s="9">
        <v>2020</v>
      </c>
      <c r="R83" s="9">
        <v>2021</v>
      </c>
      <c r="S83" s="9">
        <v>2022</v>
      </c>
      <c r="T83" s="9">
        <v>2023</v>
      </c>
      <c r="U83" s="86"/>
      <c r="V83" s="32" t="s">
        <v>55</v>
      </c>
      <c r="W83" s="87" t="s">
        <v>56</v>
      </c>
      <c r="X83" s="32" t="s">
        <v>57</v>
      </c>
      <c r="Y83" s="32" t="s">
        <v>58</v>
      </c>
    </row>
    <row r="84" spans="2:25" ht="15">
      <c r="B84" s="1" t="s">
        <v>0</v>
      </c>
      <c r="M84" s="88">
        <f>M65+$V84/8</f>
        <v>222.84653601223192</v>
      </c>
      <c r="N84" s="88">
        <f t="shared" ref="N84:S84" si="56">N65+$V84/8</f>
        <v>221.11092139614468</v>
      </c>
      <c r="O84" s="88">
        <f t="shared" si="56"/>
        <v>218.20929364999319</v>
      </c>
      <c r="P84" s="88">
        <f t="shared" si="56"/>
        <v>224.76673490835731</v>
      </c>
      <c r="Q84" s="88">
        <f t="shared" si="56"/>
        <v>229.30866179556995</v>
      </c>
      <c r="R84" s="88">
        <f t="shared" si="56"/>
        <v>236.52126932493564</v>
      </c>
      <c r="S84" s="88">
        <f t="shared" si="56"/>
        <v>237.27553869592188</v>
      </c>
      <c r="T84" s="88">
        <f>T65+$V84/8</f>
        <v>232.96432980189019</v>
      </c>
      <c r="U84" s="86"/>
      <c r="V84" s="69">
        <f>SUM(W84:Y84)</f>
        <v>-32.307974536600291</v>
      </c>
      <c r="W84" s="69">
        <f>'Summary tables'!F6</f>
        <v>-32.307974536600291</v>
      </c>
      <c r="X84" s="69">
        <f>'Summary tables'!H6</f>
        <v>0</v>
      </c>
      <c r="Y84" s="69">
        <f>'Summary tables'!I6</f>
        <v>0</v>
      </c>
    </row>
    <row r="85" spans="2:25" ht="15">
      <c r="B85" s="1" t="s">
        <v>1</v>
      </c>
      <c r="M85" s="88">
        <f t="shared" ref="M85:T85" si="57">M66+$V85/8</f>
        <v>168.61014933088472</v>
      </c>
      <c r="N85" s="88">
        <f t="shared" si="57"/>
        <v>165.60011903652048</v>
      </c>
      <c r="O85" s="88">
        <f t="shared" si="57"/>
        <v>151.9406306444227</v>
      </c>
      <c r="P85" s="88">
        <f t="shared" si="57"/>
        <v>158.88762440256323</v>
      </c>
      <c r="Q85" s="88">
        <f t="shared" si="57"/>
        <v>163.91308897508304</v>
      </c>
      <c r="R85" s="88">
        <f t="shared" si="57"/>
        <v>154.81724569469586</v>
      </c>
      <c r="S85" s="88">
        <f t="shared" si="57"/>
        <v>154.54654346161612</v>
      </c>
      <c r="T85" s="88">
        <f t="shared" si="57"/>
        <v>159.14282872829168</v>
      </c>
      <c r="U85" s="86"/>
      <c r="V85" s="69">
        <f t="shared" ref="V85:V97" si="58">SUM(W85:Y85)</f>
        <v>-18.558769560934781</v>
      </c>
      <c r="W85" s="69">
        <f>'Summary tables'!F7</f>
        <v>-18.558769560934781</v>
      </c>
      <c r="X85" s="69">
        <f>'Summary tables'!H7</f>
        <v>0</v>
      </c>
      <c r="Y85" s="69">
        <f>'Summary tables'!I7</f>
        <v>0</v>
      </c>
    </row>
    <row r="86" spans="2:25" ht="15">
      <c r="B86" s="1" t="s">
        <v>2</v>
      </c>
      <c r="M86" s="88">
        <f t="shared" ref="M86:T86" si="59">M67+$V86/8</f>
        <v>210.41771548933926</v>
      </c>
      <c r="N86" s="88">
        <f t="shared" si="59"/>
        <v>211.28994868772435</v>
      </c>
      <c r="O86" s="88">
        <f t="shared" si="59"/>
        <v>213.21012612449377</v>
      </c>
      <c r="P86" s="88">
        <f t="shared" si="59"/>
        <v>212.84763429294014</v>
      </c>
      <c r="Q86" s="88">
        <f t="shared" si="59"/>
        <v>215.975687522546</v>
      </c>
      <c r="R86" s="88">
        <f t="shared" si="59"/>
        <v>213.70705712792497</v>
      </c>
      <c r="S86" s="88">
        <f t="shared" si="59"/>
        <v>206.20128386908959</v>
      </c>
      <c r="T86" s="88">
        <f t="shared" si="59"/>
        <v>212.18232236508877</v>
      </c>
      <c r="U86" s="86"/>
      <c r="V86" s="69">
        <f t="shared" si="58"/>
        <v>-25.28760325917915</v>
      </c>
      <c r="W86" s="69">
        <f>'Summary tables'!F8</f>
        <v>-25.28760325917915</v>
      </c>
      <c r="X86" s="69">
        <f>'Summary tables'!H8</f>
        <v>0</v>
      </c>
      <c r="Y86" s="69">
        <f>'Summary tables'!I8</f>
        <v>0</v>
      </c>
    </row>
    <row r="87" spans="2:25" ht="15">
      <c r="B87" s="1" t="s">
        <v>3</v>
      </c>
      <c r="M87" s="88">
        <f t="shared" ref="M87:T87" si="60">M68+$V87/8</f>
        <v>254.01107567194308</v>
      </c>
      <c r="N87" s="88">
        <f t="shared" si="60"/>
        <v>255.17205481402169</v>
      </c>
      <c r="O87" s="88">
        <f t="shared" si="60"/>
        <v>251.18566222561796</v>
      </c>
      <c r="P87" s="88">
        <f t="shared" si="60"/>
        <v>255.89486637021236</v>
      </c>
      <c r="Q87" s="88">
        <f t="shared" si="60"/>
        <v>264.61333410925005</v>
      </c>
      <c r="R87" s="88">
        <f t="shared" si="60"/>
        <v>265.68344706765515</v>
      </c>
      <c r="S87" s="88">
        <f t="shared" si="60"/>
        <v>267.16274717300729</v>
      </c>
      <c r="T87" s="88">
        <f t="shared" si="60"/>
        <v>270.7602516340479</v>
      </c>
      <c r="U87" s="86"/>
      <c r="V87" s="69">
        <f t="shared" si="58"/>
        <v>-6.6517800766317841</v>
      </c>
      <c r="W87" s="69">
        <f>'Summary tables'!F9</f>
        <v>-32.386393350110687</v>
      </c>
      <c r="X87" s="69">
        <f>'Summary tables'!H9</f>
        <v>5.1751243449280562</v>
      </c>
      <c r="Y87" s="69">
        <f>'Summary tables'!I9</f>
        <v>20.559488928550845</v>
      </c>
    </row>
    <row r="88" spans="2:25" ht="15">
      <c r="B88" s="1" t="s">
        <v>4</v>
      </c>
      <c r="M88" s="88">
        <f t="shared" ref="M88:T88" si="61">M69+$V88/8</f>
        <v>271.83215882032135</v>
      </c>
      <c r="N88" s="88">
        <f t="shared" si="61"/>
        <v>266.91528470830633</v>
      </c>
      <c r="O88" s="88">
        <f t="shared" si="61"/>
        <v>246.02209049827567</v>
      </c>
      <c r="P88" s="88">
        <f t="shared" si="61"/>
        <v>249.33435302816076</v>
      </c>
      <c r="Q88" s="88">
        <f t="shared" si="61"/>
        <v>248.20913721377369</v>
      </c>
      <c r="R88" s="88">
        <f t="shared" si="61"/>
        <v>255.7328533857746</v>
      </c>
      <c r="S88" s="88">
        <f t="shared" si="61"/>
        <v>266.53225011691296</v>
      </c>
      <c r="T88" s="88">
        <f t="shared" si="61"/>
        <v>260.44761247478647</v>
      </c>
      <c r="U88" s="86"/>
      <c r="V88" s="69">
        <f t="shared" si="58"/>
        <v>-31.423394701266719</v>
      </c>
      <c r="W88" s="69">
        <f>'Summary tables'!F10</f>
        <v>-31.423394701266719</v>
      </c>
      <c r="X88" s="69">
        <f>'Summary tables'!H10</f>
        <v>0</v>
      </c>
      <c r="Y88" s="69">
        <f>'Summary tables'!I10</f>
        <v>0</v>
      </c>
    </row>
    <row r="89" spans="2:25" ht="15">
      <c r="B89" s="1" t="s">
        <v>5</v>
      </c>
      <c r="M89" s="88">
        <f t="shared" ref="M89:T89" si="62">M70+$V89/8</f>
        <v>140.07742277807054</v>
      </c>
      <c r="N89" s="88">
        <f t="shared" si="62"/>
        <v>141.57097953025993</v>
      </c>
      <c r="O89" s="88">
        <f t="shared" si="62"/>
        <v>141.33093583713173</v>
      </c>
      <c r="P89" s="88">
        <f t="shared" si="62"/>
        <v>150.99987392493696</v>
      </c>
      <c r="Q89" s="88">
        <f t="shared" si="62"/>
        <v>147.7680916442761</v>
      </c>
      <c r="R89" s="88">
        <f t="shared" si="62"/>
        <v>149.13929078247253</v>
      </c>
      <c r="S89" s="88">
        <f t="shared" si="62"/>
        <v>146.97699038742599</v>
      </c>
      <c r="T89" s="88">
        <f t="shared" si="62"/>
        <v>149.37485824683253</v>
      </c>
      <c r="U89" s="86"/>
      <c r="V89" s="69">
        <f t="shared" si="58"/>
        <v>10.815265973979242</v>
      </c>
      <c r="W89" s="69">
        <f>'Summary tables'!F11</f>
        <v>-14.980815298565835</v>
      </c>
      <c r="X89" s="69">
        <f>'Summary tables'!H11</f>
        <v>0</v>
      </c>
      <c r="Y89" s="69">
        <f>'Summary tables'!I11</f>
        <v>25.796081272545077</v>
      </c>
    </row>
    <row r="90" spans="2:25" ht="15">
      <c r="B90" s="1" t="s">
        <v>6</v>
      </c>
      <c r="M90" s="88">
        <f t="shared" ref="M90:T90" si="63">M71+$V90/8</f>
        <v>206.33436207210664</v>
      </c>
      <c r="N90" s="88">
        <f t="shared" si="63"/>
        <v>207.07712543858102</v>
      </c>
      <c r="O90" s="88">
        <f t="shared" si="63"/>
        <v>204.72452998949936</v>
      </c>
      <c r="P90" s="88">
        <f t="shared" si="63"/>
        <v>209.03586954207546</v>
      </c>
      <c r="Q90" s="88">
        <f t="shared" si="63"/>
        <v>207.90356833523347</v>
      </c>
      <c r="R90" s="88">
        <f t="shared" si="63"/>
        <v>210.44223797378692</v>
      </c>
      <c r="S90" s="88">
        <f t="shared" si="63"/>
        <v>211.40206928248128</v>
      </c>
      <c r="T90" s="88">
        <f t="shared" si="63"/>
        <v>218.11307663505082</v>
      </c>
      <c r="U90" s="86"/>
      <c r="V90" s="69">
        <f t="shared" si="58"/>
        <v>13.164702276126526</v>
      </c>
      <c r="W90" s="69">
        <f>'Summary tables'!F12</f>
        <v>-22.283342052564389</v>
      </c>
      <c r="X90" s="69">
        <f>'Summary tables'!H12</f>
        <v>9.231106461361379E-3</v>
      </c>
      <c r="Y90" s="69">
        <f>'Summary tables'!I12</f>
        <v>35.438813222229555</v>
      </c>
    </row>
    <row r="91" spans="2:25" ht="15">
      <c r="B91" s="1" t="s">
        <v>7</v>
      </c>
      <c r="M91" s="88">
        <f t="shared" ref="M91:T91" si="64">M72+$V91/8</f>
        <v>206.27845503696091</v>
      </c>
      <c r="N91" s="88">
        <f t="shared" si="64"/>
        <v>216.10418804997801</v>
      </c>
      <c r="O91" s="88">
        <f t="shared" si="64"/>
        <v>205.63700693462818</v>
      </c>
      <c r="P91" s="88">
        <f t="shared" si="64"/>
        <v>201.7916753458185</v>
      </c>
      <c r="Q91" s="88">
        <f t="shared" si="64"/>
        <v>206.02547412958643</v>
      </c>
      <c r="R91" s="88">
        <f t="shared" si="64"/>
        <v>214.53813135456909</v>
      </c>
      <c r="S91" s="88">
        <f t="shared" si="64"/>
        <v>217.35658516103018</v>
      </c>
      <c r="T91" s="88">
        <f t="shared" si="64"/>
        <v>211.44976709051824</v>
      </c>
      <c r="U91" s="86"/>
      <c r="V91" s="69">
        <f t="shared" si="58"/>
        <v>-25.67068342707525</v>
      </c>
      <c r="W91" s="69">
        <f>'Summary tables'!F13</f>
        <v>-25.67068342707525</v>
      </c>
      <c r="X91" s="69">
        <f>'Summary tables'!H13</f>
        <v>0</v>
      </c>
      <c r="Y91" s="69">
        <f>'Summary tables'!I13</f>
        <v>0</v>
      </c>
    </row>
    <row r="92" spans="2:25" ht="15">
      <c r="B92" s="1" t="s">
        <v>8</v>
      </c>
      <c r="M92" s="88">
        <f t="shared" ref="M92:T92" si="65">M73+$V92/8</f>
        <v>209.67923210924252</v>
      </c>
      <c r="N92" s="88">
        <f t="shared" si="65"/>
        <v>218.46963208990954</v>
      </c>
      <c r="O92" s="88">
        <f t="shared" si="65"/>
        <v>224.64999418628628</v>
      </c>
      <c r="P92" s="88">
        <f t="shared" si="65"/>
        <v>216.66743665875171</v>
      </c>
      <c r="Q92" s="88">
        <f t="shared" si="65"/>
        <v>212.80157125229854</v>
      </c>
      <c r="R92" s="88">
        <f t="shared" si="65"/>
        <v>220.46256693580264</v>
      </c>
      <c r="S92" s="88">
        <f t="shared" si="65"/>
        <v>226.75531841316172</v>
      </c>
      <c r="T92" s="88">
        <f t="shared" si="65"/>
        <v>221.92180634708006</v>
      </c>
      <c r="U92" s="86"/>
      <c r="V92" s="69">
        <f t="shared" si="58"/>
        <v>-25.728114962838699</v>
      </c>
      <c r="W92" s="69">
        <f>'Summary tables'!F14</f>
        <v>-25.728114962838699</v>
      </c>
      <c r="X92" s="69">
        <f>'Summary tables'!H14</f>
        <v>0</v>
      </c>
      <c r="Y92" s="69">
        <f>'Summary tables'!I14</f>
        <v>0</v>
      </c>
    </row>
    <row r="93" spans="2:25" ht="15">
      <c r="B93" s="1" t="s">
        <v>9</v>
      </c>
      <c r="M93" s="88">
        <f t="shared" ref="M93:T93" si="66">M74+$V93/8</f>
        <v>294.86084223621026</v>
      </c>
      <c r="N93" s="88">
        <f t="shared" si="66"/>
        <v>301.47920856844041</v>
      </c>
      <c r="O93" s="88">
        <f t="shared" si="66"/>
        <v>299.67507237220303</v>
      </c>
      <c r="P93" s="88">
        <f t="shared" si="66"/>
        <v>294.60731304370483</v>
      </c>
      <c r="Q93" s="88">
        <f t="shared" si="66"/>
        <v>295.55989412557255</v>
      </c>
      <c r="R93" s="88">
        <f t="shared" si="66"/>
        <v>292.22822769924358</v>
      </c>
      <c r="S93" s="88">
        <f t="shared" si="66"/>
        <v>304.89448453832142</v>
      </c>
      <c r="T93" s="88">
        <f t="shared" si="66"/>
        <v>308.89590162795457</v>
      </c>
      <c r="U93" s="86"/>
      <c r="V93" s="69">
        <f t="shared" si="58"/>
        <v>-39.02923031573112</v>
      </c>
      <c r="W93" s="69">
        <f>'Summary tables'!F15</f>
        <v>-39.02923031573112</v>
      </c>
      <c r="X93" s="69">
        <f>'Summary tables'!H15</f>
        <v>0</v>
      </c>
      <c r="Y93" s="69">
        <f>'Summary tables'!I15</f>
        <v>0</v>
      </c>
    </row>
    <row r="94" spans="2:25" ht="15">
      <c r="B94" s="1" t="s">
        <v>10</v>
      </c>
      <c r="M94" s="88">
        <f t="shared" ref="M94:T94" si="67">M75+$V94/8</f>
        <v>184.69337793368427</v>
      </c>
      <c r="N94" s="88">
        <f t="shared" si="67"/>
        <v>186.69373276915954</v>
      </c>
      <c r="O94" s="88">
        <f t="shared" si="67"/>
        <v>190.39842111506138</v>
      </c>
      <c r="P94" s="88">
        <f t="shared" si="67"/>
        <v>190.20908407585532</v>
      </c>
      <c r="Q94" s="88">
        <f t="shared" si="67"/>
        <v>189.73333873461587</v>
      </c>
      <c r="R94" s="88">
        <f t="shared" si="67"/>
        <v>184.69107134760324</v>
      </c>
      <c r="S94" s="88">
        <f t="shared" si="67"/>
        <v>184.8593092730479</v>
      </c>
      <c r="T94" s="88">
        <f t="shared" si="67"/>
        <v>187.73497895549511</v>
      </c>
      <c r="U94" s="86"/>
      <c r="V94" s="69">
        <f t="shared" si="58"/>
        <v>-26.390793942213612</v>
      </c>
      <c r="W94" s="69">
        <f>'Summary tables'!F16</f>
        <v>-26.390793942213612</v>
      </c>
      <c r="X94" s="69">
        <f>'Summary tables'!H16</f>
        <v>0</v>
      </c>
      <c r="Y94" s="69">
        <f>'Summary tables'!I16</f>
        <v>0</v>
      </c>
    </row>
    <row r="95" spans="2:25" ht="15">
      <c r="B95" s="1" t="s">
        <v>11</v>
      </c>
      <c r="M95" s="88">
        <f t="shared" ref="M95:T95" si="68">M76+$V95/8</f>
        <v>210.00276458584165</v>
      </c>
      <c r="N95" s="88">
        <f t="shared" si="68"/>
        <v>212.56378172148939</v>
      </c>
      <c r="O95" s="88">
        <f t="shared" si="68"/>
        <v>212.5067041016469</v>
      </c>
      <c r="P95" s="88">
        <f t="shared" si="68"/>
        <v>207.61248136972569</v>
      </c>
      <c r="Q95" s="88">
        <f t="shared" si="68"/>
        <v>210.47018659727263</v>
      </c>
      <c r="R95" s="88">
        <f t="shared" si="68"/>
        <v>207.25146604881783</v>
      </c>
      <c r="S95" s="88">
        <f t="shared" si="68"/>
        <v>199.27896063870915</v>
      </c>
      <c r="T95" s="88">
        <f t="shared" si="68"/>
        <v>190.48696526059473</v>
      </c>
      <c r="U95" s="86"/>
      <c r="V95" s="69">
        <f t="shared" si="58"/>
        <v>-30.082420204861123</v>
      </c>
      <c r="W95" s="69">
        <f>'Summary tables'!F17</f>
        <v>-30.082420204861123</v>
      </c>
      <c r="X95" s="69">
        <f>'Summary tables'!H17</f>
        <v>0</v>
      </c>
      <c r="Y95" s="69">
        <f>'Summary tables'!I17</f>
        <v>0</v>
      </c>
    </row>
    <row r="96" spans="2:25" ht="15">
      <c r="B96" s="1" t="s">
        <v>12</v>
      </c>
      <c r="M96" s="88">
        <f t="shared" ref="M96:T96" si="69">M77+$V96/8</f>
        <v>142.980867580146</v>
      </c>
      <c r="N96" s="88">
        <f t="shared" si="69"/>
        <v>142.63806428107975</v>
      </c>
      <c r="O96" s="88">
        <f t="shared" si="69"/>
        <v>143.57076811847082</v>
      </c>
      <c r="P96" s="88">
        <f t="shared" si="69"/>
        <v>146.88752850550449</v>
      </c>
      <c r="Q96" s="88">
        <f t="shared" si="69"/>
        <v>148.44508007051303</v>
      </c>
      <c r="R96" s="88">
        <f t="shared" si="69"/>
        <v>149.28056475992955</v>
      </c>
      <c r="S96" s="88">
        <f t="shared" si="69"/>
        <v>151.83817746119021</v>
      </c>
      <c r="T96" s="88">
        <f t="shared" si="69"/>
        <v>153.22690225762949</v>
      </c>
      <c r="V96" s="69">
        <f t="shared" si="58"/>
        <v>-16.283487479048436</v>
      </c>
      <c r="W96" s="69">
        <f>'Summary tables'!F18</f>
        <v>-16.283487479048436</v>
      </c>
      <c r="X96" s="69">
        <f>'Summary tables'!H18</f>
        <v>0</v>
      </c>
      <c r="Y96" s="69">
        <f>'Summary tables'!I18</f>
        <v>0</v>
      </c>
    </row>
    <row r="97" spans="2:25" ht="15">
      <c r="B97" s="1" t="s">
        <v>13</v>
      </c>
      <c r="M97" s="88">
        <f t="shared" ref="M97:S97" si="70">M78+$V97/8</f>
        <v>299.28726135610918</v>
      </c>
      <c r="N97" s="88">
        <f t="shared" si="70"/>
        <v>306.82025933266686</v>
      </c>
      <c r="O97" s="88">
        <f t="shared" si="70"/>
        <v>306.26163785758098</v>
      </c>
      <c r="P97" s="88">
        <f t="shared" si="70"/>
        <v>307.79499470441476</v>
      </c>
      <c r="Q97" s="88">
        <f t="shared" si="70"/>
        <v>293.12208083535978</v>
      </c>
      <c r="R97" s="88">
        <f t="shared" si="70"/>
        <v>292.32152299959961</v>
      </c>
      <c r="S97" s="88">
        <f t="shared" si="70"/>
        <v>306.72430048457403</v>
      </c>
      <c r="T97" s="88">
        <f>T78+$V97/8</f>
        <v>303.02659684391182</v>
      </c>
      <c r="V97" s="69">
        <f t="shared" si="58"/>
        <v>-33.827646516619765</v>
      </c>
      <c r="W97" s="69">
        <f>'Summary tables'!F19</f>
        <v>-33.827646516619765</v>
      </c>
      <c r="X97" s="69">
        <f>'Summary tables'!H19</f>
        <v>0</v>
      </c>
      <c r="Y97" s="69">
        <f>'Summary tables'!I19</f>
        <v>0</v>
      </c>
    </row>
    <row r="98" spans="2:25">
      <c r="V98" s="68"/>
    </row>
    <row r="99" spans="2:25">
      <c r="V99" s="68"/>
    </row>
    <row r="100" spans="2:25">
      <c r="V100" s="68"/>
    </row>
  </sheetData>
  <conditionalFormatting sqref="AP24:AP37 AP5:AP18 AP43:AP56">
    <cfRule type="cellIs" dxfId="7" priority="27" operator="lessThan">
      <formula>0</formula>
    </cfRule>
    <cfRule type="cellIs" dxfId="6" priority="28" operator="greaterThan">
      <formula>0</formula>
    </cfRule>
  </conditionalFormatting>
  <conditionalFormatting sqref="AP65:AP78">
    <cfRule type="cellIs" dxfId="5" priority="1" operator="lessThan">
      <formula>0</formula>
    </cfRule>
    <cfRule type="cellIs" dxfId="4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Z53"/>
  <sheetViews>
    <sheetView zoomScale="70" zoomScaleNormal="70" workbookViewId="0">
      <selection sqref="A1:BA53"/>
    </sheetView>
  </sheetViews>
  <sheetFormatPr defaultRowHeight="12.75"/>
  <cols>
    <col min="1" max="1" width="9" style="14"/>
    <col min="2" max="2" width="37" style="14" customWidth="1"/>
    <col min="3" max="20" width="9" style="14"/>
    <col min="21" max="21" width="15.25" style="14" customWidth="1"/>
    <col min="22" max="31" width="9" style="14"/>
    <col min="32" max="32" width="9.875" style="14" bestFit="1" customWidth="1"/>
    <col min="33" max="16384" width="9" style="14"/>
  </cols>
  <sheetData>
    <row r="1" spans="2:52" ht="24.95" customHeight="1"/>
    <row r="2" spans="2:52" ht="24.95" customHeight="1"/>
    <row r="3" spans="2:52" ht="52.5">
      <c r="B3" s="19" t="s">
        <v>26</v>
      </c>
      <c r="C3" s="30"/>
      <c r="D3" s="30"/>
      <c r="E3" s="30"/>
      <c r="F3" s="32" t="s">
        <v>61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68"/>
    </row>
    <row r="4" spans="2:52" ht="24.95" customHeight="1">
      <c r="B4" s="30"/>
      <c r="C4" s="9">
        <v>2006</v>
      </c>
      <c r="D4" s="9">
        <v>2007</v>
      </c>
      <c r="E4" s="9">
        <v>2008</v>
      </c>
      <c r="F4" s="9">
        <v>2009</v>
      </c>
      <c r="G4" s="9">
        <v>2010</v>
      </c>
      <c r="H4" s="9">
        <v>2011</v>
      </c>
      <c r="I4" s="9">
        <v>2012</v>
      </c>
      <c r="J4" s="9">
        <v>2013</v>
      </c>
      <c r="K4" s="9">
        <v>2014</v>
      </c>
      <c r="L4" s="43">
        <v>2015</v>
      </c>
      <c r="M4" s="9">
        <v>2016</v>
      </c>
      <c r="N4" s="9">
        <v>2017</v>
      </c>
      <c r="O4" s="9">
        <v>2018</v>
      </c>
      <c r="P4" s="9">
        <v>2019</v>
      </c>
      <c r="Q4" s="9">
        <v>2020</v>
      </c>
      <c r="R4" s="9">
        <v>2021</v>
      </c>
      <c r="S4" s="9">
        <v>2022</v>
      </c>
      <c r="T4" s="43">
        <v>2023</v>
      </c>
      <c r="U4" s="69"/>
      <c r="X4" s="9">
        <v>2016</v>
      </c>
      <c r="Y4" s="9">
        <v>2017</v>
      </c>
      <c r="Z4" s="9">
        <v>2018</v>
      </c>
      <c r="AA4" s="9">
        <v>2019</v>
      </c>
      <c r="AB4" s="9">
        <v>2020</v>
      </c>
      <c r="AC4" s="9">
        <v>2021</v>
      </c>
      <c r="AD4" s="9">
        <v>2022</v>
      </c>
      <c r="AE4" s="9">
        <v>2023</v>
      </c>
      <c r="AF4" s="15"/>
      <c r="AH4" s="66">
        <v>2016</v>
      </c>
      <c r="AI4" s="66">
        <v>2017</v>
      </c>
      <c r="AJ4" s="66">
        <v>2018</v>
      </c>
      <c r="AK4" s="66">
        <v>2019</v>
      </c>
      <c r="AL4" s="66">
        <v>2020</v>
      </c>
      <c r="AM4" s="66">
        <v>2021</v>
      </c>
      <c r="AN4" s="66">
        <v>2022</v>
      </c>
      <c r="AO4" s="66">
        <v>2023</v>
      </c>
      <c r="AR4" s="9">
        <v>2016</v>
      </c>
      <c r="AS4" s="9">
        <v>2017</v>
      </c>
      <c r="AT4" s="9">
        <v>2018</v>
      </c>
      <c r="AU4" s="9">
        <v>2019</v>
      </c>
      <c r="AV4" s="9">
        <v>2020</v>
      </c>
      <c r="AW4" s="9">
        <v>2021</v>
      </c>
      <c r="AX4" s="9">
        <v>2022</v>
      </c>
      <c r="AY4" s="9">
        <v>2023</v>
      </c>
      <c r="AZ4" s="15" t="s">
        <v>31</v>
      </c>
    </row>
    <row r="5" spans="2:52" ht="24.95" customHeight="1">
      <c r="B5" s="38" t="s">
        <v>0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69">
        <f>'DNO annual'!M5</f>
        <v>233.87631174116041</v>
      </c>
      <c r="N5" s="69">
        <f>'DNO annual'!N5</f>
        <v>234.91204069993748</v>
      </c>
      <c r="O5" s="69">
        <f>'DNO annual'!O5</f>
        <v>236.14107019910296</v>
      </c>
      <c r="P5" s="69">
        <f>'DNO annual'!P5</f>
        <v>239.21762160098817</v>
      </c>
      <c r="Q5" s="69">
        <f>'DNO annual'!Q5</f>
        <v>242.95878281716998</v>
      </c>
      <c r="R5" s="69">
        <f>'DNO annual'!R5</f>
        <v>245.61342470888715</v>
      </c>
      <c r="S5" s="69">
        <f>'DNO annual'!S5</f>
        <v>249.37847877727134</v>
      </c>
      <c r="T5" s="71">
        <f>'DNO annual'!T5</f>
        <v>252.43587937105735</v>
      </c>
      <c r="U5" s="69">
        <f>SUM(M5:T5)</f>
        <v>1934.5336099155747</v>
      </c>
      <c r="X5" s="69">
        <f>'DNO annual'!X5</f>
        <v>238.43784457273424</v>
      </c>
      <c r="Y5" s="69">
        <f>'DNO annual'!Y5</f>
        <v>230.29545336074355</v>
      </c>
      <c r="Z5" s="69">
        <f>'DNO annual'!Z5</f>
        <v>230.50973038132571</v>
      </c>
      <c r="AA5" s="69">
        <f>'DNO annual'!AA5</f>
        <v>232.6579274845453</v>
      </c>
      <c r="AB5" s="69">
        <f>'DNO annual'!AB5</f>
        <v>236.37083382097236</v>
      </c>
      <c r="AC5" s="69">
        <f>'DNO annual'!AC5</f>
        <v>238.67759660812271</v>
      </c>
      <c r="AD5" s="69">
        <f>'DNO annual'!AD5</f>
        <v>247.46130972719044</v>
      </c>
      <c r="AE5" s="69">
        <f>'DNO annual'!AE5</f>
        <v>245.45948782634258</v>
      </c>
      <c r="AF5" s="72">
        <f>SUM(X5:AE5)</f>
        <v>1899.8701837819769</v>
      </c>
      <c r="AH5" s="28">
        <f>X5-M5</f>
        <v>4.5615328315738282</v>
      </c>
      <c r="AI5" s="28">
        <f t="shared" ref="AI5:AI10" si="0">Y5-N5</f>
        <v>-4.6165873391939272</v>
      </c>
      <c r="AJ5" s="28">
        <f t="shared" ref="AJ5:AJ10" si="1">Z5-O5</f>
        <v>-5.6313398177772456</v>
      </c>
      <c r="AK5" s="28">
        <f t="shared" ref="AK5:AK10" si="2">AA5-P5</f>
        <v>-6.5596941164428699</v>
      </c>
      <c r="AL5" s="28">
        <f t="shared" ref="AL5:AL10" si="3">AB5-Q5</f>
        <v>-6.5879489961976105</v>
      </c>
      <c r="AM5" s="28">
        <f t="shared" ref="AM5:AM10" si="4">AC5-R5</f>
        <v>-6.9358281007644393</v>
      </c>
      <c r="AN5" s="28">
        <f t="shared" ref="AN5:AN10" si="5">AD5-S5</f>
        <v>-1.9171690500809007</v>
      </c>
      <c r="AO5" s="28">
        <f t="shared" ref="AO5:AO10" si="6">AE5-T5</f>
        <v>-6.9763915447147724</v>
      </c>
      <c r="AP5" s="28">
        <f>SUM(AH5:AO5)</f>
        <v>-34.663426133597937</v>
      </c>
      <c r="AR5" s="29">
        <f>AH5/M5</f>
        <v>1.9504039539593242E-2</v>
      </c>
      <c r="AS5" s="29">
        <f t="shared" ref="AS5:AS10" si="7">AI5/N5</f>
        <v>-1.9652408303288627E-2</v>
      </c>
      <c r="AT5" s="29">
        <f t="shared" ref="AT5:AT10" si="8">AJ5/O5</f>
        <v>-2.384735452002977E-2</v>
      </c>
      <c r="AU5" s="29">
        <f t="shared" ref="AU5:AU10" si="9">AK5/P5</f>
        <v>-2.7421450278376034E-2</v>
      </c>
      <c r="AV5" s="29">
        <f t="shared" ref="AV5:AV10" si="10">AL5/Q5</f>
        <v>-2.7115500496868797E-2</v>
      </c>
      <c r="AW5" s="29">
        <f t="shared" ref="AW5:AW10" si="11">AM5/R5</f>
        <v>-2.8238798872598746E-2</v>
      </c>
      <c r="AX5" s="29">
        <f t="shared" ref="AX5:AX10" si="12">AN5/S5</f>
        <v>-7.6877886956443885E-3</v>
      </c>
      <c r="AY5" s="29">
        <f t="shared" ref="AY5:AZ10" si="13">AO5/T5</f>
        <v>-2.7636291489531579E-2</v>
      </c>
      <c r="AZ5" s="73">
        <f>AP5/U5</f>
        <v>-1.7918234119029181E-2</v>
      </c>
    </row>
    <row r="6" spans="2:52" ht="24.95" customHeight="1">
      <c r="B6" s="38" t="s">
        <v>14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69">
        <f>SUM('DNO annual'!M6:M7)</f>
        <v>391.66647234422055</v>
      </c>
      <c r="N6" s="69">
        <f>SUM('DNO annual'!N6:N7)</f>
        <v>393.98587645363307</v>
      </c>
      <c r="O6" s="69">
        <f>SUM('DNO annual'!O6:O7)</f>
        <v>395.12869495003156</v>
      </c>
      <c r="P6" s="69">
        <f>SUM('DNO annual'!P6:P7)</f>
        <v>402.02971726544877</v>
      </c>
      <c r="Q6" s="69">
        <f>SUM('DNO annual'!Q6:Q7)</f>
        <v>406.48055233590651</v>
      </c>
      <c r="R6" s="69">
        <f>SUM('DNO annual'!R6:R7)</f>
        <v>410.25070111065611</v>
      </c>
      <c r="S6" s="69">
        <f>SUM('DNO annual'!S6:S7)</f>
        <v>412.79071642422713</v>
      </c>
      <c r="T6" s="71">
        <f>SUM('DNO annual'!T6:T7)</f>
        <v>420.44962713813527</v>
      </c>
      <c r="U6" s="69">
        <f t="shared" ref="U6:U10" si="14">SUM(M6:T6)</f>
        <v>3232.7823580222589</v>
      </c>
      <c r="X6" s="69">
        <f>SUM('DNO annual'!X6:X7)</f>
        <v>444.79122932760481</v>
      </c>
      <c r="Y6" s="69">
        <f>SUM('DNO annual'!Y6:Y7)</f>
        <v>422.86566680522105</v>
      </c>
      <c r="Z6" s="69">
        <f>SUM('DNO annual'!Z6:Z7)</f>
        <v>409.35663532650364</v>
      </c>
      <c r="AA6" s="69">
        <f>SUM('DNO annual'!AA6:AA7)</f>
        <v>418.00818334149403</v>
      </c>
      <c r="AB6" s="69">
        <f>SUM('DNO annual'!AB6:AB7)</f>
        <v>405.11272016094119</v>
      </c>
      <c r="AC6" s="69">
        <f>SUM('DNO annual'!AC6:AC7)</f>
        <v>384.80390514648457</v>
      </c>
      <c r="AD6" s="69">
        <f>SUM('DNO annual'!AD6:AD7)</f>
        <v>365.92659947527699</v>
      </c>
      <c r="AE6" s="69">
        <f>SUM('DNO annual'!AE6:AE7)</f>
        <v>373.1390578916513</v>
      </c>
      <c r="AF6" s="72">
        <f t="shared" ref="AF6:AF10" si="15">SUM(X6:AE6)</f>
        <v>3224.0039974751776</v>
      </c>
      <c r="AH6" s="28">
        <f t="shared" ref="AH6:AH10" si="16">X6-M6</f>
        <v>53.124756983384259</v>
      </c>
      <c r="AI6" s="28">
        <f t="shared" si="0"/>
        <v>28.879790351587985</v>
      </c>
      <c r="AJ6" s="28">
        <f t="shared" si="1"/>
        <v>14.227940376472077</v>
      </c>
      <c r="AK6" s="28">
        <f t="shared" si="2"/>
        <v>15.978466076045265</v>
      </c>
      <c r="AL6" s="28">
        <f t="shared" si="3"/>
        <v>-1.3678321749653151</v>
      </c>
      <c r="AM6" s="28">
        <f t="shared" si="4"/>
        <v>-25.446795964171542</v>
      </c>
      <c r="AN6" s="28">
        <f t="shared" si="5"/>
        <v>-46.864116948950141</v>
      </c>
      <c r="AO6" s="28">
        <f t="shared" si="6"/>
        <v>-47.310569246483965</v>
      </c>
      <c r="AP6" s="28">
        <f t="shared" ref="AP6:AP10" si="17">SUM(AH6:AO6)</f>
        <v>-8.7783605470813768</v>
      </c>
      <c r="AR6" s="29">
        <f t="shared" ref="AR6:AR10" si="18">AH6/M6</f>
        <v>0.13563774470002365</v>
      </c>
      <c r="AS6" s="29">
        <f t="shared" si="7"/>
        <v>7.330158789330804E-2</v>
      </c>
      <c r="AT6" s="29">
        <f t="shared" si="8"/>
        <v>3.600837033177598E-2</v>
      </c>
      <c r="AU6" s="29">
        <f t="shared" si="9"/>
        <v>3.9744489996233638E-2</v>
      </c>
      <c r="AV6" s="29">
        <f t="shared" si="10"/>
        <v>-3.3650617898072746E-3</v>
      </c>
      <c r="AW6" s="29">
        <f t="shared" si="11"/>
        <v>-6.2027428339014166E-2</v>
      </c>
      <c r="AX6" s="29">
        <f t="shared" si="12"/>
        <v>-0.11352996829702838</v>
      </c>
      <c r="AY6" s="29">
        <f t="shared" si="13"/>
        <v>-0.11252375122440164</v>
      </c>
      <c r="AZ6" s="73">
        <f t="shared" si="13"/>
        <v>-2.7154195905881441E-3</v>
      </c>
    </row>
    <row r="7" spans="2:52" ht="24.95" customHeight="1">
      <c r="B7" s="38" t="s">
        <v>15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69">
        <f>SUM('DNO annual'!M8:M11)</f>
        <v>792.53121408019501</v>
      </c>
      <c r="N7" s="69">
        <f>SUM('DNO annual'!N8:N11)</f>
        <v>796.80492764661824</v>
      </c>
      <c r="O7" s="69">
        <f>SUM('DNO annual'!O8:O11)</f>
        <v>797.35515757263863</v>
      </c>
      <c r="P7" s="69">
        <f>SUM('DNO annual'!P8:P11)</f>
        <v>807.32697092336309</v>
      </c>
      <c r="Q7" s="69">
        <f>SUM('DNO annual'!Q8:Q11)</f>
        <v>817.31403289368745</v>
      </c>
      <c r="R7" s="69">
        <f>SUM('DNO annual'!R8:R11)</f>
        <v>829.15463102214869</v>
      </c>
      <c r="S7" s="69">
        <f>SUM('DNO annual'!S8:S11)</f>
        <v>839.66925311088744</v>
      </c>
      <c r="T7" s="71">
        <f>SUM('DNO annual'!T8:T11)</f>
        <v>851.97559920862898</v>
      </c>
      <c r="U7" s="69">
        <f t="shared" si="14"/>
        <v>6532.1317864581679</v>
      </c>
      <c r="X7" s="69">
        <f>SUM('DNO annual'!X8:X11)</f>
        <v>886.79590130967324</v>
      </c>
      <c r="Y7" s="69">
        <f>SUM('DNO annual'!Y8:Y11)</f>
        <v>880.75056341950415</v>
      </c>
      <c r="Z7" s="69">
        <f>SUM('DNO annual'!Z8:Z11)</f>
        <v>841.01424259855537</v>
      </c>
      <c r="AA7" s="69">
        <f>SUM('DNO annual'!AA8:AA11)</f>
        <v>861.6694089031289</v>
      </c>
      <c r="AB7" s="69">
        <f>SUM('DNO annual'!AB8:AB11)</f>
        <v>858.03540977762623</v>
      </c>
      <c r="AC7" s="69">
        <f>SUM('DNO annual'!AC8:AC11)</f>
        <v>870.94100676175776</v>
      </c>
      <c r="AD7" s="69">
        <f>SUM('DNO annual'!AD8:AD11)</f>
        <v>877.24410961738408</v>
      </c>
      <c r="AE7" s="69">
        <f>SUM('DNO annual'!AE8:AE11)</f>
        <v>882.5904350543982</v>
      </c>
      <c r="AF7" s="72">
        <f t="shared" si="15"/>
        <v>6959.0410774420279</v>
      </c>
      <c r="AH7" s="28">
        <f t="shared" si="16"/>
        <v>94.264687229478227</v>
      </c>
      <c r="AI7" s="28">
        <f t="shared" si="0"/>
        <v>83.945635772885907</v>
      </c>
      <c r="AJ7" s="28">
        <f t="shared" si="1"/>
        <v>43.659085025916738</v>
      </c>
      <c r="AK7" s="28">
        <f t="shared" si="2"/>
        <v>54.342437979765805</v>
      </c>
      <c r="AL7" s="28">
        <f t="shared" si="3"/>
        <v>40.721376883938774</v>
      </c>
      <c r="AM7" s="28">
        <f t="shared" si="4"/>
        <v>41.78637573960907</v>
      </c>
      <c r="AN7" s="28">
        <f t="shared" si="5"/>
        <v>37.574856506496644</v>
      </c>
      <c r="AO7" s="28">
        <f t="shared" si="6"/>
        <v>30.614835845769221</v>
      </c>
      <c r="AP7" s="28">
        <f t="shared" si="17"/>
        <v>426.90929098386039</v>
      </c>
      <c r="AR7" s="29">
        <f t="shared" si="18"/>
        <v>0.11894129285353261</v>
      </c>
      <c r="AS7" s="29">
        <f t="shared" si="7"/>
        <v>0.10535280701742306</v>
      </c>
      <c r="AT7" s="29">
        <f t="shared" si="8"/>
        <v>5.4754878815641721E-2</v>
      </c>
      <c r="AU7" s="29">
        <f t="shared" si="9"/>
        <v>6.7311560169497117E-2</v>
      </c>
      <c r="AV7" s="29">
        <f t="shared" si="10"/>
        <v>4.9823415780303415E-2</v>
      </c>
      <c r="AW7" s="29">
        <f t="shared" si="11"/>
        <v>5.0396360553515207E-2</v>
      </c>
      <c r="AX7" s="29">
        <f t="shared" si="12"/>
        <v>4.474959201767327E-2</v>
      </c>
      <c r="AY7" s="29">
        <f t="shared" si="13"/>
        <v>3.5933935049555756E-2</v>
      </c>
      <c r="AZ7" s="73">
        <f t="shared" si="13"/>
        <v>6.5355278328721192E-2</v>
      </c>
    </row>
    <row r="8" spans="2:52" ht="24.95" customHeight="1">
      <c r="B8" s="38" t="s">
        <v>16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69">
        <f>SUM('DNO annual'!M12:M14)</f>
        <v>764.54992862070912</v>
      </c>
      <c r="N8" s="69">
        <f>SUM('DNO annual'!N12:N14)</f>
        <v>769.53691188206312</v>
      </c>
      <c r="O8" s="69">
        <f>SUM('DNO annual'!O12:O14)</f>
        <v>767.63873934194385</v>
      </c>
      <c r="P8" s="69">
        <f>SUM('DNO annual'!P12:P14)</f>
        <v>774.79404251479252</v>
      </c>
      <c r="Q8" s="69">
        <f>SUM('DNO annual'!Q12:Q14)</f>
        <v>780.96503093079787</v>
      </c>
      <c r="R8" s="69">
        <f>SUM('DNO annual'!R12:R14)</f>
        <v>796.60078308405923</v>
      </c>
      <c r="S8" s="69">
        <f>SUM('DNO annual'!S12:S14)</f>
        <v>807.21440375530301</v>
      </c>
      <c r="T8" s="71">
        <f>SUM('DNO annual'!T12:T14)</f>
        <v>816.32827250302694</v>
      </c>
      <c r="U8" s="69">
        <f t="shared" si="14"/>
        <v>6277.6281126326949</v>
      </c>
      <c r="X8" s="69">
        <f>SUM('DNO annual'!X12:X14)</f>
        <v>850.33005754365456</v>
      </c>
      <c r="Y8" s="69">
        <f>SUM('DNO annual'!Y12:Y14)</f>
        <v>876.06555476149742</v>
      </c>
      <c r="Z8" s="69">
        <f>SUM('DNO annual'!Z12:Z14)</f>
        <v>861.16236391998871</v>
      </c>
      <c r="AA8" s="69">
        <f>SUM('DNO annual'!AA12:AA14)</f>
        <v>839.88496992232535</v>
      </c>
      <c r="AB8" s="69">
        <f>SUM('DNO annual'!AB12:AB14)</f>
        <v>835.92129450385914</v>
      </c>
      <c r="AC8" s="69">
        <f>SUM('DNO annual'!AC12:AC14)</f>
        <v>825.47876950939633</v>
      </c>
      <c r="AD8" s="69">
        <f>SUM('DNO annual'!AD12:AD14)</f>
        <v>831.16821400953688</v>
      </c>
      <c r="AE8" s="69">
        <f>SUM('DNO annual'!AE12:AE14)</f>
        <v>806.18318816789395</v>
      </c>
      <c r="AF8" s="72">
        <f t="shared" si="15"/>
        <v>6726.1944123381527</v>
      </c>
      <c r="AH8" s="28">
        <f t="shared" si="16"/>
        <v>85.780128922945437</v>
      </c>
      <c r="AI8" s="28">
        <f t="shared" si="0"/>
        <v>106.5286428794343</v>
      </c>
      <c r="AJ8" s="28">
        <f t="shared" si="1"/>
        <v>93.52362457804486</v>
      </c>
      <c r="AK8" s="28">
        <f t="shared" si="2"/>
        <v>65.090927407532831</v>
      </c>
      <c r="AL8" s="28">
        <f t="shared" si="3"/>
        <v>54.956263573061278</v>
      </c>
      <c r="AM8" s="28">
        <f t="shared" si="4"/>
        <v>28.877986425337099</v>
      </c>
      <c r="AN8" s="28">
        <f t="shared" si="5"/>
        <v>23.953810254233872</v>
      </c>
      <c r="AO8" s="28">
        <f t="shared" si="6"/>
        <v>-10.145084335132992</v>
      </c>
      <c r="AP8" s="28">
        <f t="shared" si="17"/>
        <v>448.56629970545669</v>
      </c>
      <c r="AR8" s="29">
        <f t="shared" si="18"/>
        <v>0.11219689612383797</v>
      </c>
      <c r="AS8" s="29">
        <f t="shared" si="7"/>
        <v>0.1384321417654889</v>
      </c>
      <c r="AT8" s="29">
        <f t="shared" si="8"/>
        <v>0.12183286197647832</v>
      </c>
      <c r="AU8" s="29">
        <f t="shared" si="9"/>
        <v>8.4010619385073676E-2</v>
      </c>
      <c r="AV8" s="29">
        <f t="shared" si="10"/>
        <v>7.0369685448734273E-2</v>
      </c>
      <c r="AW8" s="29">
        <f t="shared" si="11"/>
        <v>3.6251516491780579E-2</v>
      </c>
      <c r="AX8" s="29">
        <f t="shared" si="12"/>
        <v>2.967465662505097E-2</v>
      </c>
      <c r="AY8" s="29">
        <f t="shared" si="13"/>
        <v>-1.2427701792106404E-2</v>
      </c>
      <c r="AZ8" s="73">
        <f t="shared" si="13"/>
        <v>7.1454742405462138E-2</v>
      </c>
    </row>
    <row r="9" spans="2:52" ht="24.95" customHeight="1">
      <c r="B9" s="38" t="s">
        <v>17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69">
        <f>SUM('DNO annual'!M15:M16)</f>
        <v>363.33419267055388</v>
      </c>
      <c r="N9" s="69">
        <f>SUM('DNO annual'!N15:N16)</f>
        <v>366.16187436761879</v>
      </c>
      <c r="O9" s="69">
        <f>SUM('DNO annual'!O15:O16)</f>
        <v>366.33988946331334</v>
      </c>
      <c r="P9" s="69">
        <f>SUM('DNO annual'!P15:P16)</f>
        <v>369.6914889317423</v>
      </c>
      <c r="Q9" s="69">
        <f>SUM('DNO annual'!Q15:Q16)</f>
        <v>374.90370840063258</v>
      </c>
      <c r="R9" s="69">
        <f>SUM('DNO annual'!R15:R16)</f>
        <v>377.39646029368828</v>
      </c>
      <c r="S9" s="69">
        <f>SUM('DNO annual'!S15:S16)</f>
        <v>379.76150624074626</v>
      </c>
      <c r="T9" s="71">
        <f>SUM('DNO annual'!T15:T16)</f>
        <v>383.6404005251942</v>
      </c>
      <c r="U9" s="69">
        <f t="shared" si="14"/>
        <v>2981.2295208934897</v>
      </c>
      <c r="X9" s="69">
        <f>SUM('DNO annual'!X15:X16)</f>
        <v>515.23352729845726</v>
      </c>
      <c r="Y9" s="69">
        <f>SUM('DNO annual'!Y15:Y16)</f>
        <v>534.00702025743919</v>
      </c>
      <c r="Z9" s="69">
        <f>SUM('DNO annual'!Z15:Z16)</f>
        <v>509.0883678484081</v>
      </c>
      <c r="AA9" s="69">
        <f>SUM('DNO annual'!AA15:AA16)</f>
        <v>494.00684706102516</v>
      </c>
      <c r="AB9" s="69">
        <f>SUM('DNO annual'!AB15:AB16)</f>
        <v>500.40228840044637</v>
      </c>
      <c r="AC9" s="69">
        <f>SUM('DNO annual'!AC15:AC16)</f>
        <v>488.49294006464834</v>
      </c>
      <c r="AD9" s="69">
        <f>SUM('DNO annual'!AD15:AD16)</f>
        <v>469.65880357612076</v>
      </c>
      <c r="AE9" s="69">
        <f>SUM('DNO annual'!AE15:AE16)</f>
        <v>449.5722932675086</v>
      </c>
      <c r="AF9" s="72">
        <f t="shared" si="15"/>
        <v>3960.4620877740535</v>
      </c>
      <c r="AH9" s="28">
        <f t="shared" si="16"/>
        <v>151.89933462790339</v>
      </c>
      <c r="AI9" s="28">
        <f t="shared" si="0"/>
        <v>167.8451458898204</v>
      </c>
      <c r="AJ9" s="28">
        <f t="shared" si="1"/>
        <v>142.74847838509476</v>
      </c>
      <c r="AK9" s="28">
        <f t="shared" si="2"/>
        <v>124.31535812928286</v>
      </c>
      <c r="AL9" s="28">
        <f t="shared" si="3"/>
        <v>125.49857999981378</v>
      </c>
      <c r="AM9" s="28">
        <f t="shared" si="4"/>
        <v>111.09647977096006</v>
      </c>
      <c r="AN9" s="28">
        <f t="shared" si="5"/>
        <v>89.897297335374503</v>
      </c>
      <c r="AO9" s="28">
        <f t="shared" si="6"/>
        <v>65.931892742314403</v>
      </c>
      <c r="AP9" s="28">
        <f t="shared" si="17"/>
        <v>979.23256688056426</v>
      </c>
      <c r="AR9" s="29">
        <f t="shared" si="18"/>
        <v>0.41807057439715045</v>
      </c>
      <c r="AS9" s="29">
        <f t="shared" si="7"/>
        <v>0.45839055794571176</v>
      </c>
      <c r="AT9" s="29">
        <f t="shared" si="8"/>
        <v>0.38966130222461109</v>
      </c>
      <c r="AU9" s="29">
        <f t="shared" si="9"/>
        <v>0.33626783913393182</v>
      </c>
      <c r="AV9" s="29">
        <f t="shared" si="10"/>
        <v>0.33474883600165006</v>
      </c>
      <c r="AW9" s="29">
        <f t="shared" si="11"/>
        <v>0.29437605134002914</v>
      </c>
      <c r="AX9" s="29">
        <f t="shared" si="12"/>
        <v>0.23672040440661449</v>
      </c>
      <c r="AY9" s="29">
        <f t="shared" si="13"/>
        <v>0.17185857550991834</v>
      </c>
      <c r="AZ9" s="73">
        <f t="shared" si="13"/>
        <v>0.32846601042213053</v>
      </c>
    </row>
    <row r="10" spans="2:52" ht="24.95" customHeight="1">
      <c r="B10" s="38" t="s">
        <v>18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69">
        <f>SUM('DNO annual'!M17:M18)</f>
        <v>452.77730736501235</v>
      </c>
      <c r="N10" s="69">
        <f>SUM('DNO annual'!N17:N18)</f>
        <v>455.5562001811187</v>
      </c>
      <c r="O10" s="69">
        <f>SUM('DNO annual'!O17:O18)</f>
        <v>456.34559894850645</v>
      </c>
      <c r="P10" s="69">
        <f>SUM('DNO annual'!P17:P18)</f>
        <v>462.40055571847546</v>
      </c>
      <c r="Q10" s="69">
        <f>SUM('DNO annual'!Q17:Q18)</f>
        <v>464.73638544651863</v>
      </c>
      <c r="R10" s="69">
        <f>SUM('DNO annual'!R17:R18)</f>
        <v>470.10104466679945</v>
      </c>
      <c r="S10" s="69">
        <f>SUM('DNO annual'!S17:S18)</f>
        <v>475.59155437829378</v>
      </c>
      <c r="T10" s="71">
        <f>SUM('DNO annual'!T17:T18)</f>
        <v>480.53455966883973</v>
      </c>
      <c r="U10" s="69">
        <f t="shared" si="14"/>
        <v>3718.0432063735648</v>
      </c>
      <c r="X10" s="69">
        <f>SUM('DNO annual'!X17:X18)</f>
        <v>470.55806117367194</v>
      </c>
      <c r="Y10" s="69">
        <f>SUM('DNO annual'!Y17:Y18)</f>
        <v>481.55004175003626</v>
      </c>
      <c r="Z10" s="69">
        <f>SUM('DNO annual'!Z17:Z18)</f>
        <v>474.67536895913321</v>
      </c>
      <c r="AA10" s="69">
        <f>SUM('DNO annual'!AA17:AA18)</f>
        <v>478.7228722663707</v>
      </c>
      <c r="AB10" s="69">
        <f>SUM('DNO annual'!AB17:AB18)</f>
        <v>449.47827982627814</v>
      </c>
      <c r="AC10" s="69">
        <f>SUM('DNO annual'!AC17:AC18)</f>
        <v>453.80428766826583</v>
      </c>
      <c r="AD10" s="69">
        <f>SUM('DNO annual'!AD17:AD18)</f>
        <v>466.0836276115931</v>
      </c>
      <c r="AE10" s="69">
        <f>SUM('DNO annual'!AE17:AE18)</f>
        <v>458.44665270567799</v>
      </c>
      <c r="AF10" s="72">
        <f t="shared" si="15"/>
        <v>3733.3191919610267</v>
      </c>
      <c r="AH10" s="28">
        <f t="shared" si="16"/>
        <v>17.780753808659597</v>
      </c>
      <c r="AI10" s="28">
        <f t="shared" si="0"/>
        <v>25.99384156891756</v>
      </c>
      <c r="AJ10" s="28">
        <f t="shared" si="1"/>
        <v>18.32977001062676</v>
      </c>
      <c r="AK10" s="28">
        <f t="shared" si="2"/>
        <v>16.322316547895241</v>
      </c>
      <c r="AL10" s="28">
        <f t="shared" si="3"/>
        <v>-15.258105620240485</v>
      </c>
      <c r="AM10" s="28">
        <f t="shared" si="4"/>
        <v>-16.296756998533624</v>
      </c>
      <c r="AN10" s="28">
        <f t="shared" si="5"/>
        <v>-9.5079267667006775</v>
      </c>
      <c r="AO10" s="28">
        <f t="shared" si="6"/>
        <v>-22.087906963161743</v>
      </c>
      <c r="AP10" s="28">
        <f t="shared" si="17"/>
        <v>15.275985587462628</v>
      </c>
      <c r="AR10" s="29">
        <f t="shared" si="18"/>
        <v>3.9270417309861798E-2</v>
      </c>
      <c r="AS10" s="29">
        <f t="shared" si="7"/>
        <v>5.7059571483349378E-2</v>
      </c>
      <c r="AT10" s="29">
        <f t="shared" si="8"/>
        <v>4.0166422231005389E-2</v>
      </c>
      <c r="AU10" s="29">
        <f t="shared" si="9"/>
        <v>3.5299085059562078E-2</v>
      </c>
      <c r="AV10" s="29">
        <f t="shared" si="10"/>
        <v>-3.2831743108688381E-2</v>
      </c>
      <c r="AW10" s="29">
        <f t="shared" si="11"/>
        <v>-3.4666498156974999E-2</v>
      </c>
      <c r="AX10" s="29">
        <f t="shared" si="12"/>
        <v>-1.9991790600927928E-2</v>
      </c>
      <c r="AY10" s="29">
        <f t="shared" si="13"/>
        <v>-4.596528286827823E-2</v>
      </c>
      <c r="AZ10" s="73">
        <f t="shared" si="13"/>
        <v>4.1086089481897747E-3</v>
      </c>
    </row>
    <row r="11" spans="2:52" ht="24.95" customHeight="1">
      <c r="U11" s="74">
        <f>SUM(U5:U10)</f>
        <v>24676.348594295749</v>
      </c>
      <c r="AF11" s="72">
        <f>SUM(AF5:AF10)</f>
        <v>26502.890950772413</v>
      </c>
    </row>
    <row r="12" spans="2:52" ht="24.95" customHeight="1">
      <c r="U12" s="68"/>
    </row>
    <row r="13" spans="2:52" ht="39.75">
      <c r="B13" s="19" t="s">
        <v>26</v>
      </c>
      <c r="C13" s="30"/>
      <c r="D13" s="30"/>
      <c r="E13" s="30"/>
      <c r="F13" s="32" t="s">
        <v>60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</row>
    <row r="14" spans="2:52" ht="24.95" customHeight="1">
      <c r="B14" s="30"/>
      <c r="C14" s="9">
        <v>2006</v>
      </c>
      <c r="D14" s="9">
        <v>2007</v>
      </c>
      <c r="E14" s="9">
        <v>2008</v>
      </c>
      <c r="F14" s="9">
        <v>2009</v>
      </c>
      <c r="G14" s="9">
        <v>2010</v>
      </c>
      <c r="H14" s="9">
        <v>2011</v>
      </c>
      <c r="I14" s="9">
        <v>2012</v>
      </c>
      <c r="J14" s="9">
        <v>2013</v>
      </c>
      <c r="K14" s="9">
        <v>2014</v>
      </c>
      <c r="L14" s="43">
        <v>2015</v>
      </c>
      <c r="M14" s="9">
        <v>2016</v>
      </c>
      <c r="N14" s="9">
        <v>2017</v>
      </c>
      <c r="O14" s="9">
        <v>2018</v>
      </c>
      <c r="P14" s="9">
        <v>2019</v>
      </c>
      <c r="Q14" s="9">
        <v>2020</v>
      </c>
      <c r="R14" s="9">
        <v>2021</v>
      </c>
      <c r="S14" s="9">
        <v>2022</v>
      </c>
      <c r="T14" s="43">
        <v>2023</v>
      </c>
      <c r="U14" s="15"/>
      <c r="X14" s="9">
        <v>2016</v>
      </c>
      <c r="Y14" s="9">
        <v>2017</v>
      </c>
      <c r="Z14" s="9">
        <v>2018</v>
      </c>
      <c r="AA14" s="9">
        <v>2019</v>
      </c>
      <c r="AB14" s="9">
        <v>2020</v>
      </c>
      <c r="AC14" s="9">
        <v>2021</v>
      </c>
      <c r="AD14" s="9">
        <v>2022</v>
      </c>
      <c r="AE14" s="9">
        <v>2023</v>
      </c>
      <c r="AF14" s="15"/>
      <c r="AH14" s="66">
        <v>2016</v>
      </c>
      <c r="AI14" s="66">
        <v>2017</v>
      </c>
      <c r="AJ14" s="66">
        <v>2018</v>
      </c>
      <c r="AK14" s="66">
        <v>2019</v>
      </c>
      <c r="AL14" s="66">
        <v>2020</v>
      </c>
      <c r="AM14" s="66">
        <v>2021</v>
      </c>
      <c r="AN14" s="66">
        <v>2022</v>
      </c>
      <c r="AO14" s="66">
        <v>2023</v>
      </c>
      <c r="AR14" s="9">
        <v>2016</v>
      </c>
      <c r="AS14" s="9">
        <v>2017</v>
      </c>
      <c r="AT14" s="9">
        <v>2018</v>
      </c>
      <c r="AU14" s="9">
        <v>2019</v>
      </c>
      <c r="AV14" s="9">
        <v>2020</v>
      </c>
      <c r="AW14" s="9">
        <v>2021</v>
      </c>
      <c r="AX14" s="9">
        <v>2022</v>
      </c>
      <c r="AY14" s="9">
        <v>2023</v>
      </c>
      <c r="AZ14" s="15" t="s">
        <v>31</v>
      </c>
    </row>
    <row r="15" spans="2:52" ht="24.95" customHeight="1">
      <c r="B15" s="38" t="s">
        <v>0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69">
        <f>'DNO annual'!M24</f>
        <v>230.60160704151349</v>
      </c>
      <c r="N15" s="69">
        <f>'DNO annual'!N24</f>
        <v>230.82218235989012</v>
      </c>
      <c r="O15" s="69">
        <f>'DNO annual'!O24</f>
        <v>231.2239578018164</v>
      </c>
      <c r="P15" s="69">
        <f>'DNO annual'!P24</f>
        <v>233.42218846392882</v>
      </c>
      <c r="Q15" s="69">
        <f>'DNO annual'!Q24</f>
        <v>236.2413939095382</v>
      </c>
      <c r="R15" s="69">
        <f>'DNO annual'!R24</f>
        <v>237.98565372471273</v>
      </c>
      <c r="S15" s="69">
        <f>'DNO annual'!S24</f>
        <v>240.78281349974853</v>
      </c>
      <c r="T15" s="71">
        <f>'DNO annual'!T24</f>
        <v>242.87578720508336</v>
      </c>
      <c r="U15" s="75">
        <f>SUM(M15:T15)</f>
        <v>1883.9555840062317</v>
      </c>
      <c r="X15" s="69">
        <f>'DNO annual'!X24</f>
        <v>238.43784457273424</v>
      </c>
      <c r="Y15" s="69">
        <f>'DNO annual'!Y24</f>
        <v>230.29545336074355</v>
      </c>
      <c r="Z15" s="69">
        <f>'DNO annual'!Z24</f>
        <v>230.50973038132571</v>
      </c>
      <c r="AA15" s="69">
        <f>'DNO annual'!AA24</f>
        <v>232.6579274845453</v>
      </c>
      <c r="AB15" s="69">
        <f>'DNO annual'!AB24</f>
        <v>236.37083382097236</v>
      </c>
      <c r="AC15" s="69">
        <f>'DNO annual'!AC24</f>
        <v>238.67759660812271</v>
      </c>
      <c r="AD15" s="69">
        <f>'DNO annual'!AD24</f>
        <v>247.46130972719044</v>
      </c>
      <c r="AE15" s="69">
        <f>'DNO annual'!AE24</f>
        <v>245.45948782634258</v>
      </c>
      <c r="AF15" s="72">
        <f>SUM(X15:AE15)</f>
        <v>1899.8701837819769</v>
      </c>
      <c r="AH15" s="28">
        <f>X15-M15</f>
        <v>7.8362375312207462</v>
      </c>
      <c r="AI15" s="28">
        <f t="shared" ref="AI15:AI20" si="19">Y15-N15</f>
        <v>-0.52672899914657023</v>
      </c>
      <c r="AJ15" s="28">
        <f t="shared" ref="AJ15:AJ20" si="20">Z15-O15</f>
        <v>-0.71422742049068688</v>
      </c>
      <c r="AK15" s="28">
        <f t="shared" ref="AK15:AK20" si="21">AA15-P15</f>
        <v>-0.764260979383522</v>
      </c>
      <c r="AL15" s="28">
        <f t="shared" ref="AL15:AL20" si="22">AB15-Q15</f>
        <v>0.12943991143416156</v>
      </c>
      <c r="AM15" s="28">
        <f t="shared" ref="AM15:AM20" si="23">AC15-R15</f>
        <v>0.691942883409979</v>
      </c>
      <c r="AN15" s="28">
        <f t="shared" ref="AN15:AN20" si="24">AD15-S15</f>
        <v>6.6784962274419115</v>
      </c>
      <c r="AO15" s="28">
        <f t="shared" ref="AO15:AO20" si="25">AE15-T15</f>
        <v>2.5837006212592257</v>
      </c>
      <c r="AP15" s="28">
        <f>SUM(AH15:AO15)</f>
        <v>15.914599775745245</v>
      </c>
      <c r="AR15" s="29">
        <f>AH15/M15</f>
        <v>3.3981712581083817E-2</v>
      </c>
      <c r="AS15" s="29">
        <f t="shared" ref="AS15:AS20" si="26">AI15/N15</f>
        <v>-2.2819687161839248E-3</v>
      </c>
      <c r="AT15" s="29">
        <f t="shared" ref="AT15:AT20" si="27">AJ15/O15</f>
        <v>-3.088898863598105E-3</v>
      </c>
      <c r="AU15" s="29">
        <f t="shared" ref="AU15:AU20" si="28">AK15/P15</f>
        <v>-3.2741573730109413E-3</v>
      </c>
      <c r="AV15" s="29">
        <f t="shared" ref="AV15:AV20" si="29">AL15/Q15</f>
        <v>5.4791376435802275E-4</v>
      </c>
      <c r="AW15" s="29">
        <f t="shared" ref="AW15:AW20" si="30">AM15/R15</f>
        <v>2.9074982990797264E-3</v>
      </c>
      <c r="AX15" s="29">
        <f t="shared" ref="AX15:AX20" si="31">AN15/S15</f>
        <v>2.7736598515362421E-2</v>
      </c>
      <c r="AY15" s="29">
        <f t="shared" ref="AY15:AZ20" si="32">AO15/T15</f>
        <v>1.0637950579559251E-2</v>
      </c>
      <c r="AZ15" s="73">
        <f>AP15/U15</f>
        <v>8.447438947527015E-3</v>
      </c>
    </row>
    <row r="16" spans="2:52" ht="24.95" customHeight="1">
      <c r="B16" s="38" t="s">
        <v>14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69">
        <f>SUM('DNO annual'!M25:M26)</f>
        <v>388.82685013471001</v>
      </c>
      <c r="N16" s="69">
        <f>SUM('DNO annual'!N25:N26)</f>
        <v>390.22554924171448</v>
      </c>
      <c r="O16" s="69">
        <f>SUM('DNO annual'!O25:O26)</f>
        <v>390.46168587703818</v>
      </c>
      <c r="P16" s="69">
        <f>SUM('DNO annual'!P25:P26)</f>
        <v>396.38307738353012</v>
      </c>
      <c r="Q16" s="69">
        <f>SUM('DNO annual'!Q25:Q26)</f>
        <v>399.8834607638546</v>
      </c>
      <c r="R16" s="69">
        <f>SUM('DNO annual'!R25:R26)</f>
        <v>402.65764956795795</v>
      </c>
      <c r="S16" s="69">
        <f>SUM('DNO annual'!S25:S26)</f>
        <v>404.24693443662557</v>
      </c>
      <c r="T16" s="71">
        <f>SUM('DNO annual'!T25:T26)</f>
        <v>410.79435004113753</v>
      </c>
      <c r="U16" s="75">
        <f t="shared" ref="U16:U20" si="33">SUM(M16:T16)</f>
        <v>3183.4795574465684</v>
      </c>
      <c r="X16" s="69">
        <f>SUM('DNO annual'!X25:X26)</f>
        <v>444.79122932760481</v>
      </c>
      <c r="Y16" s="69">
        <f>SUM('DNO annual'!Y25:Y26)</f>
        <v>422.86566680522105</v>
      </c>
      <c r="Z16" s="69">
        <f>SUM('DNO annual'!Z25:Z26)</f>
        <v>409.35663532650364</v>
      </c>
      <c r="AA16" s="69">
        <f>SUM('DNO annual'!AA25:AA26)</f>
        <v>418.00818334149403</v>
      </c>
      <c r="AB16" s="69">
        <f>SUM('DNO annual'!AB25:AB26)</f>
        <v>405.11272016094119</v>
      </c>
      <c r="AC16" s="69">
        <f>SUM('DNO annual'!AC25:AC26)</f>
        <v>384.80390514648457</v>
      </c>
      <c r="AD16" s="69">
        <f>SUM('DNO annual'!AD25:AD26)</f>
        <v>365.92659947527699</v>
      </c>
      <c r="AE16" s="69">
        <f>SUM('DNO annual'!AE25:AE26)</f>
        <v>373.1390578916513</v>
      </c>
      <c r="AF16" s="72">
        <f t="shared" ref="AF16:AF20" si="34">SUM(X16:AE16)</f>
        <v>3224.0039974751776</v>
      </c>
      <c r="AH16" s="28">
        <f t="shared" ref="AH16:AH20" si="35">X16-M16</f>
        <v>55.964379192894796</v>
      </c>
      <c r="AI16" s="28">
        <f t="shared" si="19"/>
        <v>32.640117563506578</v>
      </c>
      <c r="AJ16" s="28">
        <f t="shared" si="20"/>
        <v>18.894949449465457</v>
      </c>
      <c r="AK16" s="28">
        <f t="shared" si="21"/>
        <v>21.62510595796391</v>
      </c>
      <c r="AL16" s="28">
        <f t="shared" si="22"/>
        <v>5.2292593970865937</v>
      </c>
      <c r="AM16" s="28">
        <f t="shared" si="23"/>
        <v>-17.85374442147338</v>
      </c>
      <c r="AN16" s="28">
        <f t="shared" si="24"/>
        <v>-38.320334961348578</v>
      </c>
      <c r="AO16" s="28">
        <f t="shared" si="25"/>
        <v>-37.655292149486229</v>
      </c>
      <c r="AP16" s="28">
        <f t="shared" ref="AP16:AP20" si="36">SUM(AH16:AO16)</f>
        <v>40.524440028609149</v>
      </c>
      <c r="AR16" s="29">
        <f t="shared" ref="AR16:AR20" si="37">AH16/M16</f>
        <v>0.14393136475401788</v>
      </c>
      <c r="AS16" s="29">
        <f t="shared" si="26"/>
        <v>8.3644235050556764E-2</v>
      </c>
      <c r="AT16" s="29">
        <f t="shared" si="27"/>
        <v>4.8391302227322096E-2</v>
      </c>
      <c r="AU16" s="29">
        <f t="shared" si="28"/>
        <v>5.4556077672912387E-2</v>
      </c>
      <c r="AV16" s="29">
        <f t="shared" si="29"/>
        <v>1.3076958439585621E-2</v>
      </c>
      <c r="AW16" s="29">
        <f t="shared" si="30"/>
        <v>-4.4339762179186268E-2</v>
      </c>
      <c r="AX16" s="29">
        <f t="shared" si="31"/>
        <v>-9.4794373678438168E-2</v>
      </c>
      <c r="AY16" s="29">
        <f t="shared" si="32"/>
        <v>-9.1664581427946548E-2</v>
      </c>
      <c r="AZ16" s="73">
        <f t="shared" si="32"/>
        <v>1.2729605859669263E-2</v>
      </c>
    </row>
    <row r="17" spans="2:52" ht="24.95" customHeight="1">
      <c r="B17" s="38" t="s">
        <v>15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69">
        <f>SUM('DNO annual'!M27:M30)</f>
        <v>830.31740335479344</v>
      </c>
      <c r="N17" s="69">
        <f>SUM('DNO annual'!N27:N30)</f>
        <v>832.64307947714235</v>
      </c>
      <c r="O17" s="69">
        <f>SUM('DNO annual'!O27:O30)</f>
        <v>831.10774266695012</v>
      </c>
      <c r="P17" s="69">
        <f>SUM('DNO annual'!P27:P30)</f>
        <v>839.42369616442522</v>
      </c>
      <c r="Q17" s="69">
        <f>SUM('DNO annual'!Q27:Q30)</f>
        <v>847.61824926280588</v>
      </c>
      <c r="R17" s="69">
        <f>SUM('DNO annual'!R27:R30)</f>
        <v>857.3814618642906</v>
      </c>
      <c r="S17" s="69">
        <f>SUM('DNO annual'!S27:S30)</f>
        <v>865.49932558981664</v>
      </c>
      <c r="T17" s="71">
        <f>SUM('DNO annual'!T27:T30)</f>
        <v>875.41289544440519</v>
      </c>
      <c r="U17" s="75">
        <f t="shared" si="33"/>
        <v>6779.4038538246286</v>
      </c>
      <c r="X17" s="69">
        <f>SUM('DNO annual'!X27:X30)</f>
        <v>886.79590130967324</v>
      </c>
      <c r="Y17" s="69">
        <f>SUM('DNO annual'!Y27:Y30)</f>
        <v>880.75056341950415</v>
      </c>
      <c r="Z17" s="69">
        <f>SUM('DNO annual'!Z27:Z30)</f>
        <v>841.01424259855537</v>
      </c>
      <c r="AA17" s="69">
        <f>SUM('DNO annual'!AA27:AA30)</f>
        <v>861.6694089031289</v>
      </c>
      <c r="AB17" s="69">
        <f>SUM('DNO annual'!AB27:AB30)</f>
        <v>858.03540977762623</v>
      </c>
      <c r="AC17" s="69">
        <f>SUM('DNO annual'!AC27:AC30)</f>
        <v>870.94100676175776</v>
      </c>
      <c r="AD17" s="69">
        <f>SUM('DNO annual'!AD27:AD30)</f>
        <v>877.24410961738408</v>
      </c>
      <c r="AE17" s="69">
        <f>SUM('DNO annual'!AE27:AE30)</f>
        <v>882.5904350543982</v>
      </c>
      <c r="AF17" s="72">
        <f t="shared" si="34"/>
        <v>6959.0410774420279</v>
      </c>
      <c r="AH17" s="28">
        <f t="shared" si="35"/>
        <v>56.478497954879799</v>
      </c>
      <c r="AI17" s="28">
        <f t="shared" si="19"/>
        <v>48.107483942361796</v>
      </c>
      <c r="AJ17" s="28">
        <f t="shared" si="20"/>
        <v>9.9064999316052536</v>
      </c>
      <c r="AK17" s="28">
        <f t="shared" si="21"/>
        <v>22.245712738703673</v>
      </c>
      <c r="AL17" s="28">
        <f t="shared" si="22"/>
        <v>10.417160514820353</v>
      </c>
      <c r="AM17" s="28">
        <f t="shared" si="23"/>
        <v>13.559544897467163</v>
      </c>
      <c r="AN17" s="28">
        <f t="shared" si="24"/>
        <v>11.744784027567448</v>
      </c>
      <c r="AO17" s="28">
        <f t="shared" si="25"/>
        <v>7.1775396099930049</v>
      </c>
      <c r="AP17" s="28">
        <f t="shared" si="36"/>
        <v>179.63722361739849</v>
      </c>
      <c r="AR17" s="29">
        <f t="shared" si="37"/>
        <v>6.8020371157686818E-2</v>
      </c>
      <c r="AS17" s="29">
        <f t="shared" si="26"/>
        <v>5.7776837552737312E-2</v>
      </c>
      <c r="AT17" s="29">
        <f t="shared" si="27"/>
        <v>1.1919633788774708E-2</v>
      </c>
      <c r="AU17" s="29">
        <f t="shared" si="28"/>
        <v>2.6501173174346762E-2</v>
      </c>
      <c r="AV17" s="29">
        <f t="shared" si="29"/>
        <v>1.2289920048182551E-2</v>
      </c>
      <c r="AW17" s="29">
        <f t="shared" si="30"/>
        <v>1.5815066572565359E-2</v>
      </c>
      <c r="AX17" s="29">
        <f t="shared" si="31"/>
        <v>1.3569951680278509E-2</v>
      </c>
      <c r="AY17" s="29">
        <f t="shared" si="32"/>
        <v>8.1990334473532201E-3</v>
      </c>
      <c r="AZ17" s="73">
        <f t="shared" si="32"/>
        <v>2.6497495574932507E-2</v>
      </c>
    </row>
    <row r="18" spans="2:52" ht="24.95" customHeight="1">
      <c r="B18" s="38" t="s">
        <v>16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69">
        <f>SUM('DNO annual'!M31:M33)</f>
        <v>796.36021236801002</v>
      </c>
      <c r="N18" s="69">
        <f>SUM('DNO annual'!N31:N33)</f>
        <v>800.79120317352067</v>
      </c>
      <c r="O18" s="69">
        <f>SUM('DNO annual'!O31:O33)</f>
        <v>797.51766758477538</v>
      </c>
      <c r="P18" s="69">
        <f>SUM('DNO annual'!P31:P33)</f>
        <v>803.68760487353302</v>
      </c>
      <c r="Q18" s="69">
        <f>SUM('DNO annual'!Q31:Q33)</f>
        <v>808.78445404361219</v>
      </c>
      <c r="R18" s="69">
        <f>SUM('DNO annual'!R31:R33)</f>
        <v>822.61247653941314</v>
      </c>
      <c r="S18" s="69">
        <f>SUM('DNO annual'!S31:S33)</f>
        <v>830.79355326107157</v>
      </c>
      <c r="T18" s="71">
        <f>SUM('DNO annual'!T31:T33)</f>
        <v>837.96489917220617</v>
      </c>
      <c r="U18" s="75">
        <f t="shared" si="33"/>
        <v>6498.5120710161418</v>
      </c>
      <c r="X18" s="69">
        <f>SUM('DNO annual'!X31:X33)</f>
        <v>850.33005754365456</v>
      </c>
      <c r="Y18" s="69">
        <f>SUM('DNO annual'!Y31:Y33)</f>
        <v>876.06555476149742</v>
      </c>
      <c r="Z18" s="69">
        <f>SUM('DNO annual'!Z31:Z33)</f>
        <v>861.16236391998871</v>
      </c>
      <c r="AA18" s="69">
        <f>SUM('DNO annual'!AA31:AA33)</f>
        <v>839.88496992232535</v>
      </c>
      <c r="AB18" s="69">
        <f>SUM('DNO annual'!AB31:AB33)</f>
        <v>835.92129450385914</v>
      </c>
      <c r="AC18" s="69">
        <f>SUM('DNO annual'!AC31:AC33)</f>
        <v>825.47876950939633</v>
      </c>
      <c r="AD18" s="69">
        <f>SUM('DNO annual'!AD31:AD33)</f>
        <v>831.16821400953688</v>
      </c>
      <c r="AE18" s="69">
        <f>SUM('DNO annual'!AE31:AE33)</f>
        <v>806.18318816789395</v>
      </c>
      <c r="AF18" s="72">
        <f t="shared" si="34"/>
        <v>6726.1944123381527</v>
      </c>
      <c r="AH18" s="28">
        <f t="shared" si="35"/>
        <v>53.969845175644537</v>
      </c>
      <c r="AI18" s="28">
        <f t="shared" si="19"/>
        <v>75.274351587976753</v>
      </c>
      <c r="AJ18" s="28">
        <f t="shared" si="20"/>
        <v>63.644696335213325</v>
      </c>
      <c r="AK18" s="28">
        <f t="shared" si="21"/>
        <v>36.197365048792335</v>
      </c>
      <c r="AL18" s="28">
        <f t="shared" si="22"/>
        <v>27.136840460246958</v>
      </c>
      <c r="AM18" s="28">
        <f t="shared" si="23"/>
        <v>2.8662929699831921</v>
      </c>
      <c r="AN18" s="28">
        <f t="shared" si="24"/>
        <v>0.37466074846531683</v>
      </c>
      <c r="AO18" s="28">
        <f t="shared" si="25"/>
        <v>-31.781711004312228</v>
      </c>
      <c r="AP18" s="28">
        <f t="shared" si="36"/>
        <v>227.68234132201019</v>
      </c>
      <c r="AR18" s="29">
        <f t="shared" si="37"/>
        <v>6.7770644913515921E-2</v>
      </c>
      <c r="AS18" s="29">
        <f t="shared" si="26"/>
        <v>9.3999973138648246E-2</v>
      </c>
      <c r="AT18" s="29">
        <f t="shared" si="27"/>
        <v>7.9803493918770091E-2</v>
      </c>
      <c r="AU18" s="29">
        <f t="shared" si="28"/>
        <v>4.5039098312942491E-2</v>
      </c>
      <c r="AV18" s="29">
        <f t="shared" si="29"/>
        <v>3.3552623723877434E-2</v>
      </c>
      <c r="AW18" s="29">
        <f t="shared" si="30"/>
        <v>3.484378187456122E-3</v>
      </c>
      <c r="AX18" s="29">
        <f t="shared" si="31"/>
        <v>4.5096732755650317E-4</v>
      </c>
      <c r="AY18" s="29">
        <f t="shared" si="32"/>
        <v>-3.7927258093636354E-2</v>
      </c>
      <c r="AZ18" s="73">
        <f t="shared" si="32"/>
        <v>3.5036072693854142E-2</v>
      </c>
    </row>
    <row r="19" spans="2:52" ht="24.95" customHeight="1">
      <c r="B19" s="38" t="s">
        <v>17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69">
        <f>SUM('DNO annual'!M34:M35)</f>
        <v>381.45103926806701</v>
      </c>
      <c r="N19" s="69">
        <f>SUM('DNO annual'!N34:N35)</f>
        <v>382.05103473465704</v>
      </c>
      <c r="O19" s="69">
        <f>SUM('DNO annual'!O34:O35)</f>
        <v>380.9109098362203</v>
      </c>
      <c r="P19" s="69">
        <f>SUM('DNO annual'!P34:P35)</f>
        <v>383.01286594290912</v>
      </c>
      <c r="Q19" s="69">
        <f>SUM('DNO annual'!Q34:Q35)</f>
        <v>385.93431168258485</v>
      </c>
      <c r="R19" s="69">
        <f>SUM('DNO annual'!R34:R35)</f>
        <v>387.07214768593678</v>
      </c>
      <c r="S19" s="69">
        <f>SUM('DNO annual'!S34:S35)</f>
        <v>388.45515855795577</v>
      </c>
      <c r="T19" s="71">
        <f>SUM('DNO annual'!T34:T35)</f>
        <v>390.03086075769352</v>
      </c>
      <c r="U19" s="75">
        <f t="shared" si="33"/>
        <v>3078.9183284660244</v>
      </c>
      <c r="X19" s="69">
        <f>SUM('DNO annual'!X34:X35)</f>
        <v>515.23352729845726</v>
      </c>
      <c r="Y19" s="69">
        <f>SUM('DNO annual'!Y34:Y35)</f>
        <v>534.00702025743919</v>
      </c>
      <c r="Z19" s="69">
        <f>SUM('DNO annual'!Z34:Z35)</f>
        <v>509.0883678484081</v>
      </c>
      <c r="AA19" s="69">
        <f>SUM('DNO annual'!AA34:AA35)</f>
        <v>494.00684706102516</v>
      </c>
      <c r="AB19" s="69">
        <f>SUM('DNO annual'!AB34:AB35)</f>
        <v>500.40228840044637</v>
      </c>
      <c r="AC19" s="69">
        <f>SUM('DNO annual'!AC34:AC35)</f>
        <v>488.49294006464834</v>
      </c>
      <c r="AD19" s="69">
        <f>SUM('DNO annual'!AD34:AD35)</f>
        <v>469.65880357612076</v>
      </c>
      <c r="AE19" s="69">
        <f>SUM('DNO annual'!AE34:AE35)</f>
        <v>449.5722932675086</v>
      </c>
      <c r="AF19" s="72">
        <f t="shared" si="34"/>
        <v>3960.4620877740535</v>
      </c>
      <c r="AH19" s="28">
        <f t="shared" si="35"/>
        <v>133.78248803039025</v>
      </c>
      <c r="AI19" s="28">
        <f t="shared" si="19"/>
        <v>151.95598552278216</v>
      </c>
      <c r="AJ19" s="28">
        <f t="shared" si="20"/>
        <v>128.1774580121878</v>
      </c>
      <c r="AK19" s="28">
        <f t="shared" si="21"/>
        <v>110.99398111811604</v>
      </c>
      <c r="AL19" s="28">
        <f t="shared" si="22"/>
        <v>114.46797671786152</v>
      </c>
      <c r="AM19" s="28">
        <f t="shared" si="23"/>
        <v>101.42079237871155</v>
      </c>
      <c r="AN19" s="28">
        <f t="shared" si="24"/>
        <v>81.203645018164991</v>
      </c>
      <c r="AO19" s="28">
        <f t="shared" si="25"/>
        <v>59.541432509815081</v>
      </c>
      <c r="AP19" s="28">
        <f t="shared" si="36"/>
        <v>881.54375930802951</v>
      </c>
      <c r="AR19" s="29">
        <f t="shared" si="37"/>
        <v>0.35071994635823711</v>
      </c>
      <c r="AS19" s="29">
        <f t="shared" si="26"/>
        <v>0.39773740078552328</v>
      </c>
      <c r="AT19" s="29">
        <f t="shared" si="27"/>
        <v>0.33650245950503249</v>
      </c>
      <c r="AU19" s="29">
        <f t="shared" si="28"/>
        <v>0.2897917824375657</v>
      </c>
      <c r="AV19" s="29">
        <f t="shared" si="29"/>
        <v>0.29659963691439473</v>
      </c>
      <c r="AW19" s="29">
        <f t="shared" si="30"/>
        <v>0.26202038298297431</v>
      </c>
      <c r="AX19" s="29">
        <f t="shared" si="31"/>
        <v>0.20904251939815538</v>
      </c>
      <c r="AY19" s="29">
        <f t="shared" si="32"/>
        <v>0.15265825989806783</v>
      </c>
      <c r="AZ19" s="73">
        <f t="shared" si="32"/>
        <v>0.28631605819412281</v>
      </c>
    </row>
    <row r="20" spans="2:52" ht="24.95" customHeight="1">
      <c r="B20" s="38" t="s">
        <v>18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69">
        <f>SUM('DNO annual'!M36:M37)</f>
        <v>431.52513234904632</v>
      </c>
      <c r="N20" s="69">
        <f>SUM('DNO annual'!N36:N37)</f>
        <v>432.76719250428357</v>
      </c>
      <c r="O20" s="69">
        <f>SUM('DNO annual'!O36:O37)</f>
        <v>431.87560406367402</v>
      </c>
      <c r="P20" s="69">
        <f>SUM('DNO annual'!P36:P37)</f>
        <v>436.78382312613439</v>
      </c>
      <c r="Q20" s="69">
        <f>SUM('DNO annual'!Q36:Q37)</f>
        <v>438.14603097617612</v>
      </c>
      <c r="R20" s="69">
        <f>SUM('DNO annual'!R36:R37)</f>
        <v>442.32725931424568</v>
      </c>
      <c r="S20" s="69">
        <f>SUM('DNO annual'!S36:S37)</f>
        <v>446.59466467552051</v>
      </c>
      <c r="T20" s="71">
        <f>SUM('DNO annual'!T36:T37)</f>
        <v>450.29017716715862</v>
      </c>
      <c r="U20" s="75">
        <f t="shared" si="33"/>
        <v>3510.3098841762389</v>
      </c>
      <c r="X20" s="69">
        <f>SUM('DNO annual'!X36:X37)</f>
        <v>470.55806117367194</v>
      </c>
      <c r="Y20" s="69">
        <f>SUM('DNO annual'!Y36:Y37)</f>
        <v>481.55004175003626</v>
      </c>
      <c r="Z20" s="69">
        <f>SUM('DNO annual'!Z36:Z37)</f>
        <v>474.67536895913321</v>
      </c>
      <c r="AA20" s="69">
        <f>SUM('DNO annual'!AA36:AA37)</f>
        <v>478.7228722663707</v>
      </c>
      <c r="AB20" s="69">
        <f>SUM('DNO annual'!AB36:AB37)</f>
        <v>449.47827982627814</v>
      </c>
      <c r="AC20" s="69">
        <f>SUM('DNO annual'!AC36:AC37)</f>
        <v>453.80428766826583</v>
      </c>
      <c r="AD20" s="69">
        <f>SUM('DNO annual'!AD36:AD37)</f>
        <v>466.0836276115931</v>
      </c>
      <c r="AE20" s="69">
        <f>SUM('DNO annual'!AE36:AE37)</f>
        <v>458.44665270567799</v>
      </c>
      <c r="AF20" s="72">
        <f t="shared" si="34"/>
        <v>3733.3191919610267</v>
      </c>
      <c r="AH20" s="28">
        <f t="shared" si="35"/>
        <v>39.032928824625628</v>
      </c>
      <c r="AI20" s="28">
        <f t="shared" si="19"/>
        <v>48.782849245752686</v>
      </c>
      <c r="AJ20" s="28">
        <f t="shared" si="20"/>
        <v>42.799764895459191</v>
      </c>
      <c r="AK20" s="28">
        <f t="shared" si="21"/>
        <v>41.939049140236307</v>
      </c>
      <c r="AL20" s="28">
        <f t="shared" si="22"/>
        <v>11.332248850102019</v>
      </c>
      <c r="AM20" s="28">
        <f t="shared" si="23"/>
        <v>11.477028354020149</v>
      </c>
      <c r="AN20" s="28">
        <f t="shared" si="24"/>
        <v>19.488962936072596</v>
      </c>
      <c r="AO20" s="28">
        <f t="shared" si="25"/>
        <v>8.1564755385193735</v>
      </c>
      <c r="AP20" s="28">
        <f t="shared" si="36"/>
        <v>223.00930778478795</v>
      </c>
      <c r="AR20" s="29">
        <f t="shared" si="37"/>
        <v>9.0453431094838735E-2</v>
      </c>
      <c r="AS20" s="29">
        <f t="shared" si="26"/>
        <v>0.1127230762652366</v>
      </c>
      <c r="AT20" s="29">
        <f t="shared" si="27"/>
        <v>9.9102066643127554E-2</v>
      </c>
      <c r="AU20" s="29">
        <f t="shared" si="28"/>
        <v>9.6017862658171638E-2</v>
      </c>
      <c r="AV20" s="29">
        <f t="shared" si="29"/>
        <v>2.5864091076790337E-2</v>
      </c>
      <c r="AW20" s="29">
        <f t="shared" si="30"/>
        <v>2.5946916253394282E-2</v>
      </c>
      <c r="AX20" s="29">
        <f t="shared" si="31"/>
        <v>4.3639041120727605E-2</v>
      </c>
      <c r="AY20" s="29">
        <f t="shared" si="32"/>
        <v>1.8113820714084759E-2</v>
      </c>
      <c r="AZ20" s="73">
        <f t="shared" si="32"/>
        <v>6.3529806525078725E-2</v>
      </c>
    </row>
    <row r="21" spans="2:52" ht="24.95" customHeight="1">
      <c r="U21" s="74">
        <f>SUM(U15:U20)</f>
        <v>24934.579278935835</v>
      </c>
      <c r="AF21" s="72">
        <f>SUM(AF15:AF20)</f>
        <v>26502.890950772413</v>
      </c>
    </row>
    <row r="22" spans="2:52" ht="24.95" customHeight="1">
      <c r="B22" s="13"/>
    </row>
    <row r="23" spans="2:52" ht="65.25">
      <c r="B23" s="19" t="s">
        <v>26</v>
      </c>
      <c r="C23" s="30"/>
      <c r="D23" s="30"/>
      <c r="E23" s="30"/>
      <c r="F23" s="32" t="s">
        <v>62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</row>
    <row r="24" spans="2:52" ht="24.95" customHeight="1">
      <c r="B24" s="30"/>
      <c r="C24" s="9">
        <v>2006</v>
      </c>
      <c r="D24" s="9">
        <v>2007</v>
      </c>
      <c r="E24" s="9">
        <v>2008</v>
      </c>
      <c r="F24" s="9">
        <v>2009</v>
      </c>
      <c r="G24" s="9">
        <v>2010</v>
      </c>
      <c r="H24" s="9">
        <v>2011</v>
      </c>
      <c r="I24" s="9">
        <v>2012</v>
      </c>
      <c r="J24" s="9">
        <v>2013</v>
      </c>
      <c r="K24" s="9">
        <v>2014</v>
      </c>
      <c r="L24" s="43">
        <v>2015</v>
      </c>
      <c r="M24" s="9">
        <v>2016</v>
      </c>
      <c r="N24" s="9">
        <v>2017</v>
      </c>
      <c r="O24" s="9">
        <v>2018</v>
      </c>
      <c r="P24" s="9">
        <v>2019</v>
      </c>
      <c r="Q24" s="9">
        <v>2020</v>
      </c>
      <c r="R24" s="9">
        <v>2021</v>
      </c>
      <c r="S24" s="9">
        <v>2022</v>
      </c>
      <c r="T24" s="43">
        <v>2023</v>
      </c>
      <c r="U24" s="15"/>
      <c r="X24" s="9">
        <v>2016</v>
      </c>
      <c r="Y24" s="9">
        <v>2017</v>
      </c>
      <c r="Z24" s="9">
        <v>2018</v>
      </c>
      <c r="AA24" s="9">
        <v>2019</v>
      </c>
      <c r="AB24" s="9">
        <v>2020</v>
      </c>
      <c r="AC24" s="9">
        <v>2021</v>
      </c>
      <c r="AD24" s="9">
        <v>2022</v>
      </c>
      <c r="AE24" s="9">
        <v>2023</v>
      </c>
      <c r="AF24" s="15"/>
      <c r="AH24" s="66">
        <v>2016</v>
      </c>
      <c r="AI24" s="66">
        <v>2017</v>
      </c>
      <c r="AJ24" s="66">
        <v>2018</v>
      </c>
      <c r="AK24" s="66">
        <v>2019</v>
      </c>
      <c r="AL24" s="66">
        <v>2020</v>
      </c>
      <c r="AM24" s="66">
        <v>2021</v>
      </c>
      <c r="AN24" s="66">
        <v>2022</v>
      </c>
      <c r="AO24" s="66">
        <v>2023</v>
      </c>
      <c r="AR24" s="9">
        <v>2016</v>
      </c>
      <c r="AS24" s="9">
        <v>2017</v>
      </c>
      <c r="AT24" s="9">
        <v>2018</v>
      </c>
      <c r="AU24" s="9">
        <v>2019</v>
      </c>
      <c r="AV24" s="9">
        <v>2020</v>
      </c>
      <c r="AW24" s="9">
        <v>2021</v>
      </c>
      <c r="AX24" s="9">
        <v>2022</v>
      </c>
      <c r="AY24" s="9">
        <v>2023</v>
      </c>
      <c r="AZ24" s="15" t="s">
        <v>31</v>
      </c>
    </row>
    <row r="25" spans="2:52" ht="24.95" customHeight="1">
      <c r="B25" s="38" t="s">
        <v>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69">
        <f>'DNO annual'!M43</f>
        <v>225.10039064196366</v>
      </c>
      <c r="N25" s="69">
        <f>'DNO annual'!N43</f>
        <v>222.57685377432171</v>
      </c>
      <c r="O25" s="69">
        <f>'DNO annual'!O43</f>
        <v>218.43621595593774</v>
      </c>
      <c r="P25" s="69">
        <f>'DNO annual'!P43</f>
        <v>226.30034062309028</v>
      </c>
      <c r="Q25" s="69">
        <f>'DNO annual'!Q43</f>
        <v>231.26284869574195</v>
      </c>
      <c r="R25" s="69">
        <f>'DNO annual'!R43</f>
        <v>240.14650845041427</v>
      </c>
      <c r="S25" s="69">
        <f>'DNO annual'!S43</f>
        <v>240.05849863782595</v>
      </c>
      <c r="T25" s="71">
        <f>'DNO annual'!T43</f>
        <v>233.45182439593017</v>
      </c>
      <c r="U25" s="75">
        <f>SUM(M25:T25)</f>
        <v>1837.3334811752259</v>
      </c>
      <c r="X25" s="69">
        <f>'DNO annual'!X43</f>
        <v>238.43784457273424</v>
      </c>
      <c r="Y25" s="69">
        <f>'DNO annual'!Y43</f>
        <v>230.29545336074355</v>
      </c>
      <c r="Z25" s="69">
        <f>'DNO annual'!Z43</f>
        <v>230.50973038132571</v>
      </c>
      <c r="AA25" s="69">
        <f>'DNO annual'!AA43</f>
        <v>232.6579274845453</v>
      </c>
      <c r="AB25" s="69">
        <f>'DNO annual'!AB43</f>
        <v>236.37083382097236</v>
      </c>
      <c r="AC25" s="69">
        <f>'DNO annual'!AC43</f>
        <v>238.67759660812271</v>
      </c>
      <c r="AD25" s="69">
        <f>'DNO annual'!AD43</f>
        <v>247.46130972719044</v>
      </c>
      <c r="AE25" s="69">
        <f>'DNO annual'!AE43</f>
        <v>245.45948782634258</v>
      </c>
      <c r="AF25" s="72">
        <f>SUM(X25:AE25)</f>
        <v>1899.8701837819769</v>
      </c>
      <c r="AH25" s="28">
        <f>X25-M25</f>
        <v>13.337453930770579</v>
      </c>
      <c r="AI25" s="28">
        <f t="shared" ref="AI25:AI30" si="38">Y25-N25</f>
        <v>7.7185995864218455</v>
      </c>
      <c r="AJ25" s="28">
        <f t="shared" ref="AJ25:AJ30" si="39">Z25-O25</f>
        <v>12.07351442538797</v>
      </c>
      <c r="AK25" s="28">
        <f t="shared" ref="AK25:AK30" si="40">AA25-P25</f>
        <v>6.3575868614550188</v>
      </c>
      <c r="AL25" s="28">
        <f t="shared" ref="AL25:AL30" si="41">AB25-Q25</f>
        <v>5.1079851252304138</v>
      </c>
      <c r="AM25" s="28">
        <f t="shared" ref="AM25:AM30" si="42">AC25-R25</f>
        <v>-1.4689118422915612</v>
      </c>
      <c r="AN25" s="28">
        <f t="shared" ref="AN25:AN30" si="43">AD25-S25</f>
        <v>7.4028110893644907</v>
      </c>
      <c r="AO25" s="28">
        <f t="shared" ref="AO25:AO30" si="44">AE25-T25</f>
        <v>12.007663430412407</v>
      </c>
      <c r="AP25" s="28">
        <f>SUM(AH25:AO25)</f>
        <v>62.536702606751163</v>
      </c>
      <c r="AR25" s="29">
        <f>AH25/M25</f>
        <v>5.9251136316260951E-2</v>
      </c>
      <c r="AS25" s="29">
        <f t="shared" ref="AS25:AS30" si="45">AI25/N25</f>
        <v>3.4678356960908423E-2</v>
      </c>
      <c r="AT25" s="29">
        <f t="shared" ref="AT25:AT30" si="46">AJ25/O25</f>
        <v>5.5272493952300474E-2</v>
      </c>
      <c r="AU25" s="29">
        <f t="shared" ref="AU25:AU30" si="47">AK25/P25</f>
        <v>2.8093580610396705E-2</v>
      </c>
      <c r="AV25" s="29">
        <f t="shared" ref="AV25:AV30" si="48">AL25/Q25</f>
        <v>2.2087357109185617E-2</v>
      </c>
      <c r="AW25" s="29">
        <f t="shared" ref="AW25:AW30" si="49">AM25/R25</f>
        <v>-6.1167320389955357E-3</v>
      </c>
      <c r="AX25" s="29">
        <f t="shared" ref="AX25:AX30" si="50">AN25/S25</f>
        <v>3.0837529732838345E-2</v>
      </c>
      <c r="AY25" s="29">
        <f t="shared" ref="AY25:AZ30" si="51">AO25/T25</f>
        <v>5.1435294889996756E-2</v>
      </c>
      <c r="AZ25" s="73">
        <f>AP25/U25</f>
        <v>3.4036664137176882E-2</v>
      </c>
    </row>
    <row r="26" spans="2:52" ht="24.95" customHeight="1">
      <c r="B26" s="38" t="s">
        <v>14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69">
        <f>SUM('DNO annual'!M44:M45)</f>
        <v>382.59599481716248</v>
      </c>
      <c r="N26" s="69">
        <f>SUM('DNO annual'!N44:N45)</f>
        <v>379.12591481978745</v>
      </c>
      <c r="O26" s="69">
        <f>SUM('DNO annual'!O44:O45)</f>
        <v>363.243674357396</v>
      </c>
      <c r="P26" s="69">
        <f>SUM('DNO annual'!P44:P45)</f>
        <v>369.88594128919362</v>
      </c>
      <c r="Q26" s="69">
        <f>SUM('DNO annual'!Q44:Q45)</f>
        <v>379.43209528356419</v>
      </c>
      <c r="R26" s="69">
        <f>SUM('DNO annual'!R44:R45)</f>
        <v>363.18874078707779</v>
      </c>
      <c r="S26" s="69">
        <f>SUM('DNO annual'!S44:S45)</f>
        <v>352.13189010081783</v>
      </c>
      <c r="T26" s="71">
        <f>SUM('DNO annual'!T44:T45)</f>
        <v>363.86726739798075</v>
      </c>
      <c r="U26" s="75">
        <f t="shared" ref="U26:U30" si="52">SUM(M26:T26)</f>
        <v>2953.4715188529799</v>
      </c>
      <c r="X26" s="69">
        <f>SUM('DNO annual'!X44:X45)</f>
        <v>444.79122932760481</v>
      </c>
      <c r="Y26" s="69">
        <f>SUM('DNO annual'!Y44:Y45)</f>
        <v>422.86566680522105</v>
      </c>
      <c r="Z26" s="69">
        <f>SUM('DNO annual'!Z44:Z45)</f>
        <v>409.35663532650364</v>
      </c>
      <c r="AA26" s="69">
        <f>SUM('DNO annual'!AA44:AA45)</f>
        <v>418.00818334149403</v>
      </c>
      <c r="AB26" s="69">
        <f>SUM('DNO annual'!AB44:AB45)</f>
        <v>405.11272016094119</v>
      </c>
      <c r="AC26" s="69">
        <f>SUM('DNO annual'!AC44:AC45)</f>
        <v>384.80390514648457</v>
      </c>
      <c r="AD26" s="69">
        <f>SUM('DNO annual'!AD44:AD45)</f>
        <v>365.92659947527699</v>
      </c>
      <c r="AE26" s="69">
        <f>SUM('DNO annual'!AE44:AE45)</f>
        <v>373.1390578916513</v>
      </c>
      <c r="AF26" s="72">
        <f t="shared" ref="AF26:AF30" si="53">SUM(X26:AE26)</f>
        <v>3224.0039974751776</v>
      </c>
      <c r="AH26" s="28">
        <f t="shared" ref="AH26:AH30" si="54">X26-M26</f>
        <v>62.195234510442333</v>
      </c>
      <c r="AI26" s="28">
        <f t="shared" si="38"/>
        <v>43.7397519854336</v>
      </c>
      <c r="AJ26" s="28">
        <f t="shared" si="39"/>
        <v>46.112960969107633</v>
      </c>
      <c r="AK26" s="28">
        <f t="shared" si="40"/>
        <v>48.122242052300408</v>
      </c>
      <c r="AL26" s="28">
        <f t="shared" si="41"/>
        <v>25.680624877376999</v>
      </c>
      <c r="AM26" s="28">
        <f t="shared" si="42"/>
        <v>21.615164359406776</v>
      </c>
      <c r="AN26" s="28">
        <f t="shared" si="43"/>
        <v>13.79470937445916</v>
      </c>
      <c r="AO26" s="28">
        <f t="shared" si="44"/>
        <v>9.2717904936705509</v>
      </c>
      <c r="AP26" s="28">
        <f t="shared" ref="AP26:AP30" si="55">SUM(AH26:AO26)</f>
        <v>270.53247862219746</v>
      </c>
      <c r="AR26" s="29">
        <f t="shared" ref="AR26:AR30" si="56">AH26/M26</f>
        <v>0.16256112283706631</v>
      </c>
      <c r="AS26" s="29">
        <f t="shared" si="45"/>
        <v>0.11536998731997711</v>
      </c>
      <c r="AT26" s="29">
        <f t="shared" si="46"/>
        <v>0.12694773295277545</v>
      </c>
      <c r="AU26" s="29">
        <f t="shared" si="47"/>
        <v>0.13010021923130149</v>
      </c>
      <c r="AV26" s="29">
        <f t="shared" si="48"/>
        <v>6.7681741203745246E-2</v>
      </c>
      <c r="AW26" s="29">
        <f t="shared" si="49"/>
        <v>5.9514962695605238E-2</v>
      </c>
      <c r="AX26" s="29">
        <f t="shared" si="50"/>
        <v>3.9174836935415416E-2</v>
      </c>
      <c r="AY26" s="29">
        <f t="shared" si="51"/>
        <v>2.5481243641323488E-2</v>
      </c>
      <c r="AZ26" s="73">
        <f t="shared" si="51"/>
        <v>9.1598133550738411E-2</v>
      </c>
    </row>
    <row r="27" spans="2:52" ht="24.95" customHeight="1">
      <c r="B27" s="38" t="s">
        <v>15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69">
        <f>SUM('DNO annual'!M46:M49)</f>
        <v>894.88112397205634</v>
      </c>
      <c r="N27" s="69">
        <f>SUM('DNO annual'!N46:N49)</f>
        <v>891.75512588889728</v>
      </c>
      <c r="O27" s="69">
        <f>SUM('DNO annual'!O46:O49)</f>
        <v>855.28967578206709</v>
      </c>
      <c r="P27" s="69">
        <f>SUM('DNO annual'!P46:P49)</f>
        <v>881.57737372718145</v>
      </c>
      <c r="Q27" s="69">
        <f>SUM('DNO annual'!Q46:Q49)</f>
        <v>882.85266246526101</v>
      </c>
      <c r="R27" s="69">
        <f>SUM('DNO annual'!R46:R49)</f>
        <v>895.92362455314458</v>
      </c>
      <c r="S27" s="69">
        <f>SUM('DNO annual'!S46:S49)</f>
        <v>907.58651391761805</v>
      </c>
      <c r="T27" s="71">
        <f>SUM('DNO annual'!T46:T49)</f>
        <v>912.7121839667501</v>
      </c>
      <c r="U27" s="75">
        <f t="shared" si="52"/>
        <v>7122.5782842729759</v>
      </c>
      <c r="X27" s="69">
        <f>SUM('DNO annual'!X46:X49)</f>
        <v>886.79590130967324</v>
      </c>
      <c r="Y27" s="69">
        <f>SUM('DNO annual'!Y46:Y49)</f>
        <v>880.75056341950415</v>
      </c>
      <c r="Z27" s="69">
        <f>SUM('DNO annual'!Z46:Z49)</f>
        <v>841.01424259855537</v>
      </c>
      <c r="AA27" s="69">
        <f>SUM('DNO annual'!AA46:AA49)</f>
        <v>861.6694089031289</v>
      </c>
      <c r="AB27" s="69">
        <f>SUM('DNO annual'!AB46:AB49)</f>
        <v>858.03540977762623</v>
      </c>
      <c r="AC27" s="69">
        <f>SUM('DNO annual'!AC46:AC49)</f>
        <v>870.94100676175776</v>
      </c>
      <c r="AD27" s="69">
        <f>SUM('DNO annual'!AD46:AD49)</f>
        <v>877.24410961738408</v>
      </c>
      <c r="AE27" s="69">
        <f>SUM('DNO annual'!AE46:AE49)</f>
        <v>882.5904350543982</v>
      </c>
      <c r="AF27" s="72">
        <f t="shared" si="53"/>
        <v>6959.0410774420279</v>
      </c>
      <c r="AH27" s="28">
        <f t="shared" si="54"/>
        <v>-8.0852226623831029</v>
      </c>
      <c r="AI27" s="28">
        <f t="shared" si="38"/>
        <v>-11.004562469393136</v>
      </c>
      <c r="AJ27" s="28">
        <f t="shared" si="39"/>
        <v>-14.275433183511723</v>
      </c>
      <c r="AK27" s="28">
        <f t="shared" si="40"/>
        <v>-19.907964824052556</v>
      </c>
      <c r="AL27" s="28">
        <f t="shared" si="41"/>
        <v>-24.817252687634777</v>
      </c>
      <c r="AM27" s="28">
        <f t="shared" si="42"/>
        <v>-24.982617791386815</v>
      </c>
      <c r="AN27" s="28">
        <f t="shared" si="43"/>
        <v>-30.342404300233966</v>
      </c>
      <c r="AO27" s="28">
        <f t="shared" si="44"/>
        <v>-30.121748912351904</v>
      </c>
      <c r="AP27" s="28">
        <f t="shared" si="55"/>
        <v>-163.53720683094798</v>
      </c>
      <c r="AR27" s="29">
        <f t="shared" si="56"/>
        <v>-9.0349683838404134E-3</v>
      </c>
      <c r="AS27" s="29">
        <f t="shared" si="45"/>
        <v>-1.2340341142893729E-2</v>
      </c>
      <c r="AT27" s="29">
        <f t="shared" si="46"/>
        <v>-1.669075821645857E-2</v>
      </c>
      <c r="AU27" s="29">
        <f t="shared" si="47"/>
        <v>-2.2582209363977396E-2</v>
      </c>
      <c r="AV27" s="29">
        <f t="shared" si="48"/>
        <v>-2.811029942225643E-2</v>
      </c>
      <c r="AW27" s="29">
        <f t="shared" si="49"/>
        <v>-2.7884762837733265E-2</v>
      </c>
      <c r="AX27" s="29">
        <f t="shared" si="50"/>
        <v>-3.3431969112520506E-2</v>
      </c>
      <c r="AY27" s="29">
        <f t="shared" si="51"/>
        <v>-3.3002461719574494E-2</v>
      </c>
      <c r="AZ27" s="73">
        <f t="shared" si="51"/>
        <v>-2.2960394439194395E-2</v>
      </c>
    </row>
    <row r="28" spans="2:52" ht="24.95" customHeight="1">
      <c r="B28" s="38" t="s">
        <v>16</v>
      </c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69">
        <f>SUM('DNO annual'!M50:M52)</f>
        <v>702.67768712937254</v>
      </c>
      <c r="N28" s="69">
        <f>SUM('DNO annual'!N50:N52)</f>
        <v>734.75402388611417</v>
      </c>
      <c r="O28" s="69">
        <f>SUM('DNO annual'!O50:O52)</f>
        <v>727.49470162064438</v>
      </c>
      <c r="P28" s="69">
        <f>SUM('DNO annual'!P50:P52)</f>
        <v>702.74629695058672</v>
      </c>
      <c r="Q28" s="69">
        <f>SUM('DNO annual'!Q50:Q52)</f>
        <v>702.62900996514918</v>
      </c>
      <c r="R28" s="69">
        <f>SUM('DNO annual'!R50:R52)</f>
        <v>714.84102949984913</v>
      </c>
      <c r="S28" s="69">
        <f>SUM('DNO annual'!S50:S52)</f>
        <v>740.7451960982296</v>
      </c>
      <c r="T28" s="71">
        <f>SUM('DNO annual'!T50:T52)</f>
        <v>729.04577625913907</v>
      </c>
      <c r="U28" s="75">
        <f t="shared" si="52"/>
        <v>5754.9337214090847</v>
      </c>
      <c r="X28" s="69">
        <f>SUM('DNO annual'!X50:X52)</f>
        <v>850.33005754365456</v>
      </c>
      <c r="Y28" s="69">
        <f>SUM('DNO annual'!Y50:Y52)</f>
        <v>876.06555476149742</v>
      </c>
      <c r="Z28" s="69">
        <f>SUM('DNO annual'!Z50:Z52)</f>
        <v>861.16236391998871</v>
      </c>
      <c r="AA28" s="69">
        <f>SUM('DNO annual'!AA50:AA52)</f>
        <v>839.88496992232535</v>
      </c>
      <c r="AB28" s="69">
        <f>SUM('DNO annual'!AB50:AB52)</f>
        <v>835.92129450385914</v>
      </c>
      <c r="AC28" s="69">
        <f>SUM('DNO annual'!AC50:AC52)</f>
        <v>825.47876950939633</v>
      </c>
      <c r="AD28" s="69">
        <f>SUM('DNO annual'!AD50:AD52)</f>
        <v>831.16821400953688</v>
      </c>
      <c r="AE28" s="69">
        <f>SUM('DNO annual'!AE50:AE52)</f>
        <v>806.18318816789395</v>
      </c>
      <c r="AF28" s="72">
        <f t="shared" si="53"/>
        <v>6726.1944123381527</v>
      </c>
      <c r="AH28" s="28">
        <f t="shared" si="54"/>
        <v>147.65237041428202</v>
      </c>
      <c r="AI28" s="28">
        <f t="shared" si="38"/>
        <v>141.31153087538326</v>
      </c>
      <c r="AJ28" s="28">
        <f t="shared" si="39"/>
        <v>133.66766229934433</v>
      </c>
      <c r="AK28" s="28">
        <f t="shared" si="40"/>
        <v>137.13867297173863</v>
      </c>
      <c r="AL28" s="28">
        <f t="shared" si="41"/>
        <v>133.29228453870996</v>
      </c>
      <c r="AM28" s="28">
        <f t="shared" si="42"/>
        <v>110.6377400095472</v>
      </c>
      <c r="AN28" s="28">
        <f t="shared" si="43"/>
        <v>90.423017911307284</v>
      </c>
      <c r="AO28" s="28">
        <f t="shared" si="44"/>
        <v>77.137411908754871</v>
      </c>
      <c r="AP28" s="28">
        <f t="shared" si="55"/>
        <v>971.26069092906755</v>
      </c>
      <c r="AR28" s="29">
        <f t="shared" si="56"/>
        <v>0.21012816134447315</v>
      </c>
      <c r="AS28" s="29">
        <f t="shared" si="45"/>
        <v>0.19232494995806426</v>
      </c>
      <c r="AT28" s="29">
        <f t="shared" si="46"/>
        <v>0.18373695643634527</v>
      </c>
      <c r="AU28" s="29">
        <f t="shared" si="47"/>
        <v>0.19514677425810964</v>
      </c>
      <c r="AV28" s="29">
        <f t="shared" si="48"/>
        <v>0.18970506860415762</v>
      </c>
      <c r="AW28" s="29">
        <f t="shared" si="49"/>
        <v>0.15477250947243026</v>
      </c>
      <c r="AX28" s="29">
        <f t="shared" si="50"/>
        <v>0.12207033995981037</v>
      </c>
      <c r="AY28" s="29">
        <f t="shared" si="51"/>
        <v>0.10580599246395798</v>
      </c>
      <c r="AZ28" s="73">
        <f t="shared" si="51"/>
        <v>0.16877009153308828</v>
      </c>
    </row>
    <row r="29" spans="2:52" ht="24.95" customHeight="1">
      <c r="B29" s="38" t="s">
        <v>17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69">
        <f>SUM('DNO annual'!M53:M54)</f>
        <v>411.54285372744357</v>
      </c>
      <c r="N29" s="69">
        <f>SUM('DNO annual'!N53:N54)</f>
        <v>417.05340349499841</v>
      </c>
      <c r="O29" s="69">
        <f>SUM('DNO annual'!O53:O54)</f>
        <v>422.07723609686792</v>
      </c>
      <c r="P29" s="69">
        <f>SUM('DNO annual'!P53:P54)</f>
        <v>414.39023047284519</v>
      </c>
      <c r="Q29" s="69">
        <f>SUM('DNO annual'!Q53:Q54)</f>
        <v>416.2105661198276</v>
      </c>
      <c r="R29" s="69">
        <f>SUM('DNO annual'!R53:R54)</f>
        <v>404.59081755646974</v>
      </c>
      <c r="S29" s="69">
        <f>SUM('DNO annual'!S53:S54)</f>
        <v>393.56045144040485</v>
      </c>
      <c r="T29" s="71">
        <f>SUM('DNO annual'!T53:T54)</f>
        <v>384.7629177654843</v>
      </c>
      <c r="U29" s="75">
        <f t="shared" si="52"/>
        <v>3264.1884766743415</v>
      </c>
      <c r="X29" s="69">
        <f>SUM('DNO annual'!X53:X54)</f>
        <v>515.23352729845726</v>
      </c>
      <c r="Y29" s="69">
        <f>SUM('DNO annual'!Y53:Y54)</f>
        <v>534.00702025743919</v>
      </c>
      <c r="Z29" s="69">
        <f>SUM('DNO annual'!Z53:Z54)</f>
        <v>509.0883678484081</v>
      </c>
      <c r="AA29" s="69">
        <f>SUM('DNO annual'!AA53:AA54)</f>
        <v>494.00684706102516</v>
      </c>
      <c r="AB29" s="69">
        <f>SUM('DNO annual'!AB53:AB54)</f>
        <v>500.40228840044637</v>
      </c>
      <c r="AC29" s="69">
        <f>SUM('DNO annual'!AC53:AC54)</f>
        <v>488.49294006464834</v>
      </c>
      <c r="AD29" s="69">
        <f>SUM('DNO annual'!AD53:AD54)</f>
        <v>469.65880357612076</v>
      </c>
      <c r="AE29" s="69">
        <f>SUM('DNO annual'!AE53:AE54)</f>
        <v>449.5722932675086</v>
      </c>
      <c r="AF29" s="72">
        <f t="shared" si="53"/>
        <v>3960.4620877740535</v>
      </c>
      <c r="AH29" s="28">
        <f t="shared" si="54"/>
        <v>103.69067357101369</v>
      </c>
      <c r="AI29" s="28">
        <f t="shared" si="38"/>
        <v>116.95361676244079</v>
      </c>
      <c r="AJ29" s="28">
        <f t="shared" si="39"/>
        <v>87.011131751540177</v>
      </c>
      <c r="AK29" s="28">
        <f t="shared" si="40"/>
        <v>79.616616588179966</v>
      </c>
      <c r="AL29" s="28">
        <f t="shared" si="41"/>
        <v>84.191722280618762</v>
      </c>
      <c r="AM29" s="28">
        <f t="shared" si="42"/>
        <v>83.902122508178593</v>
      </c>
      <c r="AN29" s="28">
        <f t="shared" si="43"/>
        <v>76.098352135715913</v>
      </c>
      <c r="AO29" s="28">
        <f t="shared" si="44"/>
        <v>64.809375502024295</v>
      </c>
      <c r="AP29" s="28">
        <f t="shared" si="55"/>
        <v>696.27361109971218</v>
      </c>
      <c r="AR29" s="29">
        <f t="shared" si="56"/>
        <v>0.25195595703305762</v>
      </c>
      <c r="AS29" s="29">
        <f t="shared" si="45"/>
        <v>0.28042839545809717</v>
      </c>
      <c r="AT29" s="29">
        <f t="shared" si="46"/>
        <v>0.20614978565574874</v>
      </c>
      <c r="AU29" s="29">
        <f t="shared" si="47"/>
        <v>0.19212956950585544</v>
      </c>
      <c r="AV29" s="29">
        <f t="shared" si="48"/>
        <v>0.20228155922495214</v>
      </c>
      <c r="AW29" s="29">
        <f t="shared" si="49"/>
        <v>0.20737525140809249</v>
      </c>
      <c r="AX29" s="29">
        <f t="shared" si="50"/>
        <v>0.19335873779288812</v>
      </c>
      <c r="AY29" s="29">
        <f t="shared" si="51"/>
        <v>0.16843976513746595</v>
      </c>
      <c r="AZ29" s="73">
        <f t="shared" si="51"/>
        <v>0.21330680384274189</v>
      </c>
    </row>
    <row r="30" spans="2:52" ht="24.95" customHeight="1">
      <c r="B30" s="38" t="s">
        <v>18</v>
      </c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69">
        <f>SUM('DNO annual'!M55:M56)</f>
        <v>450.65895429527512</v>
      </c>
      <c r="N30" s="69">
        <f>SUM('DNO annual'!N55:N56)</f>
        <v>459.57572170337312</v>
      </c>
      <c r="O30" s="69">
        <f>SUM('DNO annual'!O55:O56)</f>
        <v>460.0915297986503</v>
      </c>
      <c r="P30" s="69">
        <f>SUM('DNO annual'!P55:P56)</f>
        <v>464.73115680506874</v>
      </c>
      <c r="Q30" s="69">
        <f>SUM('DNO annual'!Q55:Q56)</f>
        <v>446.62766746999262</v>
      </c>
      <c r="R30" s="69">
        <f>SUM('DNO annual'!R55:R56)</f>
        <v>445.08325534847597</v>
      </c>
      <c r="S30" s="69">
        <f>SUM('DNO annual'!S55:S56)</f>
        <v>466.07078975132788</v>
      </c>
      <c r="T30" s="71">
        <f>SUM('DNO annual'!T55:T56)</f>
        <v>461.55239832866664</v>
      </c>
      <c r="U30" s="75">
        <f t="shared" si="52"/>
        <v>3654.3914735008307</v>
      </c>
      <c r="X30" s="69">
        <f>SUM('DNO annual'!X55:X56)</f>
        <v>470.55806117367194</v>
      </c>
      <c r="Y30" s="69">
        <f>SUM('DNO annual'!Y55:Y56)</f>
        <v>481.55004175003626</v>
      </c>
      <c r="Z30" s="69">
        <f>SUM('DNO annual'!Z55:Z56)</f>
        <v>474.67536895913321</v>
      </c>
      <c r="AA30" s="69">
        <f>SUM('DNO annual'!AA55:AA56)</f>
        <v>478.7228722663707</v>
      </c>
      <c r="AB30" s="69">
        <f>SUM('DNO annual'!AB55:AB56)</f>
        <v>449.47827982627814</v>
      </c>
      <c r="AC30" s="69">
        <f>SUM('DNO annual'!AC55:AC56)</f>
        <v>453.80428766826583</v>
      </c>
      <c r="AD30" s="69">
        <f>SUM('DNO annual'!AD55:AD56)</f>
        <v>466.0836276115931</v>
      </c>
      <c r="AE30" s="69">
        <f>SUM('DNO annual'!AE55:AE56)</f>
        <v>458.44665270567799</v>
      </c>
      <c r="AF30" s="72">
        <f t="shared" si="53"/>
        <v>3733.3191919610267</v>
      </c>
      <c r="AH30" s="28">
        <f t="shared" si="54"/>
        <v>19.899106878396822</v>
      </c>
      <c r="AI30" s="28">
        <f t="shared" si="38"/>
        <v>21.974320046663138</v>
      </c>
      <c r="AJ30" s="28">
        <f t="shared" si="39"/>
        <v>14.58383916048291</v>
      </c>
      <c r="AK30" s="28">
        <f t="shared" si="40"/>
        <v>13.991715461301965</v>
      </c>
      <c r="AL30" s="28">
        <f t="shared" si="41"/>
        <v>2.8506123562855237</v>
      </c>
      <c r="AM30" s="28">
        <f t="shared" si="42"/>
        <v>8.721032319789856</v>
      </c>
      <c r="AN30" s="28">
        <f t="shared" si="43"/>
        <v>1.2837860265221934E-2</v>
      </c>
      <c r="AO30" s="28">
        <f t="shared" si="44"/>
        <v>-3.1057456229886498</v>
      </c>
      <c r="AP30" s="28">
        <f t="shared" si="55"/>
        <v>78.927718460196786</v>
      </c>
      <c r="AR30" s="29">
        <f t="shared" si="56"/>
        <v>4.4155578600483719E-2</v>
      </c>
      <c r="AS30" s="29">
        <f t="shared" si="45"/>
        <v>4.7814362267043692E-2</v>
      </c>
      <c r="AT30" s="29">
        <f t="shared" si="46"/>
        <v>3.1697691037401256E-2</v>
      </c>
      <c r="AU30" s="29">
        <f t="shared" si="47"/>
        <v>3.0107117322393736E-2</v>
      </c>
      <c r="AV30" s="29">
        <f t="shared" si="48"/>
        <v>6.3825252305423881E-3</v>
      </c>
      <c r="AW30" s="29">
        <f t="shared" si="49"/>
        <v>1.9594159553276751E-2</v>
      </c>
      <c r="AX30" s="29">
        <f t="shared" si="50"/>
        <v>2.7544872039870974E-5</v>
      </c>
      <c r="AY30" s="29">
        <f t="shared" si="51"/>
        <v>-6.7289123276899985E-3</v>
      </c>
      <c r="AZ30" s="73">
        <f t="shared" si="51"/>
        <v>2.1598046906722252E-2</v>
      </c>
    </row>
    <row r="31" spans="2:52" ht="24.95" customHeight="1">
      <c r="U31" s="74">
        <f>SUM(U25:U30)</f>
        <v>24586.896955885437</v>
      </c>
      <c r="AF31" s="72">
        <f>SUM(AF25:AF30)</f>
        <v>26502.890950772413</v>
      </c>
    </row>
    <row r="32" spans="2:52" ht="24.95" customHeight="1"/>
    <row r="33" spans="2:52" ht="24.95" customHeight="1">
      <c r="U33" s="76"/>
      <c r="AF33" s="77"/>
    </row>
    <row r="34" spans="2:52" ht="24.95" customHeight="1"/>
    <row r="35" spans="2:52" ht="24.95" customHeight="1"/>
    <row r="36" spans="2:52" ht="24.95" customHeight="1"/>
    <row r="37" spans="2:52" ht="24.95" customHeight="1"/>
    <row r="38" spans="2:52" ht="24.95" customHeight="1"/>
    <row r="39" spans="2:52" ht="24.95" customHeight="1">
      <c r="B39" s="13" t="s">
        <v>46</v>
      </c>
    </row>
    <row r="40" spans="2:52" ht="24.95" customHeight="1">
      <c r="B40" s="10" t="s">
        <v>26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2:52" ht="24.95" customHeight="1">
      <c r="B41" s="78"/>
      <c r="C41" s="9">
        <v>2006</v>
      </c>
      <c r="D41" s="9">
        <v>2007</v>
      </c>
      <c r="E41" s="9">
        <v>2008</v>
      </c>
      <c r="F41" s="9">
        <v>2009</v>
      </c>
      <c r="G41" s="9">
        <v>2010</v>
      </c>
      <c r="H41" s="9">
        <v>2011</v>
      </c>
      <c r="I41" s="9">
        <v>2012</v>
      </c>
      <c r="J41" s="9">
        <v>2013</v>
      </c>
      <c r="K41" s="9">
        <v>2014</v>
      </c>
      <c r="L41" s="9">
        <v>2015</v>
      </c>
      <c r="M41" s="9">
        <v>2016</v>
      </c>
      <c r="N41" s="9">
        <v>2017</v>
      </c>
      <c r="O41" s="9">
        <v>2018</v>
      </c>
      <c r="P41" s="9">
        <v>2019</v>
      </c>
      <c r="Q41" s="9">
        <v>2020</v>
      </c>
      <c r="R41" s="9">
        <v>2021</v>
      </c>
      <c r="S41" s="9">
        <v>2022</v>
      </c>
      <c r="T41" s="9">
        <v>2023</v>
      </c>
      <c r="U41" s="15"/>
      <c r="X41" s="9">
        <v>2016</v>
      </c>
      <c r="Y41" s="9">
        <v>2017</v>
      </c>
      <c r="Z41" s="9">
        <v>2018</v>
      </c>
      <c r="AA41" s="9">
        <v>2019</v>
      </c>
      <c r="AB41" s="9">
        <v>2020</v>
      </c>
      <c r="AC41" s="9">
        <v>2021</v>
      </c>
      <c r="AD41" s="9">
        <v>2022</v>
      </c>
      <c r="AE41" s="9">
        <v>2023</v>
      </c>
      <c r="AH41" s="66">
        <v>2016</v>
      </c>
      <c r="AI41" s="66">
        <v>2017</v>
      </c>
      <c r="AJ41" s="66">
        <v>2018</v>
      </c>
      <c r="AK41" s="66">
        <v>2019</v>
      </c>
      <c r="AL41" s="66">
        <v>2020</v>
      </c>
      <c r="AM41" s="66">
        <v>2021</v>
      </c>
      <c r="AN41" s="66">
        <v>2022</v>
      </c>
      <c r="AO41" s="66">
        <v>2023</v>
      </c>
      <c r="AR41" s="9">
        <v>2016</v>
      </c>
      <c r="AS41" s="9">
        <v>2017</v>
      </c>
      <c r="AT41" s="9">
        <v>2018</v>
      </c>
      <c r="AU41" s="9">
        <v>2019</v>
      </c>
      <c r="AV41" s="9">
        <v>2020</v>
      </c>
      <c r="AW41" s="9">
        <v>2021</v>
      </c>
      <c r="AX41" s="9">
        <v>2022</v>
      </c>
      <c r="AY41" s="9">
        <v>2023</v>
      </c>
      <c r="AZ41" s="15" t="s">
        <v>31</v>
      </c>
    </row>
    <row r="42" spans="2:52" ht="24.95" customHeight="1">
      <c r="B42" s="38" t="s">
        <v>0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80">
        <f>IF('Cost assessment DNO Summary'!$B$1="Ofgem",('Group annual'!#REF!*'Cost assessment DNO Summary'!#REF!)+('Group annual'!#REF!*'Cost assessment DNO Summary'!#REF!)+('Group annual'!#REF!*'Cost assessment DNO Summary'!#REF!),('Group annual'!M5*'Cost assessment DNO Summary'!$C$1)+('Group annual'!M15*'Cost assessment DNO Summary'!$D$1)+('Group annual'!M25*'Cost assessment DNO Summary'!$E$1))</f>
        <v>226.88503282930697</v>
      </c>
      <c r="N42" s="80">
        <f>IF('Cost assessment DNO Summary'!$B$1="Ofgem",('Group annual'!#REF!*'Cost assessment DNO Summary'!#REF!)+('Group annual'!#REF!*'Cost assessment DNO Summary'!#REF!)+('Group annual'!#REF!*'Cost assessment DNO Summary'!#REF!),('Group annual'!N5*'Cost assessment DNO Summary'!$C$1)+('Group annual'!N15*'Cost assessment DNO Summary'!$D$1)+('Group annual'!N25*'Cost assessment DNO Summary'!$E$1))</f>
        <v>225.14941821321972</v>
      </c>
      <c r="O42" s="80">
        <f>IF('Cost assessment DNO Summary'!$B$1="Ofgem",('Group annual'!#REF!*'Cost assessment DNO Summary'!#REF!)+('Group annual'!#REF!*'Cost assessment DNO Summary'!#REF!)+('Group annual'!#REF!*'Cost assessment DNO Summary'!#REF!),('Group annual'!O5*'Cost assessment DNO Summary'!$C$1)+('Group annual'!O15*'Cost assessment DNO Summary'!$D$1)+('Group annual'!O25*'Cost assessment DNO Summary'!$E$1))</f>
        <v>222.24779046706823</v>
      </c>
      <c r="P42" s="80">
        <f>IF('Cost assessment DNO Summary'!$B$1="Ofgem",('Group annual'!#REF!*'Cost assessment DNO Summary'!#REF!)+('Group annual'!#REF!*'Cost assessment DNO Summary'!#REF!)+('Group annual'!#REF!*'Cost assessment DNO Summary'!#REF!),('Group annual'!P5*'Cost assessment DNO Summary'!$C$1)+('Group annual'!P15*'Cost assessment DNO Summary'!$D$1)+('Group annual'!P25*'Cost assessment DNO Summary'!$E$1))</f>
        <v>228.80523172543235</v>
      </c>
      <c r="Q42" s="80">
        <f>IF('Cost assessment DNO Summary'!$B$1="Ofgem",('Group annual'!#REF!*'Cost assessment DNO Summary'!#REF!)+('Group annual'!#REF!*'Cost assessment DNO Summary'!#REF!)+('Group annual'!#REF!*'Cost assessment DNO Summary'!#REF!),('Group annual'!Q5*'Cost assessment DNO Summary'!$C$1)+('Group annual'!Q15*'Cost assessment DNO Summary'!$D$1)+('Group annual'!Q25*'Cost assessment DNO Summary'!$E$1))</f>
        <v>233.34715861264499</v>
      </c>
      <c r="R42" s="80">
        <f>IF('Cost assessment DNO Summary'!$B$1="Ofgem",('Group annual'!#REF!*'Cost assessment DNO Summary'!#REF!)+('Group annual'!#REF!*'Cost assessment DNO Summary'!#REF!)+('Group annual'!#REF!*'Cost assessment DNO Summary'!#REF!),('Group annual'!R5*'Cost assessment DNO Summary'!$C$1)+('Group annual'!R15*'Cost assessment DNO Summary'!$D$1)+('Group annual'!R25*'Cost assessment DNO Summary'!$E$1))</f>
        <v>240.55976614201069</v>
      </c>
      <c r="S42" s="80">
        <f>IF('Cost assessment DNO Summary'!$B$1="Ofgem",('Group annual'!#REF!*'Cost assessment DNO Summary'!#REF!)+('Group annual'!#REF!*'Cost assessment DNO Summary'!#REF!)+('Group annual'!#REF!*'Cost assessment DNO Summary'!#REF!),('Group annual'!S5*'Cost assessment DNO Summary'!$C$1)+('Group annual'!S15*'Cost assessment DNO Summary'!$D$1)+('Group annual'!S25*'Cost assessment DNO Summary'!$E$1))</f>
        <v>241.31403551299692</v>
      </c>
      <c r="T42" s="80">
        <f>IF('Cost assessment DNO Summary'!$B$1="Ofgem",('Group annual'!#REF!*'Cost assessment DNO Summary'!#REF!)+('Group annual'!#REF!*'Cost assessment DNO Summary'!#REF!)+('Group annual'!#REF!*'Cost assessment DNO Summary'!#REF!),('Group annual'!T5*'Cost assessment DNO Summary'!$C$1)+('Group annual'!T15*'Cost assessment DNO Summary'!$D$1)+('Group annual'!T25*'Cost assessment DNO Summary'!$E$1))</f>
        <v>237.00282661896523</v>
      </c>
      <c r="U42" s="28">
        <f>SUM(M42:T42)</f>
        <v>1855.3112601216451</v>
      </c>
      <c r="X42" s="28">
        <f>X25</f>
        <v>238.43784457273424</v>
      </c>
      <c r="Y42" s="28">
        <f t="shared" ref="Y42:AE42" si="57">Y25</f>
        <v>230.29545336074355</v>
      </c>
      <c r="Z42" s="28">
        <f t="shared" si="57"/>
        <v>230.50973038132571</v>
      </c>
      <c r="AA42" s="28">
        <f t="shared" si="57"/>
        <v>232.6579274845453</v>
      </c>
      <c r="AB42" s="28">
        <f t="shared" si="57"/>
        <v>236.37083382097236</v>
      </c>
      <c r="AC42" s="28">
        <f t="shared" si="57"/>
        <v>238.67759660812271</v>
      </c>
      <c r="AD42" s="28">
        <f t="shared" si="57"/>
        <v>247.46130972719044</v>
      </c>
      <c r="AE42" s="28">
        <f t="shared" si="57"/>
        <v>245.45948782634258</v>
      </c>
      <c r="AF42" s="28">
        <f t="shared" ref="AF42:AF47" si="58">SUM(X42:AE42)</f>
        <v>1899.8701837819769</v>
      </c>
      <c r="AH42" s="28">
        <f>X42-M42</f>
        <v>11.55281174342727</v>
      </c>
      <c r="AI42" s="28">
        <f t="shared" ref="AI42:AN42" si="59">Y42-N42</f>
        <v>5.1460351475238326</v>
      </c>
      <c r="AJ42" s="28">
        <f t="shared" si="59"/>
        <v>8.2619399142574821</v>
      </c>
      <c r="AK42" s="28">
        <f t="shared" si="59"/>
        <v>3.8526957591129474</v>
      </c>
      <c r="AL42" s="28">
        <f t="shared" si="59"/>
        <v>3.0236752083273757</v>
      </c>
      <c r="AM42" s="28">
        <f t="shared" si="59"/>
        <v>-1.8821695338879749</v>
      </c>
      <c r="AN42" s="28">
        <f t="shared" si="59"/>
        <v>6.1472742141935157</v>
      </c>
      <c r="AO42" s="28">
        <f>AE42-T42</f>
        <v>8.4566612073773513</v>
      </c>
      <c r="AP42" s="28">
        <f>SUM(AH42:AO42)</f>
        <v>44.5589236603318</v>
      </c>
      <c r="AR42" s="29">
        <f>AH42/M42</f>
        <v>5.0919232526540563E-2</v>
      </c>
      <c r="AS42" s="29">
        <f t="shared" ref="AS42:AY42" si="60">AI42/N42</f>
        <v>2.2856089029066304E-2</v>
      </c>
      <c r="AT42" s="29">
        <f t="shared" si="60"/>
        <v>3.717445242940088E-2</v>
      </c>
      <c r="AU42" s="29">
        <f t="shared" si="60"/>
        <v>1.6838320216979154E-2</v>
      </c>
      <c r="AV42" s="29">
        <f t="shared" si="60"/>
        <v>1.2957840268141684E-2</v>
      </c>
      <c r="AW42" s="29">
        <f t="shared" si="60"/>
        <v>-7.8241243915113615E-3</v>
      </c>
      <c r="AX42" s="29">
        <f t="shared" si="60"/>
        <v>2.5474167721431313E-2</v>
      </c>
      <c r="AY42" s="29">
        <f t="shared" si="60"/>
        <v>3.5681689235602727E-2</v>
      </c>
      <c r="AZ42" s="73">
        <f>AP42/U42</f>
        <v>2.4016953175506655E-2</v>
      </c>
    </row>
    <row r="43" spans="2:52" ht="24.95" customHeight="1">
      <c r="B43" s="38" t="s">
        <v>14</v>
      </c>
      <c r="M43" s="80">
        <f>IF('Cost assessment DNO Summary'!$B$1="Ofgem",('Group annual'!#REF!*'Cost assessment DNO Summary'!#REF!)+('Group annual'!#REF!*'Cost assessment DNO Summary'!#REF!)+('Group annual'!#REF!*'Cost assessment DNO Summary'!#REF!),('Group annual'!M6*'Cost assessment DNO Summary'!$C$1)+('Group annual'!M16*'Cost assessment DNO Summary'!$D$1)+('Group annual'!M26*'Cost assessment DNO Summary'!$E$1))</f>
        <v>384.50866142273816</v>
      </c>
      <c r="N43" s="80">
        <f>IF('Cost assessment DNO Summary'!$B$1="Ofgem",('Group annual'!#REF!*'Cost assessment DNO Summary'!#REF!)+('Group annual'!#REF!*'Cost assessment DNO Summary'!#REF!)+('Group annual'!#REF!*'Cost assessment DNO Summary'!#REF!),('Group annual'!N6*'Cost assessment DNO Summary'!$C$1)+('Group annual'!N16*'Cost assessment DNO Summary'!$D$1)+('Group annual'!N26*'Cost assessment DNO Summary'!$E$1))</f>
        <v>382.37086432675903</v>
      </c>
      <c r="O43" s="80">
        <f>IF('Cost assessment DNO Summary'!$B$1="Ofgem",('Group annual'!#REF!*'Cost assessment DNO Summary'!#REF!)+('Group annual'!#REF!*'Cost assessment DNO Summary'!#REF!)+('Group annual'!#REF!*'Cost assessment DNO Summary'!#REF!),('Group annual'!O6*'Cost assessment DNO Summary'!$C$1)+('Group annual'!O16*'Cost assessment DNO Summary'!$D$1)+('Group annual'!O26*'Cost assessment DNO Summary'!$E$1))</f>
        <v>370.63155337143075</v>
      </c>
      <c r="P43" s="80">
        <f>IF('Cost assessment DNO Summary'!$B$1="Ofgem",('Group annual'!#REF!*'Cost assessment DNO Summary'!#REF!)+('Group annual'!#REF!*'Cost assessment DNO Summary'!#REF!)+('Group annual'!#REF!*'Cost assessment DNO Summary'!#REF!),('Group annual'!P6*'Cost assessment DNO Summary'!$C$1)+('Group annual'!P16*'Cost assessment DNO Summary'!$D$1)+('Group annual'!P26*'Cost assessment DNO Summary'!$E$1))</f>
        <v>377.21605529801758</v>
      </c>
      <c r="Q43" s="80">
        <f>IF('Cost assessment DNO Summary'!$B$1="Ofgem",('Group annual'!#REF!*'Cost assessment DNO Summary'!#REF!)+('Group annual'!#REF!*'Cost assessment DNO Summary'!#REF!)+('Group annual'!#REF!*'Cost assessment DNO Summary'!#REF!),('Group annual'!Q6*'Cost assessment DNO Summary'!$C$1)+('Group annual'!Q16*'Cost assessment DNO Summary'!$D$1)+('Group annual'!Q26*'Cost assessment DNO Summary'!$E$1))</f>
        <v>385.36957310014327</v>
      </c>
      <c r="R43" s="80">
        <f>IF('Cost assessment DNO Summary'!$B$1="Ofgem",('Group annual'!#REF!*'Cost assessment DNO Summary'!#REF!)+('Group annual'!#REF!*'Cost assessment DNO Summary'!#REF!)+('Group annual'!#REF!*'Cost assessment DNO Summary'!#REF!),('Group annual'!R6*'Cost assessment DNO Summary'!$C$1)+('Group annual'!R16*'Cost assessment DNO Summary'!$D$1)+('Group annual'!R26*'Cost assessment DNO Summary'!$E$1))</f>
        <v>374.00509942513514</v>
      </c>
      <c r="S43" s="80">
        <f>IF('Cost assessment DNO Summary'!$B$1="Ofgem",('Group annual'!#REF!*'Cost assessment DNO Summary'!#REF!)+('Group annual'!#REF!*'Cost assessment DNO Summary'!#REF!)+('Group annual'!#REF!*'Cost assessment DNO Summary'!#REF!),('Group annual'!S6*'Cost assessment DNO Summary'!$C$1)+('Group annual'!S16*'Cost assessment DNO Summary'!$D$1)+('Group annual'!S26*'Cost assessment DNO Summary'!$E$1))</f>
        <v>366.22862393321998</v>
      </c>
      <c r="T43" s="80">
        <f>IF('Cost assessment DNO Summary'!$B$1="Ofgem",('Group annual'!#REF!*'Cost assessment DNO Summary'!#REF!)+('Group annual'!#REF!*'Cost assessment DNO Summary'!#REF!)+('Group annual'!#REF!*'Cost assessment DNO Summary'!#REF!),('Group annual'!T6*'Cost assessment DNO Summary'!$C$1)+('Group annual'!T16*'Cost assessment DNO Summary'!$D$1)+('Group annual'!T26*'Cost assessment DNO Summary'!$E$1))</f>
        <v>376.80594769589464</v>
      </c>
      <c r="U43" s="28">
        <f t="shared" ref="U43:U47" si="61">SUM(M43:T43)</f>
        <v>3017.1363785733388</v>
      </c>
      <c r="X43" s="28">
        <f t="shared" ref="X43:AE47" si="62">X26</f>
        <v>444.79122932760481</v>
      </c>
      <c r="Y43" s="28">
        <f t="shared" si="62"/>
        <v>422.86566680522105</v>
      </c>
      <c r="Z43" s="28">
        <f t="shared" si="62"/>
        <v>409.35663532650364</v>
      </c>
      <c r="AA43" s="28">
        <f t="shared" si="62"/>
        <v>418.00818334149403</v>
      </c>
      <c r="AB43" s="28">
        <f t="shared" si="62"/>
        <v>405.11272016094119</v>
      </c>
      <c r="AC43" s="28">
        <f t="shared" si="62"/>
        <v>384.80390514648457</v>
      </c>
      <c r="AD43" s="28">
        <f t="shared" si="62"/>
        <v>365.92659947527699</v>
      </c>
      <c r="AE43" s="28">
        <f t="shared" si="62"/>
        <v>373.1390578916513</v>
      </c>
      <c r="AF43" s="28">
        <f t="shared" si="58"/>
        <v>3224.0039974751776</v>
      </c>
      <c r="AH43" s="28">
        <f t="shared" ref="AH43:AH47" si="63">X43-M43</f>
        <v>60.282567904866653</v>
      </c>
      <c r="AI43" s="28">
        <f t="shared" ref="AI43:AI47" si="64">Y43-N43</f>
        <v>40.49480247846202</v>
      </c>
      <c r="AJ43" s="28">
        <f t="shared" ref="AJ43:AJ47" si="65">Z43-O43</f>
        <v>38.725081955072881</v>
      </c>
      <c r="AK43" s="28">
        <f t="shared" ref="AK43:AK47" si="66">AA43-P43</f>
        <v>40.792128043476453</v>
      </c>
      <c r="AL43" s="28">
        <f t="shared" ref="AL43:AL47" si="67">AB43-Q43</f>
        <v>19.743147060797924</v>
      </c>
      <c r="AM43" s="28">
        <f t="shared" ref="AM43:AM47" si="68">AC43-R43</f>
        <v>10.798805721349424</v>
      </c>
      <c r="AN43" s="28">
        <f t="shared" ref="AN43:AN47" si="69">AD43-S43</f>
        <v>-0.30202445794299138</v>
      </c>
      <c r="AO43" s="28">
        <f t="shared" ref="AO43:AO47" si="70">AE43-T43</f>
        <v>-3.6668898042433398</v>
      </c>
      <c r="AP43" s="28">
        <f t="shared" ref="AP43:AP47" si="71">SUM(AH43:AO43)</f>
        <v>206.86761890183902</v>
      </c>
      <c r="AR43" s="29">
        <f t="shared" ref="AR43:AR47" si="72">AH43/M43</f>
        <v>0.15677817940904726</v>
      </c>
      <c r="AS43" s="29">
        <f t="shared" ref="AS43:AS47" si="73">AI43/N43</f>
        <v>0.10590451903222617</v>
      </c>
      <c r="AT43" s="29">
        <f t="shared" ref="AT43:AT47" si="74">AJ43/O43</f>
        <v>0.10448403975002175</v>
      </c>
      <c r="AU43" s="29">
        <f t="shared" ref="AU43:AU47" si="75">AK43/P43</f>
        <v>0.10813995711621777</v>
      </c>
      <c r="AV43" s="29">
        <f t="shared" ref="AV43:AV47" si="76">AL43/Q43</f>
        <v>5.1231722582486844E-2</v>
      </c>
      <c r="AW43" s="29">
        <f t="shared" ref="AW43:AW47" si="77">AM43/R43</f>
        <v>2.8873418405117306E-2</v>
      </c>
      <c r="AX43" s="29">
        <f t="shared" ref="AX43:AX47" si="78">AN43/S43</f>
        <v>-8.2468829088046399E-4</v>
      </c>
      <c r="AY43" s="29">
        <f t="shared" ref="AY43:AY47" si="79">AO43/T43</f>
        <v>-9.7315072298241514E-3</v>
      </c>
      <c r="AZ43" s="73">
        <f t="shared" ref="AZ43:AZ47" si="80">AP43/U43</f>
        <v>6.8564225459260456E-2</v>
      </c>
    </row>
    <row r="44" spans="2:52" ht="24.95" customHeight="1">
      <c r="B44" s="38" t="s">
        <v>15</v>
      </c>
      <c r="M44" s="80">
        <f>IF('Cost assessment DNO Summary'!$B$1="Ofgem",('Group annual'!#REF!*'Cost assessment DNO Summary'!#REF!)+('Group annual'!#REF!*'Cost assessment DNO Summary'!#REF!)+('Group annual'!#REF!*'Cost assessment DNO Summary'!#REF!),('Group annual'!M7*'Cost assessment DNO Summary'!$C$1)+('Group annual'!M17*'Cost assessment DNO Summary'!$D$1)+('Group annual'!M27*'Cost assessment DNO Summary'!$E$1))</f>
        <v>874.01692015841581</v>
      </c>
      <c r="N44" s="80">
        <f>IF('Cost assessment DNO Summary'!$B$1="Ofgem",('Group annual'!#REF!*'Cost assessment DNO Summary'!#REF!)+('Group annual'!#REF!*'Cost assessment DNO Summary'!#REF!)+('Group annual'!#REF!*'Cost assessment DNO Summary'!#REF!),('Group annual'!N7*'Cost assessment DNO Summary'!$C$1)+('Group annual'!N17*'Cost assessment DNO Summary'!$D$1)+('Group annual'!N27*'Cost assessment DNO Summary'!$E$1))</f>
        <v>872.49734530714306</v>
      </c>
      <c r="O44" s="80">
        <f>IF('Cost assessment DNO Summary'!$B$1="Ofgem",('Group annual'!#REF!*'Cost assessment DNO Summary'!#REF!)+('Group annual'!#REF!*'Cost assessment DNO Summary'!#REF!)+('Group annual'!#REF!*'Cost assessment DNO Summary'!#REF!),('Group annual'!O7*'Cost assessment DNO Summary'!$C$1)+('Group annual'!O17*'Cost assessment DNO Summary'!$D$1)+('Group annual'!O27*'Cost assessment DNO Summary'!$E$1))</f>
        <v>845.02511936649887</v>
      </c>
      <c r="P44" s="80">
        <f>IF('Cost assessment DNO Summary'!$B$1="Ofgem",('Group annual'!#REF!*'Cost assessment DNO Summary'!#REF!)+('Group annual'!#REF!*'Cost assessment DNO Summary'!#REF!)+('Group annual'!#REF!*'Cost assessment DNO Summary'!#REF!),('Group annual'!P7*'Cost assessment DNO Summary'!$C$1)+('Group annual'!P17*'Cost assessment DNO Summary'!$D$1)+('Group annual'!P27*'Cost assessment DNO Summary'!$E$1))</f>
        <v>867.0268636813596</v>
      </c>
      <c r="Q44" s="80">
        <f>IF('Cost assessment DNO Summary'!$B$1="Ofgem",('Group annual'!#REF!*'Cost assessment DNO Summary'!#REF!)+('Group annual'!#REF!*'Cost assessment DNO Summary'!#REF!)+('Group annual'!#REF!*'Cost assessment DNO Summary'!#REF!),('Group annual'!Q7*'Cost assessment DNO Summary'!$C$1)+('Group annual'!Q17*'Cost assessment DNO Summary'!$D$1)+('Group annual'!Q27*'Cost assessment DNO Summary'!$E$1))</f>
        <v>870.25603211850739</v>
      </c>
      <c r="R44" s="80">
        <f>IF('Cost assessment DNO Summary'!$B$1="Ofgem",('Group annual'!#REF!*'Cost assessment DNO Summary'!#REF!)+('Group annual'!#REF!*'Cost assessment DNO Summary'!#REF!)+('Group annual'!#REF!*'Cost assessment DNO Summary'!#REF!),('Group annual'!R7*'Cost assessment DNO Summary'!$C$1)+('Group annual'!R17*'Cost assessment DNO Summary'!$D$1)+('Group annual'!R27*'Cost assessment DNO Summary'!$E$1))</f>
        <v>882.75973002566332</v>
      </c>
      <c r="S44" s="80">
        <f>IF('Cost assessment DNO Summary'!$B$1="Ofgem",('Group annual'!#REF!*'Cost assessment DNO Summary'!#REF!)+('Group annual'!#REF!*'Cost assessment DNO Summary'!#REF!)+('Group annual'!#REF!*'Cost assessment DNO Summary'!#REF!),('Group annual'!S7*'Cost assessment DNO Summary'!$C$1)+('Group annual'!S17*'Cost assessment DNO Summary'!$D$1)+('Group annual'!S27*'Cost assessment DNO Summary'!$E$1))</f>
        <v>893.83595777580149</v>
      </c>
      <c r="T44" s="80">
        <f>IF('Cost assessment DNO Summary'!$B$1="Ofgem",('Group annual'!#REF!*'Cost assessment DNO Summary'!#REF!)+('Group annual'!#REF!*'Cost assessment DNO Summary'!#REF!)+('Group annual'!#REF!*'Cost assessment DNO Summary'!#REF!),('Group annual'!T7*'Cost assessment DNO Summary'!$C$1)+('Group annual'!T17*'Cost assessment DNO Summary'!$D$1)+('Group annual'!T27*'Cost assessment DNO Summary'!$E$1))</f>
        <v>900.45769980669183</v>
      </c>
      <c r="U44" s="28">
        <f t="shared" si="61"/>
        <v>7005.8756682400799</v>
      </c>
      <c r="X44" s="28">
        <f t="shared" si="62"/>
        <v>886.79590130967324</v>
      </c>
      <c r="Y44" s="28">
        <f t="shared" si="62"/>
        <v>880.75056341950415</v>
      </c>
      <c r="Z44" s="28">
        <f t="shared" si="62"/>
        <v>841.01424259855537</v>
      </c>
      <c r="AA44" s="28">
        <f t="shared" si="62"/>
        <v>861.6694089031289</v>
      </c>
      <c r="AB44" s="28">
        <f t="shared" si="62"/>
        <v>858.03540977762623</v>
      </c>
      <c r="AC44" s="28">
        <f t="shared" si="62"/>
        <v>870.94100676175776</v>
      </c>
      <c r="AD44" s="28">
        <f t="shared" si="62"/>
        <v>877.24410961738408</v>
      </c>
      <c r="AE44" s="28">
        <f t="shared" si="62"/>
        <v>882.5904350543982</v>
      </c>
      <c r="AF44" s="28">
        <f t="shared" si="58"/>
        <v>6959.0410774420279</v>
      </c>
      <c r="AH44" s="28">
        <f t="shared" si="63"/>
        <v>12.778981151257426</v>
      </c>
      <c r="AI44" s="28">
        <f t="shared" si="64"/>
        <v>8.2532181123610826</v>
      </c>
      <c r="AJ44" s="28">
        <f t="shared" si="65"/>
        <v>-4.0108767679435005</v>
      </c>
      <c r="AK44" s="28">
        <f t="shared" si="66"/>
        <v>-5.3574547782307036</v>
      </c>
      <c r="AL44" s="28">
        <f t="shared" si="67"/>
        <v>-12.220622340881164</v>
      </c>
      <c r="AM44" s="28">
        <f t="shared" si="68"/>
        <v>-11.818723263905554</v>
      </c>
      <c r="AN44" s="28">
        <f t="shared" si="69"/>
        <v>-16.591848158417406</v>
      </c>
      <c r="AO44" s="28">
        <f t="shared" si="70"/>
        <v>-17.867264752293636</v>
      </c>
      <c r="AP44" s="28">
        <f t="shared" si="71"/>
        <v>-46.834590798053455</v>
      </c>
      <c r="AR44" s="29">
        <f t="shared" si="72"/>
        <v>1.4620976844408495E-2</v>
      </c>
      <c r="AS44" s="29">
        <f t="shared" si="73"/>
        <v>9.4593045546238572E-3</v>
      </c>
      <c r="AT44" s="29">
        <f t="shared" si="74"/>
        <v>-4.7464586271120405E-3</v>
      </c>
      <c r="AU44" s="29">
        <f t="shared" si="75"/>
        <v>-6.1791104781727018E-3</v>
      </c>
      <c r="AV44" s="29">
        <f t="shared" si="76"/>
        <v>-1.4042559763856962E-2</v>
      </c>
      <c r="AW44" s="29">
        <f t="shared" si="77"/>
        <v>-1.3388380622620794E-2</v>
      </c>
      <c r="AX44" s="29">
        <f t="shared" si="78"/>
        <v>-1.8562520352956191E-2</v>
      </c>
      <c r="AY44" s="29">
        <f t="shared" si="79"/>
        <v>-1.984242542001622E-2</v>
      </c>
      <c r="AZ44" s="73">
        <f t="shared" si="80"/>
        <v>-6.685044527748321E-3</v>
      </c>
    </row>
    <row r="45" spans="2:52" ht="24.95" customHeight="1">
      <c r="B45" s="38" t="s">
        <v>16</v>
      </c>
      <c r="M45" s="80">
        <f>IF('Cost assessment DNO Summary'!$B$1="Ofgem",('Group annual'!#REF!*'Cost assessment DNO Summary'!#REF!)+('Group annual'!#REF!*'Cost assessment DNO Summary'!#REF!)+('Group annual'!#REF!*'Cost assessment DNO Summary'!#REF!),('Group annual'!M8*'Cost assessment DNO Summary'!$C$1)+('Group annual'!M18*'Cost assessment DNO Summary'!$D$1)+('Group annual'!M28*'Cost assessment DNO Summary'!$E$1))</f>
        <v>722.12203297061933</v>
      </c>
      <c r="N45" s="80">
        <f>IF('Cost assessment DNO Summary'!$B$1="Ofgem",('Group annual'!#REF!*'Cost assessment DNO Summary'!#REF!)+('Group annual'!#REF!*'Cost assessment DNO Summary'!#REF!)+('Group annual'!#REF!*'Cost assessment DNO Summary'!#REF!),('Group annual'!N8*'Cost assessment DNO Summary'!$C$1)+('Group annual'!N18*'Cost assessment DNO Summary'!$D$1)+('Group annual'!N28*'Cost assessment DNO Summary'!$E$1))</f>
        <v>747.3565322965336</v>
      </c>
      <c r="O45" s="80">
        <f>IF('Cost assessment DNO Summary'!$B$1="Ofgem",('Group annual'!#REF!*'Cost assessment DNO Summary'!#REF!)+('Group annual'!#REF!*'Cost assessment DNO Summary'!#REF!)+('Group annual'!#REF!*'Cost assessment DNO Summary'!#REF!),('Group annual'!O8*'Cost assessment DNO Summary'!$C$1)+('Group annual'!O18*'Cost assessment DNO Summary'!$D$1)+('Group annual'!O28*'Cost assessment DNO Summary'!$E$1))</f>
        <v>741.26557708132327</v>
      </c>
      <c r="P45" s="80">
        <f>IF('Cost assessment DNO Summary'!$B$1="Ofgem",('Group annual'!#REF!*'Cost assessment DNO Summary'!#REF!)+('Group annual'!#REF!*'Cost assessment DNO Summary'!#REF!)+('Group annual'!#REF!*'Cost assessment DNO Summary'!#REF!),('Group annual'!P8*'Cost assessment DNO Summary'!$C$1)+('Group annual'!P18*'Cost assessment DNO Summary'!$D$1)+('Group annual'!P28*'Cost assessment DNO Summary'!$E$1))</f>
        <v>724.36992863648072</v>
      </c>
      <c r="Q45" s="80">
        <f>IF('Cost assessment DNO Summary'!$B$1="Ofgem",('Group annual'!#REF!*'Cost assessment DNO Summary'!#REF!)+('Group annual'!#REF!*'Cost assessment DNO Summary'!#REF!)+('Group annual'!#REF!*'Cost assessment DNO Summary'!#REF!),('Group annual'!Q8*'Cost assessment DNO Summary'!$C$1)+('Group annual'!Q18*'Cost assessment DNO Summary'!$D$1)+('Group annual'!Q28*'Cost assessment DNO Summary'!$E$1))</f>
        <v>725.69044309566311</v>
      </c>
      <c r="R45" s="80">
        <f>IF('Cost assessment DNO Summary'!$B$1="Ofgem",('Group annual'!#REF!*'Cost assessment DNO Summary'!#REF!)+('Group annual'!#REF!*'Cost assessment DNO Summary'!#REF!)+('Group annual'!#REF!*'Cost assessment DNO Summary'!#REF!),('Group annual'!R8*'Cost assessment DNO Summary'!$C$1)+('Group annual'!R18*'Cost assessment DNO Summary'!$D$1)+('Group annual'!R28*'Cost assessment DNO Summary'!$E$1))</f>
        <v>738.53242957782084</v>
      </c>
      <c r="S45" s="80">
        <f>IF('Cost assessment DNO Summary'!$B$1="Ofgem",('Group annual'!#REF!*'Cost assessment DNO Summary'!#REF!)+('Group annual'!#REF!*'Cost assessment DNO Summary'!#REF!)+('Group annual'!#REF!*'Cost assessment DNO Summary'!#REF!),('Group annual'!S8*'Cost assessment DNO Summary'!$C$1)+('Group annual'!S18*'Cost assessment DNO Summary'!$D$1)+('Group annual'!S28*'Cost assessment DNO Summary'!$E$1))</f>
        <v>760.30989170071894</v>
      </c>
      <c r="T45" s="80">
        <f>IF('Cost assessment DNO Summary'!$B$1="Ofgem",('Group annual'!#REF!*'Cost assessment DNO Summary'!#REF!)+('Group annual'!#REF!*'Cost assessment DNO Summary'!#REF!)+('Group annual'!#REF!*'Cost assessment DNO Summary'!#REF!),('Group annual'!T8*'Cost assessment DNO Summary'!$C$1)+('Group annual'!T18*'Cost assessment DNO Summary'!$D$1)+('Group annual'!T28*'Cost assessment DNO Summary'!$E$1))</f>
        <v>753.5709786537584</v>
      </c>
      <c r="U45" s="28">
        <f t="shared" si="61"/>
        <v>5913.2178140129181</v>
      </c>
      <c r="X45" s="28">
        <f t="shared" si="62"/>
        <v>850.33005754365456</v>
      </c>
      <c r="Y45" s="28">
        <f t="shared" si="62"/>
        <v>876.06555476149742</v>
      </c>
      <c r="Z45" s="28">
        <f t="shared" si="62"/>
        <v>861.16236391998871</v>
      </c>
      <c r="AA45" s="28">
        <f t="shared" si="62"/>
        <v>839.88496992232535</v>
      </c>
      <c r="AB45" s="28">
        <f t="shared" si="62"/>
        <v>835.92129450385914</v>
      </c>
      <c r="AC45" s="28">
        <f t="shared" si="62"/>
        <v>825.47876950939633</v>
      </c>
      <c r="AD45" s="28">
        <f t="shared" si="62"/>
        <v>831.16821400953688</v>
      </c>
      <c r="AE45" s="28">
        <f t="shared" si="62"/>
        <v>806.18318816789395</v>
      </c>
      <c r="AF45" s="28">
        <f t="shared" si="58"/>
        <v>6726.1944123381527</v>
      </c>
      <c r="AH45" s="28">
        <f t="shared" si="63"/>
        <v>128.20802457303523</v>
      </c>
      <c r="AI45" s="28">
        <f t="shared" si="64"/>
        <v>128.70902246496382</v>
      </c>
      <c r="AJ45" s="28">
        <f t="shared" si="65"/>
        <v>119.89678683866543</v>
      </c>
      <c r="AK45" s="28">
        <f t="shared" si="66"/>
        <v>115.51504128584463</v>
      </c>
      <c r="AL45" s="28">
        <f t="shared" si="67"/>
        <v>110.23085140819603</v>
      </c>
      <c r="AM45" s="28">
        <f t="shared" si="68"/>
        <v>86.946339931575494</v>
      </c>
      <c r="AN45" s="28">
        <f t="shared" si="69"/>
        <v>70.858322308817947</v>
      </c>
      <c r="AO45" s="28">
        <f t="shared" si="70"/>
        <v>52.612209514135543</v>
      </c>
      <c r="AP45" s="28">
        <f t="shared" si="71"/>
        <v>812.97659832523414</v>
      </c>
      <c r="AR45" s="29">
        <f t="shared" si="72"/>
        <v>0.17754343271541137</v>
      </c>
      <c r="AS45" s="29">
        <f t="shared" si="73"/>
        <v>0.17221903723709622</v>
      </c>
      <c r="AT45" s="29">
        <f t="shared" si="74"/>
        <v>0.16174606044806492</v>
      </c>
      <c r="AU45" s="29">
        <f t="shared" si="75"/>
        <v>0.15946968077938384</v>
      </c>
      <c r="AV45" s="29">
        <f t="shared" si="76"/>
        <v>0.15189789593751754</v>
      </c>
      <c r="AW45" s="29">
        <f t="shared" si="77"/>
        <v>0.11772853357472471</v>
      </c>
      <c r="AX45" s="29">
        <f t="shared" si="78"/>
        <v>9.3196633481009525E-2</v>
      </c>
      <c r="AY45" s="29">
        <f t="shared" si="79"/>
        <v>6.9817191750306457E-2</v>
      </c>
      <c r="AZ45" s="73">
        <f t="shared" si="80"/>
        <v>0.1374846359284573</v>
      </c>
    </row>
    <row r="46" spans="2:52" ht="24.95" customHeight="1">
      <c r="B46" s="38" t="s">
        <v>17</v>
      </c>
      <c r="M46" s="80">
        <f>IF('Cost assessment DNO Summary'!$B$1="Ofgem",('Group annual'!#REF!*'Cost assessment DNO Summary'!#REF!)+('Group annual'!#REF!*'Cost assessment DNO Summary'!#REF!)+('Group annual'!#REF!*'Cost assessment DNO Summary'!#REF!),('Group annual'!M9*'Cost assessment DNO Summary'!$C$1)+('Group annual'!M19*'Cost assessment DNO Summary'!$D$1)+('Group annual'!M29*'Cost assessment DNO Summary'!$E$1))</f>
        <v>401.75529428791026</v>
      </c>
      <c r="N46" s="80">
        <f>IF('Cost assessment DNO Summary'!$B$1="Ofgem",('Group annual'!#REF!*'Cost assessment DNO Summary'!#REF!)+('Group annual'!#REF!*'Cost assessment DNO Summary'!#REF!)+('Group annual'!#REF!*'Cost assessment DNO Summary'!#REF!),('Group annual'!N9*'Cost assessment DNO Summary'!$C$1)+('Group annual'!N19*'Cost assessment DNO Summary'!$D$1)+('Group annual'!N29*'Cost assessment DNO Summary'!$E$1))</f>
        <v>406.3166662590333</v>
      </c>
      <c r="O46" s="80">
        <f>IF('Cost assessment DNO Summary'!$B$1="Ofgem",('Group annual'!#REF!*'Cost assessment DNO Summary'!#REF!)+('Group annual'!#REF!*'Cost assessment DNO Summary'!#REF!)+('Group annual'!#REF!*'Cost assessment DNO Summary'!#REF!),('Group annual'!O9*'Cost assessment DNO Summary'!$C$1)+('Group annual'!O19*'Cost assessment DNO Summary'!$D$1)+('Group annual'!O29*'Cost assessment DNO Summary'!$E$1))</f>
        <v>409.96427698509262</v>
      </c>
      <c r="P46" s="80">
        <f>IF('Cost assessment DNO Summary'!$B$1="Ofgem",('Group annual'!#REF!*'Cost assessment DNO Summary'!#REF!)+('Group annual'!#REF!*'Cost assessment DNO Summary'!#REF!)+('Group annual'!#REF!*'Cost assessment DNO Summary'!#REF!),('Group annual'!P9*'Cost assessment DNO Summary'!$C$1)+('Group annual'!P19*'Cost assessment DNO Summary'!$D$1)+('Group annual'!P29*'Cost assessment DNO Summary'!$E$1))</f>
        <v>404.88071721396534</v>
      </c>
      <c r="Q46" s="80">
        <f>IF('Cost assessment DNO Summary'!$B$1="Ofgem",('Group annual'!#REF!*'Cost assessment DNO Summary'!#REF!)+('Group annual'!#REF!*'Cost assessment DNO Summary'!#REF!)+('Group annual'!#REF!*'Cost assessment DNO Summary'!#REF!),('Group annual'!Q9*'Cost assessment DNO Summary'!$C$1)+('Group annual'!Q19*'Cost assessment DNO Summary'!$D$1)+('Group annual'!Q29*'Cost assessment DNO Summary'!$E$1))</f>
        <v>407.26267710027292</v>
      </c>
      <c r="R46" s="80">
        <f>IF('Cost assessment DNO Summary'!$B$1="Ofgem",('Group annual'!#REF!*'Cost assessment DNO Summary'!#REF!)+('Group annual'!#REF!*'Cost assessment DNO Summary'!#REF!)+('Group annual'!#REF!*'Cost assessment DNO Summary'!#REF!),('Group annual'!R9*'Cost assessment DNO Summary'!$C$1)+('Group annual'!R19*'Cost assessment DNO Summary'!$D$1)+('Group annual'!R29*'Cost assessment DNO Summary'!$E$1))</f>
        <v>399.00168916480544</v>
      </c>
      <c r="S46" s="80">
        <f>IF('Cost assessment DNO Summary'!$B$1="Ofgem",('Group annual'!#REF!*'Cost assessment DNO Summary'!#REF!)+('Group annual'!#REF!*'Cost assessment DNO Summary'!#REF!)+('Group annual'!#REF!*'Cost assessment DNO Summary'!#REF!),('Group annual'!S9*'Cost assessment DNO Summary'!$C$1)+('Group annual'!S19*'Cost assessment DNO Summary'!$D$1)+('Group annual'!S29*'Cost assessment DNO Summary'!$E$1))</f>
        <v>391.19742168014136</v>
      </c>
      <c r="T46" s="80">
        <f>IF('Cost assessment DNO Summary'!$B$1="Ofgem",('Group annual'!#REF!*'Cost assessment DNO Summary'!#REF!)+('Group annual'!#REF!*'Cost assessment DNO Summary'!#REF!)+('Group annual'!#REF!*'Cost assessment DNO Summary'!#REF!),('Group annual'!T9*'Cost assessment DNO Summary'!$C$1)+('Group annual'!T19*'Cost assessment DNO Summary'!$D$1)+('Group annual'!T29*'Cost assessment DNO Summary'!$E$1))</f>
        <v>385.28109598447418</v>
      </c>
      <c r="U46" s="28">
        <f t="shared" si="61"/>
        <v>3205.6598386756955</v>
      </c>
      <c r="X46" s="28">
        <f t="shared" si="62"/>
        <v>515.23352729845726</v>
      </c>
      <c r="Y46" s="28">
        <f t="shared" si="62"/>
        <v>534.00702025743919</v>
      </c>
      <c r="Z46" s="28">
        <f t="shared" si="62"/>
        <v>509.0883678484081</v>
      </c>
      <c r="AA46" s="28">
        <f t="shared" si="62"/>
        <v>494.00684706102516</v>
      </c>
      <c r="AB46" s="28">
        <f t="shared" si="62"/>
        <v>500.40228840044637</v>
      </c>
      <c r="AC46" s="28">
        <f t="shared" si="62"/>
        <v>488.49294006464834</v>
      </c>
      <c r="AD46" s="28">
        <f t="shared" si="62"/>
        <v>469.65880357612076</v>
      </c>
      <c r="AE46" s="28">
        <f t="shared" si="62"/>
        <v>449.5722932675086</v>
      </c>
      <c r="AF46" s="28">
        <f t="shared" si="58"/>
        <v>3960.4620877740535</v>
      </c>
      <c r="AH46" s="28">
        <f t="shared" si="63"/>
        <v>113.478233010547</v>
      </c>
      <c r="AI46" s="28">
        <f t="shared" si="64"/>
        <v>127.6903539984059</v>
      </c>
      <c r="AJ46" s="28">
        <f t="shared" si="65"/>
        <v>99.124090863315473</v>
      </c>
      <c r="AK46" s="28">
        <f t="shared" si="66"/>
        <v>89.126129847059815</v>
      </c>
      <c r="AL46" s="28">
        <f t="shared" si="67"/>
        <v>93.139611300173442</v>
      </c>
      <c r="AM46" s="28">
        <f t="shared" si="68"/>
        <v>89.491250899842896</v>
      </c>
      <c r="AN46" s="28">
        <f t="shared" si="69"/>
        <v>78.4613818959794</v>
      </c>
      <c r="AO46" s="28">
        <f t="shared" si="70"/>
        <v>64.291197283034421</v>
      </c>
      <c r="AP46" s="28">
        <f t="shared" si="71"/>
        <v>754.8022490983584</v>
      </c>
      <c r="AR46" s="29">
        <f t="shared" si="72"/>
        <v>0.28245609858528709</v>
      </c>
      <c r="AS46" s="29">
        <f t="shared" si="73"/>
        <v>0.31426314646173359</v>
      </c>
      <c r="AT46" s="29">
        <f t="shared" si="74"/>
        <v>0.24178714202193741</v>
      </c>
      <c r="AU46" s="29">
        <f t="shared" si="75"/>
        <v>0.22012935182576196</v>
      </c>
      <c r="AV46" s="29">
        <f t="shared" si="76"/>
        <v>0.2286966533818697</v>
      </c>
      <c r="AW46" s="29">
        <f t="shared" si="77"/>
        <v>0.22428789985116837</v>
      </c>
      <c r="AX46" s="29">
        <f t="shared" si="78"/>
        <v>0.20056722653998615</v>
      </c>
      <c r="AY46" s="29">
        <f t="shared" si="79"/>
        <v>0.16686828903130296</v>
      </c>
      <c r="AZ46" s="73">
        <f t="shared" si="80"/>
        <v>0.23545924617197631</v>
      </c>
    </row>
    <row r="47" spans="2:52" ht="24.95" customHeight="1">
      <c r="B47" s="38" t="s">
        <v>18</v>
      </c>
      <c r="M47" s="80">
        <f>IF('Cost assessment DNO Summary'!$B$1="Ofgem",('Group annual'!#REF!*'Cost assessment DNO Summary'!#REF!)+('Group annual'!#REF!*'Cost assessment DNO Summary'!#REF!)+('Group annual'!#REF!*'Cost assessment DNO Summary'!#REF!),('Group annual'!M10*'Cost assessment DNO Summary'!$C$1)+('Group annual'!M20*'Cost assessment DNO Summary'!$D$1)+('Group annual'!M30*'Cost assessment DNO Summary'!$E$1))</f>
        <v>448.53202068571363</v>
      </c>
      <c r="N47" s="80">
        <f>IF('Cost assessment DNO Summary'!$B$1="Ofgem",('Group annual'!#REF!*'Cost assessment DNO Summary'!#REF!)+('Group annual'!#REF!*'Cost assessment DNO Summary'!#REF!)+('Group annual'!#REF!*'Cost assessment DNO Summary'!#REF!),('Group annual'!N10*'Cost assessment DNO Summary'!$C$1)+('Group annual'!N20*'Cost assessment DNO Summary'!$D$1)+('Group annual'!N30*'Cost assessment DNO Summary'!$E$1))</f>
        <v>455.72221536320512</v>
      </c>
      <c r="O47" s="80">
        <f>IF('Cost assessment DNO Summary'!$B$1="Ofgem",('Group annual'!#REF!*'Cost assessment DNO Summary'!#REF!)+('Group annual'!#REF!*'Cost assessment DNO Summary'!#REF!)+('Group annual'!#REF!*'Cost assessment DNO Summary'!#REF!),('Group annual'!O10*'Cost assessment DNO Summary'!$C$1)+('Group annual'!O20*'Cost assessment DNO Summary'!$D$1)+('Group annual'!O30*'Cost assessment DNO Summary'!$E$1))</f>
        <v>456.09629772551028</v>
      </c>
      <c r="P47" s="80">
        <f>IF('Cost assessment DNO Summary'!$B$1="Ofgem",('Group annual'!#REF!*'Cost assessment DNO Summary'!#REF!)+('Group annual'!#REF!*'Cost assessment DNO Summary'!#REF!)+('Group annual'!#REF!*'Cost assessment DNO Summary'!#REF!),('Group annual'!P10*'Cost assessment DNO Summary'!$C$1)+('Group annual'!P20*'Cost assessment DNO Summary'!$D$1)+('Group annual'!P30*'Cost assessment DNO Summary'!$E$1))</f>
        <v>460.94641495937782</v>
      </c>
      <c r="Q47" s="80">
        <f>IF('Cost assessment DNO Summary'!$B$1="Ofgem",('Group annual'!#REF!*'Cost assessment DNO Summary'!#REF!)+('Group annual'!#REF!*'Cost assessment DNO Summary'!#REF!)+('Group annual'!#REF!*'Cost assessment DNO Summary'!#REF!),('Group annual'!Q10*'Cost assessment DNO Summary'!$C$1)+('Group annual'!Q20*'Cost assessment DNO Summary'!$D$1)+('Group annual'!Q30*'Cost assessment DNO Summary'!$E$1))</f>
        <v>447.83105265533135</v>
      </c>
      <c r="R47" s="80">
        <f>IF('Cost assessment DNO Summary'!$B$1="Ofgem",('Group annual'!#REF!*'Cost assessment DNO Summary'!#REF!)+('Group annual'!#REF!*'Cost assessment DNO Summary'!#REF!)+('Group annual'!#REF!*'Cost assessment DNO Summary'!#REF!),('Group annual'!R10*'Cost assessment DNO Summary'!$C$1)+('Group annual'!R20*'Cost assessment DNO Summary'!$D$1)+('Group annual'!R30*'Cost assessment DNO Summary'!$E$1))</f>
        <v>447.86597950898761</v>
      </c>
      <c r="S47" s="80">
        <f>IF('Cost assessment DNO Summary'!$B$1="Ofgem",('Group annual'!#REF!*'Cost assessment DNO Summary'!#REF!)+('Group annual'!#REF!*'Cost assessment DNO Summary'!#REF!)+('Group annual'!#REF!*'Cost assessment DNO Summary'!#REF!),('Group annual'!S10*'Cost assessment DNO Summary'!$C$1)+('Group annual'!S20*'Cost assessment DNO Summary'!$D$1)+('Group annual'!S30*'Cost assessment DNO Summary'!$E$1))</f>
        <v>464.82636969522264</v>
      </c>
      <c r="T47" s="80">
        <f>IF('Cost assessment DNO Summary'!$B$1="Ofgem",('Group annual'!#REF!*'Cost assessment DNO Summary'!#REF!)+('Group annual'!#REF!*'Cost assessment DNO Summary'!#REF!)+('Group annual'!#REF!*'Cost assessment DNO Summary'!#REF!),('Group annual'!T10*'Cost assessment DNO Summary'!$C$1)+('Group annual'!T20*'Cost assessment DNO Summary'!$D$1)+('Group annual'!T30*'Cost assessment DNO Summary'!$E$1))</f>
        <v>462.51739085099979</v>
      </c>
      <c r="U47" s="28">
        <f t="shared" si="61"/>
        <v>3644.337741444348</v>
      </c>
      <c r="X47" s="28">
        <f t="shared" si="62"/>
        <v>470.55806117367194</v>
      </c>
      <c r="Y47" s="28">
        <f t="shared" si="62"/>
        <v>481.55004175003626</v>
      </c>
      <c r="Z47" s="28">
        <f t="shared" si="62"/>
        <v>474.67536895913321</v>
      </c>
      <c r="AA47" s="28">
        <f t="shared" si="62"/>
        <v>478.7228722663707</v>
      </c>
      <c r="AB47" s="28">
        <f t="shared" si="62"/>
        <v>449.47827982627814</v>
      </c>
      <c r="AC47" s="28">
        <f t="shared" si="62"/>
        <v>453.80428766826583</v>
      </c>
      <c r="AD47" s="28">
        <f t="shared" si="62"/>
        <v>466.0836276115931</v>
      </c>
      <c r="AE47" s="28">
        <f t="shared" si="62"/>
        <v>458.44665270567799</v>
      </c>
      <c r="AF47" s="28">
        <f t="shared" si="58"/>
        <v>3733.3191919610267</v>
      </c>
      <c r="AH47" s="28">
        <f t="shared" si="63"/>
        <v>22.026040487958312</v>
      </c>
      <c r="AI47" s="28">
        <f t="shared" si="64"/>
        <v>25.827826386831134</v>
      </c>
      <c r="AJ47" s="28">
        <f t="shared" si="65"/>
        <v>18.579071233622926</v>
      </c>
      <c r="AK47" s="28">
        <f t="shared" si="66"/>
        <v>17.776457306992882</v>
      </c>
      <c r="AL47" s="28">
        <f t="shared" si="67"/>
        <v>1.6472271709467918</v>
      </c>
      <c r="AM47" s="28">
        <f t="shared" si="68"/>
        <v>5.9383081592782219</v>
      </c>
      <c r="AN47" s="28">
        <f t="shared" si="69"/>
        <v>1.2572579163704631</v>
      </c>
      <c r="AO47" s="28">
        <f t="shared" si="70"/>
        <v>-4.0707381453217977</v>
      </c>
      <c r="AP47" s="28">
        <f t="shared" si="71"/>
        <v>88.981450516678933</v>
      </c>
      <c r="AR47" s="29">
        <f t="shared" si="72"/>
        <v>4.9106952173191575E-2</v>
      </c>
      <c r="AS47" s="29">
        <f t="shared" si="73"/>
        <v>5.6674494936014182E-2</v>
      </c>
      <c r="AT47" s="29">
        <f t="shared" si="74"/>
        <v>4.0734974886387387E-2</v>
      </c>
      <c r="AU47" s="29">
        <f t="shared" si="75"/>
        <v>3.8565127594190056E-2</v>
      </c>
      <c r="AV47" s="29">
        <f t="shared" si="76"/>
        <v>3.6782334792995332E-3</v>
      </c>
      <c r="AW47" s="29">
        <f t="shared" si="77"/>
        <v>1.3259118644797743E-2</v>
      </c>
      <c r="AX47" s="29">
        <f t="shared" si="78"/>
        <v>2.7047904300154528E-3</v>
      </c>
      <c r="AY47" s="29">
        <f t="shared" si="79"/>
        <v>-8.8012650461249103E-3</v>
      </c>
      <c r="AZ47" s="73">
        <f t="shared" si="80"/>
        <v>2.4416356778560598E-2</v>
      </c>
    </row>
    <row r="48" spans="2:52" ht="24.95" customHeight="1"/>
    <row r="49" ht="24.95" customHeight="1"/>
    <row r="50" ht="24.95" customHeight="1"/>
    <row r="51" ht="24.95" customHeight="1"/>
    <row r="52" ht="24.95" customHeight="1"/>
    <row r="53" ht="24.95" customHeight="1"/>
  </sheetData>
  <conditionalFormatting sqref="AP25:AP30 AP15:AP20 AP5:AP10">
    <cfRule type="cellIs" dxfId="3" priority="21" operator="lessThan">
      <formula>0</formula>
    </cfRule>
    <cfRule type="cellIs" dxfId="2" priority="22" operator="greaterThan">
      <formula>0</formula>
    </cfRule>
  </conditionalFormatting>
  <conditionalFormatting sqref="AP42:AP47">
    <cfRule type="cellIs" dxfId="1" priority="1" operator="lessThan">
      <formula>0</formula>
    </cfRule>
    <cfRule type="cellIs" dxfId="0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8" scale="3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4"/>
  <sheetViews>
    <sheetView tabSelected="1" topLeftCell="B1" zoomScale="90" zoomScaleNormal="90" workbookViewId="0">
      <selection activeCell="I34" sqref="I34"/>
    </sheetView>
  </sheetViews>
  <sheetFormatPr defaultColWidth="9" defaultRowHeight="15"/>
  <cols>
    <col min="1" max="21" width="9" style="30"/>
    <col min="22" max="22" width="11.625" style="30" customWidth="1"/>
    <col min="23" max="23" width="11.5" style="30" customWidth="1"/>
    <col min="24" max="24" width="13.625" style="30" customWidth="1"/>
    <col min="25" max="25" width="15.625" style="30" customWidth="1"/>
    <col min="26" max="16384" width="9" style="30"/>
  </cols>
  <sheetData>
    <row r="1" spans="2:34" ht="15.75">
      <c r="B1" s="7" t="s">
        <v>21</v>
      </c>
      <c r="F1" s="30" t="s">
        <v>22</v>
      </c>
    </row>
    <row r="3" spans="2:34" ht="15.75">
      <c r="B3" s="78"/>
      <c r="C3" s="9">
        <v>2006</v>
      </c>
      <c r="D3" s="9">
        <v>2007</v>
      </c>
      <c r="E3" s="9">
        <v>2008</v>
      </c>
      <c r="F3" s="9">
        <v>2009</v>
      </c>
      <c r="G3" s="9">
        <v>2010</v>
      </c>
      <c r="H3" s="9">
        <v>2011</v>
      </c>
      <c r="I3" s="9">
        <v>2012</v>
      </c>
      <c r="J3" s="9">
        <v>2013</v>
      </c>
      <c r="K3" s="9">
        <v>2014</v>
      </c>
      <c r="L3" s="9">
        <v>2015</v>
      </c>
      <c r="M3" s="9">
        <v>2016</v>
      </c>
      <c r="N3" s="9">
        <v>2017</v>
      </c>
      <c r="O3" s="9">
        <v>2018</v>
      </c>
      <c r="P3" s="9">
        <v>2019</v>
      </c>
      <c r="Q3" s="9">
        <v>2020</v>
      </c>
      <c r="R3" s="9">
        <v>2021</v>
      </c>
      <c r="S3" s="9">
        <v>2022</v>
      </c>
      <c r="T3" s="9">
        <v>2023</v>
      </c>
      <c r="U3" s="78"/>
      <c r="V3" s="78" t="s">
        <v>32</v>
      </c>
      <c r="X3" s="78" t="s">
        <v>33</v>
      </c>
      <c r="Y3" s="130" t="s">
        <v>89</v>
      </c>
      <c r="Z3" s="130" t="s">
        <v>90</v>
      </c>
    </row>
    <row r="4" spans="2:34" ht="15.75">
      <c r="B4" s="1" t="s">
        <v>0</v>
      </c>
      <c r="C4" s="79"/>
      <c r="D4" s="79"/>
      <c r="E4" s="79"/>
      <c r="F4" s="79"/>
      <c r="G4" s="79"/>
      <c r="H4" s="79">
        <v>229.39463037828119</v>
      </c>
      <c r="I4" s="79">
        <v>250.6923140228258</v>
      </c>
      <c r="J4" s="79">
        <v>247.92003297110696</v>
      </c>
      <c r="K4" s="79">
        <v>274.51168950991615</v>
      </c>
      <c r="L4" s="79">
        <v>254.03674691883009</v>
      </c>
      <c r="M4" s="79">
        <v>238.43784457273424</v>
      </c>
      <c r="N4" s="79">
        <v>230.29545336074355</v>
      </c>
      <c r="O4" s="79">
        <v>230.50973038132571</v>
      </c>
      <c r="P4" s="79">
        <v>232.6579274845453</v>
      </c>
      <c r="Q4" s="79">
        <v>236.37083382097236</v>
      </c>
      <c r="R4" s="79">
        <v>238.67759660812271</v>
      </c>
      <c r="S4" s="79">
        <v>247.46130972719044</v>
      </c>
      <c r="T4" s="79">
        <v>245.45948782634258</v>
      </c>
      <c r="U4" s="79"/>
      <c r="V4" s="79">
        <f>SUM(M4:T4)</f>
        <v>1899.8701837819769</v>
      </c>
      <c r="W4" s="89"/>
      <c r="X4" s="79">
        <f>AVERAGE(H4:J4)</f>
        <v>242.66899245740464</v>
      </c>
      <c r="Y4" s="79">
        <f>AVERAGE(K4:L4)</f>
        <v>264.27421821437315</v>
      </c>
      <c r="Z4" s="79">
        <f>AVERAGE(M4:T4)</f>
        <v>237.48377297274712</v>
      </c>
      <c r="AB4" s="70"/>
      <c r="AC4" s="70"/>
      <c r="AD4" s="70"/>
      <c r="AF4" s="70"/>
      <c r="AG4" s="70"/>
      <c r="AH4" s="70"/>
    </row>
    <row r="5" spans="2:34" ht="15.75">
      <c r="B5" s="1" t="s">
        <v>1</v>
      </c>
      <c r="C5" s="79"/>
      <c r="D5" s="79"/>
      <c r="E5" s="79"/>
      <c r="F5" s="79"/>
      <c r="G5" s="79"/>
      <c r="H5" s="79">
        <v>130.53121415713093</v>
      </c>
      <c r="I5" s="79">
        <v>131.66717120029256</v>
      </c>
      <c r="J5" s="79">
        <v>180.87830988518922</v>
      </c>
      <c r="K5" s="79">
        <v>200.16391379312515</v>
      </c>
      <c r="L5" s="79">
        <v>181.36873050500409</v>
      </c>
      <c r="M5" s="79">
        <v>192.67400200652634</v>
      </c>
      <c r="N5" s="79">
        <v>181.00025421630747</v>
      </c>
      <c r="O5" s="79">
        <v>169.79230732992403</v>
      </c>
      <c r="P5" s="79">
        <v>175.47347634210908</v>
      </c>
      <c r="Q5" s="79">
        <v>173.05000957298705</v>
      </c>
      <c r="R5" s="79">
        <v>160.59610787135085</v>
      </c>
      <c r="S5" s="79">
        <v>156.38988953915873</v>
      </c>
      <c r="T5" s="79">
        <v>155.62399578684119</v>
      </c>
      <c r="U5" s="79"/>
      <c r="V5" s="79">
        <f t="shared" ref="V5:V17" si="0">SUM(M5:T5)</f>
        <v>1364.6000426652049</v>
      </c>
      <c r="W5" s="89"/>
      <c r="X5" s="79">
        <f t="shared" ref="X5:X17" si="1">AVERAGE(H5:J5)</f>
        <v>147.69223174753756</v>
      </c>
      <c r="Y5" s="79">
        <f t="shared" ref="Y5:Y17" si="2">AVERAGE(K5:L5)</f>
        <v>190.76632214906462</v>
      </c>
      <c r="Z5" s="79">
        <f t="shared" ref="Z5:Z17" si="3">AVERAGE(M5:T5)</f>
        <v>170.57500533315061</v>
      </c>
      <c r="AB5" s="70"/>
      <c r="AC5" s="70"/>
      <c r="AD5" s="70"/>
      <c r="AF5" s="70"/>
      <c r="AG5" s="70"/>
      <c r="AH5" s="70"/>
    </row>
    <row r="6" spans="2:34" ht="15.75">
      <c r="B6" s="1" t="s">
        <v>2</v>
      </c>
      <c r="C6" s="79"/>
      <c r="D6" s="79"/>
      <c r="E6" s="79"/>
      <c r="F6" s="79"/>
      <c r="G6" s="79"/>
      <c r="H6" s="79">
        <v>180.40903385796096</v>
      </c>
      <c r="I6" s="79">
        <v>188.8892726367099</v>
      </c>
      <c r="J6" s="79">
        <v>236.98234896674529</v>
      </c>
      <c r="K6" s="79">
        <v>253.93445478913972</v>
      </c>
      <c r="L6" s="79">
        <v>251.1212546741863</v>
      </c>
      <c r="M6" s="79">
        <v>252.11722732107847</v>
      </c>
      <c r="N6" s="79">
        <v>241.86541258891359</v>
      </c>
      <c r="O6" s="79">
        <v>239.56432799657961</v>
      </c>
      <c r="P6" s="79">
        <v>242.53470699938495</v>
      </c>
      <c r="Q6" s="79">
        <v>232.06271058795411</v>
      </c>
      <c r="R6" s="79">
        <v>224.20779727513371</v>
      </c>
      <c r="S6" s="79">
        <v>209.53670993611826</v>
      </c>
      <c r="T6" s="79">
        <v>217.51506210481008</v>
      </c>
      <c r="U6" s="79"/>
      <c r="V6" s="79">
        <f t="shared" si="0"/>
        <v>1859.4039548099729</v>
      </c>
      <c r="W6" s="89"/>
      <c r="X6" s="79">
        <f t="shared" si="1"/>
        <v>202.09355182047207</v>
      </c>
      <c r="Y6" s="79">
        <f t="shared" si="2"/>
        <v>252.52785473166301</v>
      </c>
      <c r="Z6" s="79">
        <f t="shared" si="3"/>
        <v>232.42549435124661</v>
      </c>
      <c r="AB6" s="70"/>
      <c r="AC6" s="70"/>
      <c r="AD6" s="70"/>
      <c r="AF6" s="70"/>
      <c r="AG6" s="70"/>
      <c r="AH6" s="70"/>
    </row>
    <row r="7" spans="2:34" ht="15.75">
      <c r="B7" s="1" t="s">
        <v>3</v>
      </c>
      <c r="C7" s="79"/>
      <c r="D7" s="79"/>
      <c r="E7" s="79"/>
      <c r="F7" s="79"/>
      <c r="G7" s="79"/>
      <c r="H7" s="79">
        <v>243.64104162511759</v>
      </c>
      <c r="I7" s="79">
        <v>250.08193781282333</v>
      </c>
      <c r="J7" s="79">
        <v>284.16248952220758</v>
      </c>
      <c r="K7" s="79">
        <v>316.80548164829577</v>
      </c>
      <c r="L7" s="79">
        <v>297.69484343329191</v>
      </c>
      <c r="M7" s="79">
        <v>259.64875123132543</v>
      </c>
      <c r="N7" s="79">
        <v>260.03036488763672</v>
      </c>
      <c r="O7" s="79">
        <v>252.53667640756882</v>
      </c>
      <c r="P7" s="79">
        <v>256.081686999824</v>
      </c>
      <c r="Q7" s="79">
        <v>264.63229637463849</v>
      </c>
      <c r="R7" s="79">
        <v>264.88302719911314</v>
      </c>
      <c r="S7" s="79">
        <v>262.99679901556124</v>
      </c>
      <c r="T7" s="79">
        <v>265.72223590265509</v>
      </c>
      <c r="U7" s="79"/>
      <c r="V7" s="79">
        <f t="shared" si="0"/>
        <v>2086.531838018323</v>
      </c>
      <c r="W7" s="89"/>
      <c r="X7" s="79">
        <f t="shared" si="1"/>
        <v>259.2951563200495</v>
      </c>
      <c r="Y7" s="79">
        <f t="shared" si="2"/>
        <v>307.25016254079384</v>
      </c>
      <c r="Z7" s="79">
        <f t="shared" si="3"/>
        <v>260.81647975229038</v>
      </c>
      <c r="AB7" s="70"/>
      <c r="AC7" s="70"/>
      <c r="AD7" s="70"/>
      <c r="AF7" s="70"/>
      <c r="AG7" s="70"/>
      <c r="AH7" s="70"/>
    </row>
    <row r="8" spans="2:34" ht="15.75">
      <c r="B8" s="1" t="s">
        <v>4</v>
      </c>
      <c r="C8" s="79"/>
      <c r="D8" s="79"/>
      <c r="E8" s="79"/>
      <c r="F8" s="79"/>
      <c r="G8" s="79"/>
      <c r="H8" s="79">
        <v>226.21132604690462</v>
      </c>
      <c r="I8" s="79">
        <v>226.61466450112854</v>
      </c>
      <c r="J8" s="79">
        <v>313.52303460705213</v>
      </c>
      <c r="K8" s="79">
        <v>295.56171956459656</v>
      </c>
      <c r="L8" s="79">
        <v>264.71471212819677</v>
      </c>
      <c r="M8" s="79">
        <v>281.77402660650483</v>
      </c>
      <c r="N8" s="79">
        <v>275.3487411364863</v>
      </c>
      <c r="O8" s="79">
        <v>244.79321182590394</v>
      </c>
      <c r="P8" s="79">
        <v>248.98009181109202</v>
      </c>
      <c r="Q8" s="79">
        <v>248.36299715058021</v>
      </c>
      <c r="R8" s="79">
        <v>258.30960492145454</v>
      </c>
      <c r="S8" s="79">
        <v>271.45170025953576</v>
      </c>
      <c r="T8" s="79">
        <v>263.92582059686782</v>
      </c>
      <c r="U8" s="79"/>
      <c r="V8" s="79">
        <f t="shared" si="0"/>
        <v>2092.9461943084252</v>
      </c>
      <c r="W8" s="89"/>
      <c r="X8" s="79">
        <f t="shared" si="1"/>
        <v>255.44967505169507</v>
      </c>
      <c r="Y8" s="79">
        <f t="shared" si="2"/>
        <v>280.13821584639663</v>
      </c>
      <c r="Z8" s="79">
        <f t="shared" si="3"/>
        <v>261.61827428855315</v>
      </c>
      <c r="AB8" s="70"/>
      <c r="AC8" s="70"/>
      <c r="AD8" s="70"/>
      <c r="AF8" s="70"/>
      <c r="AG8" s="70"/>
      <c r="AH8" s="70"/>
    </row>
    <row r="9" spans="2:34" ht="15.75">
      <c r="B9" s="1" t="s">
        <v>5</v>
      </c>
      <c r="C9" s="79"/>
      <c r="D9" s="79"/>
      <c r="E9" s="79"/>
      <c r="F9" s="79"/>
      <c r="G9" s="79"/>
      <c r="H9" s="79">
        <v>123.11216191688673</v>
      </c>
      <c r="I9" s="79">
        <v>121.56654673322598</v>
      </c>
      <c r="J9" s="79">
        <v>140.00745446903395</v>
      </c>
      <c r="K9" s="79">
        <v>122.27528723266548</v>
      </c>
      <c r="L9" s="79">
        <v>128.57649838189485</v>
      </c>
      <c r="M9" s="79">
        <v>134.1739059781365</v>
      </c>
      <c r="N9" s="79">
        <v>134.10359115665966</v>
      </c>
      <c r="O9" s="79">
        <v>134.58694878386669</v>
      </c>
      <c r="P9" s="79">
        <v>143.56300767460496</v>
      </c>
      <c r="Q9" s="79">
        <v>135.77544536739904</v>
      </c>
      <c r="R9" s="79">
        <v>136.0814790942612</v>
      </c>
      <c r="S9" s="79">
        <v>131.46841947221611</v>
      </c>
      <c r="T9" s="79">
        <v>133.78092570745849</v>
      </c>
      <c r="U9" s="79"/>
      <c r="V9" s="79">
        <f t="shared" si="0"/>
        <v>1083.5337232346026</v>
      </c>
      <c r="W9" s="89"/>
      <c r="X9" s="79">
        <f t="shared" si="1"/>
        <v>128.22872103971554</v>
      </c>
      <c r="Y9" s="79">
        <f t="shared" si="2"/>
        <v>125.42589280728016</v>
      </c>
      <c r="Z9" s="79">
        <f t="shared" si="3"/>
        <v>135.44171540432532</v>
      </c>
      <c r="AB9" s="70"/>
      <c r="AC9" s="70"/>
      <c r="AD9" s="70"/>
      <c r="AF9" s="70"/>
      <c r="AG9" s="70"/>
      <c r="AH9" s="70"/>
    </row>
    <row r="10" spans="2:34" ht="15.75">
      <c r="B10" s="1" t="s">
        <v>6</v>
      </c>
      <c r="C10" s="79"/>
      <c r="D10" s="79"/>
      <c r="E10" s="79"/>
      <c r="F10" s="79"/>
      <c r="G10" s="79"/>
      <c r="H10" s="79">
        <v>174.0766124070748</v>
      </c>
      <c r="I10" s="79">
        <v>175.72614583967152</v>
      </c>
      <c r="J10" s="79">
        <v>185.61474556078886</v>
      </c>
      <c r="K10" s="79">
        <v>190.86071101944634</v>
      </c>
      <c r="L10" s="79">
        <v>199.41257837461853</v>
      </c>
      <c r="M10" s="79">
        <v>211.19921749370641</v>
      </c>
      <c r="N10" s="79">
        <v>211.2678662387215</v>
      </c>
      <c r="O10" s="79">
        <v>209.09740558121601</v>
      </c>
      <c r="P10" s="79">
        <v>213.04462241760794</v>
      </c>
      <c r="Q10" s="79">
        <v>209.26467088500857</v>
      </c>
      <c r="R10" s="79">
        <v>211.66689554692897</v>
      </c>
      <c r="S10" s="79">
        <v>211.32719087007104</v>
      </c>
      <c r="T10" s="79">
        <v>219.16145284741688</v>
      </c>
      <c r="U10" s="79"/>
      <c r="V10" s="79">
        <f t="shared" si="0"/>
        <v>1696.0293218806773</v>
      </c>
      <c r="W10" s="89"/>
      <c r="X10" s="79">
        <f t="shared" si="1"/>
        <v>178.47250126917837</v>
      </c>
      <c r="Y10" s="79">
        <f t="shared" si="2"/>
        <v>195.13664469703244</v>
      </c>
      <c r="Z10" s="79">
        <f t="shared" si="3"/>
        <v>212.00366523508467</v>
      </c>
      <c r="AB10" s="70"/>
      <c r="AC10" s="70"/>
      <c r="AD10" s="70"/>
      <c r="AF10" s="70"/>
      <c r="AG10" s="70"/>
      <c r="AH10" s="70"/>
    </row>
    <row r="11" spans="2:34" ht="15.75">
      <c r="B11" s="1" t="s">
        <v>7</v>
      </c>
      <c r="C11" s="79"/>
      <c r="D11" s="79"/>
      <c r="E11" s="79"/>
      <c r="F11" s="79"/>
      <c r="G11" s="79"/>
      <c r="H11" s="79">
        <v>203.62549696530306</v>
      </c>
      <c r="I11" s="79">
        <v>182.21195323451357</v>
      </c>
      <c r="J11" s="79">
        <v>208.41384028444546</v>
      </c>
      <c r="K11" s="79">
        <v>257.01089601901333</v>
      </c>
      <c r="L11" s="79">
        <v>261.33599610668506</v>
      </c>
      <c r="M11" s="79">
        <v>260.22158937119985</v>
      </c>
      <c r="N11" s="79">
        <v>260.64882779747165</v>
      </c>
      <c r="O11" s="79">
        <v>254.62240798417938</v>
      </c>
      <c r="P11" s="79">
        <v>244.42971619019036</v>
      </c>
      <c r="Q11" s="79">
        <v>245.83442647905403</v>
      </c>
      <c r="R11" s="79">
        <v>239.31697301853058</v>
      </c>
      <c r="S11" s="79">
        <v>234.54445959777809</v>
      </c>
      <c r="T11" s="79">
        <v>228.37834919676908</v>
      </c>
      <c r="U11" s="79"/>
      <c r="V11" s="79">
        <f t="shared" si="0"/>
        <v>1967.9967496351728</v>
      </c>
      <c r="W11" s="89"/>
      <c r="X11" s="79">
        <f t="shared" si="1"/>
        <v>198.08376349475404</v>
      </c>
      <c r="Y11" s="79">
        <f t="shared" si="2"/>
        <v>259.17344606284917</v>
      </c>
      <c r="Z11" s="79">
        <f t="shared" si="3"/>
        <v>245.9995937043966</v>
      </c>
      <c r="AB11" s="70"/>
      <c r="AC11" s="70"/>
      <c r="AD11" s="70"/>
      <c r="AF11" s="70"/>
      <c r="AG11" s="70"/>
      <c r="AH11" s="70"/>
    </row>
    <row r="12" spans="2:34" ht="15.75">
      <c r="B12" s="1" t="s">
        <v>8</v>
      </c>
      <c r="C12" s="79"/>
      <c r="D12" s="79"/>
      <c r="E12" s="79"/>
      <c r="F12" s="79"/>
      <c r="G12" s="79"/>
      <c r="H12" s="79">
        <v>245.79567910837108</v>
      </c>
      <c r="I12" s="79">
        <v>222.02799256980487</v>
      </c>
      <c r="J12" s="79">
        <v>219.14892136188837</v>
      </c>
      <c r="K12" s="79">
        <v>229.13043256735526</v>
      </c>
      <c r="L12" s="79">
        <v>235.39423939178695</v>
      </c>
      <c r="M12" s="79">
        <v>232.72926233448376</v>
      </c>
      <c r="N12" s="79">
        <v>251.19216895507975</v>
      </c>
      <c r="O12" s="79">
        <v>246.49686250703269</v>
      </c>
      <c r="P12" s="79">
        <v>237.01035141606062</v>
      </c>
      <c r="Q12" s="79">
        <v>230.77822240272513</v>
      </c>
      <c r="R12" s="79">
        <v>234.21613679146907</v>
      </c>
      <c r="S12" s="79">
        <v>237.26484874077292</v>
      </c>
      <c r="T12" s="79">
        <v>227.40276068186876</v>
      </c>
      <c r="U12" s="79"/>
      <c r="V12" s="79">
        <f t="shared" si="0"/>
        <v>1897.0906138294929</v>
      </c>
      <c r="W12" s="89"/>
      <c r="X12" s="79">
        <f t="shared" si="1"/>
        <v>228.99086434668811</v>
      </c>
      <c r="Y12" s="79">
        <f t="shared" si="2"/>
        <v>232.26233597957111</v>
      </c>
      <c r="Z12" s="79">
        <f t="shared" si="3"/>
        <v>237.13632672868661</v>
      </c>
      <c r="AB12" s="70"/>
      <c r="AC12" s="70"/>
      <c r="AD12" s="70"/>
      <c r="AF12" s="70"/>
      <c r="AG12" s="70"/>
      <c r="AH12" s="70"/>
    </row>
    <row r="13" spans="2:34" ht="15.75">
      <c r="B13" s="1" t="s">
        <v>9</v>
      </c>
      <c r="C13" s="79"/>
      <c r="D13" s="79"/>
      <c r="E13" s="79"/>
      <c r="F13" s="79"/>
      <c r="G13" s="79"/>
      <c r="H13" s="79">
        <v>364.43356635713042</v>
      </c>
      <c r="I13" s="79">
        <v>322.96373607650889</v>
      </c>
      <c r="J13" s="79">
        <v>319.9919975971855</v>
      </c>
      <c r="K13" s="79">
        <v>369.43459520815605</v>
      </c>
      <c r="L13" s="79">
        <v>353.56782534730195</v>
      </c>
      <c r="M13" s="79">
        <v>357.37920583797097</v>
      </c>
      <c r="N13" s="79">
        <v>364.22455800894602</v>
      </c>
      <c r="O13" s="79">
        <v>360.04309342877661</v>
      </c>
      <c r="P13" s="79">
        <v>358.44490231607438</v>
      </c>
      <c r="Q13" s="79">
        <v>359.30864562208006</v>
      </c>
      <c r="R13" s="79">
        <v>351.94565969939669</v>
      </c>
      <c r="S13" s="79">
        <v>359.35890567098591</v>
      </c>
      <c r="T13" s="79">
        <v>350.40207828925611</v>
      </c>
      <c r="U13" s="79"/>
      <c r="V13" s="79">
        <f t="shared" si="0"/>
        <v>2861.1070488734872</v>
      </c>
      <c r="W13" s="89"/>
      <c r="X13" s="79">
        <f t="shared" si="1"/>
        <v>335.79643334360827</v>
      </c>
      <c r="Y13" s="79">
        <f t="shared" si="2"/>
        <v>361.501210277729</v>
      </c>
      <c r="Z13" s="79">
        <f t="shared" si="3"/>
        <v>357.6383811091859</v>
      </c>
      <c r="AB13" s="70"/>
      <c r="AC13" s="70"/>
      <c r="AD13" s="70"/>
      <c r="AF13" s="70"/>
      <c r="AG13" s="70"/>
      <c r="AH13" s="70"/>
    </row>
    <row r="14" spans="2:34" ht="15.75">
      <c r="B14" s="1" t="s">
        <v>10</v>
      </c>
      <c r="C14" s="79"/>
      <c r="D14" s="79"/>
      <c r="E14" s="79"/>
      <c r="F14" s="79"/>
      <c r="G14" s="79"/>
      <c r="H14" s="79">
        <v>180.06324314684483</v>
      </c>
      <c r="I14" s="79">
        <v>199.08617669064981</v>
      </c>
      <c r="J14" s="79">
        <v>188.40968602959953</v>
      </c>
      <c r="K14" s="79">
        <v>220.40108125067462</v>
      </c>
      <c r="L14" s="79">
        <v>224.87372882929139</v>
      </c>
      <c r="M14" s="79">
        <v>219.80857801291725</v>
      </c>
      <c r="N14" s="79">
        <v>221.63623438707586</v>
      </c>
      <c r="O14" s="79">
        <v>226.02675217136704</v>
      </c>
      <c r="P14" s="79">
        <v>220.68471661918696</v>
      </c>
      <c r="Q14" s="79">
        <v>218.93415842161573</v>
      </c>
      <c r="R14" s="79">
        <v>210.22582332180005</v>
      </c>
      <c r="S14" s="79">
        <v>210.37531902784639</v>
      </c>
      <c r="T14" s="79">
        <v>212.41967016961843</v>
      </c>
      <c r="U14" s="79"/>
      <c r="V14" s="79">
        <f t="shared" si="0"/>
        <v>1740.1112521314278</v>
      </c>
      <c r="W14" s="89"/>
      <c r="X14" s="79">
        <f t="shared" si="1"/>
        <v>189.18636862236471</v>
      </c>
      <c r="Y14" s="79">
        <f t="shared" si="2"/>
        <v>222.63740503998301</v>
      </c>
      <c r="Z14" s="79">
        <f t="shared" si="3"/>
        <v>217.51390651642848</v>
      </c>
      <c r="AB14" s="70"/>
      <c r="AC14" s="70"/>
      <c r="AD14" s="70"/>
      <c r="AF14" s="70"/>
      <c r="AG14" s="70"/>
      <c r="AH14" s="70"/>
    </row>
    <row r="15" spans="2:34" ht="15.75">
      <c r="B15" s="1" t="s">
        <v>11</v>
      </c>
      <c r="C15" s="79"/>
      <c r="D15" s="79"/>
      <c r="E15" s="79"/>
      <c r="F15" s="79"/>
      <c r="G15" s="79"/>
      <c r="H15" s="79">
        <v>197.49563648973103</v>
      </c>
      <c r="I15" s="79">
        <v>221.59700928564817</v>
      </c>
      <c r="J15" s="79">
        <v>234.23820640875624</v>
      </c>
      <c r="K15" s="79">
        <v>267.20374328249846</v>
      </c>
      <c r="L15" s="79">
        <v>289.99803667332446</v>
      </c>
      <c r="M15" s="79">
        <v>295.42494928553998</v>
      </c>
      <c r="N15" s="79">
        <v>312.37078587036336</v>
      </c>
      <c r="O15" s="79">
        <v>283.06161567704106</v>
      </c>
      <c r="P15" s="79">
        <v>273.32213044183817</v>
      </c>
      <c r="Q15" s="79">
        <v>281.46812997883063</v>
      </c>
      <c r="R15" s="79">
        <v>278.26711674284826</v>
      </c>
      <c r="S15" s="79">
        <v>259.28348454827437</v>
      </c>
      <c r="T15" s="79">
        <v>237.15262309789017</v>
      </c>
      <c r="U15" s="79"/>
      <c r="V15" s="79">
        <f t="shared" si="0"/>
        <v>2220.350835642626</v>
      </c>
      <c r="W15" s="89"/>
      <c r="X15" s="79">
        <f t="shared" si="1"/>
        <v>217.77695072804514</v>
      </c>
      <c r="Y15" s="79">
        <f t="shared" si="2"/>
        <v>278.60088997791149</v>
      </c>
      <c r="Z15" s="79">
        <f t="shared" si="3"/>
        <v>277.54385445532824</v>
      </c>
      <c r="AB15" s="70"/>
      <c r="AC15" s="70"/>
      <c r="AD15" s="70"/>
      <c r="AF15" s="70"/>
      <c r="AG15" s="70"/>
      <c r="AH15" s="70"/>
    </row>
    <row r="16" spans="2:34" ht="15.75">
      <c r="B16" s="1" t="s">
        <v>12</v>
      </c>
      <c r="C16" s="79"/>
      <c r="D16" s="79"/>
      <c r="E16" s="79"/>
      <c r="F16" s="79"/>
      <c r="G16" s="79"/>
      <c r="H16" s="79">
        <v>106.10383751006923</v>
      </c>
      <c r="I16" s="79">
        <v>129.53299418316698</v>
      </c>
      <c r="J16" s="79">
        <v>130.71994790316614</v>
      </c>
      <c r="K16" s="79">
        <v>133.889508842081</v>
      </c>
      <c r="L16" s="79">
        <v>135.89866321371471</v>
      </c>
      <c r="M16" s="79">
        <v>152.49370159193225</v>
      </c>
      <c r="N16" s="79">
        <v>151.56327292898536</v>
      </c>
      <c r="O16" s="79">
        <v>153.39943272443844</v>
      </c>
      <c r="P16" s="79">
        <v>155.75833112973103</v>
      </c>
      <c r="Q16" s="79">
        <v>156.99695397067967</v>
      </c>
      <c r="R16" s="79">
        <v>156.66304448049172</v>
      </c>
      <c r="S16" s="79">
        <v>160.14916911855991</v>
      </c>
      <c r="T16" s="79">
        <v>156.62623932490402</v>
      </c>
      <c r="U16" s="79"/>
      <c r="V16" s="79">
        <f t="shared" si="0"/>
        <v>1243.6501452697223</v>
      </c>
      <c r="W16" s="89"/>
      <c r="X16" s="79">
        <f t="shared" si="1"/>
        <v>122.11892653213413</v>
      </c>
      <c r="Y16" s="79">
        <f t="shared" si="2"/>
        <v>134.89408602789786</v>
      </c>
      <c r="Z16" s="79">
        <f t="shared" si="3"/>
        <v>155.45626815871529</v>
      </c>
      <c r="AB16" s="70"/>
      <c r="AC16" s="70"/>
      <c r="AD16" s="70"/>
      <c r="AF16" s="70"/>
      <c r="AG16" s="70"/>
      <c r="AH16" s="70"/>
    </row>
    <row r="17" spans="2:34" ht="15.75">
      <c r="B17" s="1" t="s">
        <v>13</v>
      </c>
      <c r="C17" s="79"/>
      <c r="D17" s="79"/>
      <c r="E17" s="79"/>
      <c r="F17" s="79"/>
      <c r="G17" s="79"/>
      <c r="H17" s="79">
        <v>230.48656344174557</v>
      </c>
      <c r="I17" s="79">
        <v>260.64264578426986</v>
      </c>
      <c r="J17" s="79">
        <v>293.69900065214853</v>
      </c>
      <c r="K17" s="79">
        <v>318.43232250664312</v>
      </c>
      <c r="L17" s="79">
        <v>338.55145262009006</v>
      </c>
      <c r="M17" s="79">
        <v>318.06435958173967</v>
      </c>
      <c r="N17" s="79">
        <v>329.98676882105093</v>
      </c>
      <c r="O17" s="79">
        <v>321.27593623469477</v>
      </c>
      <c r="P17" s="79">
        <v>322.9645411366397</v>
      </c>
      <c r="Q17" s="79">
        <v>292.48132585559847</v>
      </c>
      <c r="R17" s="79">
        <v>297.14124318777408</v>
      </c>
      <c r="S17" s="79">
        <v>305.93445849303322</v>
      </c>
      <c r="T17" s="79">
        <v>301.82041338077397</v>
      </c>
      <c r="U17" s="79"/>
      <c r="V17" s="79">
        <f t="shared" si="0"/>
        <v>2489.6690466913046</v>
      </c>
      <c r="W17" s="89"/>
      <c r="X17" s="79">
        <f t="shared" si="1"/>
        <v>261.60940329272131</v>
      </c>
      <c r="Y17" s="79">
        <f t="shared" si="2"/>
        <v>328.49188756336662</v>
      </c>
      <c r="Z17" s="79">
        <f t="shared" si="3"/>
        <v>311.20863083641308</v>
      </c>
      <c r="AB17" s="70"/>
      <c r="AC17" s="70"/>
      <c r="AD17" s="70"/>
      <c r="AF17" s="70"/>
      <c r="AG17" s="70"/>
      <c r="AH17" s="70"/>
    </row>
    <row r="18" spans="2:34">
      <c r="B18" s="130" t="s">
        <v>91</v>
      </c>
      <c r="C18" s="78"/>
      <c r="D18" s="78"/>
      <c r="E18" s="78"/>
      <c r="F18" s="78"/>
      <c r="G18" s="78"/>
      <c r="H18" s="79">
        <f>SUM(H4:H17)</f>
        <v>2835.3800434085524</v>
      </c>
      <c r="I18" s="79">
        <f t="shared" ref="I18:T18" si="4">SUM(I4:I17)</f>
        <v>2883.3005605712397</v>
      </c>
      <c r="J18" s="79">
        <f t="shared" si="4"/>
        <v>3183.7100162193142</v>
      </c>
      <c r="K18" s="79">
        <f t="shared" si="4"/>
        <v>3449.6158372336076</v>
      </c>
      <c r="L18" s="79">
        <f t="shared" si="4"/>
        <v>3416.5453065982174</v>
      </c>
      <c r="M18" s="79">
        <f t="shared" si="4"/>
        <v>3406.1466212257956</v>
      </c>
      <c r="N18" s="79">
        <f t="shared" si="4"/>
        <v>3425.5343003544422</v>
      </c>
      <c r="O18" s="79">
        <f t="shared" si="4"/>
        <v>3325.806709033915</v>
      </c>
      <c r="P18" s="79">
        <f t="shared" si="4"/>
        <v>3324.9502089788893</v>
      </c>
      <c r="Q18" s="79">
        <f t="shared" si="4"/>
        <v>3285.3208264901241</v>
      </c>
      <c r="R18" s="79">
        <f t="shared" si="4"/>
        <v>3262.1985057586762</v>
      </c>
      <c r="S18" s="79">
        <f t="shared" si="4"/>
        <v>3257.5426640171022</v>
      </c>
      <c r="T18" s="79">
        <f t="shared" si="4"/>
        <v>3215.3911149134724</v>
      </c>
      <c r="U18" s="70"/>
      <c r="V18" s="70"/>
    </row>
    <row r="20" spans="2:34" ht="15.75">
      <c r="B20" s="91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AB20" s="70"/>
      <c r="AC20" s="70"/>
      <c r="AD20" s="70"/>
      <c r="AF20" s="70"/>
      <c r="AG20" s="70"/>
      <c r="AH20" s="70"/>
    </row>
    <row r="21" spans="2:34" ht="15.75">
      <c r="B21" s="92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2"/>
      <c r="V21" s="92"/>
      <c r="AB21" s="70"/>
      <c r="AC21" s="70"/>
      <c r="AD21" s="70"/>
      <c r="AF21" s="70"/>
      <c r="AG21" s="70"/>
      <c r="AH21" s="70"/>
    </row>
    <row r="22" spans="2:34" ht="15.75">
      <c r="B22" s="13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2"/>
      <c r="V22" s="95"/>
      <c r="W22" s="89"/>
      <c r="X22" s="89"/>
      <c r="Y22" s="70"/>
      <c r="AB22" s="70"/>
      <c r="AC22" s="70"/>
      <c r="AD22" s="70"/>
      <c r="AF22" s="70"/>
      <c r="AG22" s="70"/>
      <c r="AH22" s="70"/>
    </row>
    <row r="23" spans="2:34" ht="15.75">
      <c r="B23" s="13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2"/>
      <c r="V23" s="95"/>
      <c r="W23" s="89"/>
      <c r="X23" s="89"/>
      <c r="Y23" s="70"/>
      <c r="AB23" s="70"/>
      <c r="AC23" s="70"/>
      <c r="AD23" s="70"/>
      <c r="AF23" s="70"/>
      <c r="AG23" s="70"/>
      <c r="AH23" s="70"/>
    </row>
    <row r="24" spans="2:34" ht="15.75">
      <c r="B24" s="13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2"/>
      <c r="V24" s="95"/>
      <c r="W24" s="89"/>
      <c r="X24" s="89"/>
      <c r="Y24" s="70"/>
      <c r="AB24" s="70"/>
      <c r="AC24" s="70"/>
      <c r="AD24" s="70"/>
      <c r="AF24" s="70"/>
      <c r="AG24" s="70"/>
      <c r="AH24" s="70"/>
    </row>
    <row r="25" spans="2:34" ht="15.75">
      <c r="B25" s="13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2"/>
      <c r="V25" s="95"/>
      <c r="W25" s="89"/>
      <c r="X25" s="89"/>
      <c r="Y25" s="70"/>
      <c r="AB25" s="70"/>
      <c r="AC25" s="70"/>
      <c r="AD25" s="70"/>
      <c r="AF25" s="70"/>
      <c r="AG25" s="70"/>
      <c r="AH25" s="70"/>
    </row>
    <row r="26" spans="2:34" ht="15.75">
      <c r="B26" s="13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2"/>
      <c r="V26" s="95"/>
      <c r="W26" s="89"/>
      <c r="X26" s="89"/>
      <c r="Y26" s="70"/>
      <c r="AB26" s="70"/>
      <c r="AC26" s="70"/>
      <c r="AD26" s="70"/>
      <c r="AF26" s="70"/>
      <c r="AG26" s="70"/>
      <c r="AH26" s="70"/>
    </row>
    <row r="27" spans="2:34" ht="15.75">
      <c r="B27" s="13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2"/>
      <c r="V27" s="95"/>
      <c r="W27" s="89"/>
      <c r="X27" s="89"/>
      <c r="Y27" s="70"/>
      <c r="AB27" s="70"/>
      <c r="AC27" s="70"/>
      <c r="AD27" s="70"/>
      <c r="AF27" s="70"/>
      <c r="AG27" s="70"/>
      <c r="AH27" s="70"/>
    </row>
    <row r="28" spans="2:34" ht="15.75">
      <c r="B28" s="13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2"/>
      <c r="V28" s="95"/>
      <c r="W28" s="89"/>
      <c r="X28" s="89"/>
      <c r="Y28" s="70"/>
      <c r="AB28" s="70"/>
      <c r="AC28" s="70"/>
      <c r="AD28" s="70"/>
      <c r="AF28" s="70"/>
      <c r="AG28" s="70"/>
      <c r="AH28" s="70"/>
    </row>
    <row r="29" spans="2:34" ht="15.75">
      <c r="B29" s="13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2"/>
      <c r="V29" s="95"/>
      <c r="W29" s="89"/>
      <c r="X29" s="89"/>
      <c r="Y29" s="70"/>
      <c r="AB29" s="70"/>
      <c r="AC29" s="70"/>
      <c r="AD29" s="70"/>
      <c r="AF29" s="70"/>
      <c r="AG29" s="70"/>
      <c r="AH29" s="70"/>
    </row>
    <row r="30" spans="2:34" ht="15.75">
      <c r="B30" s="13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2"/>
      <c r="V30" s="95"/>
      <c r="W30" s="89"/>
      <c r="X30" s="89"/>
      <c r="Y30" s="70"/>
      <c r="AB30" s="70"/>
      <c r="AC30" s="70"/>
      <c r="AD30" s="70"/>
      <c r="AF30" s="70"/>
      <c r="AG30" s="70"/>
      <c r="AH30" s="70"/>
    </row>
    <row r="31" spans="2:34" ht="15.75">
      <c r="B31" s="13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2"/>
      <c r="V31" s="95"/>
      <c r="W31" s="89"/>
      <c r="X31" s="89"/>
      <c r="Y31" s="70"/>
      <c r="AB31" s="70"/>
      <c r="AC31" s="70"/>
      <c r="AD31" s="70"/>
      <c r="AF31" s="70"/>
      <c r="AG31" s="70"/>
      <c r="AH31" s="70"/>
    </row>
    <row r="32" spans="2:34" ht="15.75">
      <c r="B32" s="13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2"/>
      <c r="V32" s="95"/>
      <c r="W32" s="89"/>
      <c r="X32" s="89"/>
      <c r="Y32" s="70"/>
      <c r="AB32" s="70"/>
      <c r="AC32" s="70"/>
      <c r="AD32" s="70"/>
      <c r="AF32" s="70"/>
      <c r="AG32" s="70"/>
      <c r="AH32" s="70"/>
    </row>
    <row r="33" spans="2:34" ht="15.75">
      <c r="B33" s="1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2"/>
      <c r="V33" s="95"/>
      <c r="W33" s="89"/>
      <c r="X33" s="89"/>
      <c r="Y33" s="70"/>
      <c r="AB33" s="70"/>
      <c r="AC33" s="70"/>
      <c r="AD33" s="70"/>
      <c r="AF33" s="70"/>
      <c r="AG33" s="70"/>
      <c r="AH33" s="70"/>
    </row>
    <row r="34" spans="2:34" ht="15.75">
      <c r="B34" s="13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2"/>
      <c r="V34" s="95"/>
      <c r="W34" s="89"/>
      <c r="X34" s="89"/>
      <c r="Y34" s="70"/>
    </row>
    <row r="35" spans="2:34" ht="15.75">
      <c r="B35" s="1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2"/>
      <c r="V35" s="95"/>
      <c r="W35" s="89"/>
      <c r="X35" s="89"/>
      <c r="Y35" s="70"/>
    </row>
    <row r="36" spans="2:34"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6"/>
      <c r="W36" s="90"/>
      <c r="X36" s="90"/>
    </row>
    <row r="37" spans="2:34"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</row>
    <row r="38" spans="2:34" ht="15.75">
      <c r="B38" s="91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</row>
    <row r="39" spans="2:34" ht="15.75"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2"/>
      <c r="V39" s="92"/>
    </row>
    <row r="40" spans="2:34" ht="15.75">
      <c r="B40" s="1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2"/>
      <c r="V40" s="95"/>
      <c r="W40" s="89"/>
      <c r="X40" s="89"/>
    </row>
    <row r="41" spans="2:34" ht="15.75">
      <c r="B41" s="13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2"/>
      <c r="V41" s="95"/>
      <c r="W41" s="89"/>
      <c r="X41" s="89"/>
    </row>
    <row r="42" spans="2:34" ht="15.75">
      <c r="B42" s="1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2"/>
      <c r="V42" s="95"/>
      <c r="W42" s="89"/>
      <c r="X42" s="89"/>
    </row>
    <row r="43" spans="2:34" ht="15.75">
      <c r="B43" s="1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2"/>
      <c r="V43" s="95"/>
      <c r="W43" s="89"/>
      <c r="X43" s="89"/>
    </row>
    <row r="44" spans="2:34" ht="15.75">
      <c r="B44" s="13"/>
      <c r="C44" s="94"/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2"/>
      <c r="V44" s="95"/>
      <c r="W44" s="89"/>
      <c r="X44" s="89"/>
    </row>
    <row r="45" spans="2:34" ht="15.75">
      <c r="B45" s="13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2"/>
      <c r="V45" s="95"/>
      <c r="W45" s="89"/>
      <c r="X45" s="89"/>
    </row>
    <row r="46" spans="2:34" ht="15.75">
      <c r="B46" s="13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2"/>
      <c r="V46" s="95"/>
      <c r="W46" s="89"/>
      <c r="X46" s="89"/>
    </row>
    <row r="47" spans="2:34" ht="15.75">
      <c r="B47" s="13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2"/>
      <c r="V47" s="95"/>
      <c r="W47" s="89"/>
      <c r="X47" s="89"/>
    </row>
    <row r="48" spans="2:34" ht="15.75">
      <c r="B48" s="13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2"/>
      <c r="V48" s="95"/>
      <c r="W48" s="89"/>
      <c r="X48" s="89"/>
    </row>
    <row r="49" spans="2:24" ht="15.75">
      <c r="B49" s="13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  <c r="T49" s="94"/>
      <c r="U49" s="92"/>
      <c r="V49" s="95"/>
      <c r="W49" s="89"/>
      <c r="X49" s="89"/>
    </row>
    <row r="50" spans="2:24" ht="15.75">
      <c r="B50" s="13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2"/>
      <c r="V50" s="95"/>
      <c r="W50" s="89"/>
      <c r="X50" s="89"/>
    </row>
    <row r="51" spans="2:24" ht="15.75">
      <c r="B51" s="13"/>
      <c r="C51" s="94"/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4"/>
      <c r="U51" s="92"/>
      <c r="V51" s="95"/>
      <c r="W51" s="89"/>
      <c r="X51" s="89"/>
    </row>
    <row r="52" spans="2:24" ht="15.75">
      <c r="B52" s="13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2"/>
      <c r="V52" s="95"/>
      <c r="W52" s="89"/>
      <c r="X52" s="89"/>
    </row>
    <row r="53" spans="2:24" ht="15.75">
      <c r="B53" s="13"/>
      <c r="C53" s="94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2"/>
      <c r="V53" s="95"/>
      <c r="W53" s="89"/>
      <c r="X53" s="89"/>
    </row>
    <row r="54" spans="2:24"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6"/>
      <c r="W54" s="90"/>
      <c r="X54" s="90"/>
    </row>
  </sheetData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7"/>
  <sheetViews>
    <sheetView showGridLines="0" zoomScale="70" zoomScaleNormal="70" zoomScalePageLayoutView="70" workbookViewId="0">
      <selection sqref="A1:S133"/>
    </sheetView>
  </sheetViews>
  <sheetFormatPr defaultRowHeight="12.75"/>
  <cols>
    <col min="2" max="2" width="17.625" bestFit="1" customWidth="1"/>
    <col min="3" max="3" width="10.25" customWidth="1"/>
    <col min="4" max="4" width="11.125" customWidth="1"/>
    <col min="5" max="5" width="9.5" customWidth="1"/>
    <col min="27" max="27" width="9.75" bestFit="1" customWidth="1"/>
  </cols>
  <sheetData>
    <row r="2" spans="2:8" ht="12.75" customHeight="1"/>
    <row r="3" spans="2:8" ht="13.5" customHeight="1"/>
    <row r="7" spans="2:8">
      <c r="B7" s="5" t="s">
        <v>20</v>
      </c>
      <c r="C7" s="55"/>
      <c r="D7" s="55"/>
      <c r="E7" s="56"/>
    </row>
    <row r="8" spans="2:8">
      <c r="B8" s="5"/>
      <c r="C8" s="22"/>
      <c r="D8" s="22"/>
      <c r="E8" s="22"/>
    </row>
    <row r="9" spans="2:8" ht="73.5" customHeight="1">
      <c r="B9" s="5"/>
      <c r="C9" s="47" t="s">
        <v>61</v>
      </c>
      <c r="D9" s="32" t="s">
        <v>60</v>
      </c>
      <c r="E9" s="12" t="s">
        <v>62</v>
      </c>
      <c r="F9" s="57" t="s">
        <v>50</v>
      </c>
      <c r="G9" s="4" t="s">
        <v>52</v>
      </c>
      <c r="H9" s="4" t="s">
        <v>53</v>
      </c>
    </row>
    <row r="10" spans="2:8" ht="15">
      <c r="B10" s="1" t="s">
        <v>0</v>
      </c>
      <c r="C10" s="29">
        <f>'Cost assessment DNO Summary'!C118</f>
        <v>-1.7918234119029181E-2</v>
      </c>
      <c r="D10" s="29">
        <f>'Cost assessment DNO Summary'!D118</f>
        <v>8.447438947527015E-3</v>
      </c>
      <c r="E10" s="29">
        <f>'Cost assessment DNO Summary'!E118</f>
        <v>3.4036664137176882E-2</v>
      </c>
      <c r="F10" s="29">
        <f>'Cost assessment DNO Summary'!F118</f>
        <v>2.4016953175506655E-2</v>
      </c>
      <c r="G10" s="16">
        <f>AVERAGE($F$10:$F$23)</f>
        <v>7.3492697362438575E-2</v>
      </c>
      <c r="H10" s="16">
        <f>MEDIAN($F$10:$F$23)</f>
        <v>4.6748933990214778E-2</v>
      </c>
    </row>
    <row r="11" spans="2:8" ht="15">
      <c r="B11" s="1" t="s">
        <v>1</v>
      </c>
      <c r="C11" s="29">
        <f>'Cost assessment DNO Summary'!C119</f>
        <v>2.3680296331573571E-2</v>
      </c>
      <c r="D11" s="29">
        <f>'Cost assessment DNO Summary'!D119</f>
        <v>-1.9354018708045452E-3</v>
      </c>
      <c r="E11" s="29">
        <f>'Cost assessment DNO Summary'!E119</f>
        <v>6.778216260253056E-2</v>
      </c>
      <c r="F11" s="29">
        <f>'Cost assessment DNO Summary'!F119</f>
        <v>5.2918320391571301E-2</v>
      </c>
      <c r="G11" s="16">
        <f t="shared" ref="G11:G23" si="0">AVERAGE($F$10:$F$23)</f>
        <v>7.3492697362438575E-2</v>
      </c>
      <c r="H11" s="16">
        <f t="shared" ref="H11:H23" si="1">MEDIAN($F$10:$F$23)</f>
        <v>4.6748933990214778E-2</v>
      </c>
    </row>
    <row r="12" spans="2:8" ht="15">
      <c r="B12" s="1" t="s">
        <v>2</v>
      </c>
      <c r="C12" s="29">
        <f>'Cost assessment DNO Summary'!C120</f>
        <v>-2.1237009786386055E-2</v>
      </c>
      <c r="D12" s="29">
        <f>'Cost assessment DNO Summary'!D120</f>
        <v>2.3769308637077758E-2</v>
      </c>
      <c r="E12" s="29">
        <f>'Cost assessment DNO Summary'!E120</f>
        <v>0.10976365027484696</v>
      </c>
      <c r="F12" s="29">
        <f>'Cost assessment DNO Summary'!F120</f>
        <v>8.0345720221346242E-2</v>
      </c>
      <c r="G12" s="16">
        <f t="shared" si="0"/>
        <v>7.3492697362438575E-2</v>
      </c>
      <c r="H12" s="16">
        <f t="shared" si="1"/>
        <v>4.6748933990214778E-2</v>
      </c>
    </row>
    <row r="13" spans="2:8" ht="15">
      <c r="B13" s="1" t="s">
        <v>3</v>
      </c>
      <c r="C13" s="29">
        <f>'Cost assessment DNO Summary'!C121</f>
        <v>8.8263525183335689E-2</v>
      </c>
      <c r="D13" s="29">
        <f>'Cost assessment DNO Summary'!D121</f>
        <v>2.4734186028967878E-2</v>
      </c>
      <c r="E13" s="29">
        <f>'Cost assessment DNO Summary'!E121</f>
        <v>-2.0070904113195585E-2</v>
      </c>
      <c r="F13" s="29">
        <f>'Cost assessment DNO Summary'!F121</f>
        <v>-2.201378983972338E-3</v>
      </c>
      <c r="G13" s="16">
        <f t="shared" si="0"/>
        <v>7.3492697362438575E-2</v>
      </c>
      <c r="H13" s="16">
        <f t="shared" si="1"/>
        <v>4.6748933990214778E-2</v>
      </c>
    </row>
    <row r="14" spans="2:8" ht="15">
      <c r="B14" s="1" t="s">
        <v>4</v>
      </c>
      <c r="C14" s="29">
        <f>'Cost assessment DNO Summary'!C122</f>
        <v>-1.9034734113200962E-3</v>
      </c>
      <c r="D14" s="29">
        <f>'Cost assessment DNO Summary'!D122</f>
        <v>-2.5370187013265807E-2</v>
      </c>
      <c r="E14" s="29">
        <f>'Cost assessment DNO Summary'!E122</f>
        <v>2.4305902604102991E-3</v>
      </c>
      <c r="F14" s="29">
        <f>'Cost assessment DNO Summary'!F122</f>
        <v>-1.6708922629027816E-3</v>
      </c>
      <c r="G14" s="16">
        <f t="shared" si="0"/>
        <v>7.3492697362438575E-2</v>
      </c>
      <c r="H14" s="16">
        <f t="shared" si="1"/>
        <v>4.6748933990214778E-2</v>
      </c>
    </row>
    <row r="15" spans="2:8" ht="15">
      <c r="B15" s="1" t="s">
        <v>5</v>
      </c>
      <c r="C15" s="29">
        <f>'Cost assessment DNO Summary'!C123</f>
        <v>5.7104202339601107E-3</v>
      </c>
      <c r="D15" s="29">
        <f>'Cost assessment DNO Summary'!D123</f>
        <v>-6.7074380759277213E-2</v>
      </c>
      <c r="E15" s="29">
        <f>'Cost assessment DNO Summary'!E123</f>
        <v>-7.2921265644982872E-2</v>
      </c>
      <c r="F15" s="29">
        <f>'Cost assessment DNO Summary'!F123</f>
        <v>-6.303008739585457E-2</v>
      </c>
      <c r="G15" s="16">
        <f t="shared" si="0"/>
        <v>7.3492697362438575E-2</v>
      </c>
      <c r="H15" s="16">
        <f t="shared" si="1"/>
        <v>4.6748933990214778E-2</v>
      </c>
    </row>
    <row r="16" spans="2:8" ht="15">
      <c r="B16" s="1" t="s">
        <v>6</v>
      </c>
      <c r="C16" s="29">
        <f>'Cost assessment DNO Summary'!C124</f>
        <v>0.17738208080654791</v>
      </c>
      <c r="D16" s="29">
        <f>'Cost assessment DNO Summary'!D124</f>
        <v>0.18241956633891346</v>
      </c>
      <c r="E16" s="29">
        <f>'Cost assessment DNO Summary'!E124</f>
        <v>-2.3405658439763239E-2</v>
      </c>
      <c r="F16" s="29">
        <f>'Cost assessment DNO Summary'!F124</f>
        <v>2.0555893772538907E-2</v>
      </c>
      <c r="G16" s="16">
        <f t="shared" si="0"/>
        <v>7.3492697362438575E-2</v>
      </c>
      <c r="H16" s="16">
        <f t="shared" si="1"/>
        <v>4.6748933990214778E-2</v>
      </c>
    </row>
    <row r="17" spans="2:8" ht="15">
      <c r="B17" s="1" t="s">
        <v>7</v>
      </c>
      <c r="C17" s="29">
        <f>'Cost assessment DNO Summary'!C125</f>
        <v>2.2390759498128424E-2</v>
      </c>
      <c r="D17" s="29">
        <f>'Cost assessment DNO Summary'!D125</f>
        <v>4.9912668108332151E-3</v>
      </c>
      <c r="E17" s="29">
        <f>'Cost assessment DNO Summary'!E125</f>
        <v>0.21036780146575224</v>
      </c>
      <c r="F17" s="29">
        <f>'Cost assessment DNO Summary'!F125</f>
        <v>0.15435051738866165</v>
      </c>
      <c r="G17" s="16">
        <f t="shared" si="0"/>
        <v>7.3492697362438575E-2</v>
      </c>
      <c r="H17" s="16">
        <f t="shared" si="1"/>
        <v>4.6748933990214778E-2</v>
      </c>
    </row>
    <row r="18" spans="2:8" ht="15">
      <c r="B18" s="1" t="s">
        <v>8</v>
      </c>
      <c r="C18" s="29">
        <f>'Cost assessment DNO Summary'!C126</f>
        <v>9.1822506081703378E-2</v>
      </c>
      <c r="D18" s="29">
        <f>'Cost assessment DNO Summary'!D126</f>
        <v>4.8359263856673551E-2</v>
      </c>
      <c r="E18" s="29">
        <f>'Cost assessment DNO Summary'!E126</f>
        <v>6.678411378399414E-2</v>
      </c>
      <c r="F18" s="29">
        <f>'Cost assessment DNO Summary'!F126</f>
        <v>6.7499033810196576E-2</v>
      </c>
      <c r="G18" s="16">
        <f t="shared" si="0"/>
        <v>7.3492697362438575E-2</v>
      </c>
      <c r="H18" s="16">
        <f t="shared" si="1"/>
        <v>4.6748933990214778E-2</v>
      </c>
    </row>
    <row r="19" spans="2:8" ht="15">
      <c r="B19" s="1" t="s">
        <v>9</v>
      </c>
      <c r="C19" s="29">
        <f>'Cost assessment DNO Summary'!C127</f>
        <v>9.4035619572714987E-2</v>
      </c>
      <c r="D19" s="29">
        <f>'Cost assessment DNO Summary'!D127</f>
        <v>4.7752563955673961E-2</v>
      </c>
      <c r="E19" s="29">
        <f>'Cost assessment DNO Summary'!E127</f>
        <v>0.21715170446310558</v>
      </c>
      <c r="F19" s="29">
        <f>'Cost assessment DNO Summary'!F127</f>
        <v>0.17681455209384717</v>
      </c>
      <c r="G19" s="16">
        <f t="shared" si="0"/>
        <v>7.3492697362438575E-2</v>
      </c>
      <c r="H19" s="16">
        <f t="shared" si="1"/>
        <v>4.6748933990214778E-2</v>
      </c>
    </row>
    <row r="20" spans="2:8" ht="15">
      <c r="B20" s="1" t="s">
        <v>10</v>
      </c>
      <c r="C20" s="29">
        <f>'Cost assessment DNO Summary'!C128</f>
        <v>0.16297641103751281</v>
      </c>
      <c r="D20" s="29">
        <f>'Cost assessment DNO Summary'!D128</f>
        <v>3.6582741725344745E-2</v>
      </c>
      <c r="E20" s="29">
        <f>'Cost assessment DNO Summary'!E128</f>
        <v>0.15644084294804944</v>
      </c>
      <c r="F20" s="29">
        <f>'Cost assessment DNO Summary'!F128</f>
        <v>0.14075427149960038</v>
      </c>
      <c r="G20" s="16">
        <f t="shared" si="0"/>
        <v>7.3492697362438575E-2</v>
      </c>
      <c r="H20" s="16">
        <f t="shared" si="1"/>
        <v>4.6748933990214778E-2</v>
      </c>
    </row>
    <row r="21" spans="2:8" ht="15">
      <c r="B21" s="1" t="s">
        <v>11</v>
      </c>
      <c r="C21" s="29">
        <f>'Cost assessment DNO Summary'!C129</f>
        <v>0.4952131184189158</v>
      </c>
      <c r="D21" s="29">
        <f>'Cost assessment DNO Summary'!D129</f>
        <v>0.58571737710846483</v>
      </c>
      <c r="E21" s="29">
        <f>'Cost assessment DNO Summary'!E129</f>
        <v>0.26193886648959291</v>
      </c>
      <c r="F21" s="29">
        <f>'Cost assessment DNO Summary'!F129</f>
        <v>0.32143625241119717</v>
      </c>
      <c r="G21" s="16">
        <f t="shared" si="0"/>
        <v>7.3492697362438575E-2</v>
      </c>
      <c r="H21" s="16">
        <f t="shared" si="1"/>
        <v>4.6748933990214778E-2</v>
      </c>
    </row>
    <row r="22" spans="2:8" ht="15">
      <c r="B22" s="1" t="s">
        <v>12</v>
      </c>
      <c r="C22" s="29">
        <f>'Cost assessment DNO Summary'!C130</f>
        <v>0.15498387110706197</v>
      </c>
      <c r="D22" s="29">
        <f>'Cost assessment DNO Summary'!D130</f>
        <v>0.22347295527052038</v>
      </c>
      <c r="E22" s="29">
        <f>'Cost assessment DNO Summary'!E130</f>
        <v>-8.1019675347004439E-4</v>
      </c>
      <c r="F22" s="29">
        <f>'Cost assessment DNO Summary'!F130</f>
        <v>4.0579547588858254E-2</v>
      </c>
      <c r="G22" s="16">
        <f t="shared" si="0"/>
        <v>7.3492697362438575E-2</v>
      </c>
      <c r="H22" s="16">
        <f t="shared" si="1"/>
        <v>4.6748933990214778E-2</v>
      </c>
    </row>
    <row r="23" spans="2:8" ht="15">
      <c r="B23" s="1" t="s">
        <v>13</v>
      </c>
      <c r="C23" s="29">
        <f>'Cost assessment DNO Summary'!C131</f>
        <v>-5.7398704166645914E-2</v>
      </c>
      <c r="D23" s="29">
        <f>'Cost assessment DNO Summary'!D131</f>
        <v>-1.6637556036109083E-3</v>
      </c>
      <c r="E23" s="29">
        <f>'Cost assessment DNO Summary'!E131</f>
        <v>3.3172197822868343E-2</v>
      </c>
      <c r="F23" s="29">
        <f>'Cost assessment DNO Summary'!F131</f>
        <v>1.6529059363545505E-2</v>
      </c>
      <c r="G23" s="16">
        <f t="shared" si="0"/>
        <v>7.3492697362438575E-2</v>
      </c>
      <c r="H23" s="16">
        <f t="shared" si="1"/>
        <v>4.6748933990214778E-2</v>
      </c>
    </row>
    <row r="26" spans="2:8">
      <c r="B26" s="5" t="s">
        <v>20</v>
      </c>
      <c r="C26" s="55"/>
      <c r="D26" s="55"/>
      <c r="E26" s="56"/>
    </row>
    <row r="27" spans="2:8">
      <c r="B27" s="5"/>
      <c r="C27" s="22"/>
      <c r="D27" s="22"/>
      <c r="E27" s="22"/>
    </row>
    <row r="28" spans="2:8" ht="105">
      <c r="B28" s="5"/>
      <c r="C28" s="47" t="s">
        <v>61</v>
      </c>
      <c r="D28" s="32" t="s">
        <v>60</v>
      </c>
      <c r="E28" s="12" t="s">
        <v>62</v>
      </c>
      <c r="F28" s="57" t="s">
        <v>50</v>
      </c>
      <c r="G28" s="4" t="s">
        <v>52</v>
      </c>
      <c r="H28" s="4" t="s">
        <v>53</v>
      </c>
    </row>
    <row r="29" spans="2:8" ht="15">
      <c r="B29" s="1" t="s">
        <v>0</v>
      </c>
      <c r="C29" s="28">
        <f t="shared" ref="C29:H29" si="2">C10*100</f>
        <v>-1.7918234119029179</v>
      </c>
      <c r="D29" s="28">
        <f t="shared" si="2"/>
        <v>0.84474389475270151</v>
      </c>
      <c r="E29" s="28">
        <f t="shared" si="2"/>
        <v>3.4036664137176884</v>
      </c>
      <c r="F29" s="63">
        <f t="shared" si="2"/>
        <v>2.4016953175506655</v>
      </c>
      <c r="G29" s="28">
        <f t="shared" si="2"/>
        <v>7.3492697362438575</v>
      </c>
      <c r="H29" s="28">
        <f t="shared" si="2"/>
        <v>4.674893399021478</v>
      </c>
    </row>
    <row r="30" spans="2:8" ht="15">
      <c r="B30" s="1" t="s">
        <v>1</v>
      </c>
      <c r="C30" s="28">
        <f t="shared" ref="C30:H30" si="3">C11*100</f>
        <v>2.3680296331573571</v>
      </c>
      <c r="D30" s="28">
        <f t="shared" si="3"/>
        <v>-0.19354018708045453</v>
      </c>
      <c r="E30" s="28">
        <f t="shared" si="3"/>
        <v>6.778216260253056</v>
      </c>
      <c r="F30" s="63">
        <f t="shared" si="3"/>
        <v>5.2918320391571303</v>
      </c>
      <c r="G30" s="28">
        <f t="shared" si="3"/>
        <v>7.3492697362438575</v>
      </c>
      <c r="H30" s="28">
        <f t="shared" si="3"/>
        <v>4.674893399021478</v>
      </c>
    </row>
    <row r="31" spans="2:8" ht="15">
      <c r="B31" s="1" t="s">
        <v>2</v>
      </c>
      <c r="C31" s="28">
        <f t="shared" ref="C31:H31" si="4">C12*100</f>
        <v>-2.1237009786386056</v>
      </c>
      <c r="D31" s="28">
        <f t="shared" si="4"/>
        <v>2.3769308637077757</v>
      </c>
      <c r="E31" s="28">
        <f t="shared" si="4"/>
        <v>10.976365027484695</v>
      </c>
      <c r="F31" s="63">
        <f t="shared" si="4"/>
        <v>8.0345720221346237</v>
      </c>
      <c r="G31" s="28">
        <f t="shared" si="4"/>
        <v>7.3492697362438575</v>
      </c>
      <c r="H31" s="28">
        <f t="shared" si="4"/>
        <v>4.674893399021478</v>
      </c>
    </row>
    <row r="32" spans="2:8" ht="15">
      <c r="B32" s="1" t="s">
        <v>3</v>
      </c>
      <c r="C32" s="28">
        <f t="shared" ref="C32:H32" si="5">C13*100</f>
        <v>8.826352518333568</v>
      </c>
      <c r="D32" s="28">
        <f t="shared" si="5"/>
        <v>2.4734186028967877</v>
      </c>
      <c r="E32" s="28">
        <f t="shared" si="5"/>
        <v>-2.0070904113195587</v>
      </c>
      <c r="F32" s="63">
        <f t="shared" si="5"/>
        <v>-0.2201378983972338</v>
      </c>
      <c r="G32" s="28">
        <f t="shared" si="5"/>
        <v>7.3492697362438575</v>
      </c>
      <c r="H32" s="28">
        <f t="shared" si="5"/>
        <v>4.674893399021478</v>
      </c>
    </row>
    <row r="33" spans="2:8" ht="15">
      <c r="B33" s="1" t="s">
        <v>4</v>
      </c>
      <c r="C33" s="28">
        <f t="shared" ref="C33:H33" si="6">C14*100</f>
        <v>-0.19034734113200963</v>
      </c>
      <c r="D33" s="28">
        <f t="shared" si="6"/>
        <v>-2.5370187013265806</v>
      </c>
      <c r="E33" s="28">
        <f t="shared" si="6"/>
        <v>0.24305902604102991</v>
      </c>
      <c r="F33" s="63">
        <f t="shared" si="6"/>
        <v>-0.16708922629027817</v>
      </c>
      <c r="G33" s="28">
        <f t="shared" si="6"/>
        <v>7.3492697362438575</v>
      </c>
      <c r="H33" s="28">
        <f t="shared" si="6"/>
        <v>4.674893399021478</v>
      </c>
    </row>
    <row r="34" spans="2:8" ht="15">
      <c r="B34" s="1" t="s">
        <v>5</v>
      </c>
      <c r="C34" s="28">
        <f t="shared" ref="C34:H34" si="7">C15*100</f>
        <v>0.57104202339601107</v>
      </c>
      <c r="D34" s="28">
        <f t="shared" si="7"/>
        <v>-6.7074380759277217</v>
      </c>
      <c r="E34" s="28">
        <f t="shared" si="7"/>
        <v>-7.2921265644982869</v>
      </c>
      <c r="F34" s="63">
        <f t="shared" si="7"/>
        <v>-6.303008739585457</v>
      </c>
      <c r="G34" s="28">
        <f t="shared" si="7"/>
        <v>7.3492697362438575</v>
      </c>
      <c r="H34" s="28">
        <f t="shared" si="7"/>
        <v>4.674893399021478</v>
      </c>
    </row>
    <row r="35" spans="2:8" ht="15">
      <c r="B35" s="1" t="s">
        <v>6</v>
      </c>
      <c r="C35" s="28">
        <f t="shared" ref="C35:H35" si="8">C16*100</f>
        <v>17.73820808065479</v>
      </c>
      <c r="D35" s="28">
        <f t="shared" si="8"/>
        <v>18.241956633891345</v>
      </c>
      <c r="E35" s="28">
        <f t="shared" si="8"/>
        <v>-2.3405658439763237</v>
      </c>
      <c r="F35" s="63">
        <f t="shared" si="8"/>
        <v>2.0555893772538907</v>
      </c>
      <c r="G35" s="28">
        <f t="shared" si="8"/>
        <v>7.3492697362438575</v>
      </c>
      <c r="H35" s="28">
        <f t="shared" si="8"/>
        <v>4.674893399021478</v>
      </c>
    </row>
    <row r="36" spans="2:8" ht="15">
      <c r="B36" s="1" t="s">
        <v>7</v>
      </c>
      <c r="C36" s="28">
        <f t="shared" ref="C36:H36" si="9">C17*100</f>
        <v>2.2390759498128423</v>
      </c>
      <c r="D36" s="28">
        <f t="shared" si="9"/>
        <v>0.49912668108332153</v>
      </c>
      <c r="E36" s="28">
        <f t="shared" si="9"/>
        <v>21.036780146575225</v>
      </c>
      <c r="F36" s="63">
        <f t="shared" si="9"/>
        <v>15.435051738866164</v>
      </c>
      <c r="G36" s="28">
        <f t="shared" si="9"/>
        <v>7.3492697362438575</v>
      </c>
      <c r="H36" s="28">
        <f t="shared" si="9"/>
        <v>4.674893399021478</v>
      </c>
    </row>
    <row r="37" spans="2:8" ht="15">
      <c r="B37" s="1" t="s">
        <v>8</v>
      </c>
      <c r="C37" s="28">
        <f t="shared" ref="C37:H37" si="10">C18*100</f>
        <v>9.182250608170337</v>
      </c>
      <c r="D37" s="28">
        <f t="shared" si="10"/>
        <v>4.8359263856673547</v>
      </c>
      <c r="E37" s="28">
        <f t="shared" si="10"/>
        <v>6.6784113783994137</v>
      </c>
      <c r="F37" s="63">
        <f t="shared" si="10"/>
        <v>6.7499033810196574</v>
      </c>
      <c r="G37" s="28">
        <f t="shared" si="10"/>
        <v>7.3492697362438575</v>
      </c>
      <c r="H37" s="28">
        <f t="shared" si="10"/>
        <v>4.674893399021478</v>
      </c>
    </row>
    <row r="38" spans="2:8" ht="15">
      <c r="B38" s="1" t="s">
        <v>9</v>
      </c>
      <c r="C38" s="28">
        <f t="shared" ref="C38:H38" si="11">C19*100</f>
        <v>9.4035619572714992</v>
      </c>
      <c r="D38" s="28">
        <f t="shared" si="11"/>
        <v>4.7752563955673963</v>
      </c>
      <c r="E38" s="28">
        <f t="shared" si="11"/>
        <v>21.715170446310559</v>
      </c>
      <c r="F38" s="63">
        <f t="shared" si="11"/>
        <v>17.681455209384715</v>
      </c>
      <c r="G38" s="28">
        <f t="shared" si="11"/>
        <v>7.3492697362438575</v>
      </c>
      <c r="H38" s="28">
        <f t="shared" si="11"/>
        <v>4.674893399021478</v>
      </c>
    </row>
    <row r="39" spans="2:8" ht="15">
      <c r="B39" s="1" t="s">
        <v>10</v>
      </c>
      <c r="C39" s="28">
        <f t="shared" ref="C39:H39" si="12">C20*100</f>
        <v>16.297641103751282</v>
      </c>
      <c r="D39" s="28">
        <f t="shared" si="12"/>
        <v>3.6582741725344743</v>
      </c>
      <c r="E39" s="28">
        <f t="shared" si="12"/>
        <v>15.644084294804944</v>
      </c>
      <c r="F39" s="63">
        <f t="shared" si="12"/>
        <v>14.075427149960037</v>
      </c>
      <c r="G39" s="28">
        <f t="shared" si="12"/>
        <v>7.3492697362438575</v>
      </c>
      <c r="H39" s="28">
        <f t="shared" si="12"/>
        <v>4.674893399021478</v>
      </c>
    </row>
    <row r="40" spans="2:8" ht="15">
      <c r="B40" s="1" t="s">
        <v>11</v>
      </c>
      <c r="C40" s="28">
        <f t="shared" ref="C40:H40" si="13">C21*100</f>
        <v>49.521311841891581</v>
      </c>
      <c r="D40" s="28">
        <f t="shared" si="13"/>
        <v>58.571737710846485</v>
      </c>
      <c r="E40" s="28">
        <f t="shared" si="13"/>
        <v>26.193886648959293</v>
      </c>
      <c r="F40" s="63">
        <f t="shared" si="13"/>
        <v>32.143625241119715</v>
      </c>
      <c r="G40" s="28">
        <f t="shared" si="13"/>
        <v>7.3492697362438575</v>
      </c>
      <c r="H40" s="28">
        <f t="shared" si="13"/>
        <v>4.674893399021478</v>
      </c>
    </row>
    <row r="41" spans="2:8" ht="15">
      <c r="B41" s="1" t="s">
        <v>12</v>
      </c>
      <c r="C41" s="28">
        <f t="shared" ref="C41:H41" si="14">C22*100</f>
        <v>15.498387110706197</v>
      </c>
      <c r="D41" s="28">
        <f t="shared" si="14"/>
        <v>22.34729552705204</v>
      </c>
      <c r="E41" s="28">
        <f t="shared" si="14"/>
        <v>-8.1019675347004438E-2</v>
      </c>
      <c r="F41" s="63">
        <f t="shared" si="14"/>
        <v>4.0579547588858258</v>
      </c>
      <c r="G41" s="28">
        <f t="shared" si="14"/>
        <v>7.3492697362438575</v>
      </c>
      <c r="H41" s="28">
        <f t="shared" si="14"/>
        <v>4.674893399021478</v>
      </c>
    </row>
    <row r="42" spans="2:8" ht="15">
      <c r="B42" s="1" t="s">
        <v>13</v>
      </c>
      <c r="C42" s="28">
        <f t="shared" ref="C42:H42" si="15">C23*100</f>
        <v>-5.7398704166645915</v>
      </c>
      <c r="D42" s="28">
        <f t="shared" si="15"/>
        <v>-0.16637556036109083</v>
      </c>
      <c r="E42" s="28">
        <f t="shared" si="15"/>
        <v>3.3172197822868341</v>
      </c>
      <c r="F42" s="63">
        <f t="shared" si="15"/>
        <v>1.6529059363545504</v>
      </c>
      <c r="G42" s="28">
        <f t="shared" si="15"/>
        <v>7.3492697362438575</v>
      </c>
      <c r="H42" s="28">
        <f t="shared" si="15"/>
        <v>4.674893399021478</v>
      </c>
    </row>
    <row r="45" spans="2:8" ht="13.5" thickBot="1"/>
    <row r="46" spans="2:8" ht="12.75" customHeight="1">
      <c r="C46" s="135" t="s">
        <v>45</v>
      </c>
      <c r="D46" s="136"/>
      <c r="E46" s="136"/>
      <c r="F46" s="136"/>
      <c r="G46" s="137"/>
    </row>
    <row r="47" spans="2:8" ht="13.5" customHeight="1" thickBot="1">
      <c r="C47" s="138"/>
      <c r="D47" s="139"/>
      <c r="E47" s="139"/>
      <c r="F47" s="139"/>
      <c r="G47" s="140"/>
    </row>
  </sheetData>
  <mergeCells count="1">
    <mergeCell ref="C46:G47"/>
  </mergeCells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&amp;C13 November 2013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H31"/>
  <sheetViews>
    <sheetView showGridLines="0" zoomScale="60" zoomScaleNormal="60" workbookViewId="0">
      <selection sqref="A1:O113"/>
    </sheetView>
  </sheetViews>
  <sheetFormatPr defaultRowHeight="12.75"/>
  <cols>
    <col min="2" max="2" width="17.625" bestFit="1" customWidth="1"/>
    <col min="3" max="3" width="10.25" customWidth="1"/>
    <col min="4" max="4" width="11.125" customWidth="1"/>
    <col min="5" max="5" width="9.5" customWidth="1"/>
    <col min="25" max="25" width="13.125" bestFit="1" customWidth="1"/>
  </cols>
  <sheetData>
    <row r="4" spans="2:8" ht="12.75" customHeight="1"/>
    <row r="5" spans="2:8" ht="13.5" customHeight="1"/>
    <row r="7" spans="2:8">
      <c r="B7" s="5" t="s">
        <v>20</v>
      </c>
      <c r="C7" s="141"/>
      <c r="D7" s="141"/>
      <c r="E7" s="142"/>
    </row>
    <row r="8" spans="2:8">
      <c r="B8" s="5"/>
      <c r="C8" s="22"/>
      <c r="D8" s="22"/>
      <c r="E8" s="22"/>
    </row>
    <row r="9" spans="2:8" ht="73.5" customHeight="1">
      <c r="B9" s="5"/>
      <c r="C9" s="47" t="s">
        <v>61</v>
      </c>
      <c r="D9" s="32" t="s">
        <v>60</v>
      </c>
      <c r="E9" s="12" t="s">
        <v>62</v>
      </c>
      <c r="F9" s="57" t="s">
        <v>50</v>
      </c>
      <c r="G9" s="4" t="s">
        <v>52</v>
      </c>
      <c r="H9" s="4" t="s">
        <v>53</v>
      </c>
    </row>
    <row r="10" spans="2:8" ht="15">
      <c r="B10" s="38" t="s">
        <v>0</v>
      </c>
      <c r="C10" s="29">
        <f>'Cost assessment Group Summary'!C70</f>
        <v>-1.7918234119029181E-2</v>
      </c>
      <c r="D10" s="29">
        <f>'Cost assessment Group Summary'!D70</f>
        <v>8.447438947527015E-3</v>
      </c>
      <c r="E10" s="29">
        <f>'Cost assessment Group Summary'!E70</f>
        <v>3.4036664137176882E-2</v>
      </c>
      <c r="F10" s="60">
        <f>'Cost assessment Group Summary'!F70</f>
        <v>2.4016953175506655E-2</v>
      </c>
      <c r="G10" s="16">
        <f>AVERAGE($F$10:$F$15)</f>
        <v>8.0542728831002164E-2</v>
      </c>
      <c r="H10" s="16">
        <f>MEDIAN($F$10:$F$15)</f>
        <v>4.6490291118910523E-2</v>
      </c>
    </row>
    <row r="11" spans="2:8" ht="15">
      <c r="B11" s="38" t="s">
        <v>14</v>
      </c>
      <c r="C11" s="29">
        <f>'Cost assessment Group Summary'!C71</f>
        <v>-2.7154195905881441E-3</v>
      </c>
      <c r="D11" s="29">
        <f>'Cost assessment Group Summary'!D71</f>
        <v>1.2729605859669263E-2</v>
      </c>
      <c r="E11" s="29">
        <f>'Cost assessment Group Summary'!E71</f>
        <v>9.1598133550738411E-2</v>
      </c>
      <c r="F11" s="60">
        <f>'Cost assessment Group Summary'!F71</f>
        <v>6.8564225459260456E-2</v>
      </c>
      <c r="G11" s="16">
        <f t="shared" ref="G11:G15" si="0">AVERAGE($F$10:$F$15)</f>
        <v>8.0542728831002164E-2</v>
      </c>
      <c r="H11" s="16">
        <f t="shared" ref="H11:H15" si="1">MEDIAN($F$10:$F$15)</f>
        <v>4.6490291118910523E-2</v>
      </c>
    </row>
    <row r="12" spans="2:8" ht="15">
      <c r="B12" s="38" t="s">
        <v>15</v>
      </c>
      <c r="C12" s="29">
        <f>'Cost assessment Group Summary'!C72</f>
        <v>6.5355278328721192E-2</v>
      </c>
      <c r="D12" s="29">
        <f>'Cost assessment Group Summary'!D72</f>
        <v>2.6497495574932507E-2</v>
      </c>
      <c r="E12" s="29">
        <f>'Cost assessment Group Summary'!E72</f>
        <v>-2.2960394439194395E-2</v>
      </c>
      <c r="F12" s="60">
        <f>'Cost assessment Group Summary'!F72</f>
        <v>-6.685044527748321E-3</v>
      </c>
      <c r="G12" s="16">
        <f t="shared" si="0"/>
        <v>8.0542728831002164E-2</v>
      </c>
      <c r="H12" s="16">
        <f t="shared" si="1"/>
        <v>4.6490291118910523E-2</v>
      </c>
    </row>
    <row r="13" spans="2:8" ht="15">
      <c r="B13" s="38" t="s">
        <v>16</v>
      </c>
      <c r="C13" s="29">
        <f>'Cost assessment Group Summary'!C73</f>
        <v>7.1454742405462138E-2</v>
      </c>
      <c r="D13" s="29">
        <f>'Cost assessment Group Summary'!D73</f>
        <v>3.5036072693854142E-2</v>
      </c>
      <c r="E13" s="29">
        <f>'Cost assessment Group Summary'!E73</f>
        <v>0.16877009153308828</v>
      </c>
      <c r="F13" s="60">
        <f>'Cost assessment Group Summary'!F73</f>
        <v>0.1374846359284573</v>
      </c>
      <c r="G13" s="16">
        <f t="shared" si="0"/>
        <v>8.0542728831002164E-2</v>
      </c>
      <c r="H13" s="16">
        <f t="shared" si="1"/>
        <v>4.6490291118910523E-2</v>
      </c>
    </row>
    <row r="14" spans="2:8" ht="15">
      <c r="B14" s="38" t="s">
        <v>17</v>
      </c>
      <c r="C14" s="29">
        <f>'Cost assessment Group Summary'!C74</f>
        <v>0.32846601042213053</v>
      </c>
      <c r="D14" s="29">
        <f>'Cost assessment Group Summary'!D74</f>
        <v>0.28631605819412281</v>
      </c>
      <c r="E14" s="29">
        <f>'Cost assessment Group Summary'!E74</f>
        <v>0.21330680384274189</v>
      </c>
      <c r="F14" s="60">
        <f>'Cost assessment Group Summary'!F74</f>
        <v>0.23545924617197631</v>
      </c>
      <c r="G14" s="16">
        <f t="shared" si="0"/>
        <v>8.0542728831002164E-2</v>
      </c>
      <c r="H14" s="16">
        <f t="shared" si="1"/>
        <v>4.6490291118910523E-2</v>
      </c>
    </row>
    <row r="15" spans="2:8" ht="15">
      <c r="B15" s="38" t="s">
        <v>18</v>
      </c>
      <c r="C15" s="29">
        <f>'Cost assessment Group Summary'!C75</f>
        <v>4.1086089481897747E-3</v>
      </c>
      <c r="D15" s="29">
        <f>'Cost assessment Group Summary'!D75</f>
        <v>6.3529806525078725E-2</v>
      </c>
      <c r="E15" s="29">
        <f>'Cost assessment Group Summary'!E75</f>
        <v>2.1598046906722252E-2</v>
      </c>
      <c r="F15" s="60">
        <f>'Cost assessment Group Summary'!F75</f>
        <v>2.4416356778560598E-2</v>
      </c>
      <c r="G15" s="16">
        <f t="shared" si="0"/>
        <v>8.0542728831002164E-2</v>
      </c>
      <c r="H15" s="16">
        <f t="shared" si="1"/>
        <v>4.6490291118910523E-2</v>
      </c>
    </row>
    <row r="18" spans="2:8">
      <c r="B18" s="5" t="s">
        <v>20</v>
      </c>
      <c r="C18" s="141"/>
      <c r="D18" s="141"/>
      <c r="E18" s="142"/>
    </row>
    <row r="19" spans="2:8">
      <c r="B19" s="5"/>
      <c r="C19" s="22"/>
      <c r="D19" s="22"/>
      <c r="E19" s="22"/>
    </row>
    <row r="20" spans="2:8" ht="105">
      <c r="B20" s="5"/>
      <c r="C20" s="47" t="s">
        <v>61</v>
      </c>
      <c r="D20" s="32" t="s">
        <v>60</v>
      </c>
      <c r="E20" s="12" t="s">
        <v>62</v>
      </c>
      <c r="F20" s="57" t="s">
        <v>50</v>
      </c>
      <c r="G20" s="4" t="s">
        <v>52</v>
      </c>
      <c r="H20" s="4" t="s">
        <v>53</v>
      </c>
    </row>
    <row r="21" spans="2:8" ht="15">
      <c r="B21" s="38" t="s">
        <v>0</v>
      </c>
      <c r="C21" s="28">
        <f t="shared" ref="C21:H21" si="2">C10*100</f>
        <v>-1.7918234119029179</v>
      </c>
      <c r="D21" s="28">
        <f t="shared" si="2"/>
        <v>0.84474389475270151</v>
      </c>
      <c r="E21" s="28">
        <f t="shared" si="2"/>
        <v>3.4036664137176884</v>
      </c>
      <c r="F21" s="28">
        <f t="shared" si="2"/>
        <v>2.4016953175506655</v>
      </c>
      <c r="G21" s="28">
        <f t="shared" si="2"/>
        <v>8.0542728831002162</v>
      </c>
      <c r="H21" s="28">
        <f t="shared" si="2"/>
        <v>4.6490291118910525</v>
      </c>
    </row>
    <row r="22" spans="2:8" ht="15">
      <c r="B22" s="38" t="s">
        <v>14</v>
      </c>
      <c r="C22" s="28">
        <f t="shared" ref="C22:H26" si="3">C11*100</f>
        <v>-0.2715419590588144</v>
      </c>
      <c r="D22" s="28">
        <f t="shared" si="3"/>
        <v>1.2729605859669262</v>
      </c>
      <c r="E22" s="28">
        <f t="shared" si="3"/>
        <v>9.1598133550738403</v>
      </c>
      <c r="F22" s="28">
        <f t="shared" si="3"/>
        <v>6.8564225459260459</v>
      </c>
      <c r="G22" s="28">
        <f t="shared" si="3"/>
        <v>8.0542728831002162</v>
      </c>
      <c r="H22" s="28">
        <f t="shared" si="3"/>
        <v>4.6490291118910525</v>
      </c>
    </row>
    <row r="23" spans="2:8" ht="15">
      <c r="B23" s="38" t="s">
        <v>15</v>
      </c>
      <c r="C23" s="28">
        <f t="shared" si="3"/>
        <v>6.5355278328721189</v>
      </c>
      <c r="D23" s="28">
        <f t="shared" si="3"/>
        <v>2.6497495574932506</v>
      </c>
      <c r="E23" s="28">
        <f t="shared" si="3"/>
        <v>-2.2960394439194394</v>
      </c>
      <c r="F23" s="28">
        <f t="shared" si="3"/>
        <v>-0.66850445277483206</v>
      </c>
      <c r="G23" s="28">
        <f t="shared" si="3"/>
        <v>8.0542728831002162</v>
      </c>
      <c r="H23" s="28">
        <f t="shared" si="3"/>
        <v>4.6490291118910525</v>
      </c>
    </row>
    <row r="24" spans="2:8" ht="15">
      <c r="B24" s="38" t="s">
        <v>16</v>
      </c>
      <c r="C24" s="28">
        <f t="shared" si="3"/>
        <v>7.1454742405462142</v>
      </c>
      <c r="D24" s="28">
        <f t="shared" si="3"/>
        <v>3.5036072693854141</v>
      </c>
      <c r="E24" s="28">
        <f t="shared" si="3"/>
        <v>16.877009153308826</v>
      </c>
      <c r="F24" s="28">
        <f t="shared" si="3"/>
        <v>13.748463592845731</v>
      </c>
      <c r="G24" s="28">
        <f t="shared" si="3"/>
        <v>8.0542728831002162</v>
      </c>
      <c r="H24" s="28">
        <f t="shared" si="3"/>
        <v>4.6490291118910525</v>
      </c>
    </row>
    <row r="25" spans="2:8" ht="15">
      <c r="B25" s="38" t="s">
        <v>17</v>
      </c>
      <c r="C25" s="28">
        <f t="shared" si="3"/>
        <v>32.846601042213052</v>
      </c>
      <c r="D25" s="28">
        <f t="shared" si="3"/>
        <v>28.631605819412282</v>
      </c>
      <c r="E25" s="28">
        <f t="shared" si="3"/>
        <v>21.330680384274189</v>
      </c>
      <c r="F25" s="28">
        <f t="shared" si="3"/>
        <v>23.545924617197631</v>
      </c>
      <c r="G25" s="28">
        <f t="shared" si="3"/>
        <v>8.0542728831002162</v>
      </c>
      <c r="H25" s="28">
        <f t="shared" si="3"/>
        <v>4.6490291118910525</v>
      </c>
    </row>
    <row r="26" spans="2:8" ht="15">
      <c r="B26" s="38" t="s">
        <v>18</v>
      </c>
      <c r="C26" s="28">
        <f t="shared" si="3"/>
        <v>0.41086089481897747</v>
      </c>
      <c r="D26" s="28">
        <f t="shared" si="3"/>
        <v>6.3529806525078723</v>
      </c>
      <c r="E26" s="28">
        <f t="shared" si="3"/>
        <v>2.159804690672225</v>
      </c>
      <c r="F26" s="28">
        <f t="shared" si="3"/>
        <v>2.4416356778560599</v>
      </c>
      <c r="G26" s="28">
        <f t="shared" si="3"/>
        <v>8.0542728831002162</v>
      </c>
      <c r="H26" s="28">
        <f t="shared" si="3"/>
        <v>4.6490291118910525</v>
      </c>
    </row>
    <row r="29" spans="2:8" ht="13.5" thickBot="1"/>
    <row r="30" spans="2:8" ht="12.75" customHeight="1">
      <c r="B30" s="135" t="s">
        <v>45</v>
      </c>
      <c r="C30" s="136"/>
      <c r="D30" s="136"/>
      <c r="E30" s="137"/>
    </row>
    <row r="31" spans="2:8" ht="13.5" customHeight="1" thickBot="1">
      <c r="B31" s="138"/>
      <c r="C31" s="139"/>
      <c r="D31" s="139"/>
      <c r="E31" s="140"/>
    </row>
  </sheetData>
  <mergeCells count="3">
    <mergeCell ref="C7:E7"/>
    <mergeCell ref="C18:E18"/>
    <mergeCell ref="B30:E31"/>
  </mergeCells>
  <pageMargins left="0.70866141732283472" right="0.70866141732283472" top="0.74803149606299213" bottom="0.74803149606299213" header="0.31496062992125984" footer="0.31496062992125984"/>
  <pageSetup paperSize="8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8"/>
  <sheetViews>
    <sheetView workbookViewId="0">
      <selection activeCell="J5" sqref="J5"/>
    </sheetView>
  </sheetViews>
  <sheetFormatPr defaultColWidth="7.75" defaultRowHeight="12.75"/>
  <cols>
    <col min="1" max="2" width="7.75" style="124"/>
    <col min="3" max="3" width="10.75" style="124" bestFit="1" customWidth="1"/>
    <col min="4" max="4" width="9.75" style="124" bestFit="1" customWidth="1"/>
    <col min="5" max="7" width="7.75" style="124"/>
    <col min="8" max="9" width="9.75" style="124" bestFit="1" customWidth="1"/>
    <col min="10" max="16384" width="7.75" style="124"/>
  </cols>
  <sheetData>
    <row r="4" spans="2:10" ht="75">
      <c r="B4" s="122"/>
      <c r="C4" s="123" t="s">
        <v>79</v>
      </c>
      <c r="D4" s="123" t="s">
        <v>80</v>
      </c>
      <c r="E4" s="123" t="s">
        <v>81</v>
      </c>
      <c r="F4" s="123" t="s">
        <v>82</v>
      </c>
      <c r="G4" s="123" t="s">
        <v>83</v>
      </c>
      <c r="H4" s="123" t="s">
        <v>84</v>
      </c>
      <c r="I4" s="123" t="s">
        <v>85</v>
      </c>
      <c r="J4" s="123" t="s">
        <v>86</v>
      </c>
    </row>
    <row r="5" spans="2:10" ht="15">
      <c r="B5" s="125" t="s">
        <v>0</v>
      </c>
      <c r="C5" s="126">
        <v>12923.189814640116</v>
      </c>
      <c r="D5" s="126">
        <f>0.35*C5</f>
        <v>4523.1164351240404</v>
      </c>
      <c r="E5" s="127">
        <v>6.8000000000000005E-2</v>
      </c>
      <c r="F5" s="126">
        <f>D5*E5</f>
        <v>307.57191758843476</v>
      </c>
      <c r="G5" s="127">
        <v>6.3E-2</v>
      </c>
      <c r="H5" s="126">
        <f>D5*G5</f>
        <v>284.95633541281455</v>
      </c>
      <c r="I5" s="126">
        <f>F5-H5</f>
        <v>22.615582175620204</v>
      </c>
      <c r="J5" s="128">
        <f t="shared" ref="J5:J18" si="0">I5/0.7</f>
        <v>32.307974536600291</v>
      </c>
    </row>
    <row r="6" spans="2:10" ht="15">
      <c r="B6" s="125" t="s">
        <v>87</v>
      </c>
      <c r="C6" s="126">
        <v>9279.384780467386</v>
      </c>
      <c r="D6" s="126">
        <f t="shared" ref="D6:D18" si="1">0.35*C6</f>
        <v>3247.784673163585</v>
      </c>
      <c r="E6" s="127">
        <v>6.7000000000000004E-2</v>
      </c>
      <c r="F6" s="126">
        <f t="shared" ref="F6:F18" si="2">D6*E6</f>
        <v>217.60157310196021</v>
      </c>
      <c r="G6" s="127">
        <v>6.3E-2</v>
      </c>
      <c r="H6" s="126">
        <f t="shared" ref="H6:H18" si="3">D6*G6</f>
        <v>204.61043440930587</v>
      </c>
      <c r="I6" s="126">
        <f t="shared" ref="I6:I18" si="4">F6-H6</f>
        <v>12.991138692654346</v>
      </c>
      <c r="J6" s="128">
        <f t="shared" si="0"/>
        <v>18.558769560934781</v>
      </c>
    </row>
    <row r="7" spans="2:10" ht="15">
      <c r="B7" s="125" t="s">
        <v>88</v>
      </c>
      <c r="C7" s="126">
        <v>12643.80162958955</v>
      </c>
      <c r="D7" s="126">
        <f t="shared" si="1"/>
        <v>4425.3305703563419</v>
      </c>
      <c r="E7" s="127">
        <v>6.7000000000000004E-2</v>
      </c>
      <c r="F7" s="126">
        <f t="shared" si="2"/>
        <v>296.49714821387494</v>
      </c>
      <c r="G7" s="127">
        <v>6.3E-2</v>
      </c>
      <c r="H7" s="126">
        <f t="shared" si="3"/>
        <v>278.79582593244953</v>
      </c>
      <c r="I7" s="126">
        <f t="shared" si="4"/>
        <v>17.701322281425405</v>
      </c>
      <c r="J7" s="128">
        <f t="shared" si="0"/>
        <v>25.28760325917915</v>
      </c>
    </row>
    <row r="8" spans="2:10" ht="15">
      <c r="B8" s="125" t="s">
        <v>3</v>
      </c>
      <c r="C8" s="126">
        <v>16193.196675055326</v>
      </c>
      <c r="D8" s="126">
        <f t="shared" si="1"/>
        <v>5667.6188362693638</v>
      </c>
      <c r="E8" s="127">
        <v>6.7000000000000004E-2</v>
      </c>
      <c r="F8" s="126">
        <f t="shared" si="2"/>
        <v>379.73046203004742</v>
      </c>
      <c r="G8" s="127">
        <v>6.3E-2</v>
      </c>
      <c r="H8" s="126">
        <f t="shared" si="3"/>
        <v>357.05998668496994</v>
      </c>
      <c r="I8" s="126">
        <f t="shared" si="4"/>
        <v>22.670475345077477</v>
      </c>
      <c r="J8" s="128">
        <f t="shared" si="0"/>
        <v>32.386393350110687</v>
      </c>
    </row>
    <row r="9" spans="2:10" ht="15">
      <c r="B9" s="125" t="s">
        <v>4</v>
      </c>
      <c r="C9" s="126">
        <v>15711.697350633371</v>
      </c>
      <c r="D9" s="126">
        <f t="shared" si="1"/>
        <v>5499.0940727216794</v>
      </c>
      <c r="E9" s="127">
        <v>6.7000000000000004E-2</v>
      </c>
      <c r="F9" s="126">
        <f t="shared" si="2"/>
        <v>368.43930287235253</v>
      </c>
      <c r="G9" s="127">
        <v>6.3E-2</v>
      </c>
      <c r="H9" s="126">
        <f t="shared" si="3"/>
        <v>346.44292658146583</v>
      </c>
      <c r="I9" s="126">
        <f t="shared" si="4"/>
        <v>21.996376290886701</v>
      </c>
      <c r="J9" s="128">
        <f t="shared" si="0"/>
        <v>31.423394701266719</v>
      </c>
    </row>
    <row r="10" spans="2:10" ht="15">
      <c r="B10" s="125" t="s">
        <v>5</v>
      </c>
      <c r="C10" s="126">
        <v>7490.4076492829208</v>
      </c>
      <c r="D10" s="126">
        <f t="shared" si="1"/>
        <v>2621.6426772490222</v>
      </c>
      <c r="E10" s="127">
        <v>6.7000000000000004E-2</v>
      </c>
      <c r="F10" s="126">
        <f t="shared" si="2"/>
        <v>175.65005937568449</v>
      </c>
      <c r="G10" s="127">
        <v>6.3E-2</v>
      </c>
      <c r="H10" s="126">
        <f t="shared" si="3"/>
        <v>165.16348866668841</v>
      </c>
      <c r="I10" s="126">
        <f t="shared" si="4"/>
        <v>10.486570708996084</v>
      </c>
      <c r="J10" s="128">
        <f t="shared" si="0"/>
        <v>14.980815298565835</v>
      </c>
    </row>
    <row r="11" spans="2:10" ht="15">
      <c r="B11" s="125" t="s">
        <v>6</v>
      </c>
      <c r="C11" s="126">
        <v>11141.671026282176</v>
      </c>
      <c r="D11" s="126">
        <f t="shared" si="1"/>
        <v>3899.5848591987615</v>
      </c>
      <c r="E11" s="127">
        <v>6.7000000000000004E-2</v>
      </c>
      <c r="F11" s="126">
        <f t="shared" si="2"/>
        <v>261.27218556631703</v>
      </c>
      <c r="G11" s="127">
        <v>6.3E-2</v>
      </c>
      <c r="H11" s="126">
        <f t="shared" si="3"/>
        <v>245.67384612952196</v>
      </c>
      <c r="I11" s="126">
        <f t="shared" si="4"/>
        <v>15.598339436795072</v>
      </c>
      <c r="J11" s="128">
        <f t="shared" si="0"/>
        <v>22.283342052564389</v>
      </c>
    </row>
    <row r="12" spans="2:10" ht="15">
      <c r="B12" s="125" t="s">
        <v>7</v>
      </c>
      <c r="C12" s="126">
        <v>12835.341713537604</v>
      </c>
      <c r="D12" s="126">
        <f t="shared" si="1"/>
        <v>4492.369599738161</v>
      </c>
      <c r="E12" s="127">
        <v>6.7000000000000004E-2</v>
      </c>
      <c r="F12" s="126">
        <f t="shared" si="2"/>
        <v>300.98876318245681</v>
      </c>
      <c r="G12" s="127">
        <v>6.3E-2</v>
      </c>
      <c r="H12" s="126">
        <f t="shared" si="3"/>
        <v>283.01928478350413</v>
      </c>
      <c r="I12" s="126">
        <f t="shared" si="4"/>
        <v>17.969478398952674</v>
      </c>
      <c r="J12" s="128">
        <f t="shared" si="0"/>
        <v>25.67068342707525</v>
      </c>
    </row>
    <row r="13" spans="2:10" ht="15">
      <c r="B13" s="125" t="s">
        <v>8</v>
      </c>
      <c r="C13" s="126">
        <v>12864.057481419342</v>
      </c>
      <c r="D13" s="126">
        <f t="shared" si="1"/>
        <v>4502.4201184967696</v>
      </c>
      <c r="E13" s="127">
        <v>6.7000000000000004E-2</v>
      </c>
      <c r="F13" s="126">
        <f t="shared" si="2"/>
        <v>301.66214793928356</v>
      </c>
      <c r="G13" s="127">
        <v>6.3E-2</v>
      </c>
      <c r="H13" s="126">
        <f t="shared" si="3"/>
        <v>283.65246746529647</v>
      </c>
      <c r="I13" s="126">
        <f t="shared" si="4"/>
        <v>18.009680473987089</v>
      </c>
      <c r="J13" s="128">
        <f t="shared" si="0"/>
        <v>25.728114962838699</v>
      </c>
    </row>
    <row r="14" spans="2:10" ht="15">
      <c r="B14" s="125" t="s">
        <v>9</v>
      </c>
      <c r="C14" s="126">
        <v>19514.615157865574</v>
      </c>
      <c r="D14" s="126">
        <f t="shared" si="1"/>
        <v>6830.1153052529507</v>
      </c>
      <c r="E14" s="127">
        <v>6.7000000000000004E-2</v>
      </c>
      <c r="F14" s="126">
        <f t="shared" si="2"/>
        <v>457.61772545194771</v>
      </c>
      <c r="G14" s="127">
        <v>6.3E-2</v>
      </c>
      <c r="H14" s="126">
        <f t="shared" si="3"/>
        <v>430.29726423093592</v>
      </c>
      <c r="I14" s="126">
        <f t="shared" si="4"/>
        <v>27.320461221011783</v>
      </c>
      <c r="J14" s="128">
        <f t="shared" si="0"/>
        <v>39.02923031573112</v>
      </c>
    </row>
    <row r="15" spans="2:10" ht="15">
      <c r="B15" s="125" t="s">
        <v>10</v>
      </c>
      <c r="C15" s="126">
        <v>13195.396971106804</v>
      </c>
      <c r="D15" s="126">
        <f t="shared" si="1"/>
        <v>4618.3889398873807</v>
      </c>
      <c r="E15" s="127">
        <v>6.7000000000000004E-2</v>
      </c>
      <c r="F15" s="126">
        <f t="shared" si="2"/>
        <v>309.43205897245451</v>
      </c>
      <c r="G15" s="127">
        <v>6.3E-2</v>
      </c>
      <c r="H15" s="126">
        <f t="shared" si="3"/>
        <v>290.95850321290499</v>
      </c>
      <c r="I15" s="126">
        <f t="shared" si="4"/>
        <v>18.473555759549527</v>
      </c>
      <c r="J15" s="128">
        <f t="shared" si="0"/>
        <v>26.390793942213612</v>
      </c>
    </row>
    <row r="16" spans="2:10" ht="15">
      <c r="B16" s="125" t="s">
        <v>11</v>
      </c>
      <c r="C16" s="126">
        <v>15041.210102430543</v>
      </c>
      <c r="D16" s="126">
        <f t="shared" si="1"/>
        <v>5264.4235358506894</v>
      </c>
      <c r="E16" s="127">
        <v>6.7000000000000004E-2</v>
      </c>
      <c r="F16" s="126">
        <f t="shared" si="2"/>
        <v>352.71637690199623</v>
      </c>
      <c r="G16" s="127">
        <v>6.3E-2</v>
      </c>
      <c r="H16" s="126">
        <f t="shared" si="3"/>
        <v>331.65868275859344</v>
      </c>
      <c r="I16" s="126">
        <f t="shared" si="4"/>
        <v>21.057694143402784</v>
      </c>
      <c r="J16" s="128">
        <f t="shared" si="0"/>
        <v>30.082420204861123</v>
      </c>
    </row>
    <row r="17" spans="2:10" ht="15">
      <c r="B17" s="125" t="s">
        <v>12</v>
      </c>
      <c r="C17" s="126">
        <v>8141.7437395242105</v>
      </c>
      <c r="D17" s="126">
        <f t="shared" si="1"/>
        <v>2849.6103088334735</v>
      </c>
      <c r="E17" s="127">
        <v>6.7000000000000004E-2</v>
      </c>
      <c r="F17" s="126">
        <f t="shared" si="2"/>
        <v>190.92389069184273</v>
      </c>
      <c r="G17" s="127">
        <v>6.3E-2</v>
      </c>
      <c r="H17" s="126">
        <f t="shared" si="3"/>
        <v>179.52544945650882</v>
      </c>
      <c r="I17" s="126">
        <f t="shared" si="4"/>
        <v>11.398441235333905</v>
      </c>
      <c r="J17" s="128">
        <f t="shared" si="0"/>
        <v>16.283487479048436</v>
      </c>
    </row>
    <row r="18" spans="2:10" ht="15">
      <c r="B18" s="125" t="s">
        <v>13</v>
      </c>
      <c r="C18" s="126">
        <v>16913.823258309872</v>
      </c>
      <c r="D18" s="126">
        <f t="shared" si="1"/>
        <v>5919.8381404084548</v>
      </c>
      <c r="E18" s="127">
        <v>6.7000000000000004E-2</v>
      </c>
      <c r="F18" s="126">
        <f t="shared" si="2"/>
        <v>396.62915540736651</v>
      </c>
      <c r="G18" s="127">
        <v>6.3E-2</v>
      </c>
      <c r="H18" s="126">
        <f t="shared" si="3"/>
        <v>372.94980284573268</v>
      </c>
      <c r="I18" s="126">
        <f t="shared" si="4"/>
        <v>23.679352561633834</v>
      </c>
      <c r="J18" s="128">
        <f t="shared" si="0"/>
        <v>33.827646516619765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Classification xmlns="eecedeb9-13b3-4e62-b003-046c92e1668a">Unclassified</Classification>
    <Descriptor xmlns="eecedeb9-13b3-4e62-b003-046c92e1668a" xsi:nil="true"/>
    <_Status xmlns="http://schemas.microsoft.com/sharepoint/v3/fields">Draft</_Status>
    <Recipient xmlns="eecedeb9-13b3-4e62-b003-046c92e1668a" xsi:nil="true"/>
    <_x003a_ xmlns="eecedeb9-13b3-4e62-b003-046c92e1668a" xsi:nil="true"/>
    <Publication_x0020_Date_x003a_ xmlns="eecedeb9-13b3-4e62-b003-046c92e1668a" xsi:nil="true"/>
    <_x003a__x003a_ xmlns="eecedeb9-13b3-4e62-b003-046c92e1668a" xsi:nil="true"/>
    <Ref_x0020_No xmlns="eecedeb9-13b3-4e62-b003-046c92e166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fgemExternalPublication" ma:contentTypeID="0x010100DBBBAAEB4B409F4BA1DBACA726DF968800EF01B7EDEA11C947A2DAE8DCECE92845" ma:contentTypeVersion="8" ma:contentTypeDescription="Documents published externally eg Consultation" ma:contentTypeScope="" ma:versionID="edbcaeff8d32a97655648676d0ede5bf">
  <xsd:schema xmlns:xsd="http://www.w3.org/2001/XMLSchema" xmlns:p="http://schemas.microsoft.com/office/2006/metadata/properties" xmlns:ns2="eecedeb9-13b3-4e62-b003-046c92e1668a" xmlns:ns3="http://schemas.microsoft.com/sharepoint/v3/fields" targetNamespace="http://schemas.microsoft.com/office/2006/metadata/properties" ma:root="true" ma:fieldsID="ceb6f911166e3641cd2b29721d966c2b" ns2:_="" ns3:_="">
    <xsd:import namespace="eecedeb9-13b3-4e62-b003-046c92e1668a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x003a_" minOccurs="0"/>
                <xsd:element ref="ns2:_x003a__x003a_" minOccurs="0"/>
                <xsd:element ref="ns2:Ref_x0020_No" minOccurs="0"/>
                <xsd:element ref="ns2:Recipient" minOccurs="0"/>
                <xsd:element ref="ns2:Classification"/>
                <xsd:element ref="ns2:Descriptor" minOccurs="0"/>
                <xsd:element ref="ns3:_Status" minOccurs="0"/>
                <xsd:element ref="ns2:Publication_x0020_Date_x003a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ecedeb9-13b3-4e62-b003-046c92e1668a" elementFormDefault="qualified">
    <xsd:import namespace="http://schemas.microsoft.com/office/2006/documentManagement/types"/>
    <xsd:element name="_x003a_" ma:index="8" nillable="true" ma:displayName=":" ma:default="" ma:description="To group documents together eg Responses with a Consultation Doc.  The format is Main Document Publication Date as YYYY/MM/DD - Main Document Title - Ref No &#10;(keep the Title part short and use copy and paste to ensure grouping works - check in Publication view)" ma:internalName="_x003A_">
      <xsd:simpleType>
        <xsd:restriction base="dms:Text">
          <xsd:maxLength value="255"/>
        </xsd:restriction>
      </xsd:simpleType>
    </xsd:element>
    <xsd:element name="_x003a__x003a_" ma:index="9" nillable="true" ma:displayName="::" ma:default="-Main Document" ma:description="Used to place Subsidiary Documents and Responses as 'children' to the Main Document, with Subsidiary Documents first" ma:format="Dropdown" ma:internalName="_x003A__x003A_">
      <xsd:simpleType>
        <xsd:restriction base="dms:Choice">
          <xsd:enumeration value="-Main Document"/>
          <xsd:enumeration value="-Subsidiary Document"/>
          <xsd:enumeration value="Response"/>
        </xsd:restriction>
      </xsd:simpleType>
    </xsd:element>
    <xsd:element name="Ref_x0020_No" ma:index="10" nillable="true" ma:displayName="Ref No" ma:description="Generally the Ofgem Reference Number assigned by Comms for external publication" ma:internalName="Ref_x0020_No">
      <xsd:simpleType>
        <xsd:restriction base="dms:Text">
          <xsd:maxLength value="255"/>
        </xsd:restriction>
      </xsd:simpleType>
    </xsd:element>
    <xsd:element name="Recipient" ma:index="11" nillable="true" ma:displayName="Recipient" ma:default="" ma:description="Internal or external person(s) or group (eg Exec, SMT or Authority).  For Legal Advice put recipient of advice." ma:internalName="Recipient">
      <xsd:simpleType>
        <xsd:restriction base="dms:Text">
          <xsd:maxLength value="255"/>
        </xsd:restriction>
      </xsd:simpleType>
    </xsd:element>
    <xsd:element name="Classification" ma:index="12" ma:displayName="Classification" ma:default="Unclassified" ma:format="Dropdown" ma:internalName="Classification">
      <xsd:simpleType>
        <xsd:restriction base="dms:Choice">
          <xsd:enumeration value="Unclassified"/>
          <xsd:enumeration value="Protect"/>
          <xsd:enumeration value="Restricted"/>
        </xsd:restriction>
      </xsd:simpleType>
    </xsd:element>
    <xsd:element name="Descriptor" ma:index="13" nillable="true" ma:displayName="Descriptor" ma:format="Dropdown" ma:internalName="Descriptor">
      <xsd:simpleType>
        <xsd:restriction base="dms:Choice">
          <xsd:enumeration value="Commercial"/>
          <xsd:enumeration value="Management"/>
          <xsd:enumeration value="Market Sensitive"/>
          <xsd:enumeration value="Staff"/>
        </xsd:restriction>
      </xsd:simpleType>
    </xsd:element>
    <xsd:element name="Publication_x0020_Date_x003a_" ma:index="15" nillable="true" ma:displayName="Publication Date:" ma:default="[today]" ma:description="The Publication Date" ma:format="DateOnly" ma:internalName="Publication_x0020_Date_x003A_">
      <xsd:simpleType>
        <xsd:restriction base="dms:DateTime"/>
      </xsd:simpleType>
    </xsd:element>
  </xsd:schema>
  <xsd:schema xmlns:xsd="http://www.w3.org/2001/XMLSchema" xmlns:dms="http://schemas.microsoft.com/office/2006/documentManagement/types" targetNamespace="http://schemas.microsoft.com/sharepoint/v3/fields" elementFormDefault="qualified">
    <xsd:import namespace="http://schemas.microsoft.com/office/2006/documentManagement/types"/>
    <xsd:element name="_Status" ma:index="14" nillable="true" ma:displayName="Status" ma:default="Draft" ma:description="Choose the appropriate status from the drop-down" ma:format="Dropdown" ma:internalName="_Status">
      <xsd:simpleType>
        <xsd:restriction base="dms:Choice">
          <xsd:enumeration value="Draft"/>
          <xsd:enumeration value="For comment"/>
          <xsd:enumeration value="Peer Reviewed"/>
          <xsd:enumeration value="Head of Dept Reviewed"/>
          <xsd:enumeration value="Legally Reviewed"/>
          <xsd:enumeration value="MD Approved"/>
          <xsd:enumeration value="Final not for Registry"/>
          <xsd:enumeration value="Final and Sent to Registry"/>
          <xsd:enumeration value="Published"/>
          <xsd:enumeration value="For deletion review"/>
          <xsd:enumeration value="External Draft"/>
          <xsd:enumeration value="External for comment"/>
          <xsd:enumeration value="External for action"/>
          <xsd:enumeration value="External Final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072027B-C7B5-4F0A-B2D6-484316481A98}"/>
</file>

<file path=customXml/itemProps2.xml><?xml version="1.0" encoding="utf-8"?>
<ds:datastoreItem xmlns:ds="http://schemas.openxmlformats.org/officeDocument/2006/customXml" ds:itemID="{167EE983-9A07-4192-B476-B6C1FC64C7ED}"/>
</file>

<file path=customXml/itemProps3.xml><?xml version="1.0" encoding="utf-8"?>
<ds:datastoreItem xmlns:ds="http://schemas.openxmlformats.org/officeDocument/2006/customXml" ds:itemID="{D072027B-C7B5-4F0A-B2D6-484316481A98}"/>
</file>

<file path=customXml/itemProps4.xml><?xml version="1.0" encoding="utf-8"?>
<ds:datastoreItem xmlns:ds="http://schemas.openxmlformats.org/officeDocument/2006/customXml" ds:itemID="{141DF8C2-A3D6-497F-BBDF-4C287B0D77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Summary tables</vt:lpstr>
      <vt:lpstr>Cost assessment DNO Summary</vt:lpstr>
      <vt:lpstr>Cost assessment Group Summary</vt:lpstr>
      <vt:lpstr>DNO annual</vt:lpstr>
      <vt:lpstr>Group annual</vt:lpstr>
      <vt:lpstr>Totex profile</vt:lpstr>
      <vt:lpstr>CA DNO Scatter plot</vt:lpstr>
      <vt:lpstr>CA Group Scatter plot</vt:lpstr>
      <vt:lpstr>CoE</vt:lpstr>
      <vt:lpstr>CA+mon by DNO</vt:lpstr>
      <vt:lpstr>CA+mon by Group</vt:lpstr>
      <vt:lpstr>'CA DNO Scatter plot'!Print_Area</vt:lpstr>
      <vt:lpstr>'CA Group Scatter plot'!Print_Area</vt:lpstr>
      <vt:lpstr>'Cost assessment DNO Summary'!Print_Area</vt:lpstr>
      <vt:lpstr>'Cost assessment Group Summary'!Print_Area</vt:lpstr>
      <vt:lpstr>'DNO annual'!Print_Area</vt:lpstr>
      <vt:lpstr>'Group annual'!Print_Area</vt:lpstr>
      <vt:lpstr>'Summary tables'!Print_Area</vt:lpstr>
      <vt:lpstr>'Totex profile'!Print_Area</vt:lpstr>
    </vt:vector>
  </TitlesOfParts>
  <Company>Ofgem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Fast track comparisons for website</dc:title>
  <dc:creator>%USERNAME%</dc:creator>
  <cp:lastModifiedBy>TJ</cp:lastModifiedBy>
  <cp:lastPrinted>2013-12-06T14:10:13Z</cp:lastPrinted>
  <dcterms:created xsi:type="dcterms:W3CDTF">2013-10-03T16:44:34Z</dcterms:created>
  <dcterms:modified xsi:type="dcterms:W3CDTF">2013-12-06T14:13:43Z</dcterms:modified>
  <cp:contentType>OfgemExternalPublication</cp:contentType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5" name="ContentTypeId">
    <vt:lpwstr>0x010100DBBBAAEB4B409F4BA1DBACA726DF968800EF01B7EDEA11C947A2DAE8DCECE92845</vt:lpwstr>
  </property>
</Properties>
</file>