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7400" windowHeight="11760" tabRatio="838"/>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0">'Statistical analysis'!$A$1:$O$80</definedName>
  </definedNames>
  <calcPr calcId="125725"/>
</workbook>
</file>

<file path=xl/calcChain.xml><?xml version="1.0" encoding="utf-8"?>
<calcChain xmlns="http://schemas.openxmlformats.org/spreadsheetml/2006/main">
  <c r="N9" i="7"/>
  <c r="M9"/>
  <c r="L9"/>
  <c r="K9"/>
  <c r="J9"/>
  <c r="I9"/>
  <c r="H9"/>
  <c r="N25" i="13" l="1"/>
  <c r="N27"/>
  <c r="N29"/>
  <c r="N26"/>
  <c r="N28"/>
  <c r="B30"/>
  <c r="D30"/>
  <c r="F30"/>
  <c r="H30"/>
  <c r="J30"/>
  <c r="L30"/>
  <c r="C30"/>
  <c r="E30"/>
  <c r="G30"/>
  <c r="I30"/>
  <c r="K30"/>
  <c r="M30"/>
  <c r="CN32" i="8" l="1"/>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CG11" l="1"/>
  <c r="CN11"/>
  <c r="CM11"/>
  <c r="CL11"/>
  <c r="CK11"/>
  <c r="CI11"/>
  <c r="CH11"/>
  <c r="CF11"/>
  <c r="CE11"/>
  <c r="CD11"/>
  <c r="CC11"/>
  <c r="CB11"/>
  <c r="CA11"/>
  <c r="BZ11"/>
  <c r="BY11"/>
  <c r="BW11"/>
  <c r="BV11"/>
  <c r="BU11"/>
  <c r="BT11"/>
  <c r="BS11"/>
  <c r="BR11"/>
  <c r="BQ11"/>
  <c r="BP11"/>
  <c r="BO11"/>
  <c r="BN11"/>
  <c r="BM11"/>
  <c r="BL11" l="1"/>
  <c r="BX11"/>
  <c r="CJ11"/>
  <c r="AM11" l="1"/>
  <c r="AM25" s="1"/>
  <c r="AL11"/>
  <c r="AK11"/>
  <c r="AK25" s="1"/>
  <c r="AJ11"/>
  <c r="AI11"/>
  <c r="AI25" s="1"/>
  <c r="AH11"/>
  <c r="AG11"/>
  <c r="AG25" s="1"/>
  <c r="AF11"/>
  <c r="AE11"/>
  <c r="AE25" s="1"/>
  <c r="AD11"/>
  <c r="AC11"/>
  <c r="AC25" s="1"/>
  <c r="AB11"/>
  <c r="AA11"/>
  <c r="AA25" s="1"/>
  <c r="Z11"/>
  <c r="Y11"/>
  <c r="Y25" s="1"/>
  <c r="X11"/>
  <c r="W11"/>
  <c r="W25" s="1"/>
  <c r="V11"/>
  <c r="U11"/>
  <c r="U25" s="1"/>
  <c r="T11"/>
  <c r="S11"/>
  <c r="S25" s="1"/>
  <c r="R11"/>
  <c r="Q11"/>
  <c r="Q25" s="1"/>
  <c r="P11"/>
  <c r="O11"/>
  <c r="O25" s="1"/>
  <c r="N11"/>
  <c r="M11"/>
  <c r="M25" s="1"/>
  <c r="L11"/>
  <c r="K11"/>
  <c r="K25" s="1"/>
  <c r="J11"/>
  <c r="I11"/>
  <c r="I25" s="1"/>
  <c r="H11"/>
  <c r="G11"/>
  <c r="G25" s="1"/>
  <c r="F11"/>
  <c r="E11"/>
  <c r="E25" s="1"/>
  <c r="D11"/>
  <c r="AM34"/>
  <c r="AL34"/>
  <c r="AK34"/>
  <c r="AJ34"/>
  <c r="AI34"/>
  <c r="AH34"/>
  <c r="AG34"/>
  <c r="AF34"/>
  <c r="AE34"/>
  <c r="AD34"/>
  <c r="AC34"/>
  <c r="AB34"/>
  <c r="AA34"/>
  <c r="Z34"/>
  <c r="Y34"/>
  <c r="X34"/>
  <c r="W34"/>
  <c r="V34"/>
  <c r="U34"/>
  <c r="T34"/>
  <c r="S34"/>
  <c r="R34"/>
  <c r="Q34"/>
  <c r="P34"/>
  <c r="O34"/>
  <c r="N34"/>
  <c r="M34"/>
  <c r="L34"/>
  <c r="K34"/>
  <c r="J34"/>
  <c r="I34"/>
  <c r="H34"/>
  <c r="G34"/>
  <c r="F34"/>
  <c r="E34"/>
  <c r="D34"/>
  <c r="E33"/>
  <c r="D33"/>
  <c r="AM26"/>
  <c r="AL26"/>
  <c r="AK26"/>
  <c r="AJ26"/>
  <c r="AI26"/>
  <c r="AH26"/>
  <c r="AG26"/>
  <c r="AF26"/>
  <c r="AE26"/>
  <c r="AD26"/>
  <c r="AC26"/>
  <c r="AB26"/>
  <c r="AA26"/>
  <c r="Z26"/>
  <c r="Y26"/>
  <c r="X26"/>
  <c r="W26"/>
  <c r="V26"/>
  <c r="U26"/>
  <c r="T26"/>
  <c r="S26"/>
  <c r="R26"/>
  <c r="Q26"/>
  <c r="P26"/>
  <c r="O26"/>
  <c r="N26"/>
  <c r="M26"/>
  <c r="L26"/>
  <c r="K26"/>
  <c r="J26"/>
  <c r="I26"/>
  <c r="H26"/>
  <c r="G26"/>
  <c r="F26"/>
  <c r="E26"/>
  <c r="D26"/>
  <c r="CN25"/>
  <c r="CM25"/>
  <c r="CL25"/>
  <c r="CK25"/>
  <c r="CJ25"/>
  <c r="CI25"/>
  <c r="CH25"/>
  <c r="CG25"/>
  <c r="CF25"/>
  <c r="CE25"/>
  <c r="CD25"/>
  <c r="CC25"/>
  <c r="CB25"/>
  <c r="CA25"/>
  <c r="BZ25"/>
  <c r="BY25"/>
  <c r="BX25"/>
  <c r="BW25"/>
  <c r="BV25"/>
  <c r="BU25"/>
  <c r="BT25"/>
  <c r="BS25"/>
  <c r="BR25"/>
  <c r="BQ25"/>
  <c r="BP25"/>
  <c r="BO25"/>
  <c r="BN25"/>
  <c r="BM25"/>
  <c r="BL25"/>
  <c r="AL25"/>
  <c r="AJ25"/>
  <c r="AH25"/>
  <c r="AF25"/>
  <c r="AD25"/>
  <c r="AB25"/>
  <c r="Z25"/>
  <c r="X25"/>
  <c r="V25"/>
  <c r="T25"/>
  <c r="R25"/>
  <c r="P25"/>
  <c r="N25"/>
  <c r="L25"/>
  <c r="J25"/>
  <c r="H25"/>
  <c r="F25"/>
  <c r="D25"/>
  <c r="CN20"/>
  <c r="CM20"/>
  <c r="CL20"/>
  <c r="CK20"/>
  <c r="CJ20"/>
  <c r="CI20"/>
  <c r="CH20"/>
  <c r="CG20"/>
  <c r="CF20"/>
  <c r="CE20"/>
  <c r="CD20"/>
  <c r="CC20"/>
  <c r="CB20"/>
  <c r="CA20"/>
  <c r="BZ20"/>
  <c r="BY20"/>
  <c r="BX20"/>
  <c r="DC20" s="1"/>
  <c r="BW20"/>
  <c r="BV20"/>
  <c r="BU20"/>
  <c r="BT20"/>
  <c r="BS20"/>
  <c r="BR20"/>
  <c r="BQ20"/>
  <c r="BP20"/>
  <c r="BO20"/>
  <c r="BN20"/>
  <c r="BM20"/>
  <c r="BL20"/>
  <c r="DB20" s="1"/>
  <c r="BK20"/>
  <c r="BJ20"/>
  <c r="BI20"/>
  <c r="BH20"/>
  <c r="BG20"/>
  <c r="BF20"/>
  <c r="BE20"/>
  <c r="BD20"/>
  <c r="BC20"/>
  <c r="BB20"/>
  <c r="BA20"/>
  <c r="AZ20"/>
  <c r="DA20" s="1"/>
  <c r="AY20"/>
  <c r="AX20"/>
  <c r="AW20"/>
  <c r="AV20"/>
  <c r="AU20"/>
  <c r="AT20"/>
  <c r="AS20"/>
  <c r="AR20"/>
  <c r="AQ20"/>
  <c r="AP20"/>
  <c r="AO20"/>
  <c r="AN20"/>
  <c r="CZ20" s="1"/>
  <c r="AM20"/>
  <c r="AL20"/>
  <c r="AK20"/>
  <c r="AJ20"/>
  <c r="AI20"/>
  <c r="AH20"/>
  <c r="AG20"/>
  <c r="AF20"/>
  <c r="AE20"/>
  <c r="AD20"/>
  <c r="AC20"/>
  <c r="AB20"/>
  <c r="CY20" s="1"/>
  <c r="AA20"/>
  <c r="Z20"/>
  <c r="Y20"/>
  <c r="X20"/>
  <c r="W20"/>
  <c r="V20"/>
  <c r="U20"/>
  <c r="T20"/>
  <c r="S20"/>
  <c r="R20"/>
  <c r="Q20"/>
  <c r="P20"/>
  <c r="CX20" s="1"/>
  <c r="O20"/>
  <c r="N20"/>
  <c r="M20"/>
  <c r="L20"/>
  <c r="K20"/>
  <c r="J20"/>
  <c r="I20"/>
  <c r="H20"/>
  <c r="G20"/>
  <c r="F20"/>
  <c r="E20"/>
  <c r="D20"/>
  <c r="CW20" s="1"/>
  <c r="CN19"/>
  <c r="CM19"/>
  <c r="CL19"/>
  <c r="CK19"/>
  <c r="CJ19"/>
  <c r="DD19" s="1"/>
  <c r="CI19"/>
  <c r="CH19"/>
  <c r="CG19"/>
  <c r="CF19"/>
  <c r="CE19"/>
  <c r="CD19"/>
  <c r="CC19"/>
  <c r="CB19"/>
  <c r="CA19"/>
  <c r="BZ19"/>
  <c r="BY19"/>
  <c r="BX19"/>
  <c r="DC19" s="1"/>
  <c r="BW19"/>
  <c r="BV19"/>
  <c r="BU19"/>
  <c r="BT19"/>
  <c r="BS19"/>
  <c r="BR19"/>
  <c r="BQ19"/>
  <c r="BP19"/>
  <c r="BO19"/>
  <c r="BN19"/>
  <c r="BM19"/>
  <c r="BL19"/>
  <c r="DB19" s="1"/>
  <c r="BK19"/>
  <c r="BJ19"/>
  <c r="BI19"/>
  <c r="BH19"/>
  <c r="BG19"/>
  <c r="BF19"/>
  <c r="BE19"/>
  <c r="BD19"/>
  <c r="BC19"/>
  <c r="BB19"/>
  <c r="BA19"/>
  <c r="AZ19"/>
  <c r="DA19" s="1"/>
  <c r="AY19"/>
  <c r="AX19"/>
  <c r="AW19"/>
  <c r="AV19"/>
  <c r="AU19"/>
  <c r="AT19"/>
  <c r="AS19"/>
  <c r="AR19"/>
  <c r="AQ19"/>
  <c r="AP19"/>
  <c r="AO19"/>
  <c r="AN19"/>
  <c r="CZ19" s="1"/>
  <c r="AM19"/>
  <c r="AL19"/>
  <c r="AK19"/>
  <c r="AJ19"/>
  <c r="AI19"/>
  <c r="AH19"/>
  <c r="AG19"/>
  <c r="AF19"/>
  <c r="AE19"/>
  <c r="AD19"/>
  <c r="AC19"/>
  <c r="AB19"/>
  <c r="CY19" s="1"/>
  <c r="AA19"/>
  <c r="Z19"/>
  <c r="Y19"/>
  <c r="X19"/>
  <c r="W19"/>
  <c r="V19"/>
  <c r="U19"/>
  <c r="T19"/>
  <c r="S19"/>
  <c r="R19"/>
  <c r="Q19"/>
  <c r="P19"/>
  <c r="CX19" s="1"/>
  <c r="O19"/>
  <c r="N19"/>
  <c r="M19"/>
  <c r="L19"/>
  <c r="K19"/>
  <c r="J19"/>
  <c r="I19"/>
  <c r="H19"/>
  <c r="G19"/>
  <c r="F19"/>
  <c r="E19"/>
  <c r="D19"/>
  <c r="CW19" s="1"/>
  <c r="CN18"/>
  <c r="CM18"/>
  <c r="CL18"/>
  <c r="CK18"/>
  <c r="CJ18"/>
  <c r="DD18" s="1"/>
  <c r="CI18"/>
  <c r="CH18"/>
  <c r="CG18"/>
  <c r="CF18"/>
  <c r="CE18"/>
  <c r="CD18"/>
  <c r="CC18"/>
  <c r="CB18"/>
  <c r="CA18"/>
  <c r="BZ18"/>
  <c r="BY18"/>
  <c r="BX18"/>
  <c r="DC18" s="1"/>
  <c r="BW18"/>
  <c r="BV18"/>
  <c r="BU18"/>
  <c r="BT18"/>
  <c r="BS18"/>
  <c r="BR18"/>
  <c r="BQ18"/>
  <c r="BP18"/>
  <c r="BO18"/>
  <c r="BN18"/>
  <c r="BM18"/>
  <c r="BL18"/>
  <c r="DB18" s="1"/>
  <c r="BK18"/>
  <c r="BJ18"/>
  <c r="BI18"/>
  <c r="BH18"/>
  <c r="BG18"/>
  <c r="BF18"/>
  <c r="BE18"/>
  <c r="BD18"/>
  <c r="BC18"/>
  <c r="BB18"/>
  <c r="BA18"/>
  <c r="AZ18"/>
  <c r="DA18" s="1"/>
  <c r="AY18"/>
  <c r="AX18"/>
  <c r="AW18"/>
  <c r="AV18"/>
  <c r="AU18"/>
  <c r="AT18"/>
  <c r="AS18"/>
  <c r="AR18"/>
  <c r="AQ18"/>
  <c r="AP18"/>
  <c r="AO18"/>
  <c r="AN18"/>
  <c r="CZ18" s="1"/>
  <c r="AM18"/>
  <c r="AL18"/>
  <c r="AK18"/>
  <c r="AJ18"/>
  <c r="AI18"/>
  <c r="AH18"/>
  <c r="AG18"/>
  <c r="AF18"/>
  <c r="AE18"/>
  <c r="AD18"/>
  <c r="AC18"/>
  <c r="AB18"/>
  <c r="CY18" s="1"/>
  <c r="AA18"/>
  <c r="Z18"/>
  <c r="Y18"/>
  <c r="X18"/>
  <c r="W18"/>
  <c r="V18"/>
  <c r="U18"/>
  <c r="T18"/>
  <c r="S18"/>
  <c r="R18"/>
  <c r="Q18"/>
  <c r="P18"/>
  <c r="CX18" s="1"/>
  <c r="O18"/>
  <c r="N18"/>
  <c r="M18"/>
  <c r="L18"/>
  <c r="K18"/>
  <c r="J18"/>
  <c r="I18"/>
  <c r="H18"/>
  <c r="G18"/>
  <c r="F18"/>
  <c r="E18"/>
  <c r="D18"/>
  <c r="CW18" s="1"/>
  <c r="CN17"/>
  <c r="CM17"/>
  <c r="CL17"/>
  <c r="CK17"/>
  <c r="CJ17"/>
  <c r="DD17" s="1"/>
  <c r="CI17"/>
  <c r="CH17"/>
  <c r="CG17"/>
  <c r="CF17"/>
  <c r="CE17"/>
  <c r="CD17"/>
  <c r="CC17"/>
  <c r="CB17"/>
  <c r="CA17"/>
  <c r="BZ17"/>
  <c r="BY17"/>
  <c r="BX17"/>
  <c r="DC17" s="1"/>
  <c r="BW17"/>
  <c r="BV17"/>
  <c r="BU17"/>
  <c r="BT17"/>
  <c r="BS17"/>
  <c r="BR17"/>
  <c r="BQ17"/>
  <c r="BP17"/>
  <c r="BO17"/>
  <c r="BN17"/>
  <c r="BM17"/>
  <c r="BL17"/>
  <c r="DB17" s="1"/>
  <c r="BK17"/>
  <c r="BJ17"/>
  <c r="BI17"/>
  <c r="BH17"/>
  <c r="BG17"/>
  <c r="BF17"/>
  <c r="BE17"/>
  <c r="BD17"/>
  <c r="BC17"/>
  <c r="BB17"/>
  <c r="BA17"/>
  <c r="AZ17"/>
  <c r="DA17" s="1"/>
  <c r="AY17"/>
  <c r="AX17"/>
  <c r="AW17"/>
  <c r="AV17"/>
  <c r="AU17"/>
  <c r="AT17"/>
  <c r="AS17"/>
  <c r="AR17"/>
  <c r="AQ17"/>
  <c r="AP17"/>
  <c r="AO17"/>
  <c r="AN17"/>
  <c r="CZ17" s="1"/>
  <c r="AM17"/>
  <c r="AL17"/>
  <c r="AK17"/>
  <c r="AJ17"/>
  <c r="AI17"/>
  <c r="AH17"/>
  <c r="AG17"/>
  <c r="AF17"/>
  <c r="AE17"/>
  <c r="AD17"/>
  <c r="AC17"/>
  <c r="AB17"/>
  <c r="AA17"/>
  <c r="Z17"/>
  <c r="Y17"/>
  <c r="X17"/>
  <c r="W17"/>
  <c r="V17"/>
  <c r="U17"/>
  <c r="T17"/>
  <c r="S17"/>
  <c r="R17"/>
  <c r="Q17"/>
  <c r="P17"/>
  <c r="CX17" s="1"/>
  <c r="O17"/>
  <c r="N17"/>
  <c r="M17"/>
  <c r="L17"/>
  <c r="K17"/>
  <c r="J17"/>
  <c r="I17"/>
  <c r="H17"/>
  <c r="G17"/>
  <c r="F17"/>
  <c r="E17"/>
  <c r="D17"/>
  <c r="CU21"/>
  <c r="CU35" s="1"/>
  <c r="CT21"/>
  <c r="CT35" s="1"/>
  <c r="CS21"/>
  <c r="CS35" s="1"/>
  <c r="CR21"/>
  <c r="CR35" s="1"/>
  <c r="CQ21"/>
  <c r="CQ35" s="1"/>
  <c r="CP21"/>
  <c r="CP35" s="1"/>
  <c r="CO21"/>
  <c r="CO35" s="1"/>
  <c r="CN16"/>
  <c r="CN21" s="1"/>
  <c r="CM16"/>
  <c r="CM21" s="1"/>
  <c r="CL16"/>
  <c r="CL21" s="1"/>
  <c r="CK16"/>
  <c r="CK21" s="1"/>
  <c r="CJ16"/>
  <c r="CI16"/>
  <c r="CI21" s="1"/>
  <c r="CH16"/>
  <c r="CH21" s="1"/>
  <c r="CG16"/>
  <c r="CG21" s="1"/>
  <c r="CF16"/>
  <c r="CF21" s="1"/>
  <c r="CE16"/>
  <c r="CE21" s="1"/>
  <c r="CD16"/>
  <c r="CD21" s="1"/>
  <c r="CC16"/>
  <c r="CC21" s="1"/>
  <c r="CB16"/>
  <c r="CB21" s="1"/>
  <c r="CA16"/>
  <c r="CA21" s="1"/>
  <c r="BZ16"/>
  <c r="BZ21" s="1"/>
  <c r="BY16"/>
  <c r="BY21" s="1"/>
  <c r="BX16"/>
  <c r="BW16"/>
  <c r="BW21" s="1"/>
  <c r="BV16"/>
  <c r="BV21" s="1"/>
  <c r="BU16"/>
  <c r="BU21" s="1"/>
  <c r="BT16"/>
  <c r="BT21" s="1"/>
  <c r="BS16"/>
  <c r="BS21" s="1"/>
  <c r="BR16"/>
  <c r="BR21" s="1"/>
  <c r="BQ16"/>
  <c r="BQ21" s="1"/>
  <c r="BP16"/>
  <c r="BP21" s="1"/>
  <c r="BO16"/>
  <c r="BO21" s="1"/>
  <c r="BN16"/>
  <c r="BN21" s="1"/>
  <c r="BM16"/>
  <c r="BM21" s="1"/>
  <c r="BL16"/>
  <c r="BK16"/>
  <c r="BK21" s="1"/>
  <c r="BJ16"/>
  <c r="BJ21" s="1"/>
  <c r="BI16"/>
  <c r="BI21" s="1"/>
  <c r="BH16"/>
  <c r="BH21" s="1"/>
  <c r="BG16"/>
  <c r="BG21" s="1"/>
  <c r="BF16"/>
  <c r="BF21" s="1"/>
  <c r="BE16"/>
  <c r="BE21" s="1"/>
  <c r="BD16"/>
  <c r="BD21" s="1"/>
  <c r="BC16"/>
  <c r="BC21" s="1"/>
  <c r="BB16"/>
  <c r="BB21" s="1"/>
  <c r="BA16"/>
  <c r="BA21" s="1"/>
  <c r="AZ16"/>
  <c r="AY16"/>
  <c r="AY21" s="1"/>
  <c r="AX16"/>
  <c r="AX21" s="1"/>
  <c r="AW16"/>
  <c r="AW21" s="1"/>
  <c r="AV16"/>
  <c r="AV21" s="1"/>
  <c r="AU16"/>
  <c r="AU21" s="1"/>
  <c r="AT16"/>
  <c r="AT21" s="1"/>
  <c r="AS16"/>
  <c r="AS21" s="1"/>
  <c r="AR16"/>
  <c r="AR21" s="1"/>
  <c r="AQ16"/>
  <c r="AQ21" s="1"/>
  <c r="AP16"/>
  <c r="AP21" s="1"/>
  <c r="AO16"/>
  <c r="AO21" s="1"/>
  <c r="AN16"/>
  <c r="AM16"/>
  <c r="AM21" s="1"/>
  <c r="AL16"/>
  <c r="AL21" s="1"/>
  <c r="AK16"/>
  <c r="AK21" s="1"/>
  <c r="AJ16"/>
  <c r="AJ21" s="1"/>
  <c r="AI16"/>
  <c r="AI21" s="1"/>
  <c r="AH16"/>
  <c r="AH21" s="1"/>
  <c r="AG16"/>
  <c r="AG21" s="1"/>
  <c r="AF16"/>
  <c r="AF21" s="1"/>
  <c r="AE16"/>
  <c r="AE21" s="1"/>
  <c r="AD16"/>
  <c r="AD21" s="1"/>
  <c r="AC16"/>
  <c r="AC21" s="1"/>
  <c r="AB16"/>
  <c r="AA16"/>
  <c r="AA21" s="1"/>
  <c r="Z16"/>
  <c r="Z21" s="1"/>
  <c r="Y16"/>
  <c r="Y21" s="1"/>
  <c r="X16"/>
  <c r="X21" s="1"/>
  <c r="W16"/>
  <c r="W21" s="1"/>
  <c r="V16"/>
  <c r="V21" s="1"/>
  <c r="U16"/>
  <c r="U21" s="1"/>
  <c r="T16"/>
  <c r="T21" s="1"/>
  <c r="S16"/>
  <c r="S21" s="1"/>
  <c r="R16"/>
  <c r="R21" s="1"/>
  <c r="Q16"/>
  <c r="Q21" s="1"/>
  <c r="P16"/>
  <c r="O16"/>
  <c r="O21" s="1"/>
  <c r="N16"/>
  <c r="N21" s="1"/>
  <c r="M16"/>
  <c r="M21" s="1"/>
  <c r="L16"/>
  <c r="L21" s="1"/>
  <c r="K16"/>
  <c r="K21" s="1"/>
  <c r="J16"/>
  <c r="J21" s="1"/>
  <c r="I16"/>
  <c r="I21" s="1"/>
  <c r="H16"/>
  <c r="H21" s="1"/>
  <c r="G16"/>
  <c r="G21" s="1"/>
  <c r="F16"/>
  <c r="F21" s="1"/>
  <c r="E16"/>
  <c r="E21" s="1"/>
  <c r="D16"/>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Y17" l="1"/>
  <c r="DD20"/>
  <c r="CW17"/>
  <c r="P21"/>
  <c r="CX16"/>
  <c r="AN21"/>
  <c r="CZ16"/>
  <c r="BL21"/>
  <c r="DB16"/>
  <c r="BX21"/>
  <c r="DC16"/>
  <c r="D21"/>
  <c r="CW16"/>
  <c r="AB21"/>
  <c r="CY16"/>
  <c r="AZ21"/>
  <c r="DA16"/>
  <c r="CJ21"/>
  <c r="DD16"/>
  <c r="DE18"/>
  <c r="DE19"/>
  <c r="DE20"/>
  <c r="O28"/>
  <c r="Z28"/>
  <c r="X28"/>
  <c r="V28"/>
  <c r="T28"/>
  <c r="AA28"/>
  <c r="Y28"/>
  <c r="AL28"/>
  <c r="AJ28"/>
  <c r="AH28"/>
  <c r="AF28"/>
  <c r="AD28"/>
  <c r="AB28"/>
  <c r="AM28"/>
  <c r="AK28"/>
  <c r="AI28"/>
  <c r="AG28"/>
  <c r="AE28"/>
  <c r="AC28"/>
  <c r="D28"/>
  <c r="F28"/>
  <c r="H28"/>
  <c r="J28"/>
  <c r="L28"/>
  <c r="N28"/>
  <c r="P28"/>
  <c r="R28"/>
  <c r="U28"/>
  <c r="E35"/>
  <c r="D2" i="7" s="1"/>
  <c r="G35" i="8"/>
  <c r="F2" i="7" s="1"/>
  <c r="I35" i="8"/>
  <c r="H2" i="7" s="1"/>
  <c r="K35" i="8"/>
  <c r="J2" i="7" s="1"/>
  <c r="M35" i="8"/>
  <c r="L2" i="7" s="1"/>
  <c r="O35" i="8"/>
  <c r="N2" i="7" s="1"/>
  <c r="Q35" i="8"/>
  <c r="D3" i="7" s="1"/>
  <c r="S35" i="8"/>
  <c r="F3" i="7" s="1"/>
  <c r="U35" i="8"/>
  <c r="H3" i="7" s="1"/>
  <c r="W35" i="8"/>
  <c r="J3" i="7" s="1"/>
  <c r="Y35" i="8"/>
  <c r="L3" i="7" s="1"/>
  <c r="AA35" i="8"/>
  <c r="N3" i="7" s="1"/>
  <c r="AC35" i="8"/>
  <c r="D4" i="7" s="1"/>
  <c r="AE35" i="8"/>
  <c r="F4" i="7" s="1"/>
  <c r="AG35" i="8"/>
  <c r="H4" i="7" s="1"/>
  <c r="AI35" i="8"/>
  <c r="J4" i="7" s="1"/>
  <c r="AK35" i="8"/>
  <c r="L4" i="7" s="1"/>
  <c r="AM35" i="8"/>
  <c r="N4" i="7" s="1"/>
  <c r="E28" i="8"/>
  <c r="G28"/>
  <c r="I28"/>
  <c r="K28"/>
  <c r="M28"/>
  <c r="Q28"/>
  <c r="S28"/>
  <c r="W28"/>
  <c r="D35"/>
  <c r="C2" i="7" s="1"/>
  <c r="F35" i="8"/>
  <c r="E2" i="7" s="1"/>
  <c r="H35" i="8"/>
  <c r="G2" i="7" s="1"/>
  <c r="J35" i="8"/>
  <c r="I2" i="7" s="1"/>
  <c r="L35" i="8"/>
  <c r="K2" i="7" s="1"/>
  <c r="N35" i="8"/>
  <c r="M2" i="7" s="1"/>
  <c r="P35" i="8"/>
  <c r="C3" i="7" s="1"/>
  <c r="R35" i="8"/>
  <c r="E3" i="7" s="1"/>
  <c r="T35" i="8"/>
  <c r="G3" i="7" s="1"/>
  <c r="V35" i="8"/>
  <c r="I3" i="7" s="1"/>
  <c r="X35" i="8"/>
  <c r="K3" i="7" s="1"/>
  <c r="Z35" i="8"/>
  <c r="M3" i="7" s="1"/>
  <c r="AB35" i="8"/>
  <c r="C4" i="7" s="1"/>
  <c r="AD35" i="8"/>
  <c r="E4" i="7" s="1"/>
  <c r="AF35" i="8"/>
  <c r="G4" i="7" s="1"/>
  <c r="AH35" i="8"/>
  <c r="I4" i="7" s="1"/>
  <c r="AJ35" i="8"/>
  <c r="K4" i="7" s="1"/>
  <c r="AL35" i="8"/>
  <c r="M4" i="7" s="1"/>
  <c r="DE17" i="8" l="1"/>
  <c r="DE16"/>
  <c r="C16" i="7"/>
  <c r="O4"/>
  <c r="C15"/>
  <c r="O3"/>
  <c r="M58"/>
  <c r="K58"/>
  <c r="I58"/>
  <c r="G58"/>
  <c r="C58"/>
  <c r="C14"/>
  <c r="N58"/>
  <c r="L58"/>
  <c r="J58"/>
  <c r="H58"/>
  <c r="F58"/>
  <c r="D58"/>
  <c r="E58"/>
  <c r="O2"/>
  <c r="AG32" i="8"/>
  <c r="Z31"/>
  <c r="W30"/>
  <c r="U29"/>
  <c r="AA32"/>
  <c r="T31"/>
  <c r="O29"/>
  <c r="Q30"/>
  <c r="W32"/>
  <c r="P31"/>
  <c r="K29"/>
  <c r="M30"/>
  <c r="S32"/>
  <c r="L31"/>
  <c r="G29"/>
  <c r="I30"/>
  <c r="AI32"/>
  <c r="AB31"/>
  <c r="W29"/>
  <c r="Y30"/>
  <c r="AD32"/>
  <c r="W31"/>
  <c r="T30"/>
  <c r="R29"/>
  <c r="Z32"/>
  <c r="S31"/>
  <c r="P30"/>
  <c r="N29"/>
  <c r="V32"/>
  <c r="O31"/>
  <c r="L30"/>
  <c r="J29"/>
  <c r="R32"/>
  <c r="K31"/>
  <c r="H30"/>
  <c r="F29"/>
  <c r="AI30"/>
  <c r="AS32"/>
  <c r="AL31"/>
  <c r="AG29"/>
  <c r="AM30"/>
  <c r="AW32"/>
  <c r="AP31"/>
  <c r="AK29"/>
  <c r="AQ30"/>
  <c r="BA32"/>
  <c r="AT31"/>
  <c r="AO29"/>
  <c r="AR32"/>
  <c r="AK31"/>
  <c r="AH30"/>
  <c r="AF29"/>
  <c r="AV32"/>
  <c r="AO31"/>
  <c r="AL30"/>
  <c r="AJ29"/>
  <c r="AZ32"/>
  <c r="AS31"/>
  <c r="AP30"/>
  <c r="AN29"/>
  <c r="AO32"/>
  <c r="AH31"/>
  <c r="AE30"/>
  <c r="AC29"/>
  <c r="AJ32"/>
  <c r="AC31"/>
  <c r="Z30"/>
  <c r="X29"/>
  <c r="AN32"/>
  <c r="AG31"/>
  <c r="AD30"/>
  <c r="AB29"/>
  <c r="AK32"/>
  <c r="AD31"/>
  <c r="AA30"/>
  <c r="Y29"/>
  <c r="AE32"/>
  <c r="X31"/>
  <c r="S29"/>
  <c r="U30"/>
  <c r="Y32"/>
  <c r="R31"/>
  <c r="M29"/>
  <c r="O30"/>
  <c r="U32"/>
  <c r="N31"/>
  <c r="I29"/>
  <c r="K30"/>
  <c r="AF32"/>
  <c r="Y31"/>
  <c r="V30"/>
  <c r="T29"/>
  <c r="AB32"/>
  <c r="U31"/>
  <c r="R30"/>
  <c r="P29"/>
  <c r="X32"/>
  <c r="Q31"/>
  <c r="N30"/>
  <c r="L29"/>
  <c r="T32"/>
  <c r="M31"/>
  <c r="J30"/>
  <c r="H29"/>
  <c r="AG30"/>
  <c r="AQ32"/>
  <c r="AJ31"/>
  <c r="AE29"/>
  <c r="AK30"/>
  <c r="AU32"/>
  <c r="AN31"/>
  <c r="AI29"/>
  <c r="AO30"/>
  <c r="AY32"/>
  <c r="AR31"/>
  <c r="AM29"/>
  <c r="AP32"/>
  <c r="AI31"/>
  <c r="AF30"/>
  <c r="AD29"/>
  <c r="AT32"/>
  <c r="AM31"/>
  <c r="AJ30"/>
  <c r="AH29"/>
  <c r="AX32"/>
  <c r="AQ31"/>
  <c r="AN30"/>
  <c r="AL29"/>
  <c r="AM32"/>
  <c r="AF31"/>
  <c r="AA29"/>
  <c r="AC30"/>
  <c r="AH32"/>
  <c r="AA31"/>
  <c r="X30"/>
  <c r="V29"/>
  <c r="AL32"/>
  <c r="AE31"/>
  <c r="AB30"/>
  <c r="Z29"/>
  <c r="AC32"/>
  <c r="V31"/>
  <c r="S30"/>
  <c r="Q29"/>
  <c r="Z58" i="7" l="1"/>
  <c r="Q58"/>
  <c r="U58"/>
  <c r="Y58"/>
  <c r="P58"/>
  <c r="T58"/>
  <c r="X58"/>
  <c r="O58"/>
  <c r="S58"/>
  <c r="W58"/>
  <c r="R58"/>
  <c r="V58"/>
  <c r="AJ58" l="1"/>
  <c r="AF58"/>
  <c r="AB58"/>
  <c r="AI58"/>
  <c r="AE58"/>
  <c r="AA58"/>
  <c r="AL58"/>
  <c r="AH58"/>
  <c r="AD58"/>
  <c r="AK58"/>
  <c r="AG58"/>
  <c r="AC58"/>
  <c r="I33" i="8"/>
  <c r="CA33"/>
  <c r="CA34" s="1"/>
  <c r="CA35" s="1"/>
  <c r="F8" i="7" s="1"/>
  <c r="CI33" i="8"/>
  <c r="CI34" s="1"/>
  <c r="CI35" s="1"/>
  <c r="N8" i="7" s="1"/>
  <c r="CB33" i="8"/>
  <c r="CB34" s="1"/>
  <c r="CB35" s="1"/>
  <c r="G8" i="7" s="1"/>
  <c r="CF33" i="8"/>
  <c r="CF34"/>
  <c r="CF35" s="1"/>
  <c r="K8" i="7" s="1"/>
  <c r="CJ33" i="8"/>
  <c r="CJ34" s="1"/>
  <c r="CJ35" s="1"/>
  <c r="C9" i="7" s="1"/>
  <c r="CN33" i="8"/>
  <c r="CN34"/>
  <c r="CN35" s="1"/>
  <c r="G9" i="7" s="1"/>
  <c r="CE34" i="8"/>
  <c r="CE35" s="1"/>
  <c r="J8" i="7" s="1"/>
  <c r="CE33" i="8"/>
  <c r="CM34"/>
  <c r="CM35" s="1"/>
  <c r="F9" i="7" s="1"/>
  <c r="CM33" i="8"/>
  <c r="BZ33"/>
  <c r="BZ34" s="1"/>
  <c r="BZ35" s="1"/>
  <c r="E8" i="7" s="1"/>
  <c r="CD33" i="8"/>
  <c r="CD34"/>
  <c r="CD35" s="1"/>
  <c r="I8" i="7" s="1"/>
  <c r="CH33" i="8"/>
  <c r="CH34" s="1"/>
  <c r="CH35" s="1"/>
  <c r="M8" i="7" s="1"/>
  <c r="CL33" i="8"/>
  <c r="CL34"/>
  <c r="CL35" s="1"/>
  <c r="E9" i="7" s="1"/>
  <c r="CC33" i="8"/>
  <c r="CC34" s="1"/>
  <c r="CC35" s="1"/>
  <c r="H8" i="7" s="1"/>
  <c r="CG33" i="8"/>
  <c r="CG34"/>
  <c r="CG35" s="1"/>
  <c r="L8" i="7" s="1"/>
  <c r="CK33" i="8"/>
  <c r="CK34" s="1"/>
  <c r="CK35" s="1"/>
  <c r="D9" i="7" s="1"/>
  <c r="G33" i="8"/>
  <c r="Q33"/>
  <c r="U33"/>
  <c r="N33"/>
  <c r="F33"/>
  <c r="AF33"/>
  <c r="AB33"/>
  <c r="J33"/>
  <c r="X33"/>
  <c r="AJ33"/>
  <c r="Z33"/>
  <c r="AL33"/>
  <c r="AD33"/>
  <c r="H33"/>
  <c r="P33"/>
  <c r="AC33"/>
  <c r="AK33"/>
  <c r="W33"/>
  <c r="O33"/>
  <c r="AM33"/>
  <c r="AE33"/>
  <c r="M33"/>
  <c r="R33"/>
  <c r="V33"/>
  <c r="AH33"/>
  <c r="L33"/>
  <c r="T33"/>
  <c r="AG33"/>
  <c r="AN33"/>
  <c r="AN34" s="1"/>
  <c r="K33"/>
  <c r="AA33"/>
  <c r="AI33"/>
  <c r="S33"/>
  <c r="Y33"/>
  <c r="AO33"/>
  <c r="AO34" s="1"/>
  <c r="AO35" s="1"/>
  <c r="D5" i="7" s="1"/>
  <c r="C21" l="1"/>
  <c r="O9"/>
  <c r="AN35" i="8"/>
  <c r="C5" i="7" l="1"/>
  <c r="AN58" s="1"/>
  <c r="AM58" l="1"/>
  <c r="B38" i="13" l="1"/>
  <c r="M37"/>
  <c r="L37"/>
  <c r="K37"/>
  <c r="J37"/>
  <c r="I37"/>
  <c r="H37"/>
  <c r="G37"/>
  <c r="F37"/>
  <c r="E37"/>
  <c r="D37"/>
  <c r="C37"/>
  <c r="N17"/>
  <c r="O17" s="1"/>
  <c r="B37"/>
  <c r="M36"/>
  <c r="L36"/>
  <c r="K36"/>
  <c r="J36"/>
  <c r="I36"/>
  <c r="H36"/>
  <c r="G36"/>
  <c r="F36"/>
  <c r="E36"/>
  <c r="D36"/>
  <c r="C36"/>
  <c r="B36"/>
  <c r="K35"/>
  <c r="N18" l="1"/>
  <c r="O18" s="1"/>
  <c r="N16"/>
  <c r="O16" s="1"/>
  <c r="C35"/>
  <c r="D35"/>
  <c r="E35"/>
  <c r="F35"/>
  <c r="G35"/>
  <c r="H35"/>
  <c r="I35"/>
  <c r="J35"/>
  <c r="L35"/>
  <c r="M35"/>
  <c r="B54"/>
  <c r="N36"/>
  <c r="C54"/>
  <c r="D54"/>
  <c r="E54"/>
  <c r="F54"/>
  <c r="G54"/>
  <c r="H54"/>
  <c r="I54"/>
  <c r="J54"/>
  <c r="K54"/>
  <c r="L54"/>
  <c r="M54"/>
  <c r="N37"/>
  <c r="C38"/>
  <c r="D38"/>
  <c r="E38"/>
  <c r="F38"/>
  <c r="G38"/>
  <c r="H38"/>
  <c r="I38"/>
  <c r="J38"/>
  <c r="K38"/>
  <c r="L38"/>
  <c r="M38"/>
  <c r="N38" l="1"/>
  <c r="N54"/>
  <c r="N15" l="1"/>
  <c r="O15" s="1"/>
  <c r="B35"/>
  <c r="N35" l="1"/>
  <c r="M39" l="1"/>
  <c r="M20"/>
  <c r="L20"/>
  <c r="L39"/>
  <c r="K20"/>
  <c r="K39"/>
  <c r="J20"/>
  <c r="J39"/>
  <c r="I20"/>
  <c r="I39"/>
  <c r="H20"/>
  <c r="H39"/>
  <c r="G20"/>
  <c r="G39"/>
  <c r="F20"/>
  <c r="F39"/>
  <c r="E20"/>
  <c r="E39"/>
  <c r="D20"/>
  <c r="D39"/>
  <c r="N19"/>
  <c r="O19" s="1"/>
  <c r="C20"/>
  <c r="C39"/>
  <c r="B39"/>
  <c r="B20"/>
  <c r="N39" l="1"/>
  <c r="B40"/>
  <c r="C40"/>
  <c r="D40"/>
  <c r="J40"/>
  <c r="K40"/>
  <c r="L40"/>
  <c r="E40"/>
  <c r="F40"/>
  <c r="G40"/>
  <c r="H40"/>
  <c r="I40"/>
  <c r="M40"/>
  <c r="C47" l="1"/>
  <c r="D47"/>
  <c r="E47"/>
  <c r="F47"/>
  <c r="G47"/>
  <c r="H47"/>
  <c r="I47"/>
  <c r="J47"/>
  <c r="K47"/>
  <c r="L47"/>
  <c r="M47"/>
  <c r="L53" l="1"/>
  <c r="L55" s="1"/>
  <c r="L46"/>
  <c r="J53"/>
  <c r="J55" s="1"/>
  <c r="J46"/>
  <c r="H53"/>
  <c r="H55" s="1"/>
  <c r="H46"/>
  <c r="F53"/>
  <c r="F55" s="1"/>
  <c r="F46"/>
  <c r="D53"/>
  <c r="D55" s="1"/>
  <c r="D46"/>
  <c r="D10"/>
  <c r="D45"/>
  <c r="F10"/>
  <c r="F45"/>
  <c r="H10"/>
  <c r="H45"/>
  <c r="J10"/>
  <c r="J45"/>
  <c r="L10"/>
  <c r="L45"/>
  <c r="AP11" i="8"/>
  <c r="D48" i="13"/>
  <c r="AR11" i="8"/>
  <c r="F48" i="13"/>
  <c r="AT11" i="8"/>
  <c r="H48" i="13"/>
  <c r="AV11" i="8"/>
  <c r="J48" i="13"/>
  <c r="AX11" i="8"/>
  <c r="L48" i="13"/>
  <c r="D49"/>
  <c r="F49"/>
  <c r="H49"/>
  <c r="J49"/>
  <c r="L49"/>
  <c r="M53"/>
  <c r="M55" s="1"/>
  <c r="M46"/>
  <c r="K53"/>
  <c r="K55" s="1"/>
  <c r="K46"/>
  <c r="I53"/>
  <c r="I55" s="1"/>
  <c r="I46"/>
  <c r="G53"/>
  <c r="G55" s="1"/>
  <c r="G46"/>
  <c r="E53"/>
  <c r="E55" s="1"/>
  <c r="E46"/>
  <c r="C53"/>
  <c r="C55" s="1"/>
  <c r="C46"/>
  <c r="C10"/>
  <c r="C45"/>
  <c r="E10"/>
  <c r="E45"/>
  <c r="G10"/>
  <c r="G45"/>
  <c r="I10"/>
  <c r="I45"/>
  <c r="K10"/>
  <c r="K45"/>
  <c r="AO11" i="8"/>
  <c r="C48" i="13"/>
  <c r="AQ11" i="8"/>
  <c r="E48" i="13"/>
  <c r="AS11" i="8"/>
  <c r="G48" i="13"/>
  <c r="AU11" i="8"/>
  <c r="I48" i="13"/>
  <c r="AW11" i="8"/>
  <c r="K48" i="13"/>
  <c r="C49"/>
  <c r="E49"/>
  <c r="G49"/>
  <c r="I49"/>
  <c r="K49"/>
  <c r="N9" l="1"/>
  <c r="N49" s="1"/>
  <c r="B49"/>
  <c r="N8"/>
  <c r="N48" s="1"/>
  <c r="B48"/>
  <c r="N7"/>
  <c r="N47" s="1"/>
  <c r="B47"/>
  <c r="M49"/>
  <c r="AY11" i="8"/>
  <c r="M48" i="13"/>
  <c r="M10"/>
  <c r="M45"/>
  <c r="BI11" i="8"/>
  <c r="BG11"/>
  <c r="BE11"/>
  <c r="BC11"/>
  <c r="BA11"/>
  <c r="AW25"/>
  <c r="AW26"/>
  <c r="AU25"/>
  <c r="AU26"/>
  <c r="AS25"/>
  <c r="AS26"/>
  <c r="AQ26"/>
  <c r="AQ25"/>
  <c r="AO26"/>
  <c r="AO25"/>
  <c r="BJ11"/>
  <c r="BH11"/>
  <c r="BF11"/>
  <c r="BD11"/>
  <c r="BB11"/>
  <c r="AX26"/>
  <c r="AX25"/>
  <c r="AV25"/>
  <c r="AV26"/>
  <c r="AT26"/>
  <c r="AT25"/>
  <c r="AR26"/>
  <c r="AR25"/>
  <c r="AP25"/>
  <c r="AP26"/>
  <c r="BD25" l="1"/>
  <c r="BD26"/>
  <c r="BH25"/>
  <c r="BH26"/>
  <c r="BA26"/>
  <c r="BA25"/>
  <c r="BE26"/>
  <c r="BE25"/>
  <c r="BI26"/>
  <c r="BI25"/>
  <c r="BB25"/>
  <c r="BB26"/>
  <c r="BF25"/>
  <c r="BF26"/>
  <c r="BJ25"/>
  <c r="BJ26"/>
  <c r="BC25"/>
  <c r="BC26"/>
  <c r="BG26"/>
  <c r="BG25"/>
  <c r="AY25"/>
  <c r="AY26"/>
  <c r="BK11"/>
  <c r="B53" i="13"/>
  <c r="N6"/>
  <c r="N46" s="1"/>
  <c r="B46"/>
  <c r="BK25" i="8" l="1"/>
  <c r="BK26"/>
  <c r="N53" i="13"/>
  <c r="N55" s="1"/>
  <c r="B55"/>
  <c r="AZ11" i="8" l="1"/>
  <c r="AN11" l="1"/>
  <c r="AZ25"/>
  <c r="AZ26"/>
  <c r="AN25" l="1"/>
  <c r="AN26"/>
  <c r="BI28"/>
  <c r="BF28"/>
  <c r="BC28"/>
  <c r="BD28"/>
  <c r="BJ28"/>
  <c r="BE28"/>
  <c r="AZ28"/>
  <c r="BA28"/>
  <c r="BK28"/>
  <c r="BG28"/>
  <c r="BB28"/>
  <c r="BH28"/>
  <c r="BV32" l="1"/>
  <c r="BV33" s="1"/>
  <c r="BV34" s="1"/>
  <c r="BV35" s="1"/>
  <c r="M7" i="7" s="1"/>
  <c r="BO31" i="8"/>
  <c r="BJ29"/>
  <c r="BL30"/>
  <c r="BK30"/>
  <c r="BU32"/>
  <c r="BU33" s="1"/>
  <c r="BU34" s="1"/>
  <c r="BU35" s="1"/>
  <c r="L7" i="7" s="1"/>
  <c r="BI29" i="8"/>
  <c r="BN31"/>
  <c r="BE30"/>
  <c r="BC29"/>
  <c r="BH31"/>
  <c r="BO32"/>
  <c r="BI30"/>
  <c r="BL31"/>
  <c r="BS32"/>
  <c r="BS33" s="1"/>
  <c r="BS34" s="1"/>
  <c r="BS35" s="1"/>
  <c r="J7" i="7" s="1"/>
  <c r="BG29" i="8"/>
  <c r="BR32"/>
  <c r="BH30"/>
  <c r="BK31"/>
  <c r="BF29"/>
  <c r="BM31"/>
  <c r="BJ30"/>
  <c r="BT32"/>
  <c r="BT33" s="1"/>
  <c r="BT34" s="1"/>
  <c r="BT35" s="1"/>
  <c r="K7" i="7" s="1"/>
  <c r="BH29" i="8"/>
  <c r="AV28"/>
  <c r="AU28"/>
  <c r="AR28"/>
  <c r="AW28"/>
  <c r="AO28"/>
  <c r="AT28"/>
  <c r="AY28"/>
  <c r="AQ28"/>
  <c r="AN28"/>
  <c r="AS28"/>
  <c r="AX28"/>
  <c r="AP28"/>
  <c r="BP32"/>
  <c r="BI31"/>
  <c r="BD29"/>
  <c r="BF30"/>
  <c r="BY32"/>
  <c r="BY33" s="1"/>
  <c r="BY34" s="1"/>
  <c r="BY35" s="1"/>
  <c r="D8" i="7" s="1"/>
  <c r="BR31" i="8"/>
  <c r="BO30"/>
  <c r="BO33" s="1"/>
  <c r="BO34" s="1"/>
  <c r="BO35" s="1"/>
  <c r="F7" i="7" s="1"/>
  <c r="BM29" i="8"/>
  <c r="BN32"/>
  <c r="BD30"/>
  <c r="BG31"/>
  <c r="BB29"/>
  <c r="BX32"/>
  <c r="BX33" s="1"/>
  <c r="BX34" s="1"/>
  <c r="BX35" s="1"/>
  <c r="C8" i="7" s="1"/>
  <c r="BN30" i="8"/>
  <c r="BQ31"/>
  <c r="BL29"/>
  <c r="BQ32"/>
  <c r="BJ31"/>
  <c r="BG30"/>
  <c r="BE29"/>
  <c r="BW32"/>
  <c r="BW33" s="1"/>
  <c r="BW34" s="1"/>
  <c r="BW35" s="1"/>
  <c r="N7" i="7" s="1"/>
  <c r="BP31" i="8"/>
  <c r="BM30"/>
  <c r="BK29"/>
  <c r="BR33" l="1"/>
  <c r="BR34" s="1"/>
  <c r="BR35" s="1"/>
  <c r="I7" i="7" s="1"/>
  <c r="BP33" i="8"/>
  <c r="BP34" s="1"/>
  <c r="BP35" s="1"/>
  <c r="G7" i="7" s="1"/>
  <c r="BN33" i="8"/>
  <c r="BN34" s="1"/>
  <c r="BN35" s="1"/>
  <c r="E7" i="7" s="1"/>
  <c r="AW31" i="8"/>
  <c r="AT30"/>
  <c r="AR29"/>
  <c r="BD32"/>
  <c r="BG32"/>
  <c r="BG33" s="1"/>
  <c r="BG34" s="1"/>
  <c r="BG35" s="1"/>
  <c r="J6" i="7" s="1"/>
  <c r="AZ31" i="8"/>
  <c r="AU29"/>
  <c r="AW30"/>
  <c r="AU30"/>
  <c r="BE32"/>
  <c r="AX31"/>
  <c r="AS29"/>
  <c r="BH32"/>
  <c r="BA31"/>
  <c r="AX30"/>
  <c r="AV29"/>
  <c r="BA30"/>
  <c r="BK32"/>
  <c r="BK33" s="1"/>
  <c r="BK34" s="1"/>
  <c r="BK35" s="1"/>
  <c r="N6" i="7" s="1"/>
  <c r="BD31" i="8"/>
  <c r="BD33" s="1"/>
  <c r="BD34" s="1"/>
  <c r="BD35" s="1"/>
  <c r="G6" i="7" s="1"/>
  <c r="AY29" i="8"/>
  <c r="BI32"/>
  <c r="BB31"/>
  <c r="AW29"/>
  <c r="AY30"/>
  <c r="BH33"/>
  <c r="BH34" s="1"/>
  <c r="BH35" s="1"/>
  <c r="K6" i="7" s="1"/>
  <c r="BQ33" i="8"/>
  <c r="BQ34" s="1"/>
  <c r="BQ35" s="1"/>
  <c r="H7" i="7" s="1"/>
  <c r="C20"/>
  <c r="O8"/>
  <c r="BE31" i="8"/>
  <c r="BB30"/>
  <c r="AZ29"/>
  <c r="BL32"/>
  <c r="BL33" s="1"/>
  <c r="BL34" s="1"/>
  <c r="BL35" s="1"/>
  <c r="C7" i="7" s="1"/>
  <c r="AU31" i="8"/>
  <c r="AR30"/>
  <c r="AP29"/>
  <c r="AP33" s="1"/>
  <c r="AP34" s="1"/>
  <c r="AP35" s="1"/>
  <c r="BB32"/>
  <c r="BC30"/>
  <c r="BM32"/>
  <c r="BM33" s="1"/>
  <c r="BM34" s="1"/>
  <c r="BM35" s="1"/>
  <c r="D7" i="7" s="1"/>
  <c r="BF31" i="8"/>
  <c r="BA29"/>
  <c r="BA33" s="1"/>
  <c r="BA34" s="1"/>
  <c r="BA35" s="1"/>
  <c r="D6" i="7" s="1"/>
  <c r="AS30" i="8"/>
  <c r="BC32"/>
  <c r="AV31"/>
  <c r="AQ29"/>
  <c r="AQ33" s="1"/>
  <c r="AQ34" s="1"/>
  <c r="AQ35" s="1"/>
  <c r="F5" i="7" s="1"/>
  <c r="BF32" i="8"/>
  <c r="AY31"/>
  <c r="AV30"/>
  <c r="AT29"/>
  <c r="AT33" s="1"/>
  <c r="AT34" s="1"/>
  <c r="AT35" s="1"/>
  <c r="I5" i="7" s="1"/>
  <c r="BC31" i="8"/>
  <c r="AZ30"/>
  <c r="AX29"/>
  <c r="AX33" s="1"/>
  <c r="AX34" s="1"/>
  <c r="AX35" s="1"/>
  <c r="M5" i="7" s="1"/>
  <c r="BJ32" i="8"/>
  <c r="BI33"/>
  <c r="BI34" s="1"/>
  <c r="BI35" s="1"/>
  <c r="L6" i="7" s="1"/>
  <c r="BJ33" i="8"/>
  <c r="BJ34" s="1"/>
  <c r="BJ35" s="1"/>
  <c r="M6" i="7" s="1"/>
  <c r="BE33" i="8" l="1"/>
  <c r="BE34" s="1"/>
  <c r="BE35" s="1"/>
  <c r="H6" i="7" s="1"/>
  <c r="BF33" i="8"/>
  <c r="BF34" s="1"/>
  <c r="BF35" s="1"/>
  <c r="I6" i="7" s="1"/>
  <c r="BC33" i="8"/>
  <c r="BC34" s="1"/>
  <c r="BC35" s="1"/>
  <c r="F6" i="7" s="1"/>
  <c r="AW33" i="8"/>
  <c r="AW34" s="1"/>
  <c r="AW35" s="1"/>
  <c r="L5" i="7" s="1"/>
  <c r="BB33" i="8"/>
  <c r="BB34" s="1"/>
  <c r="BB35" s="1"/>
  <c r="E6" i="7" s="1"/>
  <c r="C19"/>
  <c r="O7"/>
  <c r="AY33" i="8"/>
  <c r="AY34" s="1"/>
  <c r="AY35" s="1"/>
  <c r="N5" i="7" s="1"/>
  <c r="AV33" i="8"/>
  <c r="AV34" s="1"/>
  <c r="AV35" s="1"/>
  <c r="K5" i="7" s="1"/>
  <c r="AS33" i="8"/>
  <c r="AS34" s="1"/>
  <c r="AS35" s="1"/>
  <c r="H5" i="7" s="1"/>
  <c r="E5"/>
  <c r="AZ33" i="8"/>
  <c r="AZ34" s="1"/>
  <c r="AZ35" s="1"/>
  <c r="C6" i="7" s="1"/>
  <c r="AU33" i="8"/>
  <c r="AU34" s="1"/>
  <c r="AU35" s="1"/>
  <c r="J5" i="7" s="1"/>
  <c r="AR33" i="8"/>
  <c r="AR34" s="1"/>
  <c r="AR35" s="1"/>
  <c r="G5" i="7" s="1"/>
  <c r="O6" l="1"/>
  <c r="C18"/>
  <c r="AP58"/>
  <c r="AQ58"/>
  <c r="O5"/>
  <c r="AT58"/>
  <c r="C17"/>
  <c r="AV58"/>
  <c r="AO58"/>
  <c r="AR58"/>
  <c r="AU58"/>
  <c r="AX58"/>
  <c r="AS58"/>
  <c r="AW58"/>
  <c r="AZ58" l="1"/>
  <c r="AY58"/>
  <c r="BJ58"/>
  <c r="BB58"/>
  <c r="BA58"/>
  <c r="BI58"/>
  <c r="BC58"/>
  <c r="BD58"/>
  <c r="BF58"/>
  <c r="BG58"/>
  <c r="BH58"/>
  <c r="BE58"/>
  <c r="D22"/>
  <c r="C22"/>
  <c r="E22"/>
  <c r="B10" i="13" l="1"/>
  <c r="B45"/>
  <c r="N5"/>
  <c r="N45" s="1"/>
  <c r="F22" i="7"/>
  <c r="H22" s="1"/>
  <c r="BP58"/>
  <c r="BO58"/>
  <c r="BV58"/>
  <c r="BL58"/>
  <c r="BN58"/>
  <c r="BT58"/>
  <c r="BU58"/>
  <c r="BR58"/>
  <c r="BQ58"/>
  <c r="BM58"/>
  <c r="BS58"/>
  <c r="BK58"/>
  <c r="BX58" l="1"/>
  <c r="BY58"/>
  <c r="CB58"/>
  <c r="CH58"/>
  <c r="CC58"/>
  <c r="CD58"/>
  <c r="CE58"/>
  <c r="CA58"/>
  <c r="CF58"/>
  <c r="BW58"/>
  <c r="CG58"/>
  <c r="BZ58"/>
  <c r="G22"/>
  <c r="H20"/>
  <c r="H18"/>
  <c r="H21"/>
  <c r="H19"/>
  <c r="H15"/>
  <c r="H14"/>
  <c r="H17"/>
  <c r="H16"/>
  <c r="CS58" l="1"/>
  <c r="CM58"/>
  <c r="CP58"/>
  <c r="CO58"/>
  <c r="CQ58"/>
  <c r="CJ58"/>
  <c r="CK58"/>
  <c r="CT58"/>
  <c r="CI58"/>
  <c r="CN58"/>
  <c r="CR58"/>
  <c r="CL58"/>
  <c r="M17"/>
  <c r="G17"/>
  <c r="G14"/>
  <c r="G21"/>
  <c r="G18"/>
  <c r="G16"/>
  <c r="G20"/>
  <c r="G19"/>
  <c r="G15"/>
  <c r="M16"/>
  <c r="M15"/>
  <c r="M14"/>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<sst xmlns="http://schemas.openxmlformats.org/spreadsheetml/2006/main" count="208" uniqueCount="97">
  <si>
    <t>2005-06</t>
  </si>
  <si>
    <t>2006-07</t>
  </si>
  <si>
    <t>2007-08</t>
  </si>
  <si>
    <t>2008-09</t>
  </si>
  <si>
    <t>2009-10</t>
  </si>
  <si>
    <t>R1</t>
  </si>
  <si>
    <t>R2</t>
  </si>
  <si>
    <t>R3</t>
  </si>
  <si>
    <t>RF</t>
  </si>
  <si>
    <t>DF</t>
  </si>
  <si>
    <t>DNOs applying for restatement should fill in the yellow cells</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</si>
  <si>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</si>
  <si>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</si>
  <si>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</si>
  <si>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</si>
  <si>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</si>
  <si>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</si>
  <si>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</si>
  <si>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</si>
  <si>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</si>
  <si>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</si>
  <si>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</si>
  <si>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</si>
  <si>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</si>
  <si>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</si>
  <si>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</si>
  <si>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</si>
  <si>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</si>
  <si>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</si>
  <si>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</si>
  <si>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</si>
  <si>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</si>
  <si>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</si>
  <si>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</si>
  <si>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</si>
  <si>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</si>
  <si>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</si>
  <si>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</si>
  <si>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</si>
  <si>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</si>
  <si>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</si>
  <si>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</si>
  <si>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</si>
  <si>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</si>
  <si>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</si>
  <si>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</si>
  <si>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</si>
  <si>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</si>
  <si>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</si>
  <si>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</si>
  <si>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</si>
  <si>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</si>
  <si>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</si>
  <si>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</si>
  <si>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</si>
  <si>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</si>
  <si>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</si>
  <si>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</si>
  <si>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</si>
  <si>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</si>
  <si>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</si>
  <si>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</si>
  <si>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</si>
  <si>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</si>
  <si>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</si>
  <si>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</si>
  <si>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</si>
  <si>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</si>
  <si>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</si>
  <si>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</si>
  <si>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</si>
  <si>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</si>
  <si>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</si>
  <si>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</si>
  <si>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</si>
  <si>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Loss</t>
  </si>
  <si>
    <t>Year</t>
  </si>
  <si>
    <t>Grand Total</t>
  </si>
  <si>
    <t>Losses</t>
  </si>
  <si>
    <t>Adjust 08/09</t>
  </si>
  <si>
    <t xml:space="preserve">Units Entering </t>
  </si>
  <si>
    <t>SF UD</t>
  </si>
  <si>
    <t>SEV GWh</t>
  </si>
  <si>
    <t>HH GWh</t>
  </si>
  <si>
    <t>NHH SF GWh</t>
  </si>
  <si>
    <t>UD GWh</t>
  </si>
  <si>
    <t>Average Y2&amp;3 Loss %</t>
  </si>
  <si>
    <t>Calculation of Adjusted SF  - Using Fully Reconciled data (@SF)</t>
  </si>
  <si>
    <t>LPN</t>
  </si>
  <si>
    <t>LPN Units Entering</t>
  </si>
  <si>
    <t>LPN NHH SF</t>
  </si>
  <si>
    <t>LPN UD SF</t>
  </si>
  <si>
    <t>LPN SF Losses</t>
  </si>
  <si>
    <t>LPN HH - DMU removed</t>
  </si>
  <si>
    <t>INPUT DATA excluding adjustments for abnormal SF</t>
  </si>
  <si>
    <t>NOT Used</t>
  </si>
  <si>
    <t>NO SF Adjustment used</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</si>
</sst>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5">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14"/>
      <name val="Verdana"/>
      <family val="2"/>
    </font>
    <font>
      <b/>
      <i/>
      <sz val="10"/>
      <name val="Verdana"/>
      <family val="2"/>
    </font>
    <font>
      <i/>
      <sz val="10"/>
      <color rgb="FF00B0F0"/>
      <name val="Verdana"/>
      <family val="2"/>
    </font>
    <font>
      <b/>
      <sz val="12"/>
      <color rgb="FF00B0F0"/>
      <name val="Verdana"/>
      <family val="2"/>
    </font>
    <font>
      <b/>
      <sz val="22"/>
      <color rgb="FF00B0F0"/>
      <name val="Verdana"/>
      <family val="2"/>
    </font>
    <font>
      <sz val="10"/>
      <color theme="0"/>
      <name val="Verdana"/>
      <family val="2"/>
    </font>
    <font>
      <sz val="10"/>
      <color rgb="FF00B0F0"/>
      <name val="Verdana"/>
      <family val="2"/>
    </font>
    <font>
      <sz val="14"/>
      <color theme="0"/>
      <name val="Verdana"/>
      <family val="2"/>
    </font>
    <font>
      <b/>
      <sz val="14"/>
      <color theme="0"/>
      <name val="Verdana"/>
      <family val="2"/>
    </font>
  </fonts>
  <fills count="1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rgb="FF00B0F0"/>
        <bgColor indexed="64"/>
      </patternFill>
    </fill>
    <fill>
      <patternFill patternType="solid">
        <fgColor rgb="FFFF0000"/>
        <bgColor indexed="64"/>
      </patternFill>
    </fill>
  </fills>
  <borders count="3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184">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0" xfId="0" applyNumberFormat="1"/>
    <xf numFmtId="1" fontId="0" fillId="0" borderId="2" xfId="0" applyNumberFormat="1" applyFont="1" applyFill="1" applyBorder="1" applyAlignment="1"/>
    <xf numFmtId="17" fontId="0" fillId="0" borderId="0" xfId="0" applyNumberFormat="1" applyFont="1"/>
    <xf numFmtId="2" fontId="3" fillId="0" borderId="25" xfId="0" applyNumberFormat="1" applyFont="1" applyFill="1" applyBorder="1"/>
    <xf numFmtId="2" fontId="3" fillId="0" borderId="27" xfId="0" applyNumberFormat="1" applyFont="1" applyFill="1" applyBorder="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1" fontId="0" fillId="0" borderId="0" xfId="0" applyNumberFormat="1" applyFont="1"/>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2" xfId="0" applyFont="1" applyBorder="1"/>
    <xf numFmtId="165" fontId="4" fillId="0" borderId="2" xfId="7" applyNumberFormat="1" applyFont="1" applyBorder="1"/>
    <xf numFmtId="165" fontId="4" fillId="0" borderId="33" xfId="0" applyNumberFormat="1" applyFont="1" applyBorder="1"/>
    <xf numFmtId="165" fontId="4" fillId="0" borderId="2" xfId="0" applyNumberFormat="1" applyFont="1" applyBorder="1"/>
    <xf numFmtId="0" fontId="4" fillId="0" borderId="34" xfId="0" applyFont="1" applyBorder="1"/>
    <xf numFmtId="166" fontId="4" fillId="0" borderId="35" xfId="8" applyNumberFormat="1" applyFont="1" applyBorder="1"/>
    <xf numFmtId="10" fontId="4" fillId="0" borderId="36" xfId="8" applyNumberFormat="1" applyFont="1" applyBorder="1"/>
    <xf numFmtId="1" fontId="4" fillId="0" borderId="32" xfId="0" applyNumberFormat="1" applyFont="1" applyBorder="1"/>
    <xf numFmtId="1" fontId="4" fillId="0" borderId="2" xfId="0" applyNumberFormat="1" applyFont="1" applyBorder="1"/>
    <xf numFmtId="1" fontId="4" fillId="0" borderId="33" xfId="0" applyNumberFormat="1" applyFont="1" applyBorder="1"/>
    <xf numFmtId="1" fontId="4" fillId="0" borderId="34" xfId="0" applyNumberFormat="1" applyFont="1" applyBorder="1"/>
    <xf numFmtId="1" fontId="4" fillId="0" borderId="35" xfId="0" applyNumberFormat="1" applyFont="1" applyBorder="1"/>
    <xf numFmtId="1" fontId="4" fillId="0" borderId="36" xfId="0" applyNumberFormat="1" applyFont="1" applyBorder="1"/>
    <xf numFmtId="1" fontId="4" fillId="0" borderId="0" xfId="0" applyNumberFormat="1" applyFont="1"/>
    <xf numFmtId="0" fontId="16"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2" xfId="0" applyNumberFormat="1" applyFont="1" applyFill="1" applyBorder="1"/>
    <xf numFmtId="0" fontId="17" fillId="0" borderId="0" xfId="0" applyFont="1"/>
    <xf numFmtId="164" fontId="2" fillId="0" borderId="0" xfId="0" applyNumberFormat="1" applyFont="1"/>
    <xf numFmtId="0" fontId="18" fillId="0" borderId="0" xfId="0" applyFont="1"/>
    <xf numFmtId="0" fontId="18" fillId="0" borderId="0" xfId="0" applyFont="1" applyFill="1" applyBorder="1"/>
    <xf numFmtId="0" fontId="18" fillId="0" borderId="0" xfId="0" applyFont="1" applyAlignment="1">
      <alignment vertical="top"/>
    </xf>
    <xf numFmtId="0" fontId="18" fillId="0" borderId="0" xfId="0" applyFont="1" applyFill="1" applyBorder="1" applyAlignment="1">
      <alignment vertical="top"/>
    </xf>
    <xf numFmtId="164" fontId="18" fillId="0" borderId="0" xfId="0" applyNumberFormat="1" applyFont="1" applyAlignment="1">
      <alignment horizontal="center" vertical="center"/>
    </xf>
    <xf numFmtId="0" fontId="18" fillId="0" borderId="0" xfId="0" applyFont="1" applyBorder="1"/>
    <xf numFmtId="1" fontId="18" fillId="0" borderId="0" xfId="0" applyNumberFormat="1" applyFont="1"/>
    <xf numFmtId="0" fontId="19" fillId="0" borderId="0" xfId="0" applyFont="1" applyFill="1" applyBorder="1"/>
    <xf numFmtId="1" fontId="21" fillId="17" borderId="2" xfId="0" applyNumberFormat="1" applyFont="1" applyFill="1" applyBorder="1"/>
    <xf numFmtId="1" fontId="22" fillId="0" borderId="0" xfId="0" applyNumberFormat="1" applyFont="1"/>
    <xf numFmtId="164" fontId="18" fillId="0" borderId="0" xfId="0" applyNumberFormat="1" applyFont="1" applyBorder="1" applyAlignment="1">
      <alignment horizontal="center" vertical="center"/>
    </xf>
    <xf numFmtId="43" fontId="18" fillId="0" borderId="0" xfId="0" applyNumberFormat="1" applyFont="1" applyBorder="1"/>
    <xf numFmtId="164" fontId="18" fillId="0" borderId="0" xfId="0" applyNumberFormat="1" applyFont="1" applyBorder="1" applyAlignment="1">
      <alignment horizontal="center"/>
    </xf>
    <xf numFmtId="0" fontId="4" fillId="18" borderId="0" xfId="0" applyFont="1" applyFill="1"/>
    <xf numFmtId="0" fontId="23" fillId="18" borderId="0" xfId="0" applyFont="1" applyFill="1"/>
    <xf numFmtId="0" fontId="24" fillId="18" borderId="0" xfId="0" applyFont="1" applyFill="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20" fillId="0" borderId="7" xfId="0" applyFont="1" applyBorder="1" applyAlignment="1">
      <alignment horizontal="center"/>
    </xf>
    <xf numFmtId="0" fontId="0" fillId="0" borderId="0" xfId="0" applyFont="1" applyAlignment="1">
      <alignment horizontal="right" wrapText="1"/>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layout/>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11.797356000000027</c:v>
                </c:pt>
                <c:pt idx="1">
                  <c:v>11.345510666666712</c:v>
                </c:pt>
                <c:pt idx="2">
                  <c:v>10.608296000000024</c:v>
                </c:pt>
                <c:pt idx="3">
                  <c:v>-0.69986325000000227</c:v>
                </c:pt>
                <c:pt idx="4">
                  <c:v>-17.767449583333406</c:v>
                </c:pt>
                <c:pt idx="5">
                  <c:v>-10.727458666666687</c:v>
                </c:pt>
                <c:pt idx="6">
                  <c:v>-30.89871175</c:v>
                </c:pt>
                <c:pt idx="7">
                  <c:v>-23.549824916666683</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-1.2755209222710189</c:v>
                </c:pt>
                <c:pt idx="1">
                  <c:v>-1.2755209222710189</c:v>
                </c:pt>
                <c:pt idx="2">
                  <c:v>-1.2755209222710189</c:v>
                </c:pt>
                <c:pt idx="3">
                  <c:v>-1.2755209222710189</c:v>
                </c:pt>
                <c:pt idx="4">
                  <c:v>-1.2755209222710189</c:v>
                </c:pt>
                <c:pt idx="5">
                  <c:v>-1.2755209222710189</c:v>
                </c:pt>
                <c:pt idx="6">
                  <c:v>-1.2755209222710189</c:v>
                </c:pt>
                <c:pt idx="7">
                  <c:v>-1.2755209222710189</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17.801170630604403</c:v>
                </c:pt>
                <c:pt idx="1">
                  <c:v>17.801170630604403</c:v>
                </c:pt>
                <c:pt idx="2">
                  <c:v>17.801170630604403</c:v>
                </c:pt>
                <c:pt idx="3">
                  <c:v>17.801170630604403</c:v>
                </c:pt>
                <c:pt idx="4">
                  <c:v>17.801170630604403</c:v>
                </c:pt>
                <c:pt idx="5">
                  <c:v>17.801170630604403</c:v>
                </c:pt>
                <c:pt idx="6">
                  <c:v>17.801170630604403</c:v>
                </c:pt>
                <c:pt idx="7">
                  <c:v>17.801170630604403</c:v>
                </c:pt>
              </c:numCache>
            </c:numRef>
          </c:val>
        </c:ser>
        <c:dLbls/>
        <c:marker val="1"/>
        <c:axId val="155867776"/>
        <c:axId val="156185344"/>
      </c:lineChart>
      <c:catAx>
        <c:axId val="155867776"/>
        <c:scaling>
          <c:orientation val="minMax"/>
        </c:scaling>
        <c:axPos val="b"/>
        <c:numFmt formatCode="General" sourceLinked="1"/>
        <c:tickLblPos val="low"/>
        <c:txPr>
          <a:bodyPr rot="-5400000" vert="horz"/>
          <a:lstStyle/>
          <a:p>
            <a:pPr>
              <a:defRPr/>
            </a:pPr>
            <a:endParaRPr lang="en-US"/>
          </a:p>
        </c:txPr>
        <c:crossAx val="156185344"/>
        <c:crosses val="autoZero"/>
        <c:auto val="1"/>
        <c:lblAlgn val="ctr"/>
        <c:lblOffset val="100"/>
      </c:catAx>
      <c:valAx>
        <c:axId val="15618534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layout/>
        </c:title>
        <c:numFmt formatCode="#,##0" sourceLinked="1"/>
        <c:tickLblPos val="nextTo"/>
        <c:crossAx val="155867776"/>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-13.825098999999909</c:v>
                </c:pt>
                <c:pt idx="1">
                  <c:v>-24.45881699999984</c:v>
                </c:pt>
                <c:pt idx="2">
                  <c:v>-29.022119999999859</c:v>
                </c:pt>
                <c:pt idx="3">
                  <c:v>-33.535671999999863</c:v>
                </c:pt>
                <c:pt idx="4">
                  <c:v>-29.461580999999796</c:v>
                </c:pt>
                <c:pt idx="5">
                  <c:v>-1.5774699999998347</c:v>
                </c:pt>
                <c:pt idx="6">
                  <c:v>44.514768000000117</c:v>
                </c:pt>
                <c:pt idx="7">
                  <c:v>86.617595000000051</c:v>
                </c:pt>
                <c:pt idx="8">
                  <c:v>122.81678399999998</c:v>
                </c:pt>
                <c:pt idx="9">
                  <c:v>143.69152199999996</c:v>
                </c:pt>
                <c:pt idx="10">
                  <c:v>150.11734000000013</c:v>
                </c:pt>
                <c:pt idx="11">
                  <c:v>141.56827200000032</c:v>
                </c:pt>
                <c:pt idx="12">
                  <c:v>121.18773700000031</c:v>
                </c:pt>
                <c:pt idx="13">
                  <c:v>106.36130200000014</c:v>
                </c:pt>
                <c:pt idx="14">
                  <c:v>102.29271600000027</c:v>
                </c:pt>
                <c:pt idx="15">
                  <c:v>116.76228500000036</c:v>
                </c:pt>
                <c:pt idx="16">
                  <c:v>150.41159700000037</c:v>
                </c:pt>
                <c:pt idx="17">
                  <c:v>187.06233100000043</c:v>
                </c:pt>
                <c:pt idx="18">
                  <c:v>221.82536600000037</c:v>
                </c:pt>
                <c:pt idx="19">
                  <c:v>244.61327100000028</c:v>
                </c:pt>
                <c:pt idx="20">
                  <c:v>270.2657980000007</c:v>
                </c:pt>
                <c:pt idx="21">
                  <c:v>278.90606200000059</c:v>
                </c:pt>
                <c:pt idx="22">
                  <c:v>281.84582600000078</c:v>
                </c:pt>
                <c:pt idx="23">
                  <c:v>277.71440000000086</c:v>
                </c:pt>
                <c:pt idx="24">
                  <c:v>266.02741000000094</c:v>
                </c:pt>
                <c:pt idx="25">
                  <c:v>257.79501500000094</c:v>
                </c:pt>
                <c:pt idx="26">
                  <c:v>250.67848300000094</c:v>
                </c:pt>
                <c:pt idx="27">
                  <c:v>260.31981800000096</c:v>
                </c:pt>
                <c:pt idx="28">
                  <c:v>288.66376100000116</c:v>
                </c:pt>
                <c:pt idx="29">
                  <c:v>318.12350700000115</c:v>
                </c:pt>
                <c:pt idx="30">
                  <c:v>349.37044900000137</c:v>
                </c:pt>
                <c:pt idx="31">
                  <c:v>375.44478600000116</c:v>
                </c:pt>
                <c:pt idx="32">
                  <c:v>400.63516400000094</c:v>
                </c:pt>
                <c:pt idx="33">
                  <c:v>415.92925900000114</c:v>
                </c:pt>
                <c:pt idx="34">
                  <c:v>418.38028600000121</c:v>
                </c:pt>
                <c:pt idx="35">
                  <c:v>405.01395200000115</c:v>
                </c:pt>
                <c:pt idx="36">
                  <c:v>380.87273800000116</c:v>
                </c:pt>
                <c:pt idx="37">
                  <c:v>353.65419600000132</c:v>
                </c:pt>
                <c:pt idx="38">
                  <c:v>336.01954200000125</c:v>
                </c:pt>
                <c:pt idx="39">
                  <c:v>329.57917200000122</c:v>
                </c:pt>
                <c:pt idx="40">
                  <c:v>346.22388700000135</c:v>
                </c:pt>
                <c:pt idx="41">
                  <c:v>369.07871500000124</c:v>
                </c:pt>
                <c:pt idx="42">
                  <c:v>395.45987800000125</c:v>
                </c:pt>
                <c:pt idx="43">
                  <c:v>417.7125200000014</c:v>
                </c:pt>
                <c:pt idx="44">
                  <c:v>434.75478700000144</c:v>
                </c:pt>
                <c:pt idx="45">
                  <c:v>435.81937300000141</c:v>
                </c:pt>
                <c:pt idx="46">
                  <c:v>426.04459000000134</c:v>
                </c:pt>
                <c:pt idx="47">
                  <c:v>396.61559300000113</c:v>
                </c:pt>
                <c:pt idx="48">
                  <c:v>351.22646500000087</c:v>
                </c:pt>
                <c:pt idx="49">
                  <c:v>294.74343600000088</c:v>
                </c:pt>
                <c:pt idx="50">
                  <c:v>244.04713600000082</c:v>
                </c:pt>
                <c:pt idx="51">
                  <c:v>204.39753000000076</c:v>
                </c:pt>
                <c:pt idx="52">
                  <c:v>185.55203900000072</c:v>
                </c:pt>
                <c:pt idx="53">
                  <c:v>182.30297200000075</c:v>
                </c:pt>
                <c:pt idx="54">
                  <c:v>185.7934910000007</c:v>
                </c:pt>
                <c:pt idx="55">
                  <c:v>182.58446100000049</c:v>
                </c:pt>
                <c:pt idx="56">
                  <c:v>177.94562600000029</c:v>
                </c:pt>
                <c:pt idx="57">
                  <c:v>184.86317100000031</c:v>
                </c:pt>
                <c:pt idx="58">
                  <c:v>191.71936500000027</c:v>
                </c:pt>
                <c:pt idx="59">
                  <c:v>183.40619800000024</c:v>
                </c:pt>
                <c:pt idx="60">
                  <c:v>178.26687900000013</c:v>
                </c:pt>
                <c:pt idx="61">
                  <c:v>158.03857500000038</c:v>
                </c:pt>
                <c:pt idx="62">
                  <c:v>140.1937820000004</c:v>
                </c:pt>
                <c:pt idx="63">
                  <c:v>120.06075400000032</c:v>
                </c:pt>
                <c:pt idx="64">
                  <c:v>100.81843600000013</c:v>
                </c:pt>
                <c:pt idx="65">
                  <c:v>94.340890000000172</c:v>
                </c:pt>
                <c:pt idx="66">
                  <c:v>93.861084000000119</c:v>
                </c:pt>
                <c:pt idx="67">
                  <c:v>96.187160000000176</c:v>
                </c:pt>
                <c:pt idx="68">
                  <c:v>96.169575000000123</c:v>
                </c:pt>
                <c:pt idx="69">
                  <c:v>91.907150999999885</c:v>
                </c:pt>
                <c:pt idx="70">
                  <c:v>78.242941999999857</c:v>
                </c:pt>
                <c:pt idx="71">
                  <c:v>54.676693999999998</c:v>
                </c:pt>
                <c:pt idx="72">
                  <c:v>24.719278000000031</c:v>
                </c:pt>
                <c:pt idx="73">
                  <c:v>-7.8633549999999559</c:v>
                </c:pt>
                <c:pt idx="74">
                  <c:v>-39.123280999999906</c:v>
                </c:pt>
                <c:pt idx="75">
                  <c:v>-69.525256999999897</c:v>
                </c:pt>
                <c:pt idx="76">
                  <c:v>-99.87084799999991</c:v>
                </c:pt>
                <c:pt idx="77">
                  <c:v>-125.40687099999991</c:v>
                </c:pt>
                <c:pt idx="78">
                  <c:v>-151.33793899999989</c:v>
                </c:pt>
                <c:pt idx="79">
                  <c:v>-176.45887999999991</c:v>
                </c:pt>
                <c:pt idx="80">
                  <c:v>-209.38580100000013</c:v>
                </c:pt>
                <c:pt idx="81">
                  <c:v>-247.79704599999991</c:v>
                </c:pt>
                <c:pt idx="82">
                  <c:v>-283.49841900000001</c:v>
                </c:pt>
                <c:pt idx="83">
                  <c:v>-316.10784699999999</c:v>
                </c:pt>
                <c:pt idx="84">
                  <c:v>-345.13903299999993</c:v>
                </c:pt>
                <c:pt idx="85">
                  <c:v>-375.7560269999999</c:v>
                </c:pt>
                <c:pt idx="86">
                  <c:v>-401.43302300000005</c:v>
                </c:pt>
                <c:pt idx="87">
                  <c:v>-424.28388000000018</c:v>
                </c:pt>
                <c:pt idx="88">
                  <c:v>-439.76292800000022</c:v>
                </c:pt>
                <c:pt idx="89">
                  <c:v>-452.89661700000022</c:v>
                </c:pt>
                <c:pt idx="90">
                  <c:v>-466.93736800000022</c:v>
                </c:pt>
                <c:pt idx="91">
                  <c:v>-484.02732400000025</c:v>
                </c:pt>
                <c:pt idx="92">
                  <c:v>-505.84257300000024</c:v>
                </c:pt>
                <c:pt idx="93">
                  <c:v>-529.71441700000025</c:v>
                </c:pt>
                <c:pt idx="94">
                  <c:v>-559.00844900000027</c:v>
                </c:pt>
                <c:pt idx="95">
                  <c:v>-598.70574600000032</c:v>
                </c:pt>
              </c:numCache>
            </c:numRef>
          </c:val>
        </c:ser>
        <c:dLbls/>
        <c:marker val="1"/>
        <c:axId val="160798592"/>
        <c:axId val="161018240"/>
      </c:lineChart>
      <c:dateAx>
        <c:axId val="160798592"/>
        <c:scaling>
          <c:orientation val="minMax"/>
        </c:scaling>
        <c:axPos val="b"/>
        <c:numFmt formatCode="mmm\-yy" sourceLinked="1"/>
        <c:tickLblPos val="nextTo"/>
        <c:crossAx val="161018240"/>
        <c:crosses val="autoZero"/>
        <c:auto val="1"/>
        <c:lblOffset val="100"/>
        <c:baseTimeUnit val="months"/>
      </c:dateAx>
      <c:valAx>
        <c:axId val="161018240"/>
        <c:scaling>
          <c:orientation val="minMax"/>
        </c:scaling>
        <c:axPos val="l"/>
        <c:majorGridlines/>
        <c:numFmt formatCode="#,##0" sourceLinked="1"/>
        <c:tickLblPos val="nextTo"/>
        <c:crossAx val="160798592"/>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layout/>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141.56827200000032</c:v>
                </c:pt>
                <c:pt idx="1">
                  <c:v>136.14612800000054</c:v>
                </c:pt>
                <c:pt idx="2">
                  <c:v>127.29955200000029</c:v>
                </c:pt>
                <c:pt idx="3">
                  <c:v>-8.3983590000000277</c:v>
                </c:pt>
                <c:pt idx="4">
                  <c:v>-213.20939500000088</c:v>
                </c:pt>
                <c:pt idx="5">
                  <c:v>-128.72950400000025</c:v>
                </c:pt>
                <c:pt idx="6">
                  <c:v>-370.78454099999999</c:v>
                </c:pt>
              </c:numCache>
            </c:numRef>
          </c:val>
        </c:ser>
        <c:dLbls/>
        <c:axId val="164490240"/>
        <c:axId val="155980544"/>
      </c:barChart>
      <c:catAx>
        <c:axId val="164490240"/>
        <c:scaling>
          <c:orientation val="minMax"/>
        </c:scaling>
        <c:axPos val="b"/>
        <c:numFmt formatCode="General" sourceLinked="1"/>
        <c:tickLblPos val="nextTo"/>
        <c:crossAx val="155980544"/>
        <c:crosses val="autoZero"/>
        <c:auto val="1"/>
        <c:lblAlgn val="ctr"/>
        <c:lblOffset val="100"/>
      </c:catAx>
      <c:valAx>
        <c:axId val="155980544"/>
        <c:scaling>
          <c:orientation val="minMax"/>
        </c:scaling>
        <c:axPos val="l"/>
        <c:majorGridlines/>
        <c:numFmt formatCode="0" sourceLinked="1"/>
        <c:tickLblPos val="nextTo"/>
        <c:crossAx val="164490240"/>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sheetPr>
  <dimension ref="A1:CU87"/>
  <sheetViews>
    <sheetView tabSelected="1" zoomScale="85" zoomScaleNormal="85" workbookViewId="0">
      <selection activeCell="A16" sqref="A16"/>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94</v>
      </c>
      <c r="B1" s="10" t="s">
        <v>11</v>
      </c>
      <c r="C1" s="11" t="s">
        <v>12</v>
      </c>
      <c r="D1" s="11" t="s">
        <v>13</v>
      </c>
      <c r="E1" s="11" t="s">
        <v>14</v>
      </c>
      <c r="F1" s="11" t="s">
        <v>15</v>
      </c>
      <c r="G1" s="11" t="s">
        <v>16</v>
      </c>
      <c r="H1" s="11" t="s">
        <v>17</v>
      </c>
      <c r="I1" s="11" t="s">
        <v>18</v>
      </c>
      <c r="J1" s="11" t="s">
        <v>19</v>
      </c>
      <c r="K1" s="11" t="s">
        <v>20</v>
      </c>
      <c r="L1" s="11" t="s">
        <v>21</v>
      </c>
      <c r="M1" s="11" t="s">
        <v>22</v>
      </c>
      <c r="N1" s="11" t="s">
        <v>23</v>
      </c>
      <c r="O1" s="12" t="s">
        <v>24</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-13.825098999999909</v>
      </c>
      <c r="D2" s="16">
        <f>+'SF mapping'!E35</f>
        <v>-10.633717999999931</v>
      </c>
      <c r="E2" s="16">
        <f>+'SF mapping'!F35</f>
        <v>-4.563303000000019</v>
      </c>
      <c r="F2" s="16">
        <f>+'SF mapping'!G35</f>
        <v>-4.5135520000000042</v>
      </c>
      <c r="G2" s="16">
        <f>+'SF mapping'!H35</f>
        <v>4.0740910000000667</v>
      </c>
      <c r="H2" s="16">
        <f>+'SF mapping'!I35</f>
        <v>27.884110999999962</v>
      </c>
      <c r="I2" s="16">
        <f>+'SF mapping'!J35</f>
        <v>46.092237999999952</v>
      </c>
      <c r="J2" s="16">
        <f>+'SF mapping'!K35</f>
        <v>42.102826999999934</v>
      </c>
      <c r="K2" s="16">
        <f>+'SF mapping'!L35</f>
        <v>36.199188999999933</v>
      </c>
      <c r="L2" s="16">
        <f>+'SF mapping'!M35</f>
        <v>20.874737999999979</v>
      </c>
      <c r="M2" s="16">
        <f>+'SF mapping'!N35</f>
        <v>6.425818000000163</v>
      </c>
      <c r="N2" s="16">
        <f>+'SF mapping'!O35</f>
        <v>-8.5490679999998065</v>
      </c>
      <c r="O2" s="17">
        <f>SUM(C2:N2)</f>
        <v>141.56827200000032</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-20.380535000000009</v>
      </c>
      <c r="D3" s="16">
        <f>+'SF mapping'!Q35</f>
        <v>-14.826435000000174</v>
      </c>
      <c r="E3" s="16">
        <f>+'SF mapping'!R35</f>
        <v>-4.0685859999998684</v>
      </c>
      <c r="F3" s="16">
        <f>+'SF mapping'!S35</f>
        <v>14.469569000000092</v>
      </c>
      <c r="G3" s="16">
        <f>+'SF mapping'!T35</f>
        <v>33.649312000000009</v>
      </c>
      <c r="H3" s="16">
        <f>+'SF mapping'!U35</f>
        <v>36.650734000000057</v>
      </c>
      <c r="I3" s="16">
        <f>+'SF mapping'!V35</f>
        <v>34.763034999999945</v>
      </c>
      <c r="J3" s="16">
        <f>+'SF mapping'!W35</f>
        <v>22.78790499999991</v>
      </c>
      <c r="K3" s="16">
        <f>+'SF mapping'!X35</f>
        <v>25.652527000000418</v>
      </c>
      <c r="L3" s="16">
        <f>+'SF mapping'!Y35</f>
        <v>8.6402639999998883</v>
      </c>
      <c r="M3" s="16">
        <f>+'SF mapping'!Z35</f>
        <v>2.9397640000001957</v>
      </c>
      <c r="N3" s="16">
        <f>+'SF mapping'!AA35</f>
        <v>-4.1314259999999194</v>
      </c>
      <c r="O3" s="17">
        <f t="shared" ref="O3:O9" si="0">SUM(C3:N3)</f>
        <v>136.14612800000054</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70" t="s">
        <v>88</v>
      </c>
      <c r="B4" s="10" t="s">
        <v>2</v>
      </c>
      <c r="C4" s="16">
        <f>+'SF mapping'!AB35</f>
        <v>-11.686989999999923</v>
      </c>
      <c r="D4" s="16">
        <f>+'SF mapping'!AC35</f>
        <v>-8.2323949999999968</v>
      </c>
      <c r="E4" s="16">
        <f>+'SF mapping'!AD35</f>
        <v>-7.1165320000000065</v>
      </c>
      <c r="F4" s="16">
        <f>+'SF mapping'!AE35</f>
        <v>9.6413350000000264</v>
      </c>
      <c r="G4" s="16">
        <f>+'SF mapping'!AF35</f>
        <v>28.343943000000195</v>
      </c>
      <c r="H4" s="16">
        <f>+'SF mapping'!AG35</f>
        <v>29.459745999999996</v>
      </c>
      <c r="I4" s="16">
        <f>+'SF mapping'!AH35</f>
        <v>31.246942000000217</v>
      </c>
      <c r="J4" s="16">
        <f>+'SF mapping'!AI35</f>
        <v>26.074336999999787</v>
      </c>
      <c r="K4" s="16">
        <f>+'SF mapping'!AJ35</f>
        <v>25.190377999999782</v>
      </c>
      <c r="L4" s="16">
        <f>+'SF mapping'!AK35</f>
        <v>15.294095000000198</v>
      </c>
      <c r="M4" s="16">
        <f>+'SF mapping'!AL35</f>
        <v>2.4510270000000673</v>
      </c>
      <c r="N4" s="16">
        <f>+'SF mapping'!AM35</f>
        <v>-13.366334000000052</v>
      </c>
      <c r="O4" s="17">
        <f t="shared" si="0"/>
        <v>127.29955200000029</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70"/>
      <c r="B5" s="10" t="s">
        <v>3</v>
      </c>
      <c r="C5" s="16">
        <f>+'SF mapping'!AN35</f>
        <v>-24.141213999999991</v>
      </c>
      <c r="D5" s="16">
        <f>+'SF mapping'!AO35</f>
        <v>-27.218541999999843</v>
      </c>
      <c r="E5" s="16">
        <f>+'SF mapping'!AP35</f>
        <v>-17.634654000000069</v>
      </c>
      <c r="F5" s="16">
        <f>+'SF mapping'!AQ35</f>
        <v>-6.4403700000000299</v>
      </c>
      <c r="G5" s="16">
        <f>+'SF mapping'!AR35</f>
        <v>16.644715000000133</v>
      </c>
      <c r="H5" s="16">
        <f>+'SF mapping'!AS35</f>
        <v>22.854827999999884</v>
      </c>
      <c r="I5" s="16">
        <f>+'SF mapping'!AT35</f>
        <v>26.381163000000015</v>
      </c>
      <c r="J5" s="16">
        <f>+'SF mapping'!AU35</f>
        <v>22.252642000000151</v>
      </c>
      <c r="K5" s="16">
        <f>+'SF mapping'!AV35</f>
        <v>17.042267000000038</v>
      </c>
      <c r="L5" s="16">
        <f>+'SF mapping'!AW35</f>
        <v>1.064585999999963</v>
      </c>
      <c r="M5" s="16">
        <f>+'SF mapping'!AX35</f>
        <v>-9.7747830000000704</v>
      </c>
      <c r="N5" s="16">
        <f>+'SF mapping'!AY35</f>
        <v>-29.428997000000209</v>
      </c>
      <c r="O5" s="17">
        <f t="shared" si="0"/>
        <v>-8.3983590000000277</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-45.389128000000255</v>
      </c>
      <c r="D6" s="16">
        <f>+'SF mapping'!BA35</f>
        <v>-56.483028999999988</v>
      </c>
      <c r="E6" s="16">
        <f>+'SF mapping'!BB35</f>
        <v>-50.696300000000065</v>
      </c>
      <c r="F6" s="16">
        <f>+'SF mapping'!BC35</f>
        <v>-39.649606000000063</v>
      </c>
      <c r="G6" s="16">
        <f>+'SF mapping'!BD35</f>
        <v>-18.845491000000038</v>
      </c>
      <c r="H6" s="16">
        <f>+'SF mapping'!BE35</f>
        <v>-3.2490669999999682</v>
      </c>
      <c r="I6" s="16">
        <f>+'SF mapping'!BF35</f>
        <v>3.4905189999999493</v>
      </c>
      <c r="J6" s="16">
        <f>+'SF mapping'!BG35</f>
        <v>-3.2090300000002117</v>
      </c>
      <c r="K6" s="16">
        <f>+'SF mapping'!BH35</f>
        <v>-4.6388350000001992</v>
      </c>
      <c r="L6" s="16">
        <f>+'SF mapping'!BI35</f>
        <v>6.9175450000000183</v>
      </c>
      <c r="M6" s="16">
        <f>+'SF mapping'!BJ35</f>
        <v>6.8561939999999595</v>
      </c>
      <c r="N6" s="16">
        <f>+'SF mapping'!BK35</f>
        <v>-8.3131670000000213</v>
      </c>
      <c r="O6" s="17">
        <f t="shared" si="0"/>
        <v>-213.20939500000088</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25</v>
      </c>
      <c r="C7" s="16">
        <f>+'SF mapping'!BL35</f>
        <v>-5.1393190000001141</v>
      </c>
      <c r="D7" s="16">
        <f>+'SF mapping'!BM35</f>
        <v>-20.228303999999753</v>
      </c>
      <c r="E7" s="16">
        <f>+'SF mapping'!BN35</f>
        <v>-17.844792999999981</v>
      </c>
      <c r="F7" s="16">
        <f>+'SF mapping'!BO35</f>
        <v>-20.133028000000081</v>
      </c>
      <c r="G7" s="16">
        <f>+'SF mapping'!BP35</f>
        <v>-19.242318000000182</v>
      </c>
      <c r="H7" s="16">
        <f>+'SF mapping'!BQ35</f>
        <v>-6.4775459999999612</v>
      </c>
      <c r="I7" s="16">
        <f>+'SF mapping'!BR35</f>
        <v>-0.47980600000005325</v>
      </c>
      <c r="J7" s="16">
        <f>+'SF mapping'!BS35</f>
        <v>2.3260760000000573</v>
      </c>
      <c r="K7" s="16">
        <f>+'SF mapping'!BT35</f>
        <v>-1.7585000000053697E-2</v>
      </c>
      <c r="L7" s="16">
        <f>+'SF mapping'!BU35</f>
        <v>-4.2624240000002374</v>
      </c>
      <c r="M7" s="16">
        <f>+'SF mapping'!BV35</f>
        <v>-13.664209000000028</v>
      </c>
      <c r="N7" s="16">
        <f>+'SF mapping'!BW35</f>
        <v>-23.56624799999986</v>
      </c>
      <c r="O7" s="17">
        <f t="shared" si="0"/>
        <v>-128.72950400000025</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26</v>
      </c>
      <c r="C8" s="16">
        <f>+'SF mapping'!BX35</f>
        <v>-29.957415999999967</v>
      </c>
      <c r="D8" s="16">
        <f>+'SF mapping'!BY35</f>
        <v>-32.582632999999987</v>
      </c>
      <c r="E8" s="16">
        <f>+'SF mapping'!BZ35</f>
        <v>-31.25992599999995</v>
      </c>
      <c r="F8" s="16">
        <f>+'SF mapping'!CA35</f>
        <v>-30.401975999999991</v>
      </c>
      <c r="G8" s="16">
        <f>+'SF mapping'!CB35</f>
        <v>-30.345591000000013</v>
      </c>
      <c r="H8" s="16">
        <f>+'SF mapping'!CC35</f>
        <v>-25.536023</v>
      </c>
      <c r="I8" s="16">
        <f>+'SF mapping'!CD35</f>
        <v>-25.931067999999982</v>
      </c>
      <c r="J8" s="16">
        <f>+'SF mapping'!CE35</f>
        <v>-25.120941000000016</v>
      </c>
      <c r="K8" s="16">
        <f>+'SF mapping'!CF35</f>
        <v>-32.92692100000022</v>
      </c>
      <c r="L8" s="16">
        <f>+'SF mapping'!CG35</f>
        <v>-38.411244999999781</v>
      </c>
      <c r="M8" s="16">
        <f>+'SF mapping'!CH35</f>
        <v>-35.701373000000103</v>
      </c>
      <c r="N8" s="16">
        <f>+'SF mapping'!CI35</f>
        <v>-32.60942799999998</v>
      </c>
      <c r="O8" s="17">
        <f t="shared" si="0"/>
        <v>-370.78454099999999</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27</v>
      </c>
      <c r="C9" s="16">
        <f>+'SF mapping'!CJ35</f>
        <v>-29.031185999999934</v>
      </c>
      <c r="D9" s="16">
        <f>+'SF mapping'!CK35</f>
        <v>-30.616993999999977</v>
      </c>
      <c r="E9" s="16">
        <f>+'SF mapping'!CL35</f>
        <v>-25.676996000000145</v>
      </c>
      <c r="F9" s="16">
        <f>+'SF mapping'!CM35</f>
        <v>-22.850857000000133</v>
      </c>
      <c r="G9" s="16">
        <f>+'SF mapping'!CN35</f>
        <v>-15.479048000000034</v>
      </c>
      <c r="H9" s="16">
        <f>+'SF mapping'!CO35</f>
        <v>-13.133689</v>
      </c>
      <c r="I9" s="16">
        <f>+'SF mapping'!CP35</f>
        <v>-14.040751</v>
      </c>
      <c r="J9" s="16">
        <f>+'SF mapping'!CQ35</f>
        <v>-17.089956000000004</v>
      </c>
      <c r="K9" s="16">
        <f>+'SF mapping'!CR35</f>
        <v>-21.815249000000005</v>
      </c>
      <c r="L9" s="16">
        <f>+'SF mapping'!CS35</f>
        <v>-23.871843999999996</v>
      </c>
      <c r="M9" s="16">
        <f>+'SF mapping'!CT35</f>
        <v>-29.294032000000001</v>
      </c>
      <c r="N9" s="16">
        <f>+'SF mapping'!CU35</f>
        <v>-39.697296999999999</v>
      </c>
      <c r="O9" s="17">
        <f t="shared" si="0"/>
        <v>-282.59789900000021</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71</v>
      </c>
      <c r="B13" s="23"/>
      <c r="C13" s="24" t="s">
        <v>28</v>
      </c>
      <c r="D13" s="24" t="s">
        <v>29</v>
      </c>
      <c r="E13" s="25" t="s">
        <v>30</v>
      </c>
      <c r="F13" s="24" t="s">
        <v>31</v>
      </c>
      <c r="G13" s="24" t="s">
        <v>32</v>
      </c>
      <c r="H13" s="26" t="s">
        <v>33</v>
      </c>
      <c r="I13" s="27"/>
      <c r="J13" s="166" t="s">
        <v>34</v>
      </c>
      <c r="K13" s="167"/>
      <c r="L13" s="167"/>
      <c r="M13" s="167"/>
      <c r="N13" s="167"/>
      <c r="O13" s="168"/>
      <c r="P13" s="14"/>
      <c r="Q13" s="169"/>
      <c r="R13" s="169"/>
      <c r="S13" s="169"/>
      <c r="T13" s="169"/>
      <c r="U13" s="169"/>
      <c r="V13" s="169"/>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11.797356000000027</v>
      </c>
      <c r="D14" s="30"/>
      <c r="E14" s="30"/>
      <c r="F14" s="30"/>
      <c r="G14" s="29">
        <f>$G$22</f>
        <v>-1.2755209222710189</v>
      </c>
      <c r="H14" s="31">
        <f>$H$22</f>
        <v>17.801170630604403</v>
      </c>
      <c r="I14" s="19"/>
      <c r="J14" s="32" t="s">
        <v>35</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11.345510666666712</v>
      </c>
      <c r="D15" s="30"/>
      <c r="E15" s="30"/>
      <c r="F15" s="30"/>
      <c r="G15" s="29">
        <f t="shared" ref="G15:G21" si="1">$G$22</f>
        <v>-1.2755209222710189</v>
      </c>
      <c r="H15" s="31">
        <f t="shared" ref="H15:H21" si="2">$H$22</f>
        <v>17.801170630604403</v>
      </c>
      <c r="I15" s="19"/>
      <c r="J15" s="32" t="s">
        <v>36</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ht="18">
      <c r="A16" s="165" t="s">
        <v>96</v>
      </c>
      <c r="B16" s="28" t="s">
        <v>2</v>
      </c>
      <c r="C16" s="29">
        <f>AVERAGE($C4:$N4)</f>
        <v>10.608296000000024</v>
      </c>
      <c r="D16" s="30"/>
      <c r="E16" s="30"/>
      <c r="F16" s="30"/>
      <c r="G16" s="29">
        <f t="shared" si="1"/>
        <v>-1.2755209222710189</v>
      </c>
      <c r="H16" s="31">
        <f t="shared" si="2"/>
        <v>17.801170630604403</v>
      </c>
      <c r="I16" s="19"/>
      <c r="J16" s="32" t="s">
        <v>37</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-0.69986325000000227</v>
      </c>
      <c r="D17" s="30"/>
      <c r="E17" s="30"/>
      <c r="F17" s="30"/>
      <c r="G17" s="29">
        <f t="shared" si="1"/>
        <v>-1.2755209222710189</v>
      </c>
      <c r="H17" s="31">
        <f t="shared" si="2"/>
        <v>17.801170630604403</v>
      </c>
      <c r="I17" s="19"/>
      <c r="J17" s="37" t="s">
        <v>38</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-17.767449583333406</v>
      </c>
      <c r="D18" s="30"/>
      <c r="E18" s="30"/>
      <c r="F18" s="30"/>
      <c r="G18" s="29">
        <f t="shared" si="1"/>
        <v>-1.2755209222710189</v>
      </c>
      <c r="H18" s="31">
        <f t="shared" si="2"/>
        <v>17.801170630604403</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25</v>
      </c>
      <c r="C19" s="29">
        <f t="shared" ref="C19:C20" si="4">AVERAGE($C7:$N7)</f>
        <v>-10.727458666666687</v>
      </c>
      <c r="D19" s="30"/>
      <c r="E19" s="30"/>
      <c r="F19" s="30"/>
      <c r="G19" s="29">
        <f t="shared" si="1"/>
        <v>-1.2755209222710189</v>
      </c>
      <c r="H19" s="31">
        <f t="shared" si="2"/>
        <v>17.801170630604403</v>
      </c>
      <c r="I19" s="19"/>
      <c r="J19" s="14"/>
      <c r="K19" s="14"/>
      <c r="L19" s="150"/>
      <c r="M19" s="151"/>
      <c r="N19" s="150"/>
      <c r="O19" s="150"/>
      <c r="P19" s="14"/>
      <c r="Q19" s="157"/>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26</v>
      </c>
      <c r="C20" s="29">
        <f t="shared" si="4"/>
        <v>-30.89871175</v>
      </c>
      <c r="D20" s="30"/>
      <c r="E20" s="30"/>
      <c r="F20" s="30"/>
      <c r="G20" s="29">
        <f t="shared" si="1"/>
        <v>-1.2755209222710189</v>
      </c>
      <c r="H20" s="31">
        <f t="shared" si="2"/>
        <v>17.801170630604403</v>
      </c>
      <c r="I20" s="19"/>
      <c r="J20" s="14"/>
      <c r="K20" s="14"/>
      <c r="L20" s="150"/>
      <c r="M20" s="151"/>
      <c r="N20" s="150"/>
      <c r="O20" s="150"/>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27</v>
      </c>
      <c r="C21" s="29">
        <f>AVERAGE(C9:N9)</f>
        <v>-23.549824916666683</v>
      </c>
      <c r="D21" s="30"/>
      <c r="E21" s="30"/>
      <c r="F21" s="30"/>
      <c r="G21" s="29">
        <f t="shared" si="1"/>
        <v>-1.2755209222710189</v>
      </c>
      <c r="H21" s="31">
        <f t="shared" si="2"/>
        <v>17.801170630604403</v>
      </c>
      <c r="I21" s="19"/>
      <c r="J21" s="14"/>
      <c r="K21" s="14"/>
      <c r="L21" s="150"/>
      <c r="M21" s="151"/>
      <c r="N21" s="150"/>
      <c r="O21" s="150"/>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3" t="s">
        <v>39</v>
      </c>
      <c r="C22" s="43">
        <f>AVERAGE(C14:C17)</f>
        <v>8.2628248541666913</v>
      </c>
      <c r="D22" s="43">
        <f>STDEV(C14:C17)</f>
        <v>5.9951890486723505</v>
      </c>
      <c r="E22" s="43">
        <f>COUNT(C14:C17)</f>
        <v>4</v>
      </c>
      <c r="F22" s="29">
        <f>3.182*(D22/SQRT(E22))</f>
        <v>9.5383457764377102</v>
      </c>
      <c r="G22" s="29">
        <f t="shared" ref="G22" si="5">C22-F22</f>
        <v>-1.2755209222710189</v>
      </c>
      <c r="H22" s="31">
        <f t="shared" ref="H22" si="6">C22+F22</f>
        <v>17.801170630604403</v>
      </c>
      <c r="I22" s="14"/>
      <c r="J22" s="44"/>
      <c r="K22" s="14"/>
      <c r="L22" s="152"/>
      <c r="M22" s="153"/>
      <c r="N22" s="152"/>
      <c r="O22" s="150"/>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72</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40</v>
      </c>
      <c r="C58" s="49">
        <f>SUM($C$2:C$2)</f>
        <v>-13.825098999999909</v>
      </c>
      <c r="D58" s="49">
        <f>SUM($C$2:D$2)</f>
        <v>-24.45881699999984</v>
      </c>
      <c r="E58" s="49">
        <f>SUM($C$2:E$2)</f>
        <v>-29.022119999999859</v>
      </c>
      <c r="F58" s="49">
        <f>SUM($C$2:F$2)</f>
        <v>-33.535671999999863</v>
      </c>
      <c r="G58" s="49">
        <f>SUM($C$2:G$2)</f>
        <v>-29.461580999999796</v>
      </c>
      <c r="H58" s="49">
        <f>SUM($C$2:H$2)</f>
        <v>-1.5774699999998347</v>
      </c>
      <c r="I58" s="49">
        <f>SUM($C$2:I$2)</f>
        <v>44.514768000000117</v>
      </c>
      <c r="J58" s="49">
        <f>SUM($C$2:J$2)</f>
        <v>86.617595000000051</v>
      </c>
      <c r="K58" s="49">
        <f>SUM($C$2:K$2)</f>
        <v>122.81678399999998</v>
      </c>
      <c r="L58" s="49">
        <f>SUM($C$2:L$2)</f>
        <v>143.69152199999996</v>
      </c>
      <c r="M58" s="49">
        <f>SUM($C$2:M$2)</f>
        <v>150.11734000000013</v>
      </c>
      <c r="N58" s="49">
        <f>SUM($C$2:N$2)</f>
        <v>141.56827200000032</v>
      </c>
      <c r="O58" s="49">
        <f>SUM($N$58,$C$3:C$3)</f>
        <v>121.18773700000031</v>
      </c>
      <c r="P58" s="49">
        <f>SUM($N$58,$C$3:D$3)</f>
        <v>106.36130200000014</v>
      </c>
      <c r="Q58" s="49">
        <f>SUM($N$58,$C$3:E$3)</f>
        <v>102.29271600000027</v>
      </c>
      <c r="R58" s="49">
        <f>SUM($N$58,$C$3:F$3)</f>
        <v>116.76228500000036</v>
      </c>
      <c r="S58" s="49">
        <f>SUM($N$58,$C$3:G$3)</f>
        <v>150.41159700000037</v>
      </c>
      <c r="T58" s="49">
        <f>SUM($N$58,$C$3:H$3)</f>
        <v>187.06233100000043</v>
      </c>
      <c r="U58" s="49">
        <f>SUM($N$58,$C$3:I$3)</f>
        <v>221.82536600000037</v>
      </c>
      <c r="V58" s="49">
        <f>SUM($N$58,$C$3:J$3)</f>
        <v>244.61327100000028</v>
      </c>
      <c r="W58" s="49">
        <f>SUM($N$58,$C$3:K$3)</f>
        <v>270.2657980000007</v>
      </c>
      <c r="X58" s="49">
        <f>SUM($N$58,$C$3:L$3)</f>
        <v>278.90606200000059</v>
      </c>
      <c r="Y58" s="49">
        <f>SUM($N$58,$C$3:M$3)</f>
        <v>281.84582600000078</v>
      </c>
      <c r="Z58" s="49">
        <f>SUM($N$58,$C$3:N$3)</f>
        <v>277.71440000000086</v>
      </c>
      <c r="AA58" s="49">
        <f>SUM($Z$58,$C$4:C$4)</f>
        <v>266.02741000000094</v>
      </c>
      <c r="AB58" s="49">
        <f>SUM($Z$58,$C$4:D$4)</f>
        <v>257.79501500000094</v>
      </c>
      <c r="AC58" s="49">
        <f>SUM($Z$58,$C$4:E$4)</f>
        <v>250.67848300000094</v>
      </c>
      <c r="AD58" s="49">
        <f>SUM($Z$58,$C$4:F$4)</f>
        <v>260.31981800000096</v>
      </c>
      <c r="AE58" s="49">
        <f>SUM($Z$58,$C$4:G$4)</f>
        <v>288.66376100000116</v>
      </c>
      <c r="AF58" s="49">
        <f>SUM($Z$58,$C$4:H$4)</f>
        <v>318.12350700000115</v>
      </c>
      <c r="AG58" s="49">
        <f>SUM($Z$58,$C$4:I$4)</f>
        <v>349.37044900000137</v>
      </c>
      <c r="AH58" s="49">
        <f>SUM($Z$58,$C$4:J$4)</f>
        <v>375.44478600000116</v>
      </c>
      <c r="AI58" s="49">
        <f>SUM($Z$58,$C$4:K$4)</f>
        <v>400.63516400000094</v>
      </c>
      <c r="AJ58" s="49">
        <f>SUM($Z$58,$C$4:L$4)</f>
        <v>415.92925900000114</v>
      </c>
      <c r="AK58" s="49">
        <f>SUM($Z$58,$C$4:M$4)</f>
        <v>418.38028600000121</v>
      </c>
      <c r="AL58" s="49">
        <f>SUM($Z$58,$C$4:N$4)</f>
        <v>405.01395200000115</v>
      </c>
      <c r="AM58" s="49">
        <f>SUM($AL$58,$C$5:C$5)</f>
        <v>380.87273800000116</v>
      </c>
      <c r="AN58" s="49">
        <f>SUM($AL$58,$C$5:D$5)</f>
        <v>353.65419600000132</v>
      </c>
      <c r="AO58" s="49">
        <f>SUM($AL$58,$C$5:E$5)</f>
        <v>336.01954200000125</v>
      </c>
      <c r="AP58" s="49">
        <f>SUM($AL$58,$C$5:F$5)</f>
        <v>329.57917200000122</v>
      </c>
      <c r="AQ58" s="49">
        <f>SUM($AL$58,$C$5:G$5)</f>
        <v>346.22388700000135</v>
      </c>
      <c r="AR58" s="49">
        <f>SUM($AL$58,$C$5:H$5)</f>
        <v>369.07871500000124</v>
      </c>
      <c r="AS58" s="49">
        <f>SUM($AL$58,$C$5:I$5)</f>
        <v>395.45987800000125</v>
      </c>
      <c r="AT58" s="49">
        <f>SUM($AL$58,$C$5:J$5)</f>
        <v>417.7125200000014</v>
      </c>
      <c r="AU58" s="49">
        <f>SUM($AL$58,$C$5:K$5)</f>
        <v>434.75478700000144</v>
      </c>
      <c r="AV58" s="49">
        <f>SUM($AL$58,$C$5:L$5)</f>
        <v>435.81937300000141</v>
      </c>
      <c r="AW58" s="49">
        <f>SUM($AL$58,$C$5:M$5)</f>
        <v>426.04459000000134</v>
      </c>
      <c r="AX58" s="49">
        <f>SUM($AL$58,$C$5:N$5)</f>
        <v>396.61559300000113</v>
      </c>
      <c r="AY58" s="49">
        <f>SUM($AX$58,$C$6:C$6)</f>
        <v>351.22646500000087</v>
      </c>
      <c r="AZ58" s="49">
        <f>SUM($AX$58,$C$6:D$6)</f>
        <v>294.74343600000088</v>
      </c>
      <c r="BA58" s="49">
        <f>SUM($AX$58,$C$6:E$6)</f>
        <v>244.04713600000082</v>
      </c>
      <c r="BB58" s="49">
        <f>SUM($AX$58,$C$6:F$6)</f>
        <v>204.39753000000076</v>
      </c>
      <c r="BC58" s="49">
        <f>SUM($AX$58,$C$6:G$6)</f>
        <v>185.55203900000072</v>
      </c>
      <c r="BD58" s="49">
        <f>SUM($AX$58,$C$6:H$6)</f>
        <v>182.30297200000075</v>
      </c>
      <c r="BE58" s="49">
        <f>SUM($AX$58,$C$6:I$6)</f>
        <v>185.7934910000007</v>
      </c>
      <c r="BF58" s="49">
        <f>SUM($AX$58,$C$6:J$6)</f>
        <v>182.58446100000049</v>
      </c>
      <c r="BG58" s="49">
        <f>SUM($AX$58,$C$6:K$6)</f>
        <v>177.94562600000029</v>
      </c>
      <c r="BH58" s="49">
        <f>SUM($AX$58,$C$6:L$6)</f>
        <v>184.86317100000031</v>
      </c>
      <c r="BI58" s="49">
        <f>SUM($AX$58,$C$6:M$6)</f>
        <v>191.71936500000027</v>
      </c>
      <c r="BJ58" s="49">
        <f>SUM($AX$58,$C$6:N$6)</f>
        <v>183.40619800000024</v>
      </c>
      <c r="BK58" s="49">
        <f>SUM($BJ$58,$C$7:C$7)</f>
        <v>178.26687900000013</v>
      </c>
      <c r="BL58" s="49">
        <f>SUM($BJ$58,$C$7:D$7)</f>
        <v>158.03857500000038</v>
      </c>
      <c r="BM58" s="49">
        <f>SUM($BJ$58,$C$7:E$7)</f>
        <v>140.1937820000004</v>
      </c>
      <c r="BN58" s="49">
        <f>SUM($BJ$58,$C$7:F$7)</f>
        <v>120.06075400000032</v>
      </c>
      <c r="BO58" s="49">
        <f>SUM($BJ$58,$C$7:G$7)</f>
        <v>100.81843600000013</v>
      </c>
      <c r="BP58" s="49">
        <f>SUM($BJ$58,$C$7:H$7)</f>
        <v>94.340890000000172</v>
      </c>
      <c r="BQ58" s="49">
        <f>SUM($BJ$58,$C$7:I$7)</f>
        <v>93.861084000000119</v>
      </c>
      <c r="BR58" s="49">
        <f>SUM($BJ$58,$C$7:J$7)</f>
        <v>96.187160000000176</v>
      </c>
      <c r="BS58" s="49">
        <f>SUM($BJ$58,$C$7:K$7)</f>
        <v>96.169575000000123</v>
      </c>
      <c r="BT58" s="49">
        <f>SUM($BJ$58,$C$7:L$7)</f>
        <v>91.907150999999885</v>
      </c>
      <c r="BU58" s="49">
        <f>SUM($BJ$58,$C$7:M$7)</f>
        <v>78.242941999999857</v>
      </c>
      <c r="BV58" s="49">
        <f>SUM($BJ$58,$C$7:N$7)</f>
        <v>54.676693999999998</v>
      </c>
      <c r="BW58" s="49">
        <f>SUM($BV$58,$C$8:C$8)</f>
        <v>24.719278000000031</v>
      </c>
      <c r="BX58" s="49">
        <f>SUM($BV$58,$C$8:D$8)</f>
        <v>-7.8633549999999559</v>
      </c>
      <c r="BY58" s="49">
        <f>SUM($BV$58,$C$8:E$8)</f>
        <v>-39.123280999999906</v>
      </c>
      <c r="BZ58" s="49">
        <f>SUM($BV$58,$C$8:F$8)</f>
        <v>-69.525256999999897</v>
      </c>
      <c r="CA58" s="49">
        <f>SUM($BV$58,$C$8:G$8)</f>
        <v>-99.87084799999991</v>
      </c>
      <c r="CB58" s="49">
        <f>SUM($BV$58,$C$8:H$8)</f>
        <v>-125.40687099999991</v>
      </c>
      <c r="CC58" s="49">
        <f>SUM($BV$58,$C$8:I$8)</f>
        <v>-151.33793899999989</v>
      </c>
      <c r="CD58" s="49">
        <f>SUM($BV$58,$C$8:J$8)</f>
        <v>-176.45887999999991</v>
      </c>
      <c r="CE58" s="49">
        <f>SUM($BV$58,$C$8:K$8)</f>
        <v>-209.38580100000013</v>
      </c>
      <c r="CF58" s="49">
        <f>SUM($BV$58,$C$8:L$8)</f>
        <v>-247.79704599999991</v>
      </c>
      <c r="CG58" s="49">
        <f>SUM($BV$58,$C$8:M$8)</f>
        <v>-283.49841900000001</v>
      </c>
      <c r="CH58" s="49">
        <f>SUM($BV$58,$C$8:N$8)</f>
        <v>-316.10784699999999</v>
      </c>
      <c r="CI58" s="49">
        <f>SUM($CH$58,$C$9:C$9)</f>
        <v>-345.13903299999993</v>
      </c>
      <c r="CJ58" s="49">
        <f>SUM($CH$58,$C$9:D$9)</f>
        <v>-375.7560269999999</v>
      </c>
      <c r="CK58" s="49">
        <f>SUM($CH$58,$C$9:E$9)</f>
        <v>-401.43302300000005</v>
      </c>
      <c r="CL58" s="49">
        <f>SUM($CH$58,$C$9:F$9)</f>
        <v>-424.28388000000018</v>
      </c>
      <c r="CM58" s="49">
        <f>SUM($CH$58,$C$9:G$9)</f>
        <v>-439.76292800000022</v>
      </c>
      <c r="CN58" s="49">
        <f>SUM($CH$58,$C$9:H$9)</f>
        <v>-452.89661700000022</v>
      </c>
      <c r="CO58" s="49">
        <f>SUM($CH$58,$C$9:I$9)</f>
        <v>-466.93736800000022</v>
      </c>
      <c r="CP58" s="49">
        <f>SUM($CH$58,$C$9:J$9)</f>
        <v>-484.02732400000025</v>
      </c>
      <c r="CQ58" s="49">
        <f>SUM($CH$58,$C$9:K$9)</f>
        <v>-505.84257300000024</v>
      </c>
      <c r="CR58" s="49">
        <f>SUM($CH$58,$C$9:L$9)</f>
        <v>-529.71441700000025</v>
      </c>
      <c r="CS58" s="49">
        <f>SUM($CH$58,$C$9:M$9)</f>
        <v>-559.00844900000027</v>
      </c>
      <c r="CT58" s="49">
        <f>SUM($CH$58,$C$9:N$9)</f>
        <v>-598.70574600000032</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dimension ref="A1:DF45"/>
  <sheetViews>
    <sheetView zoomScale="85" zoomScaleNormal="85" workbookViewId="0"/>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9">
      <c r="B1" s="51"/>
      <c r="C1" s="51"/>
      <c r="D1" s="51"/>
      <c r="E1" s="51"/>
      <c r="F1" s="51"/>
      <c r="G1" s="51"/>
      <c r="H1" s="51"/>
      <c r="I1" s="51"/>
      <c r="J1" s="51"/>
      <c r="K1" s="51"/>
    </row>
    <row r="2" spans="2:109">
      <c r="B2" s="52" t="s">
        <v>42</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9">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6"/>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9">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14"/>
      <c r="CP4" s="14"/>
      <c r="CQ4" s="14"/>
      <c r="CR4" s="14"/>
      <c r="CS4" s="14"/>
      <c r="CT4" s="14"/>
      <c r="CU4" s="14"/>
      <c r="CV4" s="14"/>
    </row>
    <row r="5" spans="2:109">
      <c r="B5" s="57" t="s">
        <v>43</v>
      </c>
      <c r="C5" s="58" t="s">
        <v>70</v>
      </c>
      <c r="D5" s="105">
        <v>1139.801514101368</v>
      </c>
      <c r="E5" s="105">
        <v>1026.4328781480599</v>
      </c>
      <c r="F5" s="105">
        <v>995.74636085872817</v>
      </c>
      <c r="G5" s="105">
        <v>852.6721761690892</v>
      </c>
      <c r="H5" s="105">
        <v>935.22652542139417</v>
      </c>
      <c r="I5" s="105">
        <v>984.10999487813206</v>
      </c>
      <c r="J5" s="105">
        <v>1148.4324937025451</v>
      </c>
      <c r="K5" s="105">
        <v>1254.5158591932995</v>
      </c>
      <c r="L5" s="105">
        <v>1450.1491386443481</v>
      </c>
      <c r="M5" s="105">
        <v>1383.1886314026885</v>
      </c>
      <c r="N5" s="105">
        <v>1284.4350193019422</v>
      </c>
      <c r="O5" s="105">
        <v>1383.9079980018118</v>
      </c>
      <c r="P5" s="105">
        <v>1172.9787222002738</v>
      </c>
      <c r="Q5" s="105">
        <v>1069.8265527790318</v>
      </c>
      <c r="R5" s="105">
        <v>926.09862258093835</v>
      </c>
      <c r="S5" s="105">
        <v>932.44458492416732</v>
      </c>
      <c r="T5" s="105">
        <v>963.88654220403896</v>
      </c>
      <c r="U5" s="105">
        <v>906.36080098619721</v>
      </c>
      <c r="V5" s="105">
        <v>1170.7438642575719</v>
      </c>
      <c r="W5" s="105">
        <v>1359.51938122095</v>
      </c>
      <c r="X5" s="105">
        <v>1380.5230983930117</v>
      </c>
      <c r="Y5" s="105">
        <v>1326.063246377337</v>
      </c>
      <c r="Z5" s="105">
        <v>1219.5673508544062</v>
      </c>
      <c r="AA5" s="105">
        <v>1148.7600742129328</v>
      </c>
      <c r="AB5" s="105">
        <v>1066.7607243330121</v>
      </c>
      <c r="AC5" s="105">
        <v>997.17677995732799</v>
      </c>
      <c r="AD5" s="105">
        <v>978.56383089409587</v>
      </c>
      <c r="AE5" s="105">
        <v>929.60332702588369</v>
      </c>
      <c r="AF5" s="105">
        <v>960.37957353508614</v>
      </c>
      <c r="AG5" s="105">
        <v>915.11690455994869</v>
      </c>
      <c r="AH5" s="105">
        <v>1205.7530579999998</v>
      </c>
      <c r="AI5" s="105">
        <v>1317.8783013327759</v>
      </c>
      <c r="AJ5" s="105">
        <v>1437.7981330433026</v>
      </c>
      <c r="AK5" s="105">
        <v>1293.9926285644208</v>
      </c>
      <c r="AL5" s="105">
        <v>1250.9193123782409</v>
      </c>
      <c r="AM5" s="105">
        <v>1295.4688709310346</v>
      </c>
      <c r="AN5" s="105">
        <v>1056.2482047110332</v>
      </c>
      <c r="AO5" s="105">
        <v>1052.7358180695833</v>
      </c>
      <c r="AP5" s="105">
        <v>958.80447321103497</v>
      </c>
      <c r="AQ5" s="105">
        <v>937.12063330428305</v>
      </c>
      <c r="AR5" s="105">
        <v>941.95099142823881</v>
      </c>
      <c r="AS5" s="105">
        <v>945.09689077157532</v>
      </c>
      <c r="AT5" s="105">
        <v>1168.9756790973281</v>
      </c>
      <c r="AU5" s="105">
        <v>1294.2158869465723</v>
      </c>
      <c r="AV5" s="105">
        <v>1471.3273809322175</v>
      </c>
      <c r="AW5" s="105">
        <v>1406.0531324767117</v>
      </c>
      <c r="AX5" s="105">
        <v>1379.0847841764714</v>
      </c>
      <c r="AY5" s="105">
        <v>1172.9724930305565</v>
      </c>
      <c r="AZ5" s="105">
        <v>1086.8344253685384</v>
      </c>
      <c r="BA5" s="105">
        <v>956.25034102077268</v>
      </c>
      <c r="BB5" s="105">
        <v>966.94767572043895</v>
      </c>
      <c r="BC5" s="105">
        <v>930.24361656613041</v>
      </c>
      <c r="BD5" s="105">
        <v>976.40634140948282</v>
      </c>
      <c r="BE5" s="105">
        <v>923.79473541540244</v>
      </c>
      <c r="BF5" s="105">
        <v>1183.3258742205749</v>
      </c>
      <c r="BG5" s="105">
        <v>1262.7928055462769</v>
      </c>
      <c r="BH5" s="105">
        <v>1310.0102494152734</v>
      </c>
      <c r="BI5" s="105">
        <v>1445.631728563319</v>
      </c>
      <c r="BJ5" s="105">
        <v>1395.1707382235218</v>
      </c>
      <c r="BK5" s="105">
        <v>1345.2100757661717</v>
      </c>
      <c r="BL5" s="105">
        <v>1398.242037</v>
      </c>
      <c r="BM5" s="105">
        <v>1180.9375090000001</v>
      </c>
      <c r="BN5" s="105">
        <v>1013.208761</v>
      </c>
      <c r="BO5" s="105">
        <v>939.75746500000014</v>
      </c>
      <c r="BP5" s="105">
        <v>892.8175110000002</v>
      </c>
      <c r="BQ5" s="105">
        <v>877.93877399999997</v>
      </c>
      <c r="BR5" s="105">
        <v>924.54717900000003</v>
      </c>
      <c r="BS5" s="105">
        <v>970.74330300000042</v>
      </c>
      <c r="BT5" s="105">
        <v>1155.48035</v>
      </c>
      <c r="BU5" s="105">
        <v>1486.09662</v>
      </c>
      <c r="BV5" s="105">
        <v>1353.850048</v>
      </c>
      <c r="BW5" s="105">
        <v>1337.2080540000002</v>
      </c>
      <c r="BX5" s="105">
        <v>1324.3754370000001</v>
      </c>
      <c r="BY5" s="105">
        <v>1140.081766</v>
      </c>
      <c r="BZ5" s="105">
        <v>929.00691199999994</v>
      </c>
      <c r="CA5" s="105">
        <v>943.76322000000005</v>
      </c>
      <c r="CB5" s="105">
        <v>906.06287999999995</v>
      </c>
      <c r="CC5" s="105">
        <v>874.66406599999993</v>
      </c>
      <c r="CD5" s="105">
        <v>918.10807499999987</v>
      </c>
      <c r="CE5" s="105">
        <v>931.95753900000011</v>
      </c>
      <c r="CF5" s="105">
        <v>1110.4075760000001</v>
      </c>
      <c r="CG5" s="105">
        <v>1256.1463399999998</v>
      </c>
      <c r="CH5" s="105">
        <v>1181.0054290000003</v>
      </c>
      <c r="CI5" s="105">
        <v>1391.9445579999999</v>
      </c>
      <c r="CJ5" s="105">
        <v>1257.6213280000002</v>
      </c>
      <c r="CK5" s="105">
        <v>1116.8422770000002</v>
      </c>
      <c r="CL5" s="105">
        <v>1012.0089370000001</v>
      </c>
      <c r="CM5" s="105">
        <v>940.62696900000003</v>
      </c>
      <c r="CN5" s="105">
        <v>889.49983700000007</v>
      </c>
      <c r="CO5" s="14"/>
      <c r="CP5" s="14"/>
    </row>
    <row r="6" spans="2:109">
      <c r="B6" s="57" t="s">
        <v>44</v>
      </c>
      <c r="C6" s="58" t="s">
        <v>5</v>
      </c>
      <c r="D6" s="105">
        <v>1130.0527611013679</v>
      </c>
      <c r="E6" s="105">
        <v>1023.0828601480599</v>
      </c>
      <c r="F6" s="105">
        <v>998.16258185872812</v>
      </c>
      <c r="G6" s="105">
        <v>854.80248416908921</v>
      </c>
      <c r="H6" s="105">
        <v>943.31460842139415</v>
      </c>
      <c r="I6" s="105">
        <v>997.01963987813201</v>
      </c>
      <c r="J6" s="105">
        <v>1161.0914017025452</v>
      </c>
      <c r="K6" s="105">
        <v>1261.3770401932995</v>
      </c>
      <c r="L6" s="105">
        <v>1454.8409506443481</v>
      </c>
      <c r="M6" s="105">
        <v>1380.8322544026885</v>
      </c>
      <c r="N6" s="105">
        <v>1278.7756593019421</v>
      </c>
      <c r="O6" s="105">
        <v>1376.5772940018119</v>
      </c>
      <c r="P6" s="105">
        <v>1168.9152612002738</v>
      </c>
      <c r="Q6" s="105">
        <v>1070.9314387790319</v>
      </c>
      <c r="R6" s="105">
        <v>930.08817758093835</v>
      </c>
      <c r="S6" s="105">
        <v>941.0794069241673</v>
      </c>
      <c r="T6" s="105">
        <v>975.12182120403895</v>
      </c>
      <c r="U6" s="105">
        <v>917.02585798619725</v>
      </c>
      <c r="V6" s="105">
        <v>1177.9187092575719</v>
      </c>
      <c r="W6" s="105">
        <v>1360.5732532209499</v>
      </c>
      <c r="X6" s="105">
        <v>1382.6316193930118</v>
      </c>
      <c r="Y6" s="105">
        <v>1317.593324377337</v>
      </c>
      <c r="Z6" s="105">
        <v>1213.2258018544062</v>
      </c>
      <c r="AA6" s="105">
        <v>1139.8357492129328</v>
      </c>
      <c r="AB6" s="105">
        <v>1058.3689493330121</v>
      </c>
      <c r="AC6" s="105">
        <v>993.659530957328</v>
      </c>
      <c r="AD6" s="105">
        <v>978.29194289409588</v>
      </c>
      <c r="AE6" s="105">
        <v>936.69882102588372</v>
      </c>
      <c r="AF6" s="105">
        <v>971.42607753508616</v>
      </c>
      <c r="AG6" s="105">
        <v>924.07686755994871</v>
      </c>
      <c r="AH6" s="105">
        <v>1215.4730229999998</v>
      </c>
      <c r="AI6" s="105">
        <v>1324.5061523327759</v>
      </c>
      <c r="AJ6" s="105">
        <v>1447.6725840433025</v>
      </c>
      <c r="AK6" s="105">
        <v>1295.9034325644209</v>
      </c>
      <c r="AL6" s="105">
        <v>1249.013920378241</v>
      </c>
      <c r="AM6" s="105">
        <v>1287.8666149310347</v>
      </c>
      <c r="AN6" s="105">
        <v>1049.9241487110332</v>
      </c>
      <c r="AO6" s="105">
        <v>1048.9869710695832</v>
      </c>
      <c r="AP6" s="105">
        <v>963.11256921103495</v>
      </c>
      <c r="AQ6" s="105">
        <v>944.85568930428303</v>
      </c>
      <c r="AR6" s="105">
        <v>952.65355242823887</v>
      </c>
      <c r="AS6" s="105">
        <v>955.20489277157526</v>
      </c>
      <c r="AT6" s="105">
        <v>1179.5003720973282</v>
      </c>
      <c r="AU6" s="105">
        <v>1300.2703739465724</v>
      </c>
      <c r="AV6" s="105">
        <v>1473.5889459322175</v>
      </c>
      <c r="AW6" s="105">
        <v>1402.1522254767117</v>
      </c>
      <c r="AX6" s="105">
        <v>1375.0523221764715</v>
      </c>
      <c r="AY6" s="105">
        <v>1162.1826800305564</v>
      </c>
      <c r="AZ6" s="105">
        <v>1073.8185723685383</v>
      </c>
      <c r="BA6" s="105">
        <v>947.84582102077263</v>
      </c>
      <c r="BB6" s="105">
        <v>962.03230172043891</v>
      </c>
      <c r="BC6" s="105">
        <v>929.82422056613041</v>
      </c>
      <c r="BD6" s="105">
        <v>982.15366140948277</v>
      </c>
      <c r="BE6" s="105">
        <v>932.40046841540243</v>
      </c>
      <c r="BF6" s="105">
        <v>1191.2380232205749</v>
      </c>
      <c r="BG6" s="105">
        <v>1265.4374635462768</v>
      </c>
      <c r="BH6" s="105">
        <v>1310.7984304152733</v>
      </c>
      <c r="BI6" s="105">
        <v>1452.542085563319</v>
      </c>
      <c r="BJ6" s="105">
        <v>1395.3193552235218</v>
      </c>
      <c r="BK6" s="105">
        <v>1345.7040977661718</v>
      </c>
      <c r="BL6" s="105">
        <v>1401.393701</v>
      </c>
      <c r="BM6" s="105">
        <v>1183.9440960000002</v>
      </c>
      <c r="BN6" s="105">
        <v>1014.415709</v>
      </c>
      <c r="BO6" s="105">
        <v>940.13310800000011</v>
      </c>
      <c r="BP6" s="105">
        <v>895.74003500000015</v>
      </c>
      <c r="BQ6" s="105">
        <v>884.26039600000001</v>
      </c>
      <c r="BR6" s="105">
        <v>930.653547</v>
      </c>
      <c r="BS6" s="105">
        <v>973.05223500000045</v>
      </c>
      <c r="BT6" s="105">
        <v>1158.15228</v>
      </c>
      <c r="BU6" s="105">
        <v>1487.616634</v>
      </c>
      <c r="BV6" s="105">
        <v>1352.9710150000001</v>
      </c>
      <c r="BW6" s="105">
        <v>1337.2410470000002</v>
      </c>
      <c r="BX6" s="105">
        <v>1324.0967310000001</v>
      </c>
      <c r="BY6" s="105">
        <v>1137.9999319999999</v>
      </c>
      <c r="BZ6" s="105">
        <v>928.10485599999993</v>
      </c>
      <c r="CA6" s="105">
        <v>942.50292100000001</v>
      </c>
      <c r="CB6" s="105">
        <v>906.07698799999991</v>
      </c>
      <c r="CC6" s="105">
        <v>874.82549999999992</v>
      </c>
      <c r="CD6" s="105">
        <v>919.26127699999984</v>
      </c>
      <c r="CE6" s="105">
        <v>932.10578900000007</v>
      </c>
      <c r="CF6" s="105">
        <v>1109.5146070000001</v>
      </c>
      <c r="CG6" s="105">
        <v>1253.8858189999999</v>
      </c>
      <c r="CH6" s="105">
        <v>1178.9662860000003</v>
      </c>
      <c r="CI6" s="105">
        <v>1390.630148</v>
      </c>
      <c r="CJ6" s="105">
        <v>1257.4802720000002</v>
      </c>
      <c r="CK6" s="105">
        <v>1116.2673800000002</v>
      </c>
      <c r="CL6" s="105">
        <v>1011.294164</v>
      </c>
      <c r="CM6" s="105">
        <v>944.73838599999999</v>
      </c>
      <c r="CN6" s="105">
        <v>894.43972500000007</v>
      </c>
      <c r="CO6" s="14"/>
      <c r="CP6" s="14"/>
      <c r="CQ6" s="14"/>
      <c r="CR6" s="14"/>
      <c r="CS6" s="14"/>
      <c r="CT6" s="14"/>
      <c r="CU6" s="14"/>
      <c r="CV6" s="14"/>
    </row>
    <row r="7" spans="2:109">
      <c r="B7" s="57"/>
      <c r="C7" s="58" t="s">
        <v>6</v>
      </c>
      <c r="D7" s="105">
        <v>1112.8159661013678</v>
      </c>
      <c r="E7" s="105">
        <v>1006.9066781480599</v>
      </c>
      <c r="F7" s="105">
        <v>989.00265485872808</v>
      </c>
      <c r="G7" s="105">
        <v>853.72169416908923</v>
      </c>
      <c r="H7" s="105">
        <v>948.56400042139421</v>
      </c>
      <c r="I7" s="105">
        <v>1010.707772878132</v>
      </c>
      <c r="J7" s="105">
        <v>1184.5848287025451</v>
      </c>
      <c r="K7" s="105">
        <v>1280.9805631932995</v>
      </c>
      <c r="L7" s="105">
        <v>1467.545285644348</v>
      </c>
      <c r="M7" s="105">
        <v>1387.8759334026886</v>
      </c>
      <c r="N7" s="105">
        <v>1277.7863203019422</v>
      </c>
      <c r="O7" s="105">
        <v>1365.3128130018119</v>
      </c>
      <c r="P7" s="105">
        <v>1151.7553212002738</v>
      </c>
      <c r="Q7" s="105">
        <v>1058.1267737790317</v>
      </c>
      <c r="R7" s="105">
        <v>927.16475558093839</v>
      </c>
      <c r="S7" s="105">
        <v>950.8534539241673</v>
      </c>
      <c r="T7" s="105">
        <v>994.40770720403896</v>
      </c>
      <c r="U7" s="105">
        <v>934.56950398619722</v>
      </c>
      <c r="V7" s="105">
        <v>1192.2534442575718</v>
      </c>
      <c r="W7" s="105">
        <v>1369.8743552209498</v>
      </c>
      <c r="X7" s="105">
        <v>1388.5380093930119</v>
      </c>
      <c r="Y7" s="105">
        <v>1318.1248293773369</v>
      </c>
      <c r="Z7" s="105">
        <v>1206.5290878544063</v>
      </c>
      <c r="AA7" s="105">
        <v>1127.3723032129328</v>
      </c>
      <c r="AB7" s="105">
        <v>1043.2144153330121</v>
      </c>
      <c r="AC7" s="105">
        <v>978.53340895732799</v>
      </c>
      <c r="AD7" s="105">
        <v>970.58656389409589</v>
      </c>
      <c r="AE7" s="105">
        <v>938.47441602588367</v>
      </c>
      <c r="AF7" s="105">
        <v>983.18753853508622</v>
      </c>
      <c r="AG7" s="105">
        <v>938.31563355994876</v>
      </c>
      <c r="AH7" s="105">
        <v>1232.4138829999997</v>
      </c>
      <c r="AI7" s="105">
        <v>1342.2162483327759</v>
      </c>
      <c r="AJ7" s="105">
        <v>1461.8326290433026</v>
      </c>
      <c r="AK7" s="105">
        <v>1304.0875905644209</v>
      </c>
      <c r="AL7" s="105">
        <v>1250.6092733782409</v>
      </c>
      <c r="AM7" s="105">
        <v>1282.4261379310346</v>
      </c>
      <c r="AN7" s="105">
        <v>1034.8131017110331</v>
      </c>
      <c r="AO7" s="105">
        <v>1032.7533530695832</v>
      </c>
      <c r="AP7" s="105">
        <v>951.7332682110349</v>
      </c>
      <c r="AQ7" s="105">
        <v>941.635196304283</v>
      </c>
      <c r="AR7" s="105">
        <v>965.38250442823892</v>
      </c>
      <c r="AS7" s="105">
        <v>972.45197577157523</v>
      </c>
      <c r="AT7" s="105">
        <v>1199.2152030973282</v>
      </c>
      <c r="AU7" s="105">
        <v>1318.1964879465725</v>
      </c>
      <c r="AV7" s="105">
        <v>1487.3219399322174</v>
      </c>
      <c r="AW7" s="105">
        <v>1406.4468684767116</v>
      </c>
      <c r="AX7" s="105">
        <v>1370.7956411764715</v>
      </c>
      <c r="AY7" s="105">
        <v>1148.7545760305563</v>
      </c>
      <c r="AZ7" s="105">
        <v>1050.9205883685383</v>
      </c>
      <c r="BA7" s="105">
        <v>918.53805602077261</v>
      </c>
      <c r="BB7" s="105">
        <v>939.56874172043888</v>
      </c>
      <c r="BC7" s="105">
        <v>917.36648456613045</v>
      </c>
      <c r="BD7" s="105">
        <v>982.64313440948274</v>
      </c>
      <c r="BE7" s="105">
        <v>942.05896741540244</v>
      </c>
      <c r="BF7" s="105">
        <v>1204.5426252205748</v>
      </c>
      <c r="BG7" s="105">
        <v>1276.2638415462768</v>
      </c>
      <c r="BH7" s="105">
        <v>1318.1093794152732</v>
      </c>
      <c r="BI7" s="105">
        <v>1456.6104855633191</v>
      </c>
      <c r="BJ7" s="105">
        <v>1397.5207632235217</v>
      </c>
      <c r="BK7" s="105">
        <v>1343.9777177661717</v>
      </c>
      <c r="BL7" s="105">
        <v>1392.802461</v>
      </c>
      <c r="BM7" s="105">
        <v>1177.0129950000003</v>
      </c>
      <c r="BN7" s="105">
        <v>1011.039714</v>
      </c>
      <c r="BO7" s="105">
        <v>938.5621890000001</v>
      </c>
      <c r="BP7" s="105">
        <v>894.19852900000012</v>
      </c>
      <c r="BQ7" s="105">
        <v>888.45105699999999</v>
      </c>
      <c r="BR7" s="105">
        <v>939.70984799999997</v>
      </c>
      <c r="BS7" s="105">
        <v>983.63696400000049</v>
      </c>
      <c r="BT7" s="105">
        <v>1166.3176310000001</v>
      </c>
      <c r="BU7" s="105">
        <v>1490.4919219999999</v>
      </c>
      <c r="BV7" s="105">
        <v>1350.395319</v>
      </c>
      <c r="BW7" s="105">
        <v>1331.7523930000002</v>
      </c>
      <c r="BX7" s="105">
        <v>1317.4761700000001</v>
      </c>
      <c r="BY7" s="105">
        <v>1128.431934</v>
      </c>
      <c r="BZ7" s="105">
        <v>923.65393499999993</v>
      </c>
      <c r="CA7" s="105">
        <v>940.15303700000004</v>
      </c>
      <c r="CB7" s="105">
        <v>899.86122099999989</v>
      </c>
      <c r="CC7" s="105">
        <v>872.3418989999999</v>
      </c>
      <c r="CD7" s="105">
        <v>916.64879599999983</v>
      </c>
      <c r="CE7" s="105">
        <v>930.74241900000004</v>
      </c>
      <c r="CF7" s="105">
        <v>1103.995234</v>
      </c>
      <c r="CG7" s="105">
        <v>1248.2104279999999</v>
      </c>
      <c r="CH7" s="105">
        <v>1174.4352440000002</v>
      </c>
      <c r="CI7" s="105">
        <v>1386.631341</v>
      </c>
      <c r="CJ7" s="105">
        <v>1251.0686890000002</v>
      </c>
      <c r="CK7" s="105">
        <v>1109.7201510000002</v>
      </c>
      <c r="CL7" s="105">
        <v>1005.651667</v>
      </c>
      <c r="CM7" s="105">
        <v>938.60905400000001</v>
      </c>
      <c r="CN7" s="105">
        <v>893.50837300000012</v>
      </c>
      <c r="CO7" s="14"/>
      <c r="CP7" s="14"/>
      <c r="CQ7" s="14"/>
      <c r="CR7" s="14"/>
      <c r="CS7" s="14"/>
      <c r="CT7" s="14"/>
      <c r="CU7" s="14"/>
      <c r="CV7" s="14"/>
    </row>
    <row r="8" spans="2:109">
      <c r="B8" s="57"/>
      <c r="C8" s="58" t="s">
        <v>7</v>
      </c>
      <c r="D8" s="105">
        <v>1120.2569701013679</v>
      </c>
      <c r="E8" s="105">
        <v>1008.0734101480599</v>
      </c>
      <c r="F8" s="105">
        <v>986.13140285872805</v>
      </c>
      <c r="G8" s="105">
        <v>845.61481516908918</v>
      </c>
      <c r="H8" s="105">
        <v>940.48974142139423</v>
      </c>
      <c r="I8" s="105">
        <v>1008.116565878132</v>
      </c>
      <c r="J8" s="105">
        <v>1190.6349867025451</v>
      </c>
      <c r="K8" s="105">
        <v>1292.3333291932995</v>
      </c>
      <c r="L8" s="105">
        <v>1481.100106644348</v>
      </c>
      <c r="M8" s="105">
        <v>1396.1310854026885</v>
      </c>
      <c r="N8" s="105">
        <v>1282.9378873019423</v>
      </c>
      <c r="O8" s="105">
        <v>1367.780745001812</v>
      </c>
      <c r="P8" s="105">
        <v>1151.0629062002738</v>
      </c>
      <c r="Q8" s="105">
        <v>1055.6876057790316</v>
      </c>
      <c r="R8" s="105">
        <v>921.87088558093842</v>
      </c>
      <c r="S8" s="105">
        <v>947.70106292416733</v>
      </c>
      <c r="T8" s="105">
        <v>995.58570320403896</v>
      </c>
      <c r="U8" s="105">
        <v>940.01113198619726</v>
      </c>
      <c r="V8" s="105">
        <v>1201.4751392575718</v>
      </c>
      <c r="W8" s="105">
        <v>1379.5105352209498</v>
      </c>
      <c r="X8" s="105">
        <v>1400.050894393012</v>
      </c>
      <c r="Y8" s="105">
        <v>1326.7507103773369</v>
      </c>
      <c r="Z8" s="105">
        <v>1213.7067828544064</v>
      </c>
      <c r="AA8" s="105">
        <v>1133.1662052129327</v>
      </c>
      <c r="AB8" s="105">
        <v>1045.0076583330122</v>
      </c>
      <c r="AC8" s="105">
        <v>979.21853795732795</v>
      </c>
      <c r="AD8" s="105">
        <v>964.83364789409586</v>
      </c>
      <c r="AE8" s="105">
        <v>933.45916202588364</v>
      </c>
      <c r="AF8" s="105">
        <v>982.35237953508624</v>
      </c>
      <c r="AG8" s="105">
        <v>940.01253755994878</v>
      </c>
      <c r="AH8" s="105">
        <v>1235.9680199999998</v>
      </c>
      <c r="AI8" s="105">
        <v>1343.5934343327758</v>
      </c>
      <c r="AJ8" s="105">
        <v>1466.2067470433026</v>
      </c>
      <c r="AK8" s="105">
        <v>1309.4945055644209</v>
      </c>
      <c r="AL8" s="105">
        <v>1255.9902613782408</v>
      </c>
      <c r="AM8" s="105">
        <v>1285.0406139310346</v>
      </c>
      <c r="AN8" s="105">
        <v>1034.529821711033</v>
      </c>
      <c r="AO8" s="105">
        <v>1030.8978060695833</v>
      </c>
      <c r="AP8" s="105">
        <v>946.54371821103484</v>
      </c>
      <c r="AQ8" s="105">
        <v>935.46838230428295</v>
      </c>
      <c r="AR8" s="105">
        <v>961.86683542823891</v>
      </c>
      <c r="AS8" s="105">
        <v>971.39368177157519</v>
      </c>
      <c r="AT8" s="105">
        <v>1200.5039090973282</v>
      </c>
      <c r="AU8" s="105">
        <v>1323.4110709465724</v>
      </c>
      <c r="AV8" s="105">
        <v>1494.1756289322175</v>
      </c>
      <c r="AW8" s="105">
        <v>1413.8505294767117</v>
      </c>
      <c r="AX8" s="105">
        <v>1375.2424141764714</v>
      </c>
      <c r="AY8" s="105">
        <v>1150.2107410305564</v>
      </c>
      <c r="AZ8" s="105">
        <v>1050.0634523685383</v>
      </c>
      <c r="BA8" s="105">
        <v>912.42299402077265</v>
      </c>
      <c r="BB8" s="105">
        <v>929.65211072043883</v>
      </c>
      <c r="BC8" s="105">
        <v>905.0394175661304</v>
      </c>
      <c r="BD8" s="105">
        <v>973.51713440948276</v>
      </c>
      <c r="BE8" s="105">
        <v>936.58629941540244</v>
      </c>
      <c r="BF8" s="105">
        <v>1203.4953622205749</v>
      </c>
      <c r="BG8" s="105">
        <v>1274.6169835462767</v>
      </c>
      <c r="BH8" s="105">
        <v>1318.4119854152732</v>
      </c>
      <c r="BI8" s="105">
        <v>1459.4518015633191</v>
      </c>
      <c r="BJ8" s="105">
        <v>1401.0123142235218</v>
      </c>
      <c r="BK8" s="105">
        <v>1348.0708657661717</v>
      </c>
      <c r="BL8" s="105">
        <v>1394.696021</v>
      </c>
      <c r="BM8" s="105">
        <v>1176.6754900000003</v>
      </c>
      <c r="BN8" s="105">
        <v>1009.173523</v>
      </c>
      <c r="BO8" s="105">
        <v>930.54662200000007</v>
      </c>
      <c r="BP8" s="105">
        <v>885.67395800000008</v>
      </c>
      <c r="BQ8" s="105">
        <v>879.359328</v>
      </c>
      <c r="BR8" s="105">
        <v>933.98712799999998</v>
      </c>
      <c r="BS8" s="105">
        <v>986.05469600000049</v>
      </c>
      <c r="BT8" s="105">
        <v>1172.473925</v>
      </c>
      <c r="BU8" s="105">
        <v>1495.8401039999999</v>
      </c>
      <c r="BV8" s="105">
        <v>1351.7212809999999</v>
      </c>
      <c r="BW8" s="105">
        <v>1331.7810620000002</v>
      </c>
      <c r="BX8" s="105">
        <v>1314.2340370000002</v>
      </c>
      <c r="BY8" s="105">
        <v>1124.2761909999999</v>
      </c>
      <c r="BZ8" s="105">
        <v>918.43986799999993</v>
      </c>
      <c r="CA8" s="105">
        <v>934.05046200000004</v>
      </c>
      <c r="CB8" s="105">
        <v>893.63246499999991</v>
      </c>
      <c r="CC8" s="105">
        <v>864.94757799999991</v>
      </c>
      <c r="CD8" s="105">
        <v>908.77410599999985</v>
      </c>
      <c r="CE8" s="105">
        <v>922.87415300000009</v>
      </c>
      <c r="CF8" s="105">
        <v>1095.8704539999999</v>
      </c>
      <c r="CG8" s="105">
        <v>1239.5402059999999</v>
      </c>
      <c r="CH8" s="105">
        <v>1167.4708940000003</v>
      </c>
      <c r="CI8" s="105">
        <v>1380.929392</v>
      </c>
      <c r="CJ8" s="105">
        <v>1245.4190910000002</v>
      </c>
      <c r="CK8" s="105">
        <v>1102.7048160000002</v>
      </c>
      <c r="CL8" s="105">
        <v>999.50022200000001</v>
      </c>
      <c r="CM8" s="105">
        <v>930.85735699999998</v>
      </c>
      <c r="CN8" s="105">
        <v>886.09611000000007</v>
      </c>
      <c r="CO8" s="14"/>
      <c r="CP8" s="14"/>
      <c r="CQ8" s="14"/>
      <c r="CR8" s="14"/>
      <c r="CS8" s="14"/>
      <c r="CT8" s="14"/>
      <c r="CU8" s="14"/>
      <c r="CV8" s="14"/>
    </row>
    <row r="9" spans="2:109">
      <c r="B9" s="57"/>
      <c r="C9" s="58" t="s">
        <v>8</v>
      </c>
      <c r="D9" s="105">
        <v>1131.979965101368</v>
      </c>
      <c r="E9" s="105">
        <v>1022.1633211480599</v>
      </c>
      <c r="F9" s="105">
        <v>998.1780788587281</v>
      </c>
      <c r="G9" s="105">
        <v>855.82700316908915</v>
      </c>
      <c r="H9" s="105">
        <v>945.05191042139427</v>
      </c>
      <c r="I9" s="105">
        <v>1011.176255878132</v>
      </c>
      <c r="J9" s="105">
        <v>1193.1376237025452</v>
      </c>
      <c r="K9" s="105">
        <v>1294.7966631932995</v>
      </c>
      <c r="L9" s="105">
        <v>1483.809983644348</v>
      </c>
      <c r="M9" s="105">
        <v>1400.6718594026886</v>
      </c>
      <c r="N9" s="105">
        <v>1287.7365563019423</v>
      </c>
      <c r="O9" s="105">
        <v>1371.4602860018119</v>
      </c>
      <c r="P9" s="105">
        <v>1151.0634662002738</v>
      </c>
      <c r="Q9" s="105">
        <v>1053.4618127790316</v>
      </c>
      <c r="R9" s="105">
        <v>919.64496358093845</v>
      </c>
      <c r="S9" s="105">
        <v>944.93690692416737</v>
      </c>
      <c r="T9" s="105">
        <v>995.55973820403892</v>
      </c>
      <c r="U9" s="105">
        <v>940.78364898619725</v>
      </c>
      <c r="V9" s="105">
        <v>1203.5214602575718</v>
      </c>
      <c r="W9" s="105">
        <v>1381.9620852209498</v>
      </c>
      <c r="X9" s="105">
        <v>1407.002502393012</v>
      </c>
      <c r="Y9" s="105">
        <v>1336.4780883773369</v>
      </c>
      <c r="Z9" s="105">
        <v>1225.5751478544064</v>
      </c>
      <c r="AA9" s="105">
        <v>1148.3875022129328</v>
      </c>
      <c r="AB9" s="105">
        <v>1059.0032953330121</v>
      </c>
      <c r="AC9" s="105">
        <v>992.63838695732795</v>
      </c>
      <c r="AD9" s="105">
        <v>973.70716389409586</v>
      </c>
      <c r="AE9" s="105">
        <v>940.50801202588366</v>
      </c>
      <c r="AF9" s="105">
        <v>989.81183953508628</v>
      </c>
      <c r="AG9" s="105">
        <v>944.49130255994874</v>
      </c>
      <c r="AH9" s="105">
        <v>1238.0748819999999</v>
      </c>
      <c r="AI9" s="105">
        <v>1344.6662573327758</v>
      </c>
      <c r="AJ9" s="105">
        <v>1463.6981310433025</v>
      </c>
      <c r="AK9" s="105">
        <v>1310.267560564421</v>
      </c>
      <c r="AL9" s="105">
        <v>1254.0088323782409</v>
      </c>
      <c r="AM9" s="105">
        <v>1281.6633019310345</v>
      </c>
      <c r="AN9" s="105">
        <v>1032.2225277110331</v>
      </c>
      <c r="AO9" s="105">
        <v>1029.8142450695834</v>
      </c>
      <c r="AP9" s="105">
        <v>945.04443221103486</v>
      </c>
      <c r="AQ9" s="105">
        <v>934.68347730428297</v>
      </c>
      <c r="AR9" s="105">
        <v>961.81225842823892</v>
      </c>
      <c r="AS9" s="105">
        <v>971.02230677157524</v>
      </c>
      <c r="AT9" s="105">
        <v>1199.9111710973282</v>
      </c>
      <c r="AU9" s="105">
        <v>1321.1521629465724</v>
      </c>
      <c r="AV9" s="105">
        <v>1493.0256829322175</v>
      </c>
      <c r="AW9" s="105">
        <v>1413.5605164767117</v>
      </c>
      <c r="AX9" s="105">
        <v>1373.8413501764715</v>
      </c>
      <c r="AY9" s="105">
        <v>1149.0495960305564</v>
      </c>
      <c r="AZ9" s="105">
        <v>1049.1844533685382</v>
      </c>
      <c r="BA9" s="105">
        <v>907.98202102077266</v>
      </c>
      <c r="BB9" s="105">
        <v>924.35311572043884</v>
      </c>
      <c r="BC9" s="105">
        <v>901.66491456613039</v>
      </c>
      <c r="BD9" s="105">
        <v>970.82788740948274</v>
      </c>
      <c r="BE9" s="105">
        <v>934.33120941540244</v>
      </c>
      <c r="BF9" s="105">
        <v>1200.9321012205749</v>
      </c>
      <c r="BG9" s="105">
        <v>1272.5349825462768</v>
      </c>
      <c r="BH9" s="105">
        <v>1317.3262354152732</v>
      </c>
      <c r="BI9" s="105">
        <v>1462.8454375633191</v>
      </c>
      <c r="BJ9" s="105">
        <v>1402.0269322235217</v>
      </c>
      <c r="BK9" s="105">
        <v>1346.4285627661716</v>
      </c>
      <c r="BL9" s="105">
        <v>1393.1027179999999</v>
      </c>
      <c r="BM9" s="105">
        <v>1173.9324800000004</v>
      </c>
      <c r="BN9" s="105">
        <v>1007.0218190000001</v>
      </c>
      <c r="BO9" s="105">
        <v>927.47737000000006</v>
      </c>
      <c r="BP9" s="105">
        <v>880.73084800000004</v>
      </c>
      <c r="BQ9" s="105">
        <v>875.25719100000003</v>
      </c>
      <c r="BR9" s="105">
        <v>927.39604499999996</v>
      </c>
      <c r="BS9" s="105">
        <v>981.16162600000052</v>
      </c>
      <c r="BT9" s="105">
        <v>1164.9197830000001</v>
      </c>
      <c r="BU9" s="105">
        <v>1487.3206799999998</v>
      </c>
      <c r="BV9" s="105">
        <v>1345.2639039999999</v>
      </c>
      <c r="BW9" s="105">
        <v>1323.7174680000003</v>
      </c>
      <c r="BX9" s="105">
        <v>1307.0142680000001</v>
      </c>
      <c r="BY9" s="105">
        <v>1117.744678</v>
      </c>
      <c r="BZ9" s="105">
        <v>908.95835699999998</v>
      </c>
      <c r="CA9" s="105">
        <v>923.6376150000001</v>
      </c>
      <c r="CB9" s="105">
        <v>885.07103599999994</v>
      </c>
      <c r="CC9" s="105">
        <v>856.88987699999996</v>
      </c>
      <c r="CD9" s="105">
        <v>897.2792199999999</v>
      </c>
      <c r="CE9" s="105">
        <v>912.3232660000001</v>
      </c>
      <c r="CF9" s="105">
        <v>1083.3422499999999</v>
      </c>
      <c r="CG9" s="105">
        <v>1223.884652</v>
      </c>
      <c r="CH9" s="105">
        <v>1150.4215050000003</v>
      </c>
      <c r="CI9" s="105">
        <v>1364.585503</v>
      </c>
      <c r="CJ9" s="105">
        <v>1232.2652820000003</v>
      </c>
      <c r="CK9" s="105">
        <v>1090.2484630000001</v>
      </c>
      <c r="CL9" s="105">
        <v>989.85421199999996</v>
      </c>
      <c r="CM9" s="105">
        <v>923.27793899999995</v>
      </c>
      <c r="CN9" s="105">
        <v>879.13786100000004</v>
      </c>
      <c r="CO9" s="14"/>
      <c r="CP9" s="14"/>
      <c r="CQ9" s="14"/>
      <c r="CR9" s="14"/>
      <c r="CS9" s="14"/>
      <c r="CT9" s="14"/>
      <c r="CU9" s="14"/>
      <c r="CV9" s="14"/>
    </row>
    <row r="10" spans="2:109">
      <c r="B10" s="57"/>
      <c r="C10" s="58" t="s">
        <v>9</v>
      </c>
      <c r="D10" s="105">
        <v>1125.976415101368</v>
      </c>
      <c r="E10" s="105">
        <v>1015.79916014806</v>
      </c>
      <c r="F10" s="105">
        <v>991.18305785872815</v>
      </c>
      <c r="G10" s="105">
        <v>848.15862416908919</v>
      </c>
      <c r="H10" s="105">
        <v>939.30061642139424</v>
      </c>
      <c r="I10" s="105">
        <v>1011.994105878132</v>
      </c>
      <c r="J10" s="105">
        <v>1194.5247317025451</v>
      </c>
      <c r="K10" s="105">
        <v>1296.6186861932995</v>
      </c>
      <c r="L10" s="105">
        <v>1486.348327644348</v>
      </c>
      <c r="M10" s="105">
        <v>1404.0633694026885</v>
      </c>
      <c r="N10" s="105">
        <v>1290.8608373019424</v>
      </c>
      <c r="O10" s="105">
        <v>1375.358930001812</v>
      </c>
      <c r="P10" s="105">
        <v>1152.5981872002737</v>
      </c>
      <c r="Q10" s="105">
        <v>1055.0001177790316</v>
      </c>
      <c r="R10" s="105">
        <v>922.03003658093849</v>
      </c>
      <c r="S10" s="105">
        <v>946.91415392416741</v>
      </c>
      <c r="T10" s="105">
        <v>997.53585420403897</v>
      </c>
      <c r="U10" s="105">
        <v>943.01153498619726</v>
      </c>
      <c r="V10" s="105">
        <v>1205.5068992575718</v>
      </c>
      <c r="W10" s="105">
        <v>1382.3072862209499</v>
      </c>
      <c r="X10" s="105">
        <v>1406.1756253930121</v>
      </c>
      <c r="Y10" s="105">
        <v>1334.7035103773369</v>
      </c>
      <c r="Z10" s="105">
        <v>1222.5071148544064</v>
      </c>
      <c r="AA10" s="105">
        <v>1144.6286482129328</v>
      </c>
      <c r="AB10" s="105">
        <v>1055.0737343330122</v>
      </c>
      <c r="AC10" s="105">
        <v>988.944384957328</v>
      </c>
      <c r="AD10" s="105">
        <v>971.44729889409587</v>
      </c>
      <c r="AE10" s="105">
        <v>939.24466202588371</v>
      </c>
      <c r="AF10" s="105">
        <v>988.72351653508633</v>
      </c>
      <c r="AG10" s="105">
        <v>944.57665055994869</v>
      </c>
      <c r="AH10" s="105">
        <v>1237</v>
      </c>
      <c r="AI10" s="105">
        <v>1343.9526383327757</v>
      </c>
      <c r="AJ10" s="105">
        <v>1462.9885110433024</v>
      </c>
      <c r="AK10" s="105">
        <v>1309.286723564421</v>
      </c>
      <c r="AL10" s="105">
        <v>1253.3703393782409</v>
      </c>
      <c r="AM10" s="105">
        <v>1282.1025369310346</v>
      </c>
      <c r="AN10" s="105">
        <v>1032.1069907110332</v>
      </c>
      <c r="AO10" s="105">
        <v>1025.5172760695834</v>
      </c>
      <c r="AP10" s="105">
        <v>941.16981921103491</v>
      </c>
      <c r="AQ10" s="105">
        <v>930.68026330428302</v>
      </c>
      <c r="AR10" s="105">
        <v>958.59570642823894</v>
      </c>
      <c r="AS10" s="105">
        <v>967.9517187715752</v>
      </c>
      <c r="AT10" s="105">
        <v>1195.3568420973281</v>
      </c>
      <c r="AU10" s="105">
        <v>1316.4685289465724</v>
      </c>
      <c r="AV10" s="105">
        <v>1488.3696479322175</v>
      </c>
      <c r="AW10" s="105">
        <v>1407.1177184767116</v>
      </c>
      <c r="AX10" s="105">
        <v>1369.3100011764714</v>
      </c>
      <c r="AY10" s="105">
        <v>1143.5434960305563</v>
      </c>
      <c r="AZ10" s="105">
        <v>1041.4452973685381</v>
      </c>
      <c r="BA10" s="105">
        <v>899.76731202077269</v>
      </c>
      <c r="BB10" s="105">
        <v>916.25137572043889</v>
      </c>
      <c r="BC10" s="105">
        <v>890.59401056613035</v>
      </c>
      <c r="BD10" s="105">
        <v>957.56085040948278</v>
      </c>
      <c r="BE10" s="105">
        <v>920.54566841540247</v>
      </c>
      <c r="BF10" s="105">
        <v>1186.8163932205748</v>
      </c>
      <c r="BG10" s="105">
        <v>1259.5837755462767</v>
      </c>
      <c r="BH10" s="105">
        <v>1305.3714144152732</v>
      </c>
      <c r="BI10" s="105">
        <v>1452.549273563319</v>
      </c>
      <c r="BJ10" s="105">
        <v>1402.0269322235217</v>
      </c>
      <c r="BK10" s="105">
        <v>1336.8969087661717</v>
      </c>
      <c r="BL10" s="105">
        <v>1393.1027179999999</v>
      </c>
      <c r="BM10" s="105">
        <v>1160.7092050000003</v>
      </c>
      <c r="BN10" s="105">
        <v>995.363968</v>
      </c>
      <c r="BO10" s="105">
        <v>919.62443700000006</v>
      </c>
      <c r="BP10" s="105">
        <v>873.57519300000001</v>
      </c>
      <c r="BQ10" s="105">
        <v>871.46122800000001</v>
      </c>
      <c r="BR10" s="105">
        <v>924.06737299999998</v>
      </c>
      <c r="BS10" s="105">
        <v>973.06937900000048</v>
      </c>
      <c r="BT10" s="105">
        <v>1155.462765</v>
      </c>
      <c r="BU10" s="105">
        <v>1481.8341959999998</v>
      </c>
      <c r="BV10" s="105">
        <v>1340.185839</v>
      </c>
      <c r="BW10" s="105">
        <v>1313.6418060000003</v>
      </c>
      <c r="BX10" s="105">
        <v>1294.4180210000002</v>
      </c>
      <c r="BY10" s="105">
        <v>1107.499133</v>
      </c>
      <c r="BZ10" s="105">
        <v>897.74698599999999</v>
      </c>
      <c r="CA10" s="105">
        <v>913.36124400000006</v>
      </c>
      <c r="CB10" s="105">
        <v>875.71728899999994</v>
      </c>
      <c r="CC10" s="105">
        <v>849.12804299999993</v>
      </c>
      <c r="CD10" s="105">
        <v>892.17700699999989</v>
      </c>
      <c r="CE10" s="105">
        <v>906.83659800000009</v>
      </c>
      <c r="CF10" s="105">
        <v>1077.4806549999998</v>
      </c>
      <c r="CG10" s="105">
        <v>1217.735095</v>
      </c>
      <c r="CH10" s="105">
        <v>1145.3040560000002</v>
      </c>
      <c r="CI10" s="105">
        <v>1359.3351299999999</v>
      </c>
      <c r="CJ10" s="105">
        <v>1228.5901420000002</v>
      </c>
      <c r="CK10" s="105">
        <v>1086.2252830000002</v>
      </c>
      <c r="CL10" s="105">
        <v>986.33194099999992</v>
      </c>
      <c r="CM10" s="105">
        <v>917.7761119999999</v>
      </c>
      <c r="CN10" s="105">
        <v>874.02078900000004</v>
      </c>
      <c r="CO10" s="14"/>
      <c r="CP10" s="14"/>
      <c r="CQ10" s="14"/>
      <c r="CR10" s="14"/>
      <c r="CS10" s="14"/>
      <c r="CT10" s="14"/>
      <c r="CU10" s="14"/>
      <c r="CV10" s="14"/>
    </row>
    <row r="11" spans="2:109">
      <c r="B11" s="59"/>
      <c r="C11" s="10" t="s">
        <v>41</v>
      </c>
      <c r="D11" s="105">
        <f>+D5+D12</f>
        <v>1139.801514101368</v>
      </c>
      <c r="E11" s="105">
        <f t="shared" ref="E11:BP11" si="0">+E5+E12</f>
        <v>1026.4328781480599</v>
      </c>
      <c r="F11" s="105">
        <f t="shared" si="0"/>
        <v>995.74636085872817</v>
      </c>
      <c r="G11" s="105">
        <f t="shared" si="0"/>
        <v>852.6721761690892</v>
      </c>
      <c r="H11" s="105">
        <f t="shared" si="0"/>
        <v>935.22652542139417</v>
      </c>
      <c r="I11" s="105">
        <f t="shared" si="0"/>
        <v>984.10999487813206</v>
      </c>
      <c r="J11" s="105">
        <f t="shared" si="0"/>
        <v>1148.4324937025451</v>
      </c>
      <c r="K11" s="105">
        <f t="shared" si="0"/>
        <v>1254.5158591932995</v>
      </c>
      <c r="L11" s="105">
        <f t="shared" si="0"/>
        <v>1450.1491386443481</v>
      </c>
      <c r="M11" s="105">
        <f t="shared" si="0"/>
        <v>1383.1886314026885</v>
      </c>
      <c r="N11" s="105">
        <f t="shared" si="0"/>
        <v>1284.4350193019422</v>
      </c>
      <c r="O11" s="105">
        <f t="shared" si="0"/>
        <v>1383.9079980018118</v>
      </c>
      <c r="P11" s="105">
        <f t="shared" si="0"/>
        <v>1172.9787222002738</v>
      </c>
      <c r="Q11" s="105">
        <f t="shared" si="0"/>
        <v>1069.8265527790318</v>
      </c>
      <c r="R11" s="105">
        <f t="shared" si="0"/>
        <v>926.09862258093835</v>
      </c>
      <c r="S11" s="105">
        <f t="shared" si="0"/>
        <v>932.44458492416732</v>
      </c>
      <c r="T11" s="105">
        <f t="shared" si="0"/>
        <v>963.88654220403896</v>
      </c>
      <c r="U11" s="105">
        <f t="shared" si="0"/>
        <v>906.36080098619721</v>
      </c>
      <c r="V11" s="105">
        <f t="shared" si="0"/>
        <v>1170.7438642575719</v>
      </c>
      <c r="W11" s="105">
        <f t="shared" si="0"/>
        <v>1359.51938122095</v>
      </c>
      <c r="X11" s="105">
        <f t="shared" si="0"/>
        <v>1380.5230983930117</v>
      </c>
      <c r="Y11" s="105">
        <f t="shared" si="0"/>
        <v>1326.063246377337</v>
      </c>
      <c r="Z11" s="105">
        <f t="shared" si="0"/>
        <v>1219.5673508544062</v>
      </c>
      <c r="AA11" s="105">
        <f t="shared" si="0"/>
        <v>1148.7600742129328</v>
      </c>
      <c r="AB11" s="105">
        <f t="shared" si="0"/>
        <v>1066.7607243330121</v>
      </c>
      <c r="AC11" s="105">
        <f t="shared" si="0"/>
        <v>997.17677995732799</v>
      </c>
      <c r="AD11" s="105">
        <f t="shared" si="0"/>
        <v>978.56383089409587</v>
      </c>
      <c r="AE11" s="105">
        <f t="shared" si="0"/>
        <v>929.60332702588369</v>
      </c>
      <c r="AF11" s="105">
        <f t="shared" si="0"/>
        <v>960.37957353508614</v>
      </c>
      <c r="AG11" s="105">
        <f t="shared" si="0"/>
        <v>915.11690455994869</v>
      </c>
      <c r="AH11" s="105">
        <f t="shared" si="0"/>
        <v>1205.7530579999998</v>
      </c>
      <c r="AI11" s="105">
        <f t="shared" si="0"/>
        <v>1317.8783013327759</v>
      </c>
      <c r="AJ11" s="105">
        <f t="shared" si="0"/>
        <v>1437.7981330433026</v>
      </c>
      <c r="AK11" s="105">
        <f t="shared" si="0"/>
        <v>1293.9926285644208</v>
      </c>
      <c r="AL11" s="105">
        <f t="shared" si="0"/>
        <v>1250.9193123782409</v>
      </c>
      <c r="AM11" s="105">
        <f t="shared" si="0"/>
        <v>1295.4688709310346</v>
      </c>
      <c r="AN11" s="105">
        <f t="shared" si="0"/>
        <v>1056.2482047110332</v>
      </c>
      <c r="AO11" s="105">
        <f t="shared" si="0"/>
        <v>1052.7358180695833</v>
      </c>
      <c r="AP11" s="105">
        <f t="shared" si="0"/>
        <v>958.80447321103497</v>
      </c>
      <c r="AQ11" s="105">
        <f t="shared" si="0"/>
        <v>937.12063330428305</v>
      </c>
      <c r="AR11" s="105">
        <f t="shared" si="0"/>
        <v>941.95099142823881</v>
      </c>
      <c r="AS11" s="105">
        <f t="shared" si="0"/>
        <v>945.09689077157532</v>
      </c>
      <c r="AT11" s="105">
        <f t="shared" si="0"/>
        <v>1168.9756790973281</v>
      </c>
      <c r="AU11" s="105">
        <f t="shared" si="0"/>
        <v>1294.2158869465723</v>
      </c>
      <c r="AV11" s="105">
        <f t="shared" si="0"/>
        <v>1471.3273809322175</v>
      </c>
      <c r="AW11" s="105">
        <f t="shared" si="0"/>
        <v>1406.0531324767117</v>
      </c>
      <c r="AX11" s="105">
        <f t="shared" si="0"/>
        <v>1379.0847841764714</v>
      </c>
      <c r="AY11" s="105">
        <f t="shared" si="0"/>
        <v>1172.9724930305565</v>
      </c>
      <c r="AZ11" s="105">
        <f t="shared" si="0"/>
        <v>1086.8344253685384</v>
      </c>
      <c r="BA11" s="105">
        <f t="shared" si="0"/>
        <v>956.25034102077268</v>
      </c>
      <c r="BB11" s="105">
        <f t="shared" si="0"/>
        <v>966.94767572043895</v>
      </c>
      <c r="BC11" s="105">
        <f t="shared" si="0"/>
        <v>930.24361656613041</v>
      </c>
      <c r="BD11" s="105">
        <f t="shared" si="0"/>
        <v>976.40634140948282</v>
      </c>
      <c r="BE11" s="105">
        <f t="shared" si="0"/>
        <v>923.79473541540244</v>
      </c>
      <c r="BF11" s="105">
        <f t="shared" si="0"/>
        <v>1183.3258742205749</v>
      </c>
      <c r="BG11" s="105">
        <f t="shared" si="0"/>
        <v>1262.7928055462769</v>
      </c>
      <c r="BH11" s="105">
        <f t="shared" si="0"/>
        <v>1310.0102494152734</v>
      </c>
      <c r="BI11" s="105">
        <f t="shared" si="0"/>
        <v>1445.631728563319</v>
      </c>
      <c r="BJ11" s="105">
        <f t="shared" si="0"/>
        <v>1395.1707382235218</v>
      </c>
      <c r="BK11" s="105">
        <f t="shared" si="0"/>
        <v>1345.2100757661717</v>
      </c>
      <c r="BL11" s="105">
        <f t="shared" si="0"/>
        <v>1398.242037</v>
      </c>
      <c r="BM11" s="105">
        <f t="shared" si="0"/>
        <v>1180.9375090000001</v>
      </c>
      <c r="BN11" s="105">
        <f t="shared" si="0"/>
        <v>1013.208761</v>
      </c>
      <c r="BO11" s="105">
        <f t="shared" si="0"/>
        <v>939.75746500000014</v>
      </c>
      <c r="BP11" s="105">
        <f t="shared" si="0"/>
        <v>892.8175110000002</v>
      </c>
      <c r="BQ11" s="105">
        <f t="shared" ref="BQ11:CN11" si="1">+BQ5+BQ12</f>
        <v>877.93877399999997</v>
      </c>
      <c r="BR11" s="105">
        <f t="shared" si="1"/>
        <v>924.54717900000003</v>
      </c>
      <c r="BS11" s="105">
        <f t="shared" si="1"/>
        <v>970.74330300000042</v>
      </c>
      <c r="BT11" s="105">
        <f t="shared" si="1"/>
        <v>1155.48035</v>
      </c>
      <c r="BU11" s="105">
        <f t="shared" si="1"/>
        <v>1486.09662</v>
      </c>
      <c r="BV11" s="105">
        <f t="shared" si="1"/>
        <v>1353.850048</v>
      </c>
      <c r="BW11" s="105">
        <f t="shared" si="1"/>
        <v>1337.2080540000002</v>
      </c>
      <c r="BX11" s="105">
        <f t="shared" si="1"/>
        <v>1324.3754370000001</v>
      </c>
      <c r="BY11" s="105">
        <f t="shared" si="1"/>
        <v>1140.081766</v>
      </c>
      <c r="BZ11" s="105">
        <f t="shared" si="1"/>
        <v>929.00691199999994</v>
      </c>
      <c r="CA11" s="105">
        <f t="shared" si="1"/>
        <v>943.76322000000005</v>
      </c>
      <c r="CB11" s="105">
        <f t="shared" si="1"/>
        <v>906.06287999999995</v>
      </c>
      <c r="CC11" s="105">
        <f t="shared" si="1"/>
        <v>874.66406599999993</v>
      </c>
      <c r="CD11" s="105">
        <f t="shared" si="1"/>
        <v>918.10807499999987</v>
      </c>
      <c r="CE11" s="105">
        <f t="shared" si="1"/>
        <v>931.95753900000011</v>
      </c>
      <c r="CF11" s="105">
        <f t="shared" si="1"/>
        <v>1110.4075760000001</v>
      </c>
      <c r="CG11" s="105">
        <f t="shared" si="1"/>
        <v>1256.1463399999998</v>
      </c>
      <c r="CH11" s="105">
        <f t="shared" si="1"/>
        <v>1181.0054290000003</v>
      </c>
      <c r="CI11" s="105">
        <f t="shared" si="1"/>
        <v>1391.9445579999999</v>
      </c>
      <c r="CJ11" s="105">
        <f t="shared" si="1"/>
        <v>1257.6213280000002</v>
      </c>
      <c r="CK11" s="105">
        <f t="shared" si="1"/>
        <v>1116.8422770000002</v>
      </c>
      <c r="CL11" s="105">
        <f t="shared" si="1"/>
        <v>1012.0089370000001</v>
      </c>
      <c r="CM11" s="105">
        <f t="shared" si="1"/>
        <v>940.62696900000003</v>
      </c>
      <c r="CN11" s="105">
        <f t="shared" si="1"/>
        <v>889.49983700000007</v>
      </c>
      <c r="CO11" s="114"/>
      <c r="CP11" s="14"/>
      <c r="CQ11" s="14"/>
      <c r="CR11" s="14"/>
      <c r="CS11" s="14"/>
      <c r="CT11" s="14"/>
      <c r="CU11" s="14"/>
      <c r="CV11" s="14"/>
    </row>
    <row r="12" spans="2:109">
      <c r="B12" s="60"/>
      <c r="C12" s="151"/>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156"/>
      <c r="BK12" s="156"/>
      <c r="BL12" s="156"/>
      <c r="BM12" s="156"/>
      <c r="BN12" s="156"/>
      <c r="BO12" s="156"/>
      <c r="BP12" s="156"/>
      <c r="BQ12" s="156"/>
      <c r="BR12" s="156"/>
      <c r="BS12" s="156"/>
      <c r="BT12" s="156"/>
      <c r="BU12" s="156"/>
      <c r="BV12" s="156"/>
      <c r="BW12" s="156"/>
      <c r="BX12" s="156"/>
      <c r="BY12" s="156"/>
      <c r="BZ12" s="156"/>
      <c r="CA12" s="156"/>
      <c r="CB12" s="156"/>
      <c r="CC12" s="156"/>
      <c r="CD12" s="156"/>
      <c r="CE12" s="156"/>
      <c r="CF12" s="156"/>
      <c r="CG12" s="156"/>
      <c r="CH12" s="156"/>
      <c r="CI12" s="156"/>
      <c r="CJ12" s="156"/>
      <c r="CK12" s="156"/>
      <c r="CL12" s="156"/>
      <c r="CM12" s="156"/>
      <c r="CN12" s="156"/>
      <c r="CO12" s="162"/>
      <c r="CP12" s="2"/>
    </row>
    <row r="13" spans="2:109">
      <c r="B13" s="60"/>
    </row>
    <row r="14" spans="2:109" ht="15" thickBot="1">
      <c r="B14" s="57" t="s">
        <v>45</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9"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2">BL15+1</f>
        <v>201005</v>
      </c>
      <c r="BN15" s="68">
        <f t="shared" si="2"/>
        <v>201006</v>
      </c>
      <c r="BO15" s="68">
        <f t="shared" si="2"/>
        <v>201007</v>
      </c>
      <c r="BP15" s="68">
        <f t="shared" si="2"/>
        <v>201008</v>
      </c>
      <c r="BQ15" s="68">
        <f t="shared" si="2"/>
        <v>201009</v>
      </c>
      <c r="BR15" s="68">
        <f t="shared" si="2"/>
        <v>201010</v>
      </c>
      <c r="BS15" s="68">
        <f t="shared" si="2"/>
        <v>201011</v>
      </c>
      <c r="BT15" s="68">
        <f t="shared" si="2"/>
        <v>201012</v>
      </c>
      <c r="BU15" s="68">
        <v>201101</v>
      </c>
      <c r="BV15" s="68">
        <f>BU15+1</f>
        <v>201102</v>
      </c>
      <c r="BW15" s="68">
        <f t="shared" ref="BW15:CF15" si="3">BV15+1</f>
        <v>201103</v>
      </c>
      <c r="BX15" s="68">
        <f t="shared" si="3"/>
        <v>201104</v>
      </c>
      <c r="BY15" s="68">
        <f t="shared" si="3"/>
        <v>201105</v>
      </c>
      <c r="BZ15" s="68">
        <f t="shared" si="3"/>
        <v>201106</v>
      </c>
      <c r="CA15" s="68">
        <f t="shared" si="3"/>
        <v>201107</v>
      </c>
      <c r="CB15" s="68">
        <f t="shared" si="3"/>
        <v>201108</v>
      </c>
      <c r="CC15" s="68">
        <f t="shared" si="3"/>
        <v>201109</v>
      </c>
      <c r="CD15" s="68">
        <f t="shared" si="3"/>
        <v>201110</v>
      </c>
      <c r="CE15" s="68">
        <f t="shared" si="3"/>
        <v>201111</v>
      </c>
      <c r="CF15" s="68">
        <f t="shared" si="3"/>
        <v>201112</v>
      </c>
      <c r="CG15" s="68">
        <v>201201</v>
      </c>
      <c r="CH15" s="68">
        <f>CG15+1</f>
        <v>201202</v>
      </c>
      <c r="CI15" s="68">
        <f t="shared" ref="CI15:CR15" si="4">CH15+1</f>
        <v>201203</v>
      </c>
      <c r="CJ15" s="68">
        <f t="shared" si="4"/>
        <v>201204</v>
      </c>
      <c r="CK15" s="68">
        <f t="shared" si="4"/>
        <v>201205</v>
      </c>
      <c r="CL15" s="68">
        <f t="shared" si="4"/>
        <v>201206</v>
      </c>
      <c r="CM15" s="68">
        <f t="shared" si="4"/>
        <v>201207</v>
      </c>
      <c r="CN15" s="68">
        <f t="shared" si="4"/>
        <v>201208</v>
      </c>
      <c r="CO15" s="68">
        <f t="shared" si="4"/>
        <v>201209</v>
      </c>
      <c r="CP15" s="68">
        <f>CO15+1</f>
        <v>201210</v>
      </c>
      <c r="CQ15" s="68">
        <f t="shared" si="4"/>
        <v>201211</v>
      </c>
      <c r="CR15" s="68">
        <f t="shared" si="4"/>
        <v>201212</v>
      </c>
      <c r="CS15" s="68">
        <v>201301</v>
      </c>
      <c r="CT15" s="68">
        <f>CS15+1</f>
        <v>201302</v>
      </c>
      <c r="CU15" s="69">
        <f>CT15+1</f>
        <v>201303</v>
      </c>
      <c r="CV15" s="63"/>
    </row>
    <row r="16" spans="2:109" ht="14.25">
      <c r="B16" s="60"/>
      <c r="C16" s="70" t="s">
        <v>46</v>
      </c>
      <c r="D16" s="71">
        <f>IF(D6=0,0,D6-D5)</f>
        <v>-9.7487530000000788</v>
      </c>
      <c r="E16" s="71">
        <f t="shared" ref="E16:BP20" si="5">IF(E6=0,0,E6-E5)</f>
        <v>-3.3500179999999773</v>
      </c>
      <c r="F16" s="71">
        <f t="shared" si="5"/>
        <v>2.4162209999999504</v>
      </c>
      <c r="G16" s="71">
        <f t="shared" si="5"/>
        <v>2.1303080000000136</v>
      </c>
      <c r="H16" s="71">
        <f t="shared" si="5"/>
        <v>8.0880829999999833</v>
      </c>
      <c r="I16" s="71">
        <f t="shared" si="5"/>
        <v>12.909644999999955</v>
      </c>
      <c r="J16" s="71">
        <f t="shared" si="5"/>
        <v>12.65890800000011</v>
      </c>
      <c r="K16" s="71">
        <f t="shared" si="5"/>
        <v>6.8611809999999878</v>
      </c>
      <c r="L16" s="71">
        <f t="shared" si="5"/>
        <v>4.6918120000000272</v>
      </c>
      <c r="M16" s="71">
        <f t="shared" si="5"/>
        <v>-2.3563770000000659</v>
      </c>
      <c r="N16" s="71">
        <f t="shared" si="5"/>
        <v>-5.6593600000001061</v>
      </c>
      <c r="O16" s="71">
        <f t="shared" si="5"/>
        <v>-7.3307039999999688</v>
      </c>
      <c r="P16" s="71">
        <f t="shared" si="5"/>
        <v>-4.0634609999999611</v>
      </c>
      <c r="Q16" s="71">
        <f t="shared" si="5"/>
        <v>1.1048860000000786</v>
      </c>
      <c r="R16" s="71">
        <f t="shared" si="5"/>
        <v>3.9895549999999957</v>
      </c>
      <c r="S16" s="71">
        <f t="shared" si="5"/>
        <v>8.6348219999999856</v>
      </c>
      <c r="T16" s="71">
        <f t="shared" si="5"/>
        <v>11.235278999999991</v>
      </c>
      <c r="U16" s="71">
        <f t="shared" si="5"/>
        <v>10.665057000000047</v>
      </c>
      <c r="V16" s="71">
        <f t="shared" si="5"/>
        <v>7.1748450000000048</v>
      </c>
      <c r="W16" s="71">
        <f t="shared" si="5"/>
        <v>1.0538719999999557</v>
      </c>
      <c r="X16" s="71">
        <f t="shared" si="5"/>
        <v>2.1085210000001098</v>
      </c>
      <c r="Y16" s="71">
        <f t="shared" si="5"/>
        <v>-8.4699219999999968</v>
      </c>
      <c r="Z16" s="71">
        <f t="shared" si="5"/>
        <v>-6.3415489999999863</v>
      </c>
      <c r="AA16" s="71">
        <f t="shared" si="5"/>
        <v>-8.9243249999999534</v>
      </c>
      <c r="AB16" s="71">
        <f t="shared" si="5"/>
        <v>-8.3917750000000524</v>
      </c>
      <c r="AC16" s="71">
        <f t="shared" si="5"/>
        <v>-3.5172489999999925</v>
      </c>
      <c r="AD16" s="71">
        <f t="shared" si="5"/>
        <v>-0.27188799999998992</v>
      </c>
      <c r="AE16" s="71">
        <f t="shared" si="5"/>
        <v>7.0954940000000306</v>
      </c>
      <c r="AF16" s="71">
        <f t="shared" si="5"/>
        <v>11.046504000000027</v>
      </c>
      <c r="AG16" s="71">
        <f t="shared" si="5"/>
        <v>8.9599630000000161</v>
      </c>
      <c r="AH16" s="71">
        <f t="shared" si="5"/>
        <v>9.719965000000002</v>
      </c>
      <c r="AI16" s="71">
        <f t="shared" si="5"/>
        <v>6.6278509999999642</v>
      </c>
      <c r="AJ16" s="71">
        <f t="shared" si="5"/>
        <v>9.8744509999999082</v>
      </c>
      <c r="AK16" s="71">
        <f t="shared" si="5"/>
        <v>1.9108040000000983</v>
      </c>
      <c r="AL16" s="71">
        <f t="shared" si="5"/>
        <v>-1.9053919999998925</v>
      </c>
      <c r="AM16" s="71">
        <f t="shared" si="5"/>
        <v>-7.6022559999998975</v>
      </c>
      <c r="AN16" s="71">
        <f t="shared" si="5"/>
        <v>-6.3240559999999277</v>
      </c>
      <c r="AO16" s="71">
        <f t="shared" si="5"/>
        <v>-3.7488470000000689</v>
      </c>
      <c r="AP16" s="71">
        <f t="shared" si="5"/>
        <v>4.3080959999999777</v>
      </c>
      <c r="AQ16" s="71">
        <f t="shared" si="5"/>
        <v>7.7350559999999859</v>
      </c>
      <c r="AR16" s="71">
        <f t="shared" si="5"/>
        <v>10.70256100000006</v>
      </c>
      <c r="AS16" s="71">
        <f t="shared" si="5"/>
        <v>10.108001999999942</v>
      </c>
      <c r="AT16" s="71">
        <f t="shared" si="5"/>
        <v>10.52469300000007</v>
      </c>
      <c r="AU16" s="71">
        <f t="shared" si="5"/>
        <v>6.0544870000001083</v>
      </c>
      <c r="AV16" s="71">
        <f t="shared" si="5"/>
        <v>2.2615650000000187</v>
      </c>
      <c r="AW16" s="71">
        <f t="shared" si="5"/>
        <v>-3.900906999999961</v>
      </c>
      <c r="AX16" s="71">
        <f t="shared" si="5"/>
        <v>-4.0324619999998959</v>
      </c>
      <c r="AY16" s="71">
        <f t="shared" si="5"/>
        <v>-10.789813000000095</v>
      </c>
      <c r="AZ16" s="71">
        <f t="shared" si="5"/>
        <v>-13.015853000000106</v>
      </c>
      <c r="BA16" s="71">
        <f t="shared" si="5"/>
        <v>-8.4045200000000477</v>
      </c>
      <c r="BB16" s="71">
        <f t="shared" si="5"/>
        <v>-4.9153740000000425</v>
      </c>
      <c r="BC16" s="71">
        <f t="shared" si="5"/>
        <v>-0.4193960000000061</v>
      </c>
      <c r="BD16" s="71">
        <f t="shared" si="5"/>
        <v>5.7473199999999451</v>
      </c>
      <c r="BE16" s="71">
        <f t="shared" si="5"/>
        <v>8.6057329999999865</v>
      </c>
      <c r="BF16" s="71">
        <f t="shared" si="5"/>
        <v>7.9121489999999994</v>
      </c>
      <c r="BG16" s="71">
        <f t="shared" si="5"/>
        <v>2.6446579999999358</v>
      </c>
      <c r="BH16" s="71">
        <f t="shared" si="5"/>
        <v>0.78818099999989499</v>
      </c>
      <c r="BI16" s="71">
        <f t="shared" si="5"/>
        <v>6.9103569999999763</v>
      </c>
      <c r="BJ16" s="71">
        <f t="shared" si="5"/>
        <v>0.1486170000000584</v>
      </c>
      <c r="BK16" s="71">
        <f t="shared" si="5"/>
        <v>0.49402200000008634</v>
      </c>
      <c r="BL16" s="71">
        <f t="shared" si="5"/>
        <v>3.1516639999999825</v>
      </c>
      <c r="BM16" s="71">
        <f t="shared" si="5"/>
        <v>3.0065870000000814</v>
      </c>
      <c r="BN16" s="71">
        <f t="shared" si="5"/>
        <v>1.2069480000000112</v>
      </c>
      <c r="BO16" s="71">
        <f t="shared" si="5"/>
        <v>0.3756429999999682</v>
      </c>
      <c r="BP16" s="71">
        <f t="shared" si="5"/>
        <v>2.922523999999953</v>
      </c>
      <c r="BQ16" s="71">
        <f t="shared" ref="BQ16:CN20" si="6">IF(BQ6=0,0,BQ6-BQ5)</f>
        <v>6.3216220000000476</v>
      </c>
      <c r="BR16" s="71">
        <f t="shared" si="6"/>
        <v>6.1063679999999749</v>
      </c>
      <c r="BS16" s="71">
        <f t="shared" si="6"/>
        <v>2.3089320000000271</v>
      </c>
      <c r="BT16" s="71">
        <f t="shared" si="6"/>
        <v>2.6719299999999748</v>
      </c>
      <c r="BU16" s="71">
        <f t="shared" si="6"/>
        <v>1.5200139999999465</v>
      </c>
      <c r="BV16" s="71">
        <f t="shared" si="6"/>
        <v>-0.87903299999993578</v>
      </c>
      <c r="BW16" s="71">
        <f t="shared" si="6"/>
        <v>3.2993000000033135E-2</v>
      </c>
      <c r="BX16" s="71">
        <f t="shared" si="6"/>
        <v>-0.27870600000005652</v>
      </c>
      <c r="BY16" s="71">
        <f t="shared" si="6"/>
        <v>-2.0818340000000717</v>
      </c>
      <c r="BZ16" s="71">
        <f t="shared" si="6"/>
        <v>-0.90205600000001596</v>
      </c>
      <c r="CA16" s="71">
        <f t="shared" si="6"/>
        <v>-1.2602990000000318</v>
      </c>
      <c r="CB16" s="71">
        <f t="shared" si="6"/>
        <v>1.4107999999964704E-2</v>
      </c>
      <c r="CC16" s="71">
        <f t="shared" si="6"/>
        <v>0.16143399999998564</v>
      </c>
      <c r="CD16" s="71">
        <f t="shared" si="6"/>
        <v>1.1532019999999648</v>
      </c>
      <c r="CE16" s="71">
        <f t="shared" si="6"/>
        <v>0.1482499999999618</v>
      </c>
      <c r="CF16" s="71">
        <f t="shared" si="6"/>
        <v>-0.89296899999999368</v>
      </c>
      <c r="CG16" s="71">
        <f t="shared" si="6"/>
        <v>-2.2605209999999261</v>
      </c>
      <c r="CH16" s="71">
        <f t="shared" si="6"/>
        <v>-2.0391429999999673</v>
      </c>
      <c r="CI16" s="71">
        <f t="shared" si="6"/>
        <v>-1.3144099999999526</v>
      </c>
      <c r="CJ16" s="71">
        <f t="shared" si="6"/>
        <v>-0.14105599999993501</v>
      </c>
      <c r="CK16" s="71">
        <f t="shared" si="6"/>
        <v>-0.57489699999996446</v>
      </c>
      <c r="CL16" s="71">
        <f t="shared" si="6"/>
        <v>-0.71477300000003652</v>
      </c>
      <c r="CM16" s="71">
        <f t="shared" si="6"/>
        <v>4.1114169999999604</v>
      </c>
      <c r="CN16" s="71">
        <f t="shared" si="6"/>
        <v>4.9398879999999963</v>
      </c>
      <c r="CO16" s="71">
        <v>2.8058849999999995</v>
      </c>
      <c r="CP16" s="71">
        <v>2.0762180000000008</v>
      </c>
      <c r="CQ16" s="71">
        <v>-2.0810269999999997</v>
      </c>
      <c r="CR16" s="71">
        <v>-3.0641160000000012</v>
      </c>
      <c r="CS16" s="71">
        <v>-3.4915630000000002</v>
      </c>
      <c r="CT16" s="71">
        <v>-6.7828639999999991</v>
      </c>
      <c r="CU16" s="71">
        <v>-10.716125000000002</v>
      </c>
      <c r="CV16" s="63"/>
      <c r="CW16" s="158">
        <f t="shared" ref="CW16:CW20" si="7">+SUM(D16:O16)</f>
        <v>21.310945999999831</v>
      </c>
      <c r="CX16" s="158">
        <f t="shared" ref="CX16:CX20" si="8">+SUM(P16:AA16)</f>
        <v>18.167580000000271</v>
      </c>
      <c r="CY16" s="158">
        <f t="shared" ref="CY16:CY20" si="9">+SUM(AB16:AM16)</f>
        <v>33.546472000000222</v>
      </c>
      <c r="CZ16" s="158">
        <f t="shared" ref="CZ16:CZ20" si="10">+SUM(AN16:AY16)</f>
        <v>22.898375000000215</v>
      </c>
      <c r="DA16" s="158">
        <f t="shared" ref="DA16:DA20" si="11">+SUM(AZ16:BK16)</f>
        <v>6.4958939999996801</v>
      </c>
      <c r="DB16" s="158">
        <f t="shared" ref="DB16:DB20" si="12">+SUM(BL16:BW16)</f>
        <v>28.746192000000065</v>
      </c>
      <c r="DC16" s="158">
        <f t="shared" ref="DC16:DC20" si="13">+SUM(BX16:CI16)</f>
        <v>-9.5529440000001387</v>
      </c>
      <c r="DD16" s="158">
        <f t="shared" ref="DD16:DD20" si="14">+SUM(CJ16:CN16)</f>
        <v>7.6205790000000206</v>
      </c>
      <c r="DE16" s="158">
        <f t="shared" ref="DE16:DE20" si="15">+SUM(CW16:DD16)</f>
        <v>129.23309400000016</v>
      </c>
    </row>
    <row r="17" spans="1:110" ht="14.25">
      <c r="B17" s="60"/>
      <c r="C17" s="70" t="s">
        <v>47</v>
      </c>
      <c r="D17" s="71">
        <f t="shared" ref="D17:S20" si="16">IF(D7=0,0,D7-D6)</f>
        <v>-17.236795000000029</v>
      </c>
      <c r="E17" s="71">
        <f t="shared" si="16"/>
        <v>-16.17618200000004</v>
      </c>
      <c r="F17" s="71">
        <f t="shared" si="16"/>
        <v>-9.1599270000000388</v>
      </c>
      <c r="G17" s="71">
        <f t="shared" si="16"/>
        <v>-1.080789999999979</v>
      </c>
      <c r="H17" s="71">
        <f t="shared" si="16"/>
        <v>5.2493920000000571</v>
      </c>
      <c r="I17" s="71">
        <f t="shared" si="16"/>
        <v>13.688132999999993</v>
      </c>
      <c r="J17" s="71">
        <f t="shared" si="16"/>
        <v>23.493426999999883</v>
      </c>
      <c r="K17" s="71">
        <f t="shared" si="16"/>
        <v>19.603522999999996</v>
      </c>
      <c r="L17" s="71">
        <f t="shared" si="16"/>
        <v>12.704334999999901</v>
      </c>
      <c r="M17" s="71">
        <f t="shared" si="16"/>
        <v>7.043679000000111</v>
      </c>
      <c r="N17" s="71">
        <f t="shared" si="16"/>
        <v>-0.98933899999997266</v>
      </c>
      <c r="O17" s="71">
        <f t="shared" si="16"/>
        <v>-11.264480999999932</v>
      </c>
      <c r="P17" s="71">
        <f t="shared" si="16"/>
        <v>-17.159940000000006</v>
      </c>
      <c r="Q17" s="71">
        <f t="shared" si="16"/>
        <v>-12.804665000000114</v>
      </c>
      <c r="R17" s="71">
        <f t="shared" si="16"/>
        <v>-2.9234219999999596</v>
      </c>
      <c r="S17" s="71">
        <f t="shared" si="16"/>
        <v>9.7740469999999959</v>
      </c>
      <c r="T17" s="71">
        <f t="shared" si="5"/>
        <v>19.285886000000005</v>
      </c>
      <c r="U17" s="71">
        <f t="shared" si="5"/>
        <v>17.543645999999967</v>
      </c>
      <c r="V17" s="71">
        <f t="shared" si="5"/>
        <v>14.33473499999991</v>
      </c>
      <c r="W17" s="71">
        <f t="shared" si="5"/>
        <v>9.3011019999999007</v>
      </c>
      <c r="X17" s="71">
        <f t="shared" si="5"/>
        <v>5.9063900000001013</v>
      </c>
      <c r="Y17" s="71">
        <f t="shared" si="5"/>
        <v>0.53150499999992462</v>
      </c>
      <c r="Z17" s="71">
        <f t="shared" si="5"/>
        <v>-6.696713999999929</v>
      </c>
      <c r="AA17" s="71">
        <f t="shared" si="5"/>
        <v>-12.463445999999976</v>
      </c>
      <c r="AB17" s="71">
        <f t="shared" si="5"/>
        <v>-15.154534000000012</v>
      </c>
      <c r="AC17" s="71">
        <f t="shared" si="5"/>
        <v>-15.126122000000009</v>
      </c>
      <c r="AD17" s="71">
        <f t="shared" si="5"/>
        <v>-7.7053789999999935</v>
      </c>
      <c r="AE17" s="71">
        <f t="shared" si="5"/>
        <v>1.775594999999953</v>
      </c>
      <c r="AF17" s="71">
        <f t="shared" si="5"/>
        <v>11.761461000000054</v>
      </c>
      <c r="AG17" s="71">
        <f t="shared" si="5"/>
        <v>14.238766000000055</v>
      </c>
      <c r="AH17" s="71">
        <f t="shared" si="5"/>
        <v>16.94085999999993</v>
      </c>
      <c r="AI17" s="71">
        <f t="shared" si="5"/>
        <v>17.710096000000021</v>
      </c>
      <c r="AJ17" s="71">
        <f t="shared" si="5"/>
        <v>14.160045000000082</v>
      </c>
      <c r="AK17" s="71">
        <f t="shared" si="5"/>
        <v>8.1841580000000249</v>
      </c>
      <c r="AL17" s="71">
        <f t="shared" si="5"/>
        <v>1.5953529999999319</v>
      </c>
      <c r="AM17" s="71">
        <f t="shared" si="5"/>
        <v>-5.4404770000001008</v>
      </c>
      <c r="AN17" s="71">
        <f t="shared" si="5"/>
        <v>-15.111047000000099</v>
      </c>
      <c r="AO17" s="71">
        <f t="shared" si="5"/>
        <v>-16.233617999999979</v>
      </c>
      <c r="AP17" s="71">
        <f t="shared" si="5"/>
        <v>-11.379301000000055</v>
      </c>
      <c r="AQ17" s="71">
        <f t="shared" si="5"/>
        <v>-3.2204930000000331</v>
      </c>
      <c r="AR17" s="71">
        <f t="shared" si="5"/>
        <v>12.728952000000049</v>
      </c>
      <c r="AS17" s="71">
        <f t="shared" si="5"/>
        <v>17.247082999999975</v>
      </c>
      <c r="AT17" s="71">
        <f t="shared" si="5"/>
        <v>19.714831000000004</v>
      </c>
      <c r="AU17" s="71">
        <f t="shared" si="5"/>
        <v>17.926114000000098</v>
      </c>
      <c r="AV17" s="71">
        <f t="shared" si="5"/>
        <v>13.732993999999962</v>
      </c>
      <c r="AW17" s="71">
        <f t="shared" si="5"/>
        <v>4.2946429999999509</v>
      </c>
      <c r="AX17" s="71">
        <f t="shared" si="5"/>
        <v>-4.2566810000000714</v>
      </c>
      <c r="AY17" s="71">
        <f t="shared" si="5"/>
        <v>-13.428104000000076</v>
      </c>
      <c r="AZ17" s="71">
        <f t="shared" si="5"/>
        <v>-22.897983999999951</v>
      </c>
      <c r="BA17" s="71">
        <f t="shared" si="5"/>
        <v>-29.307765000000018</v>
      </c>
      <c r="BB17" s="71">
        <f t="shared" si="5"/>
        <v>-22.46356000000003</v>
      </c>
      <c r="BC17" s="71">
        <f t="shared" si="5"/>
        <v>-12.457735999999954</v>
      </c>
      <c r="BD17" s="71">
        <f t="shared" si="5"/>
        <v>0.4894729999999754</v>
      </c>
      <c r="BE17" s="71">
        <f t="shared" si="5"/>
        <v>9.6584990000000062</v>
      </c>
      <c r="BF17" s="71">
        <f t="shared" si="5"/>
        <v>13.304601999999932</v>
      </c>
      <c r="BG17" s="71">
        <f t="shared" si="5"/>
        <v>10.826377999999977</v>
      </c>
      <c r="BH17" s="71">
        <f t="shared" si="5"/>
        <v>7.3109489999999369</v>
      </c>
      <c r="BI17" s="71">
        <f t="shared" si="5"/>
        <v>4.0684000000001106</v>
      </c>
      <c r="BJ17" s="71">
        <f t="shared" si="5"/>
        <v>2.2014079999999012</v>
      </c>
      <c r="BK17" s="71">
        <f t="shared" si="5"/>
        <v>-1.7263800000000629</v>
      </c>
      <c r="BL17" s="71">
        <f t="shared" si="5"/>
        <v>-8.5912399999999707</v>
      </c>
      <c r="BM17" s="71">
        <f t="shared" si="5"/>
        <v>-6.9311009999998987</v>
      </c>
      <c r="BN17" s="71">
        <f t="shared" si="5"/>
        <v>-3.375994999999989</v>
      </c>
      <c r="BO17" s="71">
        <f t="shared" si="5"/>
        <v>-1.5709190000000035</v>
      </c>
      <c r="BP17" s="71">
        <f t="shared" si="5"/>
        <v>-1.5415060000000267</v>
      </c>
      <c r="BQ17" s="71">
        <f t="shared" si="6"/>
        <v>4.1906609999999773</v>
      </c>
      <c r="BR17" s="71">
        <f t="shared" si="6"/>
        <v>9.0563009999999622</v>
      </c>
      <c r="BS17" s="71">
        <f t="shared" si="6"/>
        <v>10.584729000000038</v>
      </c>
      <c r="BT17" s="71">
        <f t="shared" si="6"/>
        <v>8.1653510000001006</v>
      </c>
      <c r="BU17" s="71">
        <f t="shared" si="6"/>
        <v>2.875287999999955</v>
      </c>
      <c r="BV17" s="71">
        <f t="shared" si="6"/>
        <v>-2.5756960000001072</v>
      </c>
      <c r="BW17" s="71">
        <f t="shared" si="6"/>
        <v>-5.4886539999999968</v>
      </c>
      <c r="BX17" s="71">
        <f t="shared" si="6"/>
        <v>-6.6205609999999524</v>
      </c>
      <c r="BY17" s="71">
        <f t="shared" si="6"/>
        <v>-9.5679979999999887</v>
      </c>
      <c r="BZ17" s="71">
        <f t="shared" si="6"/>
        <v>-4.4509209999999939</v>
      </c>
      <c r="CA17" s="71">
        <f t="shared" si="6"/>
        <v>-2.3498839999999745</v>
      </c>
      <c r="CB17" s="71">
        <f t="shared" si="6"/>
        <v>-6.215767000000028</v>
      </c>
      <c r="CC17" s="71">
        <f t="shared" si="6"/>
        <v>-2.4836010000000215</v>
      </c>
      <c r="CD17" s="71">
        <f t="shared" si="6"/>
        <v>-2.6124810000000025</v>
      </c>
      <c r="CE17" s="71">
        <f t="shared" si="6"/>
        <v>-1.3633700000000317</v>
      </c>
      <c r="CF17" s="71">
        <f t="shared" si="6"/>
        <v>-5.5193730000000869</v>
      </c>
      <c r="CG17" s="71">
        <f t="shared" si="6"/>
        <v>-5.6753909999999905</v>
      </c>
      <c r="CH17" s="71">
        <f t="shared" si="6"/>
        <v>-4.5310420000000704</v>
      </c>
      <c r="CI17" s="71">
        <f t="shared" si="6"/>
        <v>-3.9988069999999425</v>
      </c>
      <c r="CJ17" s="71">
        <f t="shared" si="6"/>
        <v>-6.4115830000000642</v>
      </c>
      <c r="CK17" s="71">
        <f t="shared" si="6"/>
        <v>-6.5472290000000157</v>
      </c>
      <c r="CL17" s="71">
        <f t="shared" si="6"/>
        <v>-5.6424970000000485</v>
      </c>
      <c r="CM17" s="71">
        <f t="shared" si="6"/>
        <v>-6.1293319999999767</v>
      </c>
      <c r="CN17" s="71">
        <f t="shared" si="6"/>
        <v>-0.93135199999994711</v>
      </c>
      <c r="CO17" s="71">
        <v>4.4510559999999995</v>
      </c>
      <c r="CP17" s="71">
        <v>2.5778710000000005</v>
      </c>
      <c r="CQ17" s="71">
        <v>1.5056869999999998</v>
      </c>
      <c r="CR17" s="71">
        <v>-4.400875000000001</v>
      </c>
      <c r="CS17" s="71">
        <v>-5.9769480000000001</v>
      </c>
      <c r="CT17" s="71">
        <v>-5.9517560000000014</v>
      </c>
      <c r="CU17" s="71">
        <v>-12.881881</v>
      </c>
      <c r="CV17" s="63"/>
      <c r="CW17" s="158">
        <f t="shared" si="7"/>
        <v>25.874974999999949</v>
      </c>
      <c r="CX17" s="158">
        <f t="shared" si="8"/>
        <v>24.62912399999982</v>
      </c>
      <c r="CY17" s="158">
        <f t="shared" si="9"/>
        <v>42.939821999999936</v>
      </c>
      <c r="CZ17" s="158">
        <f t="shared" si="10"/>
        <v>22.015372999999727</v>
      </c>
      <c r="DA17" s="158">
        <f t="shared" si="11"/>
        <v>-40.993716000000177</v>
      </c>
      <c r="DB17" s="158">
        <f t="shared" si="12"/>
        <v>4.797219000000041</v>
      </c>
      <c r="DC17" s="158">
        <f t="shared" si="13"/>
        <v>-55.389196000000084</v>
      </c>
      <c r="DD17" s="158">
        <f t="shared" si="14"/>
        <v>-25.661993000000052</v>
      </c>
      <c r="DE17" s="158">
        <f t="shared" si="15"/>
        <v>-1.7883920000008402</v>
      </c>
    </row>
    <row r="18" spans="1:110" ht="14.25">
      <c r="B18" s="60"/>
      <c r="C18" s="70" t="s">
        <v>48</v>
      </c>
      <c r="D18" s="71">
        <f t="shared" si="16"/>
        <v>7.4410040000000208</v>
      </c>
      <c r="E18" s="71">
        <f t="shared" si="16"/>
        <v>1.1667320000000245</v>
      </c>
      <c r="F18" s="71">
        <f t="shared" si="16"/>
        <v>-2.8712520000000268</v>
      </c>
      <c r="G18" s="71">
        <f t="shared" si="16"/>
        <v>-8.106879000000049</v>
      </c>
      <c r="H18" s="71">
        <f t="shared" si="16"/>
        <v>-8.0742589999999836</v>
      </c>
      <c r="I18" s="71">
        <f t="shared" si="16"/>
        <v>-2.591207000000054</v>
      </c>
      <c r="J18" s="71">
        <f t="shared" si="16"/>
        <v>6.0501580000000104</v>
      </c>
      <c r="K18" s="71">
        <f t="shared" si="16"/>
        <v>11.352765999999974</v>
      </c>
      <c r="L18" s="71">
        <f t="shared" si="16"/>
        <v>13.554820999999947</v>
      </c>
      <c r="M18" s="71">
        <f t="shared" si="16"/>
        <v>8.2551519999999527</v>
      </c>
      <c r="N18" s="71">
        <f t="shared" si="16"/>
        <v>5.1515670000001137</v>
      </c>
      <c r="O18" s="71">
        <f t="shared" si="16"/>
        <v>2.4679320000000189</v>
      </c>
      <c r="P18" s="71">
        <f t="shared" si="16"/>
        <v>-0.69241499999998268</v>
      </c>
      <c r="Q18" s="71">
        <f t="shared" si="16"/>
        <v>-2.4391680000001088</v>
      </c>
      <c r="R18" s="71">
        <f t="shared" si="16"/>
        <v>-5.2938699999999699</v>
      </c>
      <c r="S18" s="71">
        <f t="shared" si="16"/>
        <v>-3.152390999999966</v>
      </c>
      <c r="T18" s="71">
        <f t="shared" si="5"/>
        <v>1.1779960000000074</v>
      </c>
      <c r="U18" s="71">
        <f t="shared" si="5"/>
        <v>5.441628000000037</v>
      </c>
      <c r="V18" s="71">
        <f t="shared" si="5"/>
        <v>9.2216949999999542</v>
      </c>
      <c r="W18" s="71">
        <f t="shared" si="5"/>
        <v>9.6361799999999675</v>
      </c>
      <c r="X18" s="71">
        <f t="shared" si="5"/>
        <v>11.512885000000097</v>
      </c>
      <c r="Y18" s="71">
        <f t="shared" si="5"/>
        <v>8.6258809999999357</v>
      </c>
      <c r="Z18" s="71">
        <f t="shared" si="5"/>
        <v>7.1776950000000852</v>
      </c>
      <c r="AA18" s="71">
        <f t="shared" si="5"/>
        <v>5.7939019999998891</v>
      </c>
      <c r="AB18" s="71">
        <f t="shared" si="5"/>
        <v>1.793243000000075</v>
      </c>
      <c r="AC18" s="71">
        <f t="shared" si="5"/>
        <v>0.6851289999999608</v>
      </c>
      <c r="AD18" s="71">
        <f t="shared" si="5"/>
        <v>-5.7529160000000275</v>
      </c>
      <c r="AE18" s="71">
        <f t="shared" si="5"/>
        <v>-5.0152540000000272</v>
      </c>
      <c r="AF18" s="71">
        <f t="shared" si="5"/>
        <v>-0.835158999999976</v>
      </c>
      <c r="AG18" s="71">
        <f t="shared" si="5"/>
        <v>1.6969040000000177</v>
      </c>
      <c r="AH18" s="71">
        <f t="shared" si="5"/>
        <v>3.5541370000000825</v>
      </c>
      <c r="AI18" s="71">
        <f t="shared" si="5"/>
        <v>1.3771859999999378</v>
      </c>
      <c r="AJ18" s="71">
        <f t="shared" si="5"/>
        <v>4.3741179999999531</v>
      </c>
      <c r="AK18" s="71">
        <f t="shared" si="5"/>
        <v>5.4069150000000263</v>
      </c>
      <c r="AL18" s="71">
        <f t="shared" si="5"/>
        <v>5.3809879999998884</v>
      </c>
      <c r="AM18" s="71">
        <f t="shared" si="5"/>
        <v>2.6144759999999678</v>
      </c>
      <c r="AN18" s="71">
        <f t="shared" si="5"/>
        <v>-0.28328000000010434</v>
      </c>
      <c r="AO18" s="71">
        <f t="shared" si="5"/>
        <v>-1.8555469999998877</v>
      </c>
      <c r="AP18" s="71">
        <f t="shared" si="5"/>
        <v>-5.1895500000000538</v>
      </c>
      <c r="AQ18" s="71">
        <f t="shared" si="5"/>
        <v>-6.1668140000000449</v>
      </c>
      <c r="AR18" s="71">
        <f t="shared" si="5"/>
        <v>-3.5156690000000026</v>
      </c>
      <c r="AS18" s="71">
        <f t="shared" si="5"/>
        <v>-1.0582940000000463</v>
      </c>
      <c r="AT18" s="71">
        <f t="shared" si="5"/>
        <v>1.2887060000000474</v>
      </c>
      <c r="AU18" s="71">
        <f t="shared" si="5"/>
        <v>5.2145829999999478</v>
      </c>
      <c r="AV18" s="71">
        <f t="shared" si="5"/>
        <v>6.8536890000000312</v>
      </c>
      <c r="AW18" s="71">
        <f t="shared" si="5"/>
        <v>7.4036610000000564</v>
      </c>
      <c r="AX18" s="71">
        <f t="shared" si="5"/>
        <v>4.4467729999998937</v>
      </c>
      <c r="AY18" s="71">
        <f t="shared" si="5"/>
        <v>1.4561650000000554</v>
      </c>
      <c r="AZ18" s="71">
        <f t="shared" si="5"/>
        <v>-0.85713600000008228</v>
      </c>
      <c r="BA18" s="71">
        <f t="shared" si="5"/>
        <v>-6.1150619999999662</v>
      </c>
      <c r="BB18" s="71">
        <f t="shared" si="5"/>
        <v>-9.9166310000000522</v>
      </c>
      <c r="BC18" s="71">
        <f t="shared" si="5"/>
        <v>-12.327067000000056</v>
      </c>
      <c r="BD18" s="71">
        <f t="shared" si="5"/>
        <v>-9.1259999999999764</v>
      </c>
      <c r="BE18" s="71">
        <f t="shared" si="5"/>
        <v>-5.4726679999999988</v>
      </c>
      <c r="BF18" s="71">
        <f t="shared" si="5"/>
        <v>-1.0472629999999299</v>
      </c>
      <c r="BG18" s="71">
        <f t="shared" si="5"/>
        <v>-1.6468580000000657</v>
      </c>
      <c r="BH18" s="71">
        <f t="shared" si="5"/>
        <v>0.30260599999996884</v>
      </c>
      <c r="BI18" s="71">
        <f t="shared" si="5"/>
        <v>2.8413160000000062</v>
      </c>
      <c r="BJ18" s="71">
        <f t="shared" si="5"/>
        <v>3.4915510000000722</v>
      </c>
      <c r="BK18" s="71">
        <f t="shared" si="5"/>
        <v>4.0931479999999283</v>
      </c>
      <c r="BL18" s="71">
        <f t="shared" si="5"/>
        <v>1.8935599999999795</v>
      </c>
      <c r="BM18" s="71">
        <f t="shared" si="5"/>
        <v>-0.33750499999996464</v>
      </c>
      <c r="BN18" s="71">
        <f t="shared" si="5"/>
        <v>-1.866190999999958</v>
      </c>
      <c r="BO18" s="71">
        <f t="shared" si="5"/>
        <v>-8.0155670000000327</v>
      </c>
      <c r="BP18" s="71">
        <f t="shared" si="5"/>
        <v>-8.5245710000000372</v>
      </c>
      <c r="BQ18" s="71">
        <f t="shared" si="6"/>
        <v>-9.0917289999999866</v>
      </c>
      <c r="BR18" s="71">
        <f t="shared" si="6"/>
        <v>-5.7227199999999812</v>
      </c>
      <c r="BS18" s="71">
        <f t="shared" si="6"/>
        <v>2.4177320000000009</v>
      </c>
      <c r="BT18" s="71">
        <f t="shared" si="6"/>
        <v>6.1562939999998889</v>
      </c>
      <c r="BU18" s="71">
        <f t="shared" si="6"/>
        <v>5.3481819999999516</v>
      </c>
      <c r="BV18" s="71">
        <f t="shared" si="6"/>
        <v>1.3259619999998904</v>
      </c>
      <c r="BW18" s="71">
        <f t="shared" si="6"/>
        <v>2.8669000000036249E-2</v>
      </c>
      <c r="BX18" s="71">
        <f t="shared" si="6"/>
        <v>-3.2421329999999671</v>
      </c>
      <c r="BY18" s="71">
        <f t="shared" si="6"/>
        <v>-4.1557430000000295</v>
      </c>
      <c r="BZ18" s="71">
        <f t="shared" si="6"/>
        <v>-5.214067</v>
      </c>
      <c r="CA18" s="71">
        <f t="shared" si="6"/>
        <v>-6.1025750000000016</v>
      </c>
      <c r="CB18" s="71">
        <f t="shared" si="6"/>
        <v>-6.2287559999999758</v>
      </c>
      <c r="CC18" s="71">
        <f t="shared" si="6"/>
        <v>-7.3943209999999908</v>
      </c>
      <c r="CD18" s="71">
        <f t="shared" si="6"/>
        <v>-7.8746899999999869</v>
      </c>
      <c r="CE18" s="71">
        <f t="shared" si="6"/>
        <v>-7.8682659999999487</v>
      </c>
      <c r="CF18" s="71">
        <f t="shared" si="6"/>
        <v>-8.1247800000001007</v>
      </c>
      <c r="CG18" s="71">
        <f t="shared" si="6"/>
        <v>-8.670221999999967</v>
      </c>
      <c r="CH18" s="71">
        <f t="shared" si="6"/>
        <v>-6.9643499999999676</v>
      </c>
      <c r="CI18" s="71">
        <f t="shared" si="6"/>
        <v>-5.7019490000000133</v>
      </c>
      <c r="CJ18" s="71">
        <f t="shared" si="6"/>
        <v>-5.649597999999969</v>
      </c>
      <c r="CK18" s="71">
        <f t="shared" si="6"/>
        <v>-7.0153350000000501</v>
      </c>
      <c r="CL18" s="71">
        <f t="shared" si="6"/>
        <v>-6.151444999999967</v>
      </c>
      <c r="CM18" s="71">
        <f t="shared" si="6"/>
        <v>-7.7516970000000356</v>
      </c>
      <c r="CN18" s="71">
        <f t="shared" si="6"/>
        <v>-7.4122630000000527</v>
      </c>
      <c r="CO18" s="71">
        <v>-7.3926090000000002</v>
      </c>
      <c r="CP18" s="71">
        <v>-6.0963720000000006</v>
      </c>
      <c r="CQ18" s="71">
        <v>-4.960681000000001</v>
      </c>
      <c r="CR18" s="71">
        <v>-2.9583620000000002</v>
      </c>
      <c r="CS18" s="71">
        <v>-3.4616439999999997</v>
      </c>
      <c r="CT18" s="71">
        <v>-5.7822740000000019</v>
      </c>
      <c r="CU18" s="71">
        <v>-5.5312149999999995</v>
      </c>
      <c r="CV18" s="63"/>
      <c r="CW18" s="158">
        <f t="shared" si="7"/>
        <v>33.796534999999949</v>
      </c>
      <c r="CX18" s="158">
        <f t="shared" si="8"/>
        <v>47.010017999999945</v>
      </c>
      <c r="CY18" s="158">
        <f t="shared" si="9"/>
        <v>15.279766999999879</v>
      </c>
      <c r="CZ18" s="158">
        <f t="shared" si="10"/>
        <v>8.5944229999998925</v>
      </c>
      <c r="DA18" s="158">
        <f t="shared" si="11"/>
        <v>-35.780064000000152</v>
      </c>
      <c r="DB18" s="158">
        <f t="shared" si="12"/>
        <v>-16.387884000000213</v>
      </c>
      <c r="DC18" s="158">
        <f t="shared" si="13"/>
        <v>-77.541851999999949</v>
      </c>
      <c r="DD18" s="158">
        <f t="shared" si="14"/>
        <v>-33.980338000000074</v>
      </c>
      <c r="DE18" s="158">
        <f t="shared" si="15"/>
        <v>-59.009395000000723</v>
      </c>
    </row>
    <row r="19" spans="1:110" ht="14.25">
      <c r="B19" s="60"/>
      <c r="C19" s="70" t="s">
        <v>49</v>
      </c>
      <c r="D19" s="71">
        <f t="shared" si="16"/>
        <v>11.722995000000083</v>
      </c>
      <c r="E19" s="71">
        <f t="shared" si="5"/>
        <v>14.089911000000029</v>
      </c>
      <c r="F19" s="71">
        <f t="shared" si="5"/>
        <v>12.046676000000048</v>
      </c>
      <c r="G19" s="71">
        <f t="shared" si="5"/>
        <v>10.212187999999969</v>
      </c>
      <c r="H19" s="71">
        <f t="shared" si="5"/>
        <v>4.5621690000000399</v>
      </c>
      <c r="I19" s="71">
        <f t="shared" si="5"/>
        <v>3.059690000000046</v>
      </c>
      <c r="J19" s="71">
        <f t="shared" si="5"/>
        <v>2.5026370000000497</v>
      </c>
      <c r="K19" s="71">
        <f t="shared" si="5"/>
        <v>2.4633340000000317</v>
      </c>
      <c r="L19" s="71">
        <f t="shared" si="5"/>
        <v>2.7098770000000059</v>
      </c>
      <c r="M19" s="71">
        <f t="shared" si="5"/>
        <v>4.5407740000000558</v>
      </c>
      <c r="N19" s="71">
        <f t="shared" si="5"/>
        <v>4.7986690000000181</v>
      </c>
      <c r="O19" s="71">
        <f t="shared" si="5"/>
        <v>3.679540999999972</v>
      </c>
      <c r="P19" s="71">
        <f t="shared" si="5"/>
        <v>5.5999999995037797E-4</v>
      </c>
      <c r="Q19" s="71">
        <f t="shared" si="5"/>
        <v>-2.225793000000067</v>
      </c>
      <c r="R19" s="71">
        <f t="shared" si="5"/>
        <v>-2.2259219999999686</v>
      </c>
      <c r="S19" s="71">
        <f t="shared" si="5"/>
        <v>-2.7641559999999572</v>
      </c>
      <c r="T19" s="71">
        <f t="shared" si="5"/>
        <v>-2.5965000000041982E-2</v>
      </c>
      <c r="U19" s="71">
        <f t="shared" si="5"/>
        <v>0.77251699999999346</v>
      </c>
      <c r="V19" s="71">
        <f t="shared" si="5"/>
        <v>2.0463210000000345</v>
      </c>
      <c r="W19" s="71">
        <f t="shared" si="5"/>
        <v>2.4515499999999975</v>
      </c>
      <c r="X19" s="71">
        <f t="shared" si="5"/>
        <v>6.9516080000000784</v>
      </c>
      <c r="Y19" s="71">
        <f t="shared" si="5"/>
        <v>9.7273780000000443</v>
      </c>
      <c r="Z19" s="71">
        <f t="shared" si="5"/>
        <v>11.86836500000004</v>
      </c>
      <c r="AA19" s="71">
        <f t="shared" si="5"/>
        <v>15.22129700000005</v>
      </c>
      <c r="AB19" s="71">
        <f t="shared" si="5"/>
        <v>13.995636999999988</v>
      </c>
      <c r="AC19" s="71">
        <f t="shared" si="5"/>
        <v>13.419848999999999</v>
      </c>
      <c r="AD19" s="71">
        <f t="shared" si="5"/>
        <v>8.8735159999999951</v>
      </c>
      <c r="AE19" s="71">
        <f t="shared" si="5"/>
        <v>7.0488500000000158</v>
      </c>
      <c r="AF19" s="71">
        <f t="shared" si="5"/>
        <v>7.4594600000000355</v>
      </c>
      <c r="AG19" s="71">
        <f t="shared" si="5"/>
        <v>4.478764999999953</v>
      </c>
      <c r="AH19" s="71">
        <f t="shared" si="5"/>
        <v>2.1068620000000919</v>
      </c>
      <c r="AI19" s="71">
        <f t="shared" si="5"/>
        <v>1.0728229999999712</v>
      </c>
      <c r="AJ19" s="71">
        <f t="shared" si="5"/>
        <v>-2.5086160000000746</v>
      </c>
      <c r="AK19" s="71">
        <f t="shared" si="5"/>
        <v>0.77305500000011307</v>
      </c>
      <c r="AL19" s="71">
        <f t="shared" si="5"/>
        <v>-1.9814289999999346</v>
      </c>
      <c r="AM19" s="71">
        <f t="shared" si="5"/>
        <v>-3.3773120000000745</v>
      </c>
      <c r="AN19" s="71">
        <f t="shared" si="5"/>
        <v>-2.3072939999999562</v>
      </c>
      <c r="AO19" s="71">
        <f t="shared" si="5"/>
        <v>-1.0835609999999178</v>
      </c>
      <c r="AP19" s="71">
        <f t="shared" si="5"/>
        <v>-1.4992859999999837</v>
      </c>
      <c r="AQ19" s="71">
        <f t="shared" si="5"/>
        <v>-0.78490499999998065</v>
      </c>
      <c r="AR19" s="71">
        <f t="shared" si="5"/>
        <v>-5.4576999999994769E-2</v>
      </c>
      <c r="AS19" s="71">
        <f t="shared" si="5"/>
        <v>-0.37137499999994361</v>
      </c>
      <c r="AT19" s="71">
        <f t="shared" si="5"/>
        <v>-0.59273800000005394</v>
      </c>
      <c r="AU19" s="71">
        <f t="shared" si="5"/>
        <v>-2.2589080000000195</v>
      </c>
      <c r="AV19" s="71">
        <f t="shared" si="5"/>
        <v>-1.1499459999999999</v>
      </c>
      <c r="AW19" s="71">
        <f t="shared" si="5"/>
        <v>-0.29001300000004449</v>
      </c>
      <c r="AX19" s="71">
        <f t="shared" si="5"/>
        <v>-1.4010639999999057</v>
      </c>
      <c r="AY19" s="71">
        <f t="shared" si="5"/>
        <v>-1.1611450000000332</v>
      </c>
      <c r="AZ19" s="71">
        <f t="shared" si="5"/>
        <v>-0.87899900000002162</v>
      </c>
      <c r="BA19" s="71">
        <f t="shared" si="5"/>
        <v>-4.4409729999999854</v>
      </c>
      <c r="BB19" s="71">
        <f t="shared" si="5"/>
        <v>-5.2989949999999908</v>
      </c>
      <c r="BC19" s="71">
        <f t="shared" si="5"/>
        <v>-3.3745030000000042</v>
      </c>
      <c r="BD19" s="71">
        <f t="shared" si="5"/>
        <v>-2.689247000000023</v>
      </c>
      <c r="BE19" s="71">
        <f t="shared" si="5"/>
        <v>-2.2550899999999956</v>
      </c>
      <c r="BF19" s="71">
        <f t="shared" si="5"/>
        <v>-2.5632610000000113</v>
      </c>
      <c r="BG19" s="71">
        <f t="shared" si="5"/>
        <v>-2.0820009999999911</v>
      </c>
      <c r="BH19" s="71">
        <f t="shared" si="5"/>
        <v>-1.0857499999999618</v>
      </c>
      <c r="BI19" s="71">
        <f t="shared" si="5"/>
        <v>3.393636000000015</v>
      </c>
      <c r="BJ19" s="71">
        <f t="shared" si="5"/>
        <v>1.0146179999999276</v>
      </c>
      <c r="BK19" s="71">
        <f t="shared" si="5"/>
        <v>-1.6423030000000836</v>
      </c>
      <c r="BL19" s="71">
        <f t="shared" si="5"/>
        <v>-1.5933030000001054</v>
      </c>
      <c r="BM19" s="71">
        <f t="shared" si="5"/>
        <v>-2.7430099999999129</v>
      </c>
      <c r="BN19" s="71">
        <f t="shared" si="5"/>
        <v>-2.1517039999999952</v>
      </c>
      <c r="BO19" s="71">
        <f t="shared" si="5"/>
        <v>-3.0692520000000059</v>
      </c>
      <c r="BP19" s="71">
        <f t="shared" si="5"/>
        <v>-4.943110000000047</v>
      </c>
      <c r="BQ19" s="71">
        <f t="shared" si="6"/>
        <v>-4.1021369999999706</v>
      </c>
      <c r="BR19" s="71">
        <f t="shared" si="6"/>
        <v>-6.591083000000026</v>
      </c>
      <c r="BS19" s="71">
        <f t="shared" si="6"/>
        <v>-4.8930699999999661</v>
      </c>
      <c r="BT19" s="71">
        <f t="shared" si="6"/>
        <v>-7.5541419999999562</v>
      </c>
      <c r="BU19" s="71">
        <f t="shared" si="6"/>
        <v>-8.5194240000000718</v>
      </c>
      <c r="BV19" s="71">
        <f t="shared" si="6"/>
        <v>-6.4573769999999513</v>
      </c>
      <c r="BW19" s="71">
        <f t="shared" si="6"/>
        <v>-8.0635939999999664</v>
      </c>
      <c r="BX19" s="71">
        <f t="shared" si="6"/>
        <v>-7.2197690000000421</v>
      </c>
      <c r="BY19" s="71">
        <f t="shared" si="6"/>
        <v>-6.5315129999999044</v>
      </c>
      <c r="BZ19" s="71">
        <f t="shared" si="6"/>
        <v>-9.4815109999999549</v>
      </c>
      <c r="CA19" s="71">
        <f t="shared" si="6"/>
        <v>-10.412846999999942</v>
      </c>
      <c r="CB19" s="71">
        <f t="shared" si="6"/>
        <v>-8.5614289999999755</v>
      </c>
      <c r="CC19" s="71">
        <f t="shared" si="6"/>
        <v>-8.0577009999999518</v>
      </c>
      <c r="CD19" s="71">
        <f t="shared" si="6"/>
        <v>-11.494885999999951</v>
      </c>
      <c r="CE19" s="71">
        <f t="shared" si="6"/>
        <v>-10.550886999999989</v>
      </c>
      <c r="CF19" s="71">
        <f t="shared" si="6"/>
        <v>-12.52820399999996</v>
      </c>
      <c r="CG19" s="71">
        <f t="shared" si="6"/>
        <v>-15.655553999999938</v>
      </c>
      <c r="CH19" s="71">
        <f t="shared" si="6"/>
        <v>-17.049389000000019</v>
      </c>
      <c r="CI19" s="71">
        <f t="shared" si="6"/>
        <v>-16.34388899999999</v>
      </c>
      <c r="CJ19" s="71">
        <f t="shared" si="6"/>
        <v>-13.15380899999991</v>
      </c>
      <c r="CK19" s="71">
        <f t="shared" si="6"/>
        <v>-12.456353000000036</v>
      </c>
      <c r="CL19" s="71">
        <f t="shared" si="6"/>
        <v>-9.6460100000000466</v>
      </c>
      <c r="CM19" s="71">
        <f t="shared" si="6"/>
        <v>-7.5794180000000324</v>
      </c>
      <c r="CN19" s="71">
        <f t="shared" si="6"/>
        <v>-6.9582490000000234</v>
      </c>
      <c r="CO19" s="71">
        <v>-8.0540939999999992</v>
      </c>
      <c r="CP19" s="71">
        <v>-8.5698550000000022</v>
      </c>
      <c r="CQ19" s="71">
        <v>-8.1030130000000007</v>
      </c>
      <c r="CR19" s="71">
        <v>-8.7616450000000015</v>
      </c>
      <c r="CS19" s="71">
        <v>-8.9852599999999985</v>
      </c>
      <c r="CT19" s="71">
        <v>-9.2629680000000025</v>
      </c>
      <c r="CU19" s="71">
        <v>-8.967712999999998</v>
      </c>
      <c r="CV19" s="63"/>
      <c r="CW19" s="158">
        <f t="shared" si="7"/>
        <v>76.388461000000348</v>
      </c>
      <c r="CX19" s="158">
        <f t="shared" si="8"/>
        <v>41.797760000000153</v>
      </c>
      <c r="CY19" s="158">
        <f t="shared" si="9"/>
        <v>51.361460000000079</v>
      </c>
      <c r="CZ19" s="158">
        <f t="shared" si="10"/>
        <v>-12.954811999999833</v>
      </c>
      <c r="DA19" s="158">
        <f t="shared" si="11"/>
        <v>-21.902868000000126</v>
      </c>
      <c r="DB19" s="158">
        <f t="shared" si="12"/>
        <v>-60.681205999999975</v>
      </c>
      <c r="DC19" s="158">
        <f t="shared" si="13"/>
        <v>-133.88757899999962</v>
      </c>
      <c r="DD19" s="158">
        <f t="shared" si="14"/>
        <v>-49.793839000000048</v>
      </c>
      <c r="DE19" s="158">
        <f t="shared" si="15"/>
        <v>-109.67262299999902</v>
      </c>
    </row>
    <row r="20" spans="1:110" ht="14.25">
      <c r="B20" s="60"/>
      <c r="C20" s="70" t="s">
        <v>50</v>
      </c>
      <c r="D20" s="71">
        <f t="shared" si="16"/>
        <v>-6.0035499999999047</v>
      </c>
      <c r="E20" s="71">
        <f t="shared" si="5"/>
        <v>-6.3641609999999673</v>
      </c>
      <c r="F20" s="71">
        <f t="shared" si="5"/>
        <v>-6.9950209999999515</v>
      </c>
      <c r="G20" s="71">
        <f t="shared" si="5"/>
        <v>-7.668378999999959</v>
      </c>
      <c r="H20" s="71">
        <f t="shared" si="5"/>
        <v>-5.7512940000000299</v>
      </c>
      <c r="I20" s="71">
        <f t="shared" si="5"/>
        <v>0.81785000000002128</v>
      </c>
      <c r="J20" s="71">
        <f t="shared" si="5"/>
        <v>1.3871079999998983</v>
      </c>
      <c r="K20" s="71">
        <f t="shared" si="5"/>
        <v>1.8220229999999447</v>
      </c>
      <c r="L20" s="71">
        <f t="shared" si="5"/>
        <v>2.5383440000000519</v>
      </c>
      <c r="M20" s="71">
        <f t="shared" si="5"/>
        <v>3.3915099999999256</v>
      </c>
      <c r="N20" s="71">
        <f t="shared" si="5"/>
        <v>3.12428100000011</v>
      </c>
      <c r="O20" s="71">
        <f t="shared" si="5"/>
        <v>3.8986440000001039</v>
      </c>
      <c r="P20" s="71">
        <f t="shared" si="5"/>
        <v>1.5347209999999905</v>
      </c>
      <c r="Q20" s="71">
        <f t="shared" si="5"/>
        <v>1.5383050000000367</v>
      </c>
      <c r="R20" s="71">
        <f t="shared" si="5"/>
        <v>2.385073000000034</v>
      </c>
      <c r="S20" s="71">
        <f t="shared" si="5"/>
        <v>1.9772470000000339</v>
      </c>
      <c r="T20" s="71">
        <f t="shared" si="5"/>
        <v>1.9761160000000473</v>
      </c>
      <c r="U20" s="71">
        <f t="shared" si="5"/>
        <v>2.2278860000000122</v>
      </c>
      <c r="V20" s="71">
        <f t="shared" si="5"/>
        <v>1.9854390000000421</v>
      </c>
      <c r="W20" s="71">
        <f t="shared" si="5"/>
        <v>0.34520100000008824</v>
      </c>
      <c r="X20" s="71">
        <f t="shared" si="5"/>
        <v>-0.82687699999996767</v>
      </c>
      <c r="Y20" s="71">
        <f t="shared" si="5"/>
        <v>-1.7745780000000195</v>
      </c>
      <c r="Z20" s="71">
        <f t="shared" si="5"/>
        <v>-3.068033000000014</v>
      </c>
      <c r="AA20" s="71">
        <f t="shared" si="5"/>
        <v>-3.7588539999999284</v>
      </c>
      <c r="AB20" s="71">
        <f t="shared" si="5"/>
        <v>-3.9295609999999215</v>
      </c>
      <c r="AC20" s="71">
        <f t="shared" si="5"/>
        <v>-3.6940019999999549</v>
      </c>
      <c r="AD20" s="71">
        <f t="shared" si="5"/>
        <v>-2.2598649999999907</v>
      </c>
      <c r="AE20" s="71">
        <f t="shared" si="5"/>
        <v>-1.2633499999999458</v>
      </c>
      <c r="AF20" s="71">
        <f t="shared" si="5"/>
        <v>-1.0883229999999458</v>
      </c>
      <c r="AG20" s="71">
        <f t="shared" si="5"/>
        <v>8.5347999999953572E-2</v>
      </c>
      <c r="AH20" s="71">
        <f t="shared" ref="AH20:BP20" si="17">IF(AH10=0,0,AH10-AH9)</f>
        <v>-1.0748819999998886</v>
      </c>
      <c r="AI20" s="71">
        <f t="shared" si="17"/>
        <v>-0.71361900000010792</v>
      </c>
      <c r="AJ20" s="71">
        <f t="shared" si="17"/>
        <v>-0.70962000000008629</v>
      </c>
      <c r="AK20" s="71">
        <f t="shared" si="17"/>
        <v>-0.98083700000006502</v>
      </c>
      <c r="AL20" s="71">
        <f t="shared" si="17"/>
        <v>-0.63849299999992581</v>
      </c>
      <c r="AM20" s="71">
        <f t="shared" si="17"/>
        <v>0.43923500000005333</v>
      </c>
      <c r="AN20" s="71">
        <f t="shared" si="17"/>
        <v>-0.11553699999990386</v>
      </c>
      <c r="AO20" s="71">
        <f t="shared" si="17"/>
        <v>-4.29696899999999</v>
      </c>
      <c r="AP20" s="71">
        <f t="shared" si="17"/>
        <v>-3.8746129999999539</v>
      </c>
      <c r="AQ20" s="71">
        <f t="shared" si="17"/>
        <v>-4.0032139999999572</v>
      </c>
      <c r="AR20" s="71">
        <f t="shared" si="17"/>
        <v>-3.2165519999999788</v>
      </c>
      <c r="AS20" s="71">
        <f t="shared" si="17"/>
        <v>-3.0705880000000434</v>
      </c>
      <c r="AT20" s="71">
        <f t="shared" si="17"/>
        <v>-4.5543290000000525</v>
      </c>
      <c r="AU20" s="71">
        <f t="shared" si="17"/>
        <v>-4.6836339999999836</v>
      </c>
      <c r="AV20" s="71">
        <f t="shared" si="17"/>
        <v>-4.6560349999999744</v>
      </c>
      <c r="AW20" s="71">
        <f t="shared" si="17"/>
        <v>-6.4427980000000389</v>
      </c>
      <c r="AX20" s="71">
        <f t="shared" si="17"/>
        <v>-4.5313490000000911</v>
      </c>
      <c r="AY20" s="71">
        <f t="shared" si="17"/>
        <v>-5.5061000000000604</v>
      </c>
      <c r="AZ20" s="71">
        <f t="shared" si="17"/>
        <v>-7.7391560000000936</v>
      </c>
      <c r="BA20" s="71">
        <f t="shared" si="17"/>
        <v>-8.2147089999999707</v>
      </c>
      <c r="BB20" s="71">
        <f t="shared" si="17"/>
        <v>-8.1017399999999498</v>
      </c>
      <c r="BC20" s="71">
        <f t="shared" si="17"/>
        <v>-11.070904000000041</v>
      </c>
      <c r="BD20" s="71">
        <f t="shared" si="17"/>
        <v>-13.267036999999959</v>
      </c>
      <c r="BE20" s="71">
        <f t="shared" si="17"/>
        <v>-13.785540999999967</v>
      </c>
      <c r="BF20" s="71">
        <f t="shared" si="17"/>
        <v>-14.115708000000041</v>
      </c>
      <c r="BG20" s="71">
        <f t="shared" si="17"/>
        <v>-12.951207000000068</v>
      </c>
      <c r="BH20" s="71">
        <f t="shared" si="17"/>
        <v>-11.954821000000038</v>
      </c>
      <c r="BI20" s="71">
        <f t="shared" si="17"/>
        <v>-10.29616400000009</v>
      </c>
      <c r="BJ20" s="71">
        <f t="shared" si="17"/>
        <v>0</v>
      </c>
      <c r="BK20" s="71">
        <f t="shared" si="17"/>
        <v>-9.5316539999998895</v>
      </c>
      <c r="BL20" s="71">
        <f t="shared" si="17"/>
        <v>0</v>
      </c>
      <c r="BM20" s="71">
        <f t="shared" si="17"/>
        <v>-13.223275000000058</v>
      </c>
      <c r="BN20" s="71">
        <f t="shared" si="17"/>
        <v>-11.657851000000051</v>
      </c>
      <c r="BO20" s="71">
        <f t="shared" si="17"/>
        <v>-7.8529330000000073</v>
      </c>
      <c r="BP20" s="71">
        <f t="shared" si="17"/>
        <v>-7.1556550000000243</v>
      </c>
      <c r="BQ20" s="71">
        <f t="shared" si="6"/>
        <v>-3.7959630000000288</v>
      </c>
      <c r="BR20" s="71">
        <f t="shared" si="6"/>
        <v>-3.3286719999999832</v>
      </c>
      <c r="BS20" s="71">
        <f t="shared" si="6"/>
        <v>-8.092247000000043</v>
      </c>
      <c r="BT20" s="71">
        <f t="shared" si="6"/>
        <v>-9.4570180000000619</v>
      </c>
      <c r="BU20" s="71">
        <f t="shared" si="6"/>
        <v>-5.4864840000000186</v>
      </c>
      <c r="BV20" s="71">
        <f t="shared" si="6"/>
        <v>-5.0780649999999241</v>
      </c>
      <c r="BW20" s="71">
        <f t="shared" si="6"/>
        <v>-10.075661999999966</v>
      </c>
      <c r="BX20" s="71">
        <f t="shared" si="6"/>
        <v>-12.596246999999948</v>
      </c>
      <c r="BY20" s="71">
        <f t="shared" si="6"/>
        <v>-10.245544999999993</v>
      </c>
      <c r="BZ20" s="71">
        <f t="shared" si="6"/>
        <v>-11.211370999999986</v>
      </c>
      <c r="CA20" s="71">
        <f t="shared" si="6"/>
        <v>-10.27637100000004</v>
      </c>
      <c r="CB20" s="71">
        <f t="shared" si="6"/>
        <v>-9.3537469999999985</v>
      </c>
      <c r="CC20" s="71">
        <f t="shared" si="6"/>
        <v>-7.7618340000000217</v>
      </c>
      <c r="CD20" s="71">
        <f t="shared" si="6"/>
        <v>-5.1022130000000061</v>
      </c>
      <c r="CE20" s="71">
        <f t="shared" si="6"/>
        <v>-5.4866680000000088</v>
      </c>
      <c r="CF20" s="71">
        <f t="shared" si="6"/>
        <v>-5.8615950000000794</v>
      </c>
      <c r="CG20" s="71">
        <f t="shared" si="6"/>
        <v>-6.1495569999999589</v>
      </c>
      <c r="CH20" s="71">
        <f t="shared" si="6"/>
        <v>-5.1174490000000787</v>
      </c>
      <c r="CI20" s="71">
        <f t="shared" si="6"/>
        <v>-5.2503730000000814</v>
      </c>
      <c r="CJ20" s="71">
        <f t="shared" si="6"/>
        <v>-3.6751400000000558</v>
      </c>
      <c r="CK20" s="71">
        <f t="shared" si="6"/>
        <v>-4.0231799999999112</v>
      </c>
      <c r="CL20" s="71">
        <f t="shared" si="6"/>
        <v>-3.5222710000000461</v>
      </c>
      <c r="CM20" s="71">
        <f t="shared" si="6"/>
        <v>-5.5018270000000484</v>
      </c>
      <c r="CN20" s="71">
        <f t="shared" si="6"/>
        <v>-5.1170720000000074</v>
      </c>
      <c r="CO20" s="71">
        <v>-4.9439269999999995</v>
      </c>
      <c r="CP20" s="71">
        <v>-4.0286129999999991</v>
      </c>
      <c r="CQ20" s="71">
        <v>-3.4509220000000012</v>
      </c>
      <c r="CR20" s="71">
        <v>-2.6302510000000003</v>
      </c>
      <c r="CS20" s="71">
        <v>-1.956429</v>
      </c>
      <c r="CT20" s="71">
        <v>-1.51417</v>
      </c>
      <c r="CU20" s="71">
        <v>-1.6003630000000004</v>
      </c>
      <c r="CV20" s="63"/>
      <c r="CW20" s="158">
        <f t="shared" si="7"/>
        <v>-15.802644999999757</v>
      </c>
      <c r="CX20" s="158">
        <f t="shared" si="8"/>
        <v>4.5416460000003553</v>
      </c>
      <c r="CY20" s="158">
        <f t="shared" si="9"/>
        <v>-15.827968999999825</v>
      </c>
      <c r="CZ20" s="158">
        <f t="shared" si="10"/>
        <v>-48.951718000000028</v>
      </c>
      <c r="DA20" s="158">
        <f t="shared" si="11"/>
        <v>-121.02864100000011</v>
      </c>
      <c r="DB20" s="158">
        <f t="shared" si="12"/>
        <v>-85.203825000000165</v>
      </c>
      <c r="DC20" s="158">
        <f t="shared" si="13"/>
        <v>-94.4129700000002</v>
      </c>
      <c r="DD20" s="158">
        <f t="shared" si="14"/>
        <v>-21.839490000000069</v>
      </c>
      <c r="DE20" s="158">
        <f t="shared" si="15"/>
        <v>-398.5256119999998</v>
      </c>
    </row>
    <row r="21" spans="1:110">
      <c r="B21" s="57" t="s">
        <v>51</v>
      </c>
      <c r="C21" s="72" t="s">
        <v>52</v>
      </c>
      <c r="D21" s="73">
        <f>SUM(D16:D20)</f>
        <v>-13.825098999999909</v>
      </c>
      <c r="E21" s="73">
        <f t="shared" ref="E21:BP21" si="18">SUM(E16:E20)</f>
        <v>-10.633717999999931</v>
      </c>
      <c r="F21" s="73">
        <f t="shared" si="18"/>
        <v>-4.563303000000019</v>
      </c>
      <c r="G21" s="73">
        <f t="shared" si="18"/>
        <v>-4.5135520000000042</v>
      </c>
      <c r="H21" s="73">
        <f t="shared" si="18"/>
        <v>4.0740910000000667</v>
      </c>
      <c r="I21" s="73">
        <f t="shared" si="18"/>
        <v>27.884110999999962</v>
      </c>
      <c r="J21" s="73">
        <f t="shared" si="18"/>
        <v>46.092237999999952</v>
      </c>
      <c r="K21" s="73">
        <f t="shared" si="18"/>
        <v>42.102826999999934</v>
      </c>
      <c r="L21" s="73">
        <f t="shared" si="18"/>
        <v>36.199188999999933</v>
      </c>
      <c r="M21" s="73">
        <f t="shared" si="18"/>
        <v>20.874737999999979</v>
      </c>
      <c r="N21" s="73">
        <f t="shared" si="18"/>
        <v>6.425818000000163</v>
      </c>
      <c r="O21" s="73">
        <f t="shared" si="18"/>
        <v>-8.5490679999998065</v>
      </c>
      <c r="P21" s="73">
        <f t="shared" si="18"/>
        <v>-20.380535000000009</v>
      </c>
      <c r="Q21" s="73">
        <f t="shared" si="18"/>
        <v>-14.826435000000174</v>
      </c>
      <c r="R21" s="73">
        <f t="shared" si="18"/>
        <v>-4.0685859999998684</v>
      </c>
      <c r="S21" s="73">
        <f t="shared" si="18"/>
        <v>14.469569000000092</v>
      </c>
      <c r="T21" s="73">
        <f t="shared" si="18"/>
        <v>33.649312000000009</v>
      </c>
      <c r="U21" s="73">
        <f t="shared" si="18"/>
        <v>36.650734000000057</v>
      </c>
      <c r="V21" s="73">
        <f t="shared" si="18"/>
        <v>34.763034999999945</v>
      </c>
      <c r="W21" s="73">
        <f t="shared" si="18"/>
        <v>22.78790499999991</v>
      </c>
      <c r="X21" s="73">
        <f t="shared" si="18"/>
        <v>25.652527000000418</v>
      </c>
      <c r="Y21" s="73">
        <f t="shared" si="18"/>
        <v>8.6402639999998883</v>
      </c>
      <c r="Z21" s="73">
        <f t="shared" si="18"/>
        <v>2.9397640000001957</v>
      </c>
      <c r="AA21" s="73">
        <f t="shared" si="18"/>
        <v>-4.1314259999999194</v>
      </c>
      <c r="AB21" s="73">
        <f t="shared" si="18"/>
        <v>-11.686989999999923</v>
      </c>
      <c r="AC21" s="73">
        <f t="shared" si="18"/>
        <v>-8.2323949999999968</v>
      </c>
      <c r="AD21" s="73">
        <f t="shared" si="18"/>
        <v>-7.1165320000000065</v>
      </c>
      <c r="AE21" s="73">
        <f t="shared" si="18"/>
        <v>9.6413350000000264</v>
      </c>
      <c r="AF21" s="73">
        <f t="shared" si="18"/>
        <v>28.343943000000195</v>
      </c>
      <c r="AG21" s="73">
        <f t="shared" si="18"/>
        <v>29.459745999999996</v>
      </c>
      <c r="AH21" s="73">
        <f t="shared" si="18"/>
        <v>31.246942000000217</v>
      </c>
      <c r="AI21" s="73">
        <f t="shared" si="18"/>
        <v>26.074336999999787</v>
      </c>
      <c r="AJ21" s="73">
        <f t="shared" si="18"/>
        <v>25.190377999999782</v>
      </c>
      <c r="AK21" s="73">
        <f t="shared" si="18"/>
        <v>15.294095000000198</v>
      </c>
      <c r="AL21" s="73">
        <f t="shared" si="18"/>
        <v>2.4510270000000673</v>
      </c>
      <c r="AM21" s="73">
        <f t="shared" si="18"/>
        <v>-13.366334000000052</v>
      </c>
      <c r="AN21" s="73">
        <f t="shared" si="18"/>
        <v>-24.141213999999991</v>
      </c>
      <c r="AO21" s="73">
        <f t="shared" si="18"/>
        <v>-27.218541999999843</v>
      </c>
      <c r="AP21" s="73">
        <f t="shared" si="18"/>
        <v>-17.634654000000069</v>
      </c>
      <c r="AQ21" s="73">
        <f t="shared" si="18"/>
        <v>-6.4403700000000299</v>
      </c>
      <c r="AR21" s="73">
        <f t="shared" si="18"/>
        <v>16.644715000000133</v>
      </c>
      <c r="AS21" s="73">
        <f t="shared" si="18"/>
        <v>22.854827999999884</v>
      </c>
      <c r="AT21" s="73">
        <f t="shared" si="18"/>
        <v>26.381163000000015</v>
      </c>
      <c r="AU21" s="73">
        <f t="shared" si="18"/>
        <v>22.252642000000151</v>
      </c>
      <c r="AV21" s="73">
        <f t="shared" si="18"/>
        <v>17.042267000000038</v>
      </c>
      <c r="AW21" s="73">
        <f t="shared" si="18"/>
        <v>1.064585999999963</v>
      </c>
      <c r="AX21" s="73">
        <f t="shared" si="18"/>
        <v>-9.7747830000000704</v>
      </c>
      <c r="AY21" s="73">
        <f t="shared" si="18"/>
        <v>-29.428997000000209</v>
      </c>
      <c r="AZ21" s="73">
        <f t="shared" si="18"/>
        <v>-45.389128000000255</v>
      </c>
      <c r="BA21" s="73">
        <f t="shared" si="18"/>
        <v>-56.483028999999988</v>
      </c>
      <c r="BB21" s="73">
        <f t="shared" si="18"/>
        <v>-50.696300000000065</v>
      </c>
      <c r="BC21" s="73">
        <f t="shared" si="18"/>
        <v>-39.649606000000063</v>
      </c>
      <c r="BD21" s="73">
        <f t="shared" si="18"/>
        <v>-18.845491000000038</v>
      </c>
      <c r="BE21" s="73">
        <f t="shared" si="18"/>
        <v>-3.2490669999999682</v>
      </c>
      <c r="BF21" s="73">
        <f t="shared" si="18"/>
        <v>3.4905189999999493</v>
      </c>
      <c r="BG21" s="73">
        <f t="shared" si="18"/>
        <v>-3.2090300000002117</v>
      </c>
      <c r="BH21" s="73">
        <f t="shared" si="18"/>
        <v>-4.6388350000001992</v>
      </c>
      <c r="BI21" s="73">
        <f t="shared" si="18"/>
        <v>6.9175450000000183</v>
      </c>
      <c r="BJ21" s="73">
        <f t="shared" si="18"/>
        <v>6.8561939999999595</v>
      </c>
      <c r="BK21" s="73">
        <f t="shared" si="18"/>
        <v>-8.3131670000000213</v>
      </c>
      <c r="BL21" s="73">
        <f t="shared" si="18"/>
        <v>-5.1393190000001141</v>
      </c>
      <c r="BM21" s="73">
        <f t="shared" si="18"/>
        <v>-20.228303999999753</v>
      </c>
      <c r="BN21" s="73">
        <f t="shared" si="18"/>
        <v>-17.844792999999981</v>
      </c>
      <c r="BO21" s="73">
        <f t="shared" si="18"/>
        <v>-20.133028000000081</v>
      </c>
      <c r="BP21" s="73">
        <f t="shared" si="18"/>
        <v>-19.242318000000182</v>
      </c>
      <c r="BQ21" s="73">
        <f t="shared" ref="BQ21:CU21" si="19">SUM(BQ16:BQ20)</f>
        <v>-6.4775459999999612</v>
      </c>
      <c r="BR21" s="73">
        <f t="shared" si="19"/>
        <v>-0.47980600000005325</v>
      </c>
      <c r="BS21" s="73">
        <f t="shared" si="19"/>
        <v>2.3260760000000573</v>
      </c>
      <c r="BT21" s="73">
        <f t="shared" si="19"/>
        <v>-1.7585000000053697E-2</v>
      </c>
      <c r="BU21" s="73">
        <f t="shared" si="19"/>
        <v>-4.2624240000002374</v>
      </c>
      <c r="BV21" s="73">
        <f t="shared" si="19"/>
        <v>-13.664209000000028</v>
      </c>
      <c r="BW21" s="73">
        <f t="shared" si="19"/>
        <v>-23.56624799999986</v>
      </c>
      <c r="BX21" s="73">
        <f t="shared" si="19"/>
        <v>-29.957415999999967</v>
      </c>
      <c r="BY21" s="73">
        <f t="shared" si="19"/>
        <v>-32.582632999999987</v>
      </c>
      <c r="BZ21" s="73">
        <f t="shared" si="19"/>
        <v>-31.25992599999995</v>
      </c>
      <c r="CA21" s="73">
        <f t="shared" si="19"/>
        <v>-30.401975999999991</v>
      </c>
      <c r="CB21" s="73">
        <f t="shared" si="19"/>
        <v>-30.345591000000013</v>
      </c>
      <c r="CC21" s="73">
        <f t="shared" si="19"/>
        <v>-25.536023</v>
      </c>
      <c r="CD21" s="73">
        <f t="shared" si="19"/>
        <v>-25.931067999999982</v>
      </c>
      <c r="CE21" s="73">
        <f t="shared" si="19"/>
        <v>-25.120941000000016</v>
      </c>
      <c r="CF21" s="73">
        <f t="shared" si="19"/>
        <v>-32.92692100000022</v>
      </c>
      <c r="CG21" s="73">
        <f t="shared" si="19"/>
        <v>-38.411244999999781</v>
      </c>
      <c r="CH21" s="73">
        <f t="shared" si="19"/>
        <v>-35.701373000000103</v>
      </c>
      <c r="CI21" s="73">
        <f t="shared" si="19"/>
        <v>-32.60942799999998</v>
      </c>
      <c r="CJ21" s="73">
        <f t="shared" si="19"/>
        <v>-29.031185999999934</v>
      </c>
      <c r="CK21" s="73">
        <f t="shared" si="19"/>
        <v>-30.616993999999977</v>
      </c>
      <c r="CL21" s="73">
        <f t="shared" si="19"/>
        <v>-25.676996000000145</v>
      </c>
      <c r="CM21" s="73">
        <f t="shared" si="19"/>
        <v>-22.850857000000133</v>
      </c>
      <c r="CN21" s="73">
        <f t="shared" si="19"/>
        <v>-15.479048000000034</v>
      </c>
      <c r="CO21" s="73">
        <f t="shared" si="19"/>
        <v>-13.133689</v>
      </c>
      <c r="CP21" s="73">
        <f t="shared" si="19"/>
        <v>-14.040751</v>
      </c>
      <c r="CQ21" s="73">
        <f t="shared" si="19"/>
        <v>-17.089956000000004</v>
      </c>
      <c r="CR21" s="73">
        <f t="shared" si="19"/>
        <v>-21.815249000000005</v>
      </c>
      <c r="CS21" s="73">
        <f t="shared" si="19"/>
        <v>-23.871843999999996</v>
      </c>
      <c r="CT21" s="73">
        <f t="shared" si="19"/>
        <v>-29.294032000000001</v>
      </c>
      <c r="CU21" s="74">
        <f t="shared" si="19"/>
        <v>-39.697296999999999</v>
      </c>
    </row>
    <row r="22" spans="1:110">
      <c r="CO22" s="160"/>
      <c r="CP22" s="161"/>
      <c r="CQ22" s="155"/>
      <c r="CR22" s="155"/>
      <c r="CS22" s="155"/>
      <c r="CT22" s="150"/>
      <c r="CU22" s="2"/>
      <c r="CW22" s="159"/>
      <c r="CX22" s="159"/>
      <c r="CY22" s="159"/>
      <c r="CZ22" s="159"/>
      <c r="DA22" s="159"/>
      <c r="DB22" s="159"/>
      <c r="DC22" s="159"/>
      <c r="DD22" s="159"/>
      <c r="DE22" s="159"/>
      <c r="DF22" s="104"/>
    </row>
    <row r="23" spans="1:110">
      <c r="B23" s="75"/>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c r="CB23" s="113"/>
      <c r="CC23" s="113"/>
      <c r="CD23" s="113"/>
      <c r="CE23" s="113"/>
      <c r="CF23" s="113"/>
      <c r="CG23" s="113"/>
      <c r="CH23" s="113"/>
      <c r="CI23" s="113"/>
      <c r="CJ23" s="113"/>
      <c r="CK23" s="113"/>
      <c r="CL23" s="113"/>
      <c r="CM23" s="113"/>
      <c r="CN23" s="113"/>
      <c r="CO23" s="160"/>
      <c r="CP23" s="155"/>
      <c r="CQ23" s="155"/>
      <c r="CR23" s="155"/>
      <c r="CS23" s="155"/>
      <c r="CT23" s="150"/>
      <c r="CU23" s="2"/>
      <c r="CW23" s="159"/>
      <c r="CX23" s="159"/>
      <c r="CY23" s="159"/>
      <c r="CZ23" s="159"/>
      <c r="DA23" s="159"/>
      <c r="DB23" s="159"/>
      <c r="DC23" s="159"/>
      <c r="DD23" s="159"/>
      <c r="DE23" s="159"/>
      <c r="DF23" s="104"/>
    </row>
    <row r="24" spans="1:110">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4"/>
      <c r="CP24" s="150"/>
      <c r="CQ24" s="150"/>
      <c r="CR24" s="150"/>
      <c r="CS24" s="150"/>
      <c r="CT24" s="150"/>
      <c r="CU24" s="2"/>
      <c r="CW24" s="159"/>
      <c r="CX24" s="159"/>
      <c r="CY24" s="159"/>
      <c r="CZ24" s="159"/>
      <c r="DA24" s="159"/>
      <c r="DB24" s="159"/>
      <c r="DC24" s="159"/>
      <c r="DD24" s="159"/>
      <c r="DE24" s="159"/>
      <c r="DF24" s="104"/>
    </row>
    <row r="25" spans="1:110">
      <c r="A25" s="60" t="s">
        <v>73</v>
      </c>
      <c r="B25" s="7"/>
      <c r="C25" s="76" t="s">
        <v>53</v>
      </c>
      <c r="D25" s="77">
        <f>D11</f>
        <v>1139.801514101368</v>
      </c>
      <c r="E25" s="77">
        <f t="shared" ref="E25:BP25" si="20">E11</f>
        <v>1026.4328781480599</v>
      </c>
      <c r="F25" s="77">
        <f t="shared" si="20"/>
        <v>995.74636085872817</v>
      </c>
      <c r="G25" s="77">
        <f t="shared" si="20"/>
        <v>852.6721761690892</v>
      </c>
      <c r="H25" s="77">
        <f t="shared" si="20"/>
        <v>935.22652542139417</v>
      </c>
      <c r="I25" s="77">
        <f t="shared" si="20"/>
        <v>984.10999487813206</v>
      </c>
      <c r="J25" s="77">
        <f t="shared" si="20"/>
        <v>1148.4324937025451</v>
      </c>
      <c r="K25" s="77">
        <f t="shared" si="20"/>
        <v>1254.5158591932995</v>
      </c>
      <c r="L25" s="77">
        <f t="shared" si="20"/>
        <v>1450.1491386443481</v>
      </c>
      <c r="M25" s="77">
        <f t="shared" si="20"/>
        <v>1383.1886314026885</v>
      </c>
      <c r="N25" s="77">
        <f t="shared" si="20"/>
        <v>1284.4350193019422</v>
      </c>
      <c r="O25" s="77">
        <f t="shared" si="20"/>
        <v>1383.9079980018118</v>
      </c>
      <c r="P25" s="77">
        <f t="shared" si="20"/>
        <v>1172.9787222002738</v>
      </c>
      <c r="Q25" s="77">
        <f t="shared" si="20"/>
        <v>1069.8265527790318</v>
      </c>
      <c r="R25" s="77">
        <f t="shared" si="20"/>
        <v>926.09862258093835</v>
      </c>
      <c r="S25" s="77">
        <f t="shared" si="20"/>
        <v>932.44458492416732</v>
      </c>
      <c r="T25" s="77">
        <f t="shared" si="20"/>
        <v>963.88654220403896</v>
      </c>
      <c r="U25" s="77">
        <f t="shared" si="20"/>
        <v>906.36080098619721</v>
      </c>
      <c r="V25" s="77">
        <f t="shared" si="20"/>
        <v>1170.7438642575719</v>
      </c>
      <c r="W25" s="77">
        <f t="shared" si="20"/>
        <v>1359.51938122095</v>
      </c>
      <c r="X25" s="77">
        <f t="shared" si="20"/>
        <v>1380.5230983930117</v>
      </c>
      <c r="Y25" s="77">
        <f t="shared" si="20"/>
        <v>1326.063246377337</v>
      </c>
      <c r="Z25" s="77">
        <f t="shared" si="20"/>
        <v>1219.5673508544062</v>
      </c>
      <c r="AA25" s="77">
        <f t="shared" si="20"/>
        <v>1148.7600742129328</v>
      </c>
      <c r="AB25" s="77">
        <f t="shared" si="20"/>
        <v>1066.7607243330121</v>
      </c>
      <c r="AC25" s="77">
        <f t="shared" si="20"/>
        <v>997.17677995732799</v>
      </c>
      <c r="AD25" s="77">
        <f t="shared" si="20"/>
        <v>978.56383089409587</v>
      </c>
      <c r="AE25" s="77">
        <f t="shared" si="20"/>
        <v>929.60332702588369</v>
      </c>
      <c r="AF25" s="77">
        <f t="shared" si="20"/>
        <v>960.37957353508614</v>
      </c>
      <c r="AG25" s="77">
        <f t="shared" si="20"/>
        <v>915.11690455994869</v>
      </c>
      <c r="AH25" s="77">
        <f t="shared" si="20"/>
        <v>1205.7530579999998</v>
      </c>
      <c r="AI25" s="77">
        <f t="shared" si="20"/>
        <v>1317.8783013327759</v>
      </c>
      <c r="AJ25" s="77">
        <f t="shared" si="20"/>
        <v>1437.7981330433026</v>
      </c>
      <c r="AK25" s="77">
        <f t="shared" si="20"/>
        <v>1293.9926285644208</v>
      </c>
      <c r="AL25" s="77">
        <f t="shared" si="20"/>
        <v>1250.9193123782409</v>
      </c>
      <c r="AM25" s="77">
        <f t="shared" si="20"/>
        <v>1295.4688709310346</v>
      </c>
      <c r="AN25" s="77">
        <f t="shared" si="20"/>
        <v>1056.2482047110332</v>
      </c>
      <c r="AO25" s="77">
        <f t="shared" si="20"/>
        <v>1052.7358180695833</v>
      </c>
      <c r="AP25" s="77">
        <f t="shared" si="20"/>
        <v>958.80447321103497</v>
      </c>
      <c r="AQ25" s="77">
        <f t="shared" si="20"/>
        <v>937.12063330428305</v>
      </c>
      <c r="AR25" s="77">
        <f t="shared" si="20"/>
        <v>941.95099142823881</v>
      </c>
      <c r="AS25" s="77">
        <f t="shared" si="20"/>
        <v>945.09689077157532</v>
      </c>
      <c r="AT25" s="77">
        <f t="shared" si="20"/>
        <v>1168.9756790973281</v>
      </c>
      <c r="AU25" s="77">
        <f t="shared" si="20"/>
        <v>1294.2158869465723</v>
      </c>
      <c r="AV25" s="77">
        <f t="shared" si="20"/>
        <v>1471.3273809322175</v>
      </c>
      <c r="AW25" s="77">
        <f t="shared" si="20"/>
        <v>1406.0531324767117</v>
      </c>
      <c r="AX25" s="77">
        <f t="shared" si="20"/>
        <v>1379.0847841764714</v>
      </c>
      <c r="AY25" s="77">
        <f t="shared" si="20"/>
        <v>1172.9724930305565</v>
      </c>
      <c r="AZ25" s="77">
        <f t="shared" si="20"/>
        <v>1086.8344253685384</v>
      </c>
      <c r="BA25" s="77">
        <f t="shared" si="20"/>
        <v>956.25034102077268</v>
      </c>
      <c r="BB25" s="77">
        <f t="shared" si="20"/>
        <v>966.94767572043895</v>
      </c>
      <c r="BC25" s="77">
        <f t="shared" si="20"/>
        <v>930.24361656613041</v>
      </c>
      <c r="BD25" s="77">
        <f t="shared" si="20"/>
        <v>976.40634140948282</v>
      </c>
      <c r="BE25" s="77">
        <f t="shared" si="20"/>
        <v>923.79473541540244</v>
      </c>
      <c r="BF25" s="77">
        <f t="shared" si="20"/>
        <v>1183.3258742205749</v>
      </c>
      <c r="BG25" s="77">
        <f t="shared" si="20"/>
        <v>1262.7928055462769</v>
      </c>
      <c r="BH25" s="77">
        <f t="shared" si="20"/>
        <v>1310.0102494152734</v>
      </c>
      <c r="BI25" s="77">
        <f t="shared" si="20"/>
        <v>1445.631728563319</v>
      </c>
      <c r="BJ25" s="77">
        <f t="shared" si="20"/>
        <v>1395.1707382235218</v>
      </c>
      <c r="BK25" s="77">
        <f t="shared" si="20"/>
        <v>1345.2100757661717</v>
      </c>
      <c r="BL25" s="77">
        <f t="shared" si="20"/>
        <v>1398.242037</v>
      </c>
      <c r="BM25" s="77">
        <f t="shared" si="20"/>
        <v>1180.9375090000001</v>
      </c>
      <c r="BN25" s="77">
        <f t="shared" si="20"/>
        <v>1013.208761</v>
      </c>
      <c r="BO25" s="77">
        <f t="shared" si="20"/>
        <v>939.75746500000014</v>
      </c>
      <c r="BP25" s="77">
        <f t="shared" si="20"/>
        <v>892.8175110000002</v>
      </c>
      <c r="BQ25" s="77">
        <f t="shared" ref="BQ25:CN25" si="21">BQ11</f>
        <v>877.93877399999997</v>
      </c>
      <c r="BR25" s="77">
        <f t="shared" si="21"/>
        <v>924.54717900000003</v>
      </c>
      <c r="BS25" s="77">
        <f t="shared" si="21"/>
        <v>970.74330300000042</v>
      </c>
      <c r="BT25" s="77">
        <f t="shared" si="21"/>
        <v>1155.48035</v>
      </c>
      <c r="BU25" s="77">
        <f t="shared" si="21"/>
        <v>1486.09662</v>
      </c>
      <c r="BV25" s="77">
        <f t="shared" si="21"/>
        <v>1353.850048</v>
      </c>
      <c r="BW25" s="77">
        <f t="shared" si="21"/>
        <v>1337.2080540000002</v>
      </c>
      <c r="BX25" s="77">
        <f t="shared" si="21"/>
        <v>1324.3754370000001</v>
      </c>
      <c r="BY25" s="77">
        <f t="shared" si="21"/>
        <v>1140.081766</v>
      </c>
      <c r="BZ25" s="77">
        <f t="shared" si="21"/>
        <v>929.00691199999994</v>
      </c>
      <c r="CA25" s="77">
        <f t="shared" si="21"/>
        <v>943.76322000000005</v>
      </c>
      <c r="CB25" s="77">
        <f t="shared" si="21"/>
        <v>906.06287999999995</v>
      </c>
      <c r="CC25" s="77">
        <f t="shared" si="21"/>
        <v>874.66406599999993</v>
      </c>
      <c r="CD25" s="77">
        <f t="shared" si="21"/>
        <v>918.10807499999987</v>
      </c>
      <c r="CE25" s="77">
        <f t="shared" si="21"/>
        <v>931.95753900000011</v>
      </c>
      <c r="CF25" s="77">
        <f t="shared" si="21"/>
        <v>1110.4075760000001</v>
      </c>
      <c r="CG25" s="77">
        <f t="shared" si="21"/>
        <v>1256.1463399999998</v>
      </c>
      <c r="CH25" s="77">
        <f t="shared" si="21"/>
        <v>1181.0054290000003</v>
      </c>
      <c r="CI25" s="77">
        <f t="shared" si="21"/>
        <v>1391.9445579999999</v>
      </c>
      <c r="CJ25" s="77">
        <f t="shared" si="21"/>
        <v>1257.6213280000002</v>
      </c>
      <c r="CK25" s="77">
        <f t="shared" si="21"/>
        <v>1116.8422770000002</v>
      </c>
      <c r="CL25" s="77">
        <f t="shared" si="21"/>
        <v>1012.0089370000001</v>
      </c>
      <c r="CM25" s="77">
        <f t="shared" si="21"/>
        <v>940.62696900000003</v>
      </c>
      <c r="CN25" s="77">
        <f t="shared" si="21"/>
        <v>889.49983700000007</v>
      </c>
      <c r="CO25" s="154"/>
      <c r="CP25" s="150"/>
      <c r="CQ25" s="150"/>
      <c r="CR25" s="150"/>
      <c r="CS25" s="150"/>
      <c r="CT25" s="150"/>
      <c r="CU25" s="2"/>
      <c r="CW25" s="159"/>
      <c r="CX25" s="159"/>
      <c r="CY25" s="159"/>
      <c r="CZ25" s="159"/>
      <c r="DA25" s="159"/>
      <c r="DB25" s="159"/>
      <c r="DC25" s="159"/>
      <c r="DD25" s="159"/>
      <c r="DE25" s="159"/>
      <c r="DF25" s="104"/>
    </row>
    <row r="26" spans="1:110">
      <c r="A26" s="59" t="s">
        <v>54</v>
      </c>
      <c r="B26" s="7"/>
      <c r="C26" s="76" t="s">
        <v>55</v>
      </c>
      <c r="D26" s="77">
        <f>D5-D11</f>
        <v>0</v>
      </c>
      <c r="E26" s="77">
        <f t="shared" ref="E26:BK26" si="22">E5-E11</f>
        <v>0</v>
      </c>
      <c r="F26" s="77">
        <f t="shared" si="22"/>
        <v>0</v>
      </c>
      <c r="G26" s="77">
        <f t="shared" si="22"/>
        <v>0</v>
      </c>
      <c r="H26" s="77">
        <f t="shared" si="22"/>
        <v>0</v>
      </c>
      <c r="I26" s="77">
        <f t="shared" si="22"/>
        <v>0</v>
      </c>
      <c r="J26" s="77">
        <f t="shared" si="22"/>
        <v>0</v>
      </c>
      <c r="K26" s="77">
        <f t="shared" si="22"/>
        <v>0</v>
      </c>
      <c r="L26" s="77">
        <f t="shared" si="22"/>
        <v>0</v>
      </c>
      <c r="M26" s="77">
        <f t="shared" si="22"/>
        <v>0</v>
      </c>
      <c r="N26" s="77">
        <f t="shared" si="22"/>
        <v>0</v>
      </c>
      <c r="O26" s="77">
        <f t="shared" si="22"/>
        <v>0</v>
      </c>
      <c r="P26" s="78">
        <f t="shared" si="22"/>
        <v>0</v>
      </c>
      <c r="Q26" s="78">
        <f t="shared" si="22"/>
        <v>0</v>
      </c>
      <c r="R26" s="78">
        <f t="shared" si="22"/>
        <v>0</v>
      </c>
      <c r="S26" s="78">
        <f t="shared" si="22"/>
        <v>0</v>
      </c>
      <c r="T26" s="78">
        <f t="shared" si="22"/>
        <v>0</v>
      </c>
      <c r="U26" s="78">
        <f t="shared" si="22"/>
        <v>0</v>
      </c>
      <c r="V26" s="78">
        <f t="shared" si="22"/>
        <v>0</v>
      </c>
      <c r="W26" s="78">
        <f t="shared" si="22"/>
        <v>0</v>
      </c>
      <c r="X26" s="78">
        <f t="shared" si="22"/>
        <v>0</v>
      </c>
      <c r="Y26" s="78">
        <f t="shared" si="22"/>
        <v>0</v>
      </c>
      <c r="Z26" s="78">
        <f t="shared" si="22"/>
        <v>0</v>
      </c>
      <c r="AA26" s="78">
        <f t="shared" si="22"/>
        <v>0</v>
      </c>
      <c r="AB26" s="79">
        <f t="shared" si="22"/>
        <v>0</v>
      </c>
      <c r="AC26" s="79">
        <f t="shared" si="22"/>
        <v>0</v>
      </c>
      <c r="AD26" s="79">
        <f t="shared" si="22"/>
        <v>0</v>
      </c>
      <c r="AE26" s="79">
        <f t="shared" si="22"/>
        <v>0</v>
      </c>
      <c r="AF26" s="79">
        <f t="shared" si="22"/>
        <v>0</v>
      </c>
      <c r="AG26" s="79">
        <f t="shared" si="22"/>
        <v>0</v>
      </c>
      <c r="AH26" s="79">
        <f t="shared" si="22"/>
        <v>0</v>
      </c>
      <c r="AI26" s="79">
        <f t="shared" si="22"/>
        <v>0</v>
      </c>
      <c r="AJ26" s="79">
        <f t="shared" si="22"/>
        <v>0</v>
      </c>
      <c r="AK26" s="79">
        <f t="shared" si="22"/>
        <v>0</v>
      </c>
      <c r="AL26" s="79">
        <f t="shared" si="22"/>
        <v>0</v>
      </c>
      <c r="AM26" s="79">
        <f t="shared" si="22"/>
        <v>0</v>
      </c>
      <c r="AN26" s="80">
        <f t="shared" si="22"/>
        <v>0</v>
      </c>
      <c r="AO26" s="80">
        <f t="shared" si="22"/>
        <v>0</v>
      </c>
      <c r="AP26" s="80">
        <f t="shared" si="22"/>
        <v>0</v>
      </c>
      <c r="AQ26" s="80">
        <f t="shared" si="22"/>
        <v>0</v>
      </c>
      <c r="AR26" s="80">
        <f t="shared" si="22"/>
        <v>0</v>
      </c>
      <c r="AS26" s="80">
        <f t="shared" si="22"/>
        <v>0</v>
      </c>
      <c r="AT26" s="80">
        <f t="shared" si="22"/>
        <v>0</v>
      </c>
      <c r="AU26" s="80">
        <f t="shared" si="22"/>
        <v>0</v>
      </c>
      <c r="AV26" s="80">
        <f t="shared" si="22"/>
        <v>0</v>
      </c>
      <c r="AW26" s="80">
        <f t="shared" si="22"/>
        <v>0</v>
      </c>
      <c r="AX26" s="80">
        <f t="shared" si="22"/>
        <v>0</v>
      </c>
      <c r="AY26" s="80">
        <f t="shared" si="22"/>
        <v>0</v>
      </c>
      <c r="AZ26" s="81">
        <f t="shared" si="22"/>
        <v>0</v>
      </c>
      <c r="BA26" s="81">
        <f t="shared" si="22"/>
        <v>0</v>
      </c>
      <c r="BB26" s="81">
        <f t="shared" si="22"/>
        <v>0</v>
      </c>
      <c r="BC26" s="81">
        <f t="shared" si="22"/>
        <v>0</v>
      </c>
      <c r="BD26" s="81">
        <f t="shared" si="22"/>
        <v>0</v>
      </c>
      <c r="BE26" s="81">
        <f t="shared" si="22"/>
        <v>0</v>
      </c>
      <c r="BF26" s="81">
        <f t="shared" si="22"/>
        <v>0</v>
      </c>
      <c r="BG26" s="81">
        <f t="shared" si="22"/>
        <v>0</v>
      </c>
      <c r="BH26" s="81">
        <f t="shared" si="22"/>
        <v>0</v>
      </c>
      <c r="BI26" s="81">
        <f t="shared" si="22"/>
        <v>0</v>
      </c>
      <c r="BJ26" s="81">
        <f t="shared" si="22"/>
        <v>0</v>
      </c>
      <c r="BK26" s="81">
        <f t="shared" si="22"/>
        <v>0</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4"/>
      <c r="CP26" s="150"/>
      <c r="CQ26" s="150"/>
      <c r="CR26" s="150"/>
      <c r="CS26" s="150"/>
      <c r="CT26" s="150"/>
      <c r="CU26" s="2"/>
      <c r="CW26" s="159"/>
      <c r="CX26" s="159"/>
      <c r="CY26" s="159"/>
      <c r="CZ26" s="159"/>
      <c r="DA26" s="159"/>
      <c r="DB26" s="159"/>
      <c r="DC26" s="159"/>
      <c r="DD26" s="159"/>
      <c r="DE26" s="159"/>
      <c r="DF26" s="104"/>
    </row>
    <row r="27" spans="1:110">
      <c r="A27" s="59" t="s">
        <v>56</v>
      </c>
      <c r="B27" s="7"/>
      <c r="C27" s="82" t="s">
        <v>57</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4"/>
      <c r="CP27" s="150"/>
      <c r="CQ27" s="150"/>
      <c r="CR27" s="150"/>
      <c r="CS27" s="150"/>
      <c r="CT27" s="150"/>
      <c r="CU27" s="2"/>
    </row>
    <row r="28" spans="1:110" ht="25.5">
      <c r="A28" s="88" t="s">
        <v>58</v>
      </c>
      <c r="B28" s="7"/>
      <c r="C28" s="82" t="s">
        <v>59</v>
      </c>
      <c r="D28" s="77">
        <f>(SUM($D$26:$O$26))*D27/365</f>
        <v>0</v>
      </c>
      <c r="E28" s="77">
        <f t="shared" ref="E28:O28" si="23">(SUM($D$26:$O$26))*E27/365</f>
        <v>0</v>
      </c>
      <c r="F28" s="77">
        <f t="shared" si="23"/>
        <v>0</v>
      </c>
      <c r="G28" s="77">
        <f t="shared" si="23"/>
        <v>0</v>
      </c>
      <c r="H28" s="77">
        <f t="shared" si="23"/>
        <v>0</v>
      </c>
      <c r="I28" s="77">
        <f t="shared" si="23"/>
        <v>0</v>
      </c>
      <c r="J28" s="77">
        <f t="shared" si="23"/>
        <v>0</v>
      </c>
      <c r="K28" s="77">
        <f t="shared" si="23"/>
        <v>0</v>
      </c>
      <c r="L28" s="77">
        <f t="shared" si="23"/>
        <v>0</v>
      </c>
      <c r="M28" s="77">
        <f t="shared" si="23"/>
        <v>0</v>
      </c>
      <c r="N28" s="77">
        <f t="shared" si="23"/>
        <v>0</v>
      </c>
      <c r="O28" s="77">
        <f t="shared" si="23"/>
        <v>0</v>
      </c>
      <c r="P28" s="78">
        <f>(SUM($P$26:$AA$26))*P27/365</f>
        <v>0</v>
      </c>
      <c r="Q28" s="78">
        <f t="shared" ref="Q28:AA28" si="24">(SUM($P$26:$AA$26))*Q27/365</f>
        <v>0</v>
      </c>
      <c r="R28" s="78">
        <f t="shared" si="24"/>
        <v>0</v>
      </c>
      <c r="S28" s="78">
        <f t="shared" si="24"/>
        <v>0</v>
      </c>
      <c r="T28" s="78">
        <f t="shared" si="24"/>
        <v>0</v>
      </c>
      <c r="U28" s="78">
        <f t="shared" si="24"/>
        <v>0</v>
      </c>
      <c r="V28" s="78">
        <f t="shared" si="24"/>
        <v>0</v>
      </c>
      <c r="W28" s="78">
        <f t="shared" si="24"/>
        <v>0</v>
      </c>
      <c r="X28" s="78">
        <f t="shared" si="24"/>
        <v>0</v>
      </c>
      <c r="Y28" s="78">
        <f t="shared" si="24"/>
        <v>0</v>
      </c>
      <c r="Z28" s="78">
        <f t="shared" si="24"/>
        <v>0</v>
      </c>
      <c r="AA28" s="78">
        <f t="shared" si="24"/>
        <v>0</v>
      </c>
      <c r="AB28" s="79">
        <f>(SUM($AB$26:$AM$26))*AB27/365</f>
        <v>0</v>
      </c>
      <c r="AC28" s="79">
        <f t="shared" ref="AC28:AM28" si="25">(SUM($AB$26:$AM$26))*AC27/365</f>
        <v>0</v>
      </c>
      <c r="AD28" s="79">
        <f t="shared" si="25"/>
        <v>0</v>
      </c>
      <c r="AE28" s="79">
        <f t="shared" si="25"/>
        <v>0</v>
      </c>
      <c r="AF28" s="79">
        <f t="shared" si="25"/>
        <v>0</v>
      </c>
      <c r="AG28" s="79">
        <f t="shared" si="25"/>
        <v>0</v>
      </c>
      <c r="AH28" s="79">
        <f t="shared" si="25"/>
        <v>0</v>
      </c>
      <c r="AI28" s="79">
        <f t="shared" si="25"/>
        <v>0</v>
      </c>
      <c r="AJ28" s="79">
        <f t="shared" si="25"/>
        <v>0</v>
      </c>
      <c r="AK28" s="79">
        <f t="shared" si="25"/>
        <v>0</v>
      </c>
      <c r="AL28" s="79">
        <f t="shared" si="25"/>
        <v>0</v>
      </c>
      <c r="AM28" s="79">
        <f t="shared" si="25"/>
        <v>0</v>
      </c>
      <c r="AN28" s="80">
        <f>(SUM($AN$26:$AY$26))*AN27/365</f>
        <v>0</v>
      </c>
      <c r="AO28" s="80">
        <f>(SUM($AN$26:$AY$26))*AO27/365</f>
        <v>0</v>
      </c>
      <c r="AP28" s="80">
        <f t="shared" ref="AP28:AY28" si="26">(SUM($AN$26:$AY$26))*AP27/365</f>
        <v>0</v>
      </c>
      <c r="AQ28" s="80">
        <f t="shared" si="26"/>
        <v>0</v>
      </c>
      <c r="AR28" s="80">
        <f t="shared" si="26"/>
        <v>0</v>
      </c>
      <c r="AS28" s="80">
        <f t="shared" si="26"/>
        <v>0</v>
      </c>
      <c r="AT28" s="80">
        <f t="shared" si="26"/>
        <v>0</v>
      </c>
      <c r="AU28" s="80">
        <f t="shared" si="26"/>
        <v>0</v>
      </c>
      <c r="AV28" s="80">
        <f t="shared" si="26"/>
        <v>0</v>
      </c>
      <c r="AW28" s="80">
        <f t="shared" si="26"/>
        <v>0</v>
      </c>
      <c r="AX28" s="80">
        <f t="shared" si="26"/>
        <v>0</v>
      </c>
      <c r="AY28" s="80">
        <f t="shared" si="26"/>
        <v>0</v>
      </c>
      <c r="AZ28" s="81">
        <f>(SUM($AZ$26:$BK$26))*AZ27/365</f>
        <v>0</v>
      </c>
      <c r="BA28" s="81">
        <f t="shared" ref="BA28:BK28" si="27">(SUM($AZ$26:$BK$26))*BA27/365</f>
        <v>0</v>
      </c>
      <c r="BB28" s="81">
        <f t="shared" si="27"/>
        <v>0</v>
      </c>
      <c r="BC28" s="81">
        <f t="shared" si="27"/>
        <v>0</v>
      </c>
      <c r="BD28" s="81">
        <f t="shared" si="27"/>
        <v>0</v>
      </c>
      <c r="BE28" s="81">
        <f t="shared" si="27"/>
        <v>0</v>
      </c>
      <c r="BF28" s="81">
        <f t="shared" si="27"/>
        <v>0</v>
      </c>
      <c r="BG28" s="81">
        <f t="shared" si="27"/>
        <v>0</v>
      </c>
      <c r="BH28" s="81">
        <f t="shared" si="27"/>
        <v>0</v>
      </c>
      <c r="BI28" s="81">
        <f t="shared" si="27"/>
        <v>0</v>
      </c>
      <c r="BJ28" s="81">
        <f t="shared" si="27"/>
        <v>0</v>
      </c>
      <c r="BK28" s="81">
        <f t="shared" si="27"/>
        <v>0</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4"/>
      <c r="CP28" s="150"/>
      <c r="CQ28" s="150"/>
      <c r="CR28" s="150"/>
      <c r="CS28" s="150"/>
      <c r="CT28" s="150"/>
      <c r="CU28" s="2"/>
    </row>
    <row r="29" spans="1:110">
      <c r="A29" s="171" t="s">
        <v>60</v>
      </c>
      <c r="B29" s="89">
        <v>0.31</v>
      </c>
      <c r="C29" s="82" t="s">
        <v>61</v>
      </c>
      <c r="D29" s="90"/>
      <c r="E29" s="90"/>
      <c r="F29" s="91">
        <f>D$28*$B29</f>
        <v>0</v>
      </c>
      <c r="G29" s="91">
        <f t="shared" ref="G29:BR29" si="28">E$28*$B29</f>
        <v>0</v>
      </c>
      <c r="H29" s="91">
        <f t="shared" si="28"/>
        <v>0</v>
      </c>
      <c r="I29" s="91">
        <f t="shared" si="28"/>
        <v>0</v>
      </c>
      <c r="J29" s="91">
        <f t="shared" si="28"/>
        <v>0</v>
      </c>
      <c r="K29" s="91">
        <f t="shared" si="28"/>
        <v>0</v>
      </c>
      <c r="L29" s="91">
        <f t="shared" si="28"/>
        <v>0</v>
      </c>
      <c r="M29" s="91">
        <f t="shared" si="28"/>
        <v>0</v>
      </c>
      <c r="N29" s="91">
        <f t="shared" si="28"/>
        <v>0</v>
      </c>
      <c r="O29" s="91">
        <f t="shared" si="28"/>
        <v>0</v>
      </c>
      <c r="P29" s="91">
        <f t="shared" si="28"/>
        <v>0</v>
      </c>
      <c r="Q29" s="91">
        <f t="shared" si="28"/>
        <v>0</v>
      </c>
      <c r="R29" s="92">
        <f t="shared" si="28"/>
        <v>0</v>
      </c>
      <c r="S29" s="92">
        <f t="shared" si="28"/>
        <v>0</v>
      </c>
      <c r="T29" s="92">
        <f t="shared" si="28"/>
        <v>0</v>
      </c>
      <c r="U29" s="92">
        <f t="shared" si="28"/>
        <v>0</v>
      </c>
      <c r="V29" s="92">
        <f t="shared" si="28"/>
        <v>0</v>
      </c>
      <c r="W29" s="92">
        <f t="shared" si="28"/>
        <v>0</v>
      </c>
      <c r="X29" s="92">
        <f t="shared" si="28"/>
        <v>0</v>
      </c>
      <c r="Y29" s="92">
        <f t="shared" si="28"/>
        <v>0</v>
      </c>
      <c r="Z29" s="92">
        <f t="shared" si="28"/>
        <v>0</v>
      </c>
      <c r="AA29" s="92">
        <f t="shared" si="28"/>
        <v>0</v>
      </c>
      <c r="AB29" s="92">
        <f t="shared" si="28"/>
        <v>0</v>
      </c>
      <c r="AC29" s="92">
        <f t="shared" si="28"/>
        <v>0</v>
      </c>
      <c r="AD29" s="93">
        <f t="shared" si="28"/>
        <v>0</v>
      </c>
      <c r="AE29" s="93">
        <f t="shared" si="28"/>
        <v>0</v>
      </c>
      <c r="AF29" s="93">
        <f t="shared" si="28"/>
        <v>0</v>
      </c>
      <c r="AG29" s="93">
        <f t="shared" si="28"/>
        <v>0</v>
      </c>
      <c r="AH29" s="93">
        <f t="shared" si="28"/>
        <v>0</v>
      </c>
      <c r="AI29" s="93">
        <f t="shared" si="28"/>
        <v>0</v>
      </c>
      <c r="AJ29" s="93">
        <f t="shared" si="28"/>
        <v>0</v>
      </c>
      <c r="AK29" s="93">
        <f t="shared" si="28"/>
        <v>0</v>
      </c>
      <c r="AL29" s="93">
        <f t="shared" si="28"/>
        <v>0</v>
      </c>
      <c r="AM29" s="93">
        <f t="shared" si="28"/>
        <v>0</v>
      </c>
      <c r="AN29" s="93">
        <f t="shared" si="28"/>
        <v>0</v>
      </c>
      <c r="AO29" s="93">
        <f t="shared" si="28"/>
        <v>0</v>
      </c>
      <c r="AP29" s="94">
        <f t="shared" si="28"/>
        <v>0</v>
      </c>
      <c r="AQ29" s="94">
        <f t="shared" si="28"/>
        <v>0</v>
      </c>
      <c r="AR29" s="94">
        <f t="shared" si="28"/>
        <v>0</v>
      </c>
      <c r="AS29" s="94">
        <f t="shared" si="28"/>
        <v>0</v>
      </c>
      <c r="AT29" s="94">
        <f t="shared" si="28"/>
        <v>0</v>
      </c>
      <c r="AU29" s="94">
        <f t="shared" si="28"/>
        <v>0</v>
      </c>
      <c r="AV29" s="94">
        <f t="shared" si="28"/>
        <v>0</v>
      </c>
      <c r="AW29" s="94">
        <f t="shared" si="28"/>
        <v>0</v>
      </c>
      <c r="AX29" s="94">
        <f t="shared" si="28"/>
        <v>0</v>
      </c>
      <c r="AY29" s="94">
        <f t="shared" si="28"/>
        <v>0</v>
      </c>
      <c r="AZ29" s="94">
        <f t="shared" si="28"/>
        <v>0</v>
      </c>
      <c r="BA29" s="94">
        <f t="shared" si="28"/>
        <v>0</v>
      </c>
      <c r="BB29" s="95">
        <f t="shared" si="28"/>
        <v>0</v>
      </c>
      <c r="BC29" s="95">
        <f t="shared" si="28"/>
        <v>0</v>
      </c>
      <c r="BD29" s="95">
        <f t="shared" si="28"/>
        <v>0</v>
      </c>
      <c r="BE29" s="95">
        <f t="shared" si="28"/>
        <v>0</v>
      </c>
      <c r="BF29" s="95">
        <f t="shared" si="28"/>
        <v>0</v>
      </c>
      <c r="BG29" s="95">
        <f t="shared" si="28"/>
        <v>0</v>
      </c>
      <c r="BH29" s="95">
        <f t="shared" si="28"/>
        <v>0</v>
      </c>
      <c r="BI29" s="95">
        <f t="shared" si="28"/>
        <v>0</v>
      </c>
      <c r="BJ29" s="95">
        <f t="shared" si="28"/>
        <v>0</v>
      </c>
      <c r="BK29" s="95">
        <f t="shared" si="28"/>
        <v>0</v>
      </c>
      <c r="BL29" s="95">
        <f t="shared" si="28"/>
        <v>0</v>
      </c>
      <c r="BM29" s="95">
        <f t="shared" si="28"/>
        <v>0</v>
      </c>
      <c r="BN29" s="96">
        <f t="shared" si="28"/>
        <v>0</v>
      </c>
      <c r="BO29" s="96">
        <f t="shared" si="28"/>
        <v>0</v>
      </c>
      <c r="BP29" s="96">
        <f t="shared" si="28"/>
        <v>0</v>
      </c>
      <c r="BQ29" s="96">
        <f t="shared" si="28"/>
        <v>0</v>
      </c>
      <c r="BR29" s="96">
        <f t="shared" si="28"/>
        <v>0</v>
      </c>
      <c r="BS29" s="96">
        <f t="shared" ref="BS29:CN29" si="29">BQ$28*$B29</f>
        <v>0</v>
      </c>
      <c r="BT29" s="96">
        <f t="shared" si="29"/>
        <v>0</v>
      </c>
      <c r="BU29" s="96">
        <f t="shared" si="29"/>
        <v>0</v>
      </c>
      <c r="BV29" s="96">
        <f t="shared" si="29"/>
        <v>0</v>
      </c>
      <c r="BW29" s="96">
        <f t="shared" si="29"/>
        <v>0</v>
      </c>
      <c r="BX29" s="96">
        <f t="shared" si="29"/>
        <v>0</v>
      </c>
      <c r="BY29" s="96">
        <f t="shared" si="29"/>
        <v>0</v>
      </c>
      <c r="BZ29" s="97">
        <f t="shared" si="29"/>
        <v>0</v>
      </c>
      <c r="CA29" s="97">
        <f t="shared" si="29"/>
        <v>0</v>
      </c>
      <c r="CB29" s="97">
        <f t="shared" si="29"/>
        <v>0</v>
      </c>
      <c r="CC29" s="97">
        <f t="shared" si="29"/>
        <v>0</v>
      </c>
      <c r="CD29" s="97">
        <f t="shared" si="29"/>
        <v>0</v>
      </c>
      <c r="CE29" s="97">
        <f t="shared" si="29"/>
        <v>0</v>
      </c>
      <c r="CF29" s="97">
        <f t="shared" si="29"/>
        <v>0</v>
      </c>
      <c r="CG29" s="97">
        <f t="shared" si="29"/>
        <v>0</v>
      </c>
      <c r="CH29" s="97">
        <f t="shared" si="29"/>
        <v>0</v>
      </c>
      <c r="CI29" s="97">
        <f t="shared" si="29"/>
        <v>0</v>
      </c>
      <c r="CJ29" s="97">
        <f t="shared" si="29"/>
        <v>0</v>
      </c>
      <c r="CK29" s="97">
        <f t="shared" si="29"/>
        <v>0</v>
      </c>
      <c r="CL29" s="98">
        <f t="shared" si="29"/>
        <v>0</v>
      </c>
      <c r="CM29" s="98">
        <f t="shared" si="29"/>
        <v>0</v>
      </c>
      <c r="CN29" s="98">
        <f t="shared" si="29"/>
        <v>0</v>
      </c>
      <c r="CO29" s="154"/>
      <c r="CP29" s="150"/>
      <c r="CQ29" s="150"/>
      <c r="CR29" s="150"/>
      <c r="CS29" s="150"/>
      <c r="CT29" s="150"/>
      <c r="CU29" s="2"/>
    </row>
    <row r="30" spans="1:110">
      <c r="A30" s="171"/>
      <c r="B30" s="89">
        <v>0.37</v>
      </c>
      <c r="C30" s="82" t="s">
        <v>62</v>
      </c>
      <c r="D30" s="90"/>
      <c r="E30" s="90"/>
      <c r="F30" s="90"/>
      <c r="G30" s="90"/>
      <c r="H30" s="91">
        <f>D$28*$B30</f>
        <v>0</v>
      </c>
      <c r="I30" s="91">
        <f t="shared" ref="I30:BT30" si="30">E$28*$B30</f>
        <v>0</v>
      </c>
      <c r="J30" s="91">
        <f t="shared" si="30"/>
        <v>0</v>
      </c>
      <c r="K30" s="91">
        <f t="shared" si="30"/>
        <v>0</v>
      </c>
      <c r="L30" s="91">
        <f t="shared" si="30"/>
        <v>0</v>
      </c>
      <c r="M30" s="91">
        <f t="shared" si="30"/>
        <v>0</v>
      </c>
      <c r="N30" s="91">
        <f t="shared" si="30"/>
        <v>0</v>
      </c>
      <c r="O30" s="91">
        <f t="shared" si="30"/>
        <v>0</v>
      </c>
      <c r="P30" s="91">
        <f t="shared" si="30"/>
        <v>0</v>
      </c>
      <c r="Q30" s="91">
        <f t="shared" si="30"/>
        <v>0</v>
      </c>
      <c r="R30" s="91">
        <f t="shared" si="30"/>
        <v>0</v>
      </c>
      <c r="S30" s="91">
        <f t="shared" si="30"/>
        <v>0</v>
      </c>
      <c r="T30" s="92">
        <f t="shared" si="30"/>
        <v>0</v>
      </c>
      <c r="U30" s="92">
        <f t="shared" si="30"/>
        <v>0</v>
      </c>
      <c r="V30" s="92">
        <f t="shared" si="30"/>
        <v>0</v>
      </c>
      <c r="W30" s="92">
        <f t="shared" si="30"/>
        <v>0</v>
      </c>
      <c r="X30" s="92">
        <f t="shared" si="30"/>
        <v>0</v>
      </c>
      <c r="Y30" s="92">
        <f t="shared" si="30"/>
        <v>0</v>
      </c>
      <c r="Z30" s="92">
        <f t="shared" si="30"/>
        <v>0</v>
      </c>
      <c r="AA30" s="92">
        <f t="shared" si="30"/>
        <v>0</v>
      </c>
      <c r="AB30" s="92">
        <f t="shared" si="30"/>
        <v>0</v>
      </c>
      <c r="AC30" s="92">
        <f t="shared" si="30"/>
        <v>0</v>
      </c>
      <c r="AD30" s="92">
        <f t="shared" si="30"/>
        <v>0</v>
      </c>
      <c r="AE30" s="92">
        <f t="shared" si="30"/>
        <v>0</v>
      </c>
      <c r="AF30" s="93">
        <f t="shared" si="30"/>
        <v>0</v>
      </c>
      <c r="AG30" s="93">
        <f t="shared" si="30"/>
        <v>0</v>
      </c>
      <c r="AH30" s="93">
        <f t="shared" si="30"/>
        <v>0</v>
      </c>
      <c r="AI30" s="93">
        <f t="shared" si="30"/>
        <v>0</v>
      </c>
      <c r="AJ30" s="93">
        <f t="shared" si="30"/>
        <v>0</v>
      </c>
      <c r="AK30" s="93">
        <f t="shared" si="30"/>
        <v>0</v>
      </c>
      <c r="AL30" s="93">
        <f t="shared" si="30"/>
        <v>0</v>
      </c>
      <c r="AM30" s="93">
        <f t="shared" si="30"/>
        <v>0</v>
      </c>
      <c r="AN30" s="93">
        <f t="shared" si="30"/>
        <v>0</v>
      </c>
      <c r="AO30" s="93">
        <f t="shared" si="30"/>
        <v>0</v>
      </c>
      <c r="AP30" s="93">
        <f t="shared" si="30"/>
        <v>0</v>
      </c>
      <c r="AQ30" s="93">
        <f t="shared" si="30"/>
        <v>0</v>
      </c>
      <c r="AR30" s="94">
        <f t="shared" si="30"/>
        <v>0</v>
      </c>
      <c r="AS30" s="94">
        <f t="shared" si="30"/>
        <v>0</v>
      </c>
      <c r="AT30" s="94">
        <f t="shared" si="30"/>
        <v>0</v>
      </c>
      <c r="AU30" s="94">
        <f t="shared" si="30"/>
        <v>0</v>
      </c>
      <c r="AV30" s="94">
        <f t="shared" si="30"/>
        <v>0</v>
      </c>
      <c r="AW30" s="94">
        <f t="shared" si="30"/>
        <v>0</v>
      </c>
      <c r="AX30" s="94">
        <f t="shared" si="30"/>
        <v>0</v>
      </c>
      <c r="AY30" s="94">
        <f t="shared" si="30"/>
        <v>0</v>
      </c>
      <c r="AZ30" s="94">
        <f t="shared" si="30"/>
        <v>0</v>
      </c>
      <c r="BA30" s="94">
        <f t="shared" si="30"/>
        <v>0</v>
      </c>
      <c r="BB30" s="94">
        <f t="shared" si="30"/>
        <v>0</v>
      </c>
      <c r="BC30" s="94">
        <f t="shared" si="30"/>
        <v>0</v>
      </c>
      <c r="BD30" s="95">
        <f t="shared" si="30"/>
        <v>0</v>
      </c>
      <c r="BE30" s="95">
        <f t="shared" si="30"/>
        <v>0</v>
      </c>
      <c r="BF30" s="95">
        <f t="shared" si="30"/>
        <v>0</v>
      </c>
      <c r="BG30" s="95">
        <f t="shared" si="30"/>
        <v>0</v>
      </c>
      <c r="BH30" s="95">
        <f t="shared" si="30"/>
        <v>0</v>
      </c>
      <c r="BI30" s="95">
        <f t="shared" si="30"/>
        <v>0</v>
      </c>
      <c r="BJ30" s="95">
        <f t="shared" si="30"/>
        <v>0</v>
      </c>
      <c r="BK30" s="95">
        <f t="shared" si="30"/>
        <v>0</v>
      </c>
      <c r="BL30" s="95">
        <f t="shared" si="30"/>
        <v>0</v>
      </c>
      <c r="BM30" s="95">
        <f t="shared" si="30"/>
        <v>0</v>
      </c>
      <c r="BN30" s="95">
        <f t="shared" si="30"/>
        <v>0</v>
      </c>
      <c r="BO30" s="95">
        <f t="shared" si="30"/>
        <v>0</v>
      </c>
      <c r="BP30" s="96">
        <f t="shared" si="30"/>
        <v>0</v>
      </c>
      <c r="BQ30" s="96">
        <f t="shared" si="30"/>
        <v>0</v>
      </c>
      <c r="BR30" s="96">
        <f t="shared" si="30"/>
        <v>0</v>
      </c>
      <c r="BS30" s="96">
        <f t="shared" si="30"/>
        <v>0</v>
      </c>
      <c r="BT30" s="96">
        <f t="shared" si="30"/>
        <v>0</v>
      </c>
      <c r="BU30" s="96">
        <f t="shared" ref="BU30:CN30" si="31">BQ$28*$B30</f>
        <v>0</v>
      </c>
      <c r="BV30" s="96">
        <f t="shared" si="31"/>
        <v>0</v>
      </c>
      <c r="BW30" s="96">
        <f t="shared" si="31"/>
        <v>0</v>
      </c>
      <c r="BX30" s="96">
        <f t="shared" si="31"/>
        <v>0</v>
      </c>
      <c r="BY30" s="96">
        <f t="shared" si="31"/>
        <v>0</v>
      </c>
      <c r="BZ30" s="96">
        <f t="shared" si="31"/>
        <v>0</v>
      </c>
      <c r="CA30" s="96">
        <f t="shared" si="31"/>
        <v>0</v>
      </c>
      <c r="CB30" s="97">
        <f t="shared" si="31"/>
        <v>0</v>
      </c>
      <c r="CC30" s="97">
        <f t="shared" si="31"/>
        <v>0</v>
      </c>
      <c r="CD30" s="97">
        <f t="shared" si="31"/>
        <v>0</v>
      </c>
      <c r="CE30" s="97">
        <f t="shared" si="31"/>
        <v>0</v>
      </c>
      <c r="CF30" s="97">
        <f t="shared" si="31"/>
        <v>0</v>
      </c>
      <c r="CG30" s="97">
        <f t="shared" si="31"/>
        <v>0</v>
      </c>
      <c r="CH30" s="97">
        <f t="shared" si="31"/>
        <v>0</v>
      </c>
      <c r="CI30" s="97">
        <f t="shared" si="31"/>
        <v>0</v>
      </c>
      <c r="CJ30" s="97">
        <f t="shared" si="31"/>
        <v>0</v>
      </c>
      <c r="CK30" s="97">
        <f t="shared" si="31"/>
        <v>0</v>
      </c>
      <c r="CL30" s="97">
        <f t="shared" si="31"/>
        <v>0</v>
      </c>
      <c r="CM30" s="97">
        <f t="shared" si="31"/>
        <v>0</v>
      </c>
      <c r="CN30" s="98">
        <f t="shared" si="31"/>
        <v>0</v>
      </c>
      <c r="CO30" s="154"/>
      <c r="CP30" s="150"/>
      <c r="CQ30" s="150"/>
      <c r="CR30" s="150"/>
      <c r="CS30" s="150"/>
      <c r="CT30" s="150"/>
      <c r="CU30" s="2"/>
    </row>
    <row r="31" spans="1:110">
      <c r="A31" s="171"/>
      <c r="B31" s="89">
        <v>0.21</v>
      </c>
      <c r="C31" s="82" t="s">
        <v>63</v>
      </c>
      <c r="D31" s="90"/>
      <c r="E31" s="90"/>
      <c r="F31" s="90"/>
      <c r="G31" s="90"/>
      <c r="H31" s="90"/>
      <c r="I31" s="90"/>
      <c r="J31" s="90"/>
      <c r="K31" s="91">
        <f>D$28*$B31</f>
        <v>0</v>
      </c>
      <c r="L31" s="91">
        <f t="shared" ref="L31:BW31" si="32">E$28*$B31</f>
        <v>0</v>
      </c>
      <c r="M31" s="91">
        <f t="shared" si="32"/>
        <v>0</v>
      </c>
      <c r="N31" s="91">
        <f t="shared" si="32"/>
        <v>0</v>
      </c>
      <c r="O31" s="91">
        <f t="shared" si="32"/>
        <v>0</v>
      </c>
      <c r="P31" s="91">
        <f t="shared" si="32"/>
        <v>0</v>
      </c>
      <c r="Q31" s="91">
        <f t="shared" si="32"/>
        <v>0</v>
      </c>
      <c r="R31" s="91">
        <f t="shared" si="32"/>
        <v>0</v>
      </c>
      <c r="S31" s="91">
        <f t="shared" si="32"/>
        <v>0</v>
      </c>
      <c r="T31" s="91">
        <f t="shared" si="32"/>
        <v>0</v>
      </c>
      <c r="U31" s="91">
        <f t="shared" si="32"/>
        <v>0</v>
      </c>
      <c r="V31" s="91">
        <f t="shared" si="32"/>
        <v>0</v>
      </c>
      <c r="W31" s="92">
        <f t="shared" si="32"/>
        <v>0</v>
      </c>
      <c r="X31" s="92">
        <f t="shared" si="32"/>
        <v>0</v>
      </c>
      <c r="Y31" s="92">
        <f t="shared" si="32"/>
        <v>0</v>
      </c>
      <c r="Z31" s="92">
        <f t="shared" si="32"/>
        <v>0</v>
      </c>
      <c r="AA31" s="92">
        <f t="shared" si="32"/>
        <v>0</v>
      </c>
      <c r="AB31" s="92">
        <f t="shared" si="32"/>
        <v>0</v>
      </c>
      <c r="AC31" s="92">
        <f t="shared" si="32"/>
        <v>0</v>
      </c>
      <c r="AD31" s="92">
        <f t="shared" si="32"/>
        <v>0</v>
      </c>
      <c r="AE31" s="92">
        <f t="shared" si="32"/>
        <v>0</v>
      </c>
      <c r="AF31" s="92">
        <f t="shared" si="32"/>
        <v>0</v>
      </c>
      <c r="AG31" s="92">
        <f t="shared" si="32"/>
        <v>0</v>
      </c>
      <c r="AH31" s="92">
        <f t="shared" si="32"/>
        <v>0</v>
      </c>
      <c r="AI31" s="93">
        <f t="shared" si="32"/>
        <v>0</v>
      </c>
      <c r="AJ31" s="93">
        <f t="shared" si="32"/>
        <v>0</v>
      </c>
      <c r="AK31" s="93">
        <f t="shared" si="32"/>
        <v>0</v>
      </c>
      <c r="AL31" s="93">
        <f t="shared" si="32"/>
        <v>0</v>
      </c>
      <c r="AM31" s="93">
        <f t="shared" si="32"/>
        <v>0</v>
      </c>
      <c r="AN31" s="93">
        <f t="shared" si="32"/>
        <v>0</v>
      </c>
      <c r="AO31" s="93">
        <f t="shared" si="32"/>
        <v>0</v>
      </c>
      <c r="AP31" s="93">
        <f t="shared" si="32"/>
        <v>0</v>
      </c>
      <c r="AQ31" s="93">
        <f t="shared" si="32"/>
        <v>0</v>
      </c>
      <c r="AR31" s="93">
        <f t="shared" si="32"/>
        <v>0</v>
      </c>
      <c r="AS31" s="93">
        <f t="shared" si="32"/>
        <v>0</v>
      </c>
      <c r="AT31" s="93">
        <f t="shared" si="32"/>
        <v>0</v>
      </c>
      <c r="AU31" s="94">
        <f t="shared" si="32"/>
        <v>0</v>
      </c>
      <c r="AV31" s="94">
        <f t="shared" si="32"/>
        <v>0</v>
      </c>
      <c r="AW31" s="94">
        <f t="shared" si="32"/>
        <v>0</v>
      </c>
      <c r="AX31" s="94">
        <f t="shared" si="32"/>
        <v>0</v>
      </c>
      <c r="AY31" s="94">
        <f t="shared" si="32"/>
        <v>0</v>
      </c>
      <c r="AZ31" s="94">
        <f t="shared" si="32"/>
        <v>0</v>
      </c>
      <c r="BA31" s="94">
        <f t="shared" si="32"/>
        <v>0</v>
      </c>
      <c r="BB31" s="94">
        <f t="shared" si="32"/>
        <v>0</v>
      </c>
      <c r="BC31" s="94">
        <f t="shared" si="32"/>
        <v>0</v>
      </c>
      <c r="BD31" s="94">
        <f t="shared" si="32"/>
        <v>0</v>
      </c>
      <c r="BE31" s="94">
        <f t="shared" si="32"/>
        <v>0</v>
      </c>
      <c r="BF31" s="94">
        <f t="shared" si="32"/>
        <v>0</v>
      </c>
      <c r="BG31" s="95">
        <f t="shared" si="32"/>
        <v>0</v>
      </c>
      <c r="BH31" s="95">
        <f t="shared" si="32"/>
        <v>0</v>
      </c>
      <c r="BI31" s="95">
        <f t="shared" si="32"/>
        <v>0</v>
      </c>
      <c r="BJ31" s="95">
        <f t="shared" si="32"/>
        <v>0</v>
      </c>
      <c r="BK31" s="95">
        <f t="shared" si="32"/>
        <v>0</v>
      </c>
      <c r="BL31" s="95">
        <f t="shared" si="32"/>
        <v>0</v>
      </c>
      <c r="BM31" s="95">
        <f t="shared" si="32"/>
        <v>0</v>
      </c>
      <c r="BN31" s="95">
        <f t="shared" si="32"/>
        <v>0</v>
      </c>
      <c r="BO31" s="95">
        <f t="shared" si="32"/>
        <v>0</v>
      </c>
      <c r="BP31" s="95">
        <f t="shared" si="32"/>
        <v>0</v>
      </c>
      <c r="BQ31" s="95">
        <f t="shared" si="32"/>
        <v>0</v>
      </c>
      <c r="BR31" s="95">
        <f t="shared" si="32"/>
        <v>0</v>
      </c>
      <c r="BS31" s="96">
        <f t="shared" si="32"/>
        <v>0</v>
      </c>
      <c r="BT31" s="96">
        <f t="shared" si="32"/>
        <v>0</v>
      </c>
      <c r="BU31" s="96">
        <f t="shared" si="32"/>
        <v>0</v>
      </c>
      <c r="BV31" s="96">
        <f t="shared" si="32"/>
        <v>0</v>
      </c>
      <c r="BW31" s="96">
        <f t="shared" si="32"/>
        <v>0</v>
      </c>
      <c r="BX31" s="96">
        <f t="shared" ref="BX31:CN31" si="33">BQ$28*$B31</f>
        <v>0</v>
      </c>
      <c r="BY31" s="96">
        <f t="shared" si="33"/>
        <v>0</v>
      </c>
      <c r="BZ31" s="96">
        <f t="shared" si="33"/>
        <v>0</v>
      </c>
      <c r="CA31" s="96">
        <f t="shared" si="33"/>
        <v>0</v>
      </c>
      <c r="CB31" s="96">
        <f t="shared" si="33"/>
        <v>0</v>
      </c>
      <c r="CC31" s="96">
        <f t="shared" si="33"/>
        <v>0</v>
      </c>
      <c r="CD31" s="96">
        <f t="shared" si="33"/>
        <v>0</v>
      </c>
      <c r="CE31" s="97">
        <f t="shared" si="33"/>
        <v>0</v>
      </c>
      <c r="CF31" s="97">
        <f t="shared" si="33"/>
        <v>0</v>
      </c>
      <c r="CG31" s="97">
        <f t="shared" si="33"/>
        <v>0</v>
      </c>
      <c r="CH31" s="97">
        <f t="shared" si="33"/>
        <v>0</v>
      </c>
      <c r="CI31" s="97">
        <f t="shared" si="33"/>
        <v>0</v>
      </c>
      <c r="CJ31" s="97">
        <f t="shared" si="33"/>
        <v>0</v>
      </c>
      <c r="CK31" s="97">
        <f t="shared" si="33"/>
        <v>0</v>
      </c>
      <c r="CL31" s="97">
        <f t="shared" si="33"/>
        <v>0</v>
      </c>
      <c r="CM31" s="97">
        <f t="shared" si="33"/>
        <v>0</v>
      </c>
      <c r="CN31" s="97">
        <f t="shared" si="33"/>
        <v>0</v>
      </c>
      <c r="CO31" s="154"/>
      <c r="CP31" s="150"/>
      <c r="CQ31" s="150"/>
      <c r="CR31" s="150"/>
      <c r="CS31" s="150"/>
      <c r="CT31" s="150"/>
      <c r="CU31" s="2"/>
    </row>
    <row r="32" spans="1:110">
      <c r="A32" s="171"/>
      <c r="B32" s="89">
        <v>0.11</v>
      </c>
      <c r="C32" s="82" t="s">
        <v>64</v>
      </c>
      <c r="D32" s="99"/>
      <c r="E32" s="99"/>
      <c r="F32" s="90"/>
      <c r="G32" s="90"/>
      <c r="H32" s="90"/>
      <c r="I32" s="90"/>
      <c r="J32" s="90"/>
      <c r="K32" s="90"/>
      <c r="L32" s="90"/>
      <c r="M32" s="90"/>
      <c r="N32" s="90"/>
      <c r="O32" s="90"/>
      <c r="P32" s="90"/>
      <c r="Q32" s="90"/>
      <c r="R32" s="91">
        <f>D$28*$B32</f>
        <v>0</v>
      </c>
      <c r="S32" s="91">
        <f t="shared" ref="S32:CD32" si="34">E$28*$B32</f>
        <v>0</v>
      </c>
      <c r="T32" s="91">
        <f t="shared" si="34"/>
        <v>0</v>
      </c>
      <c r="U32" s="91">
        <f t="shared" si="34"/>
        <v>0</v>
      </c>
      <c r="V32" s="91">
        <f t="shared" si="34"/>
        <v>0</v>
      </c>
      <c r="W32" s="91">
        <f t="shared" si="34"/>
        <v>0</v>
      </c>
      <c r="X32" s="91">
        <f t="shared" si="34"/>
        <v>0</v>
      </c>
      <c r="Y32" s="91">
        <f t="shared" si="34"/>
        <v>0</v>
      </c>
      <c r="Z32" s="91">
        <f t="shared" si="34"/>
        <v>0</v>
      </c>
      <c r="AA32" s="91">
        <f t="shared" si="34"/>
        <v>0</v>
      </c>
      <c r="AB32" s="91">
        <f t="shared" si="34"/>
        <v>0</v>
      </c>
      <c r="AC32" s="91">
        <f t="shared" si="34"/>
        <v>0</v>
      </c>
      <c r="AD32" s="92">
        <f t="shared" si="34"/>
        <v>0</v>
      </c>
      <c r="AE32" s="92">
        <f t="shared" si="34"/>
        <v>0</v>
      </c>
      <c r="AF32" s="92">
        <f t="shared" si="34"/>
        <v>0</v>
      </c>
      <c r="AG32" s="92">
        <f t="shared" si="34"/>
        <v>0</v>
      </c>
      <c r="AH32" s="92">
        <f t="shared" si="34"/>
        <v>0</v>
      </c>
      <c r="AI32" s="92">
        <f t="shared" si="34"/>
        <v>0</v>
      </c>
      <c r="AJ32" s="92">
        <f t="shared" si="34"/>
        <v>0</v>
      </c>
      <c r="AK32" s="92">
        <f t="shared" si="34"/>
        <v>0</v>
      </c>
      <c r="AL32" s="92">
        <f t="shared" si="34"/>
        <v>0</v>
      </c>
      <c r="AM32" s="92">
        <f t="shared" si="34"/>
        <v>0</v>
      </c>
      <c r="AN32" s="92">
        <f t="shared" si="34"/>
        <v>0</v>
      </c>
      <c r="AO32" s="92">
        <f t="shared" si="34"/>
        <v>0</v>
      </c>
      <c r="AP32" s="93">
        <f t="shared" si="34"/>
        <v>0</v>
      </c>
      <c r="AQ32" s="93">
        <f t="shared" si="34"/>
        <v>0</v>
      </c>
      <c r="AR32" s="93">
        <f t="shared" si="34"/>
        <v>0</v>
      </c>
      <c r="AS32" s="93">
        <f t="shared" si="34"/>
        <v>0</v>
      </c>
      <c r="AT32" s="93">
        <f t="shared" si="34"/>
        <v>0</v>
      </c>
      <c r="AU32" s="93">
        <f t="shared" si="34"/>
        <v>0</v>
      </c>
      <c r="AV32" s="93">
        <f t="shared" si="34"/>
        <v>0</v>
      </c>
      <c r="AW32" s="93">
        <f t="shared" si="34"/>
        <v>0</v>
      </c>
      <c r="AX32" s="93">
        <f t="shared" si="34"/>
        <v>0</v>
      </c>
      <c r="AY32" s="93">
        <f t="shared" si="34"/>
        <v>0</v>
      </c>
      <c r="AZ32" s="93">
        <f t="shared" si="34"/>
        <v>0</v>
      </c>
      <c r="BA32" s="93">
        <f t="shared" si="34"/>
        <v>0</v>
      </c>
      <c r="BB32" s="94">
        <f t="shared" si="34"/>
        <v>0</v>
      </c>
      <c r="BC32" s="94">
        <f t="shared" si="34"/>
        <v>0</v>
      </c>
      <c r="BD32" s="94">
        <f t="shared" si="34"/>
        <v>0</v>
      </c>
      <c r="BE32" s="94">
        <f t="shared" si="34"/>
        <v>0</v>
      </c>
      <c r="BF32" s="94">
        <f t="shared" si="34"/>
        <v>0</v>
      </c>
      <c r="BG32" s="94">
        <f t="shared" si="34"/>
        <v>0</v>
      </c>
      <c r="BH32" s="94">
        <f t="shared" si="34"/>
        <v>0</v>
      </c>
      <c r="BI32" s="94">
        <f t="shared" si="34"/>
        <v>0</v>
      </c>
      <c r="BJ32" s="94">
        <f t="shared" si="34"/>
        <v>0</v>
      </c>
      <c r="BK32" s="94">
        <f t="shared" si="34"/>
        <v>0</v>
      </c>
      <c r="BL32" s="94">
        <f t="shared" si="34"/>
        <v>0</v>
      </c>
      <c r="BM32" s="94">
        <f t="shared" si="34"/>
        <v>0</v>
      </c>
      <c r="BN32" s="95">
        <f t="shared" si="34"/>
        <v>0</v>
      </c>
      <c r="BO32" s="95">
        <f t="shared" si="34"/>
        <v>0</v>
      </c>
      <c r="BP32" s="95">
        <f t="shared" si="34"/>
        <v>0</v>
      </c>
      <c r="BQ32" s="95">
        <f t="shared" si="34"/>
        <v>0</v>
      </c>
      <c r="BR32" s="95">
        <f t="shared" si="34"/>
        <v>0</v>
      </c>
      <c r="BS32" s="95">
        <f t="shared" si="34"/>
        <v>0</v>
      </c>
      <c r="BT32" s="95">
        <f t="shared" si="34"/>
        <v>0</v>
      </c>
      <c r="BU32" s="95">
        <f t="shared" si="34"/>
        <v>0</v>
      </c>
      <c r="BV32" s="95">
        <f t="shared" si="34"/>
        <v>0</v>
      </c>
      <c r="BW32" s="95">
        <f t="shared" si="34"/>
        <v>0</v>
      </c>
      <c r="BX32" s="95">
        <f t="shared" si="34"/>
        <v>0</v>
      </c>
      <c r="BY32" s="95">
        <f t="shared" si="34"/>
        <v>0</v>
      </c>
      <c r="BZ32" s="96">
        <f t="shared" si="34"/>
        <v>0</v>
      </c>
      <c r="CA32" s="96">
        <f t="shared" si="34"/>
        <v>0</v>
      </c>
      <c r="CB32" s="96">
        <f t="shared" si="34"/>
        <v>0</v>
      </c>
      <c r="CC32" s="96">
        <f t="shared" si="34"/>
        <v>0</v>
      </c>
      <c r="CD32" s="96">
        <f t="shared" si="34"/>
        <v>0</v>
      </c>
      <c r="CE32" s="96">
        <f t="shared" ref="CE32:CN32" si="35">BQ$28*$B32</f>
        <v>0</v>
      </c>
      <c r="CF32" s="96">
        <f t="shared" si="35"/>
        <v>0</v>
      </c>
      <c r="CG32" s="96">
        <f t="shared" si="35"/>
        <v>0</v>
      </c>
      <c r="CH32" s="96">
        <f t="shared" si="35"/>
        <v>0</v>
      </c>
      <c r="CI32" s="96">
        <f t="shared" si="35"/>
        <v>0</v>
      </c>
      <c r="CJ32" s="96">
        <f t="shared" si="35"/>
        <v>0</v>
      </c>
      <c r="CK32" s="96">
        <f t="shared" si="35"/>
        <v>0</v>
      </c>
      <c r="CL32" s="97">
        <f t="shared" si="35"/>
        <v>0</v>
      </c>
      <c r="CM32" s="97">
        <f t="shared" si="35"/>
        <v>0</v>
      </c>
      <c r="CN32" s="97">
        <f t="shared" si="35"/>
        <v>0</v>
      </c>
      <c r="CO32" s="154"/>
      <c r="CP32" s="150"/>
      <c r="CQ32" s="150"/>
      <c r="CR32" s="150"/>
      <c r="CS32" s="150"/>
      <c r="CT32" s="150"/>
      <c r="CU32" s="2"/>
    </row>
    <row r="33" spans="1:99">
      <c r="A33" s="100" t="s">
        <v>65</v>
      </c>
      <c r="B33" s="7"/>
      <c r="C33" s="76" t="s">
        <v>66</v>
      </c>
      <c r="D33" s="99">
        <f t="shared" ref="D33:BO33" si="36">SUM(D29:D32)</f>
        <v>0</v>
      </c>
      <c r="E33" s="99">
        <f t="shared" si="36"/>
        <v>0</v>
      </c>
      <c r="F33" s="90">
        <f t="shared" si="36"/>
        <v>0</v>
      </c>
      <c r="G33" s="90">
        <f t="shared" si="36"/>
        <v>0</v>
      </c>
      <c r="H33" s="90">
        <f t="shared" si="36"/>
        <v>0</v>
      </c>
      <c r="I33" s="90">
        <f t="shared" si="36"/>
        <v>0</v>
      </c>
      <c r="J33" s="90">
        <f t="shared" si="36"/>
        <v>0</v>
      </c>
      <c r="K33" s="90">
        <f t="shared" si="36"/>
        <v>0</v>
      </c>
      <c r="L33" s="90">
        <f t="shared" si="36"/>
        <v>0</v>
      </c>
      <c r="M33" s="90">
        <f t="shared" si="36"/>
        <v>0</v>
      </c>
      <c r="N33" s="90">
        <f t="shared" si="36"/>
        <v>0</v>
      </c>
      <c r="O33" s="90">
        <f t="shared" si="36"/>
        <v>0</v>
      </c>
      <c r="P33" s="90">
        <f t="shared" si="36"/>
        <v>0</v>
      </c>
      <c r="Q33" s="90">
        <f t="shared" si="36"/>
        <v>0</v>
      </c>
      <c r="R33" s="91">
        <f t="shared" si="36"/>
        <v>0</v>
      </c>
      <c r="S33" s="91">
        <f t="shared" si="36"/>
        <v>0</v>
      </c>
      <c r="T33" s="91">
        <f t="shared" si="36"/>
        <v>0</v>
      </c>
      <c r="U33" s="91">
        <f t="shared" si="36"/>
        <v>0</v>
      </c>
      <c r="V33" s="91">
        <f t="shared" si="36"/>
        <v>0</v>
      </c>
      <c r="W33" s="91">
        <f t="shared" si="36"/>
        <v>0</v>
      </c>
      <c r="X33" s="91">
        <f t="shared" si="36"/>
        <v>0</v>
      </c>
      <c r="Y33" s="91">
        <f t="shared" si="36"/>
        <v>0</v>
      </c>
      <c r="Z33" s="91">
        <f t="shared" si="36"/>
        <v>0</v>
      </c>
      <c r="AA33" s="91">
        <f t="shared" si="36"/>
        <v>0</v>
      </c>
      <c r="AB33" s="91">
        <f t="shared" si="36"/>
        <v>0</v>
      </c>
      <c r="AC33" s="91">
        <f t="shared" si="36"/>
        <v>0</v>
      </c>
      <c r="AD33" s="92">
        <f t="shared" si="36"/>
        <v>0</v>
      </c>
      <c r="AE33" s="92">
        <f t="shared" si="36"/>
        <v>0</v>
      </c>
      <c r="AF33" s="92">
        <f t="shared" si="36"/>
        <v>0</v>
      </c>
      <c r="AG33" s="92">
        <f t="shared" si="36"/>
        <v>0</v>
      </c>
      <c r="AH33" s="92">
        <f t="shared" si="36"/>
        <v>0</v>
      </c>
      <c r="AI33" s="92">
        <f t="shared" si="36"/>
        <v>0</v>
      </c>
      <c r="AJ33" s="92">
        <f t="shared" si="36"/>
        <v>0</v>
      </c>
      <c r="AK33" s="92">
        <f t="shared" si="36"/>
        <v>0</v>
      </c>
      <c r="AL33" s="92">
        <f t="shared" si="36"/>
        <v>0</v>
      </c>
      <c r="AM33" s="92">
        <f t="shared" si="36"/>
        <v>0</v>
      </c>
      <c r="AN33" s="92">
        <f t="shared" si="36"/>
        <v>0</v>
      </c>
      <c r="AO33" s="92">
        <f t="shared" si="36"/>
        <v>0</v>
      </c>
      <c r="AP33" s="93">
        <f t="shared" si="36"/>
        <v>0</v>
      </c>
      <c r="AQ33" s="93">
        <f t="shared" si="36"/>
        <v>0</v>
      </c>
      <c r="AR33" s="93">
        <f t="shared" si="36"/>
        <v>0</v>
      </c>
      <c r="AS33" s="93">
        <f t="shared" si="36"/>
        <v>0</v>
      </c>
      <c r="AT33" s="93">
        <f t="shared" si="36"/>
        <v>0</v>
      </c>
      <c r="AU33" s="93">
        <f t="shared" si="36"/>
        <v>0</v>
      </c>
      <c r="AV33" s="93">
        <f t="shared" si="36"/>
        <v>0</v>
      </c>
      <c r="AW33" s="93">
        <f t="shared" si="36"/>
        <v>0</v>
      </c>
      <c r="AX33" s="93">
        <f t="shared" si="36"/>
        <v>0</v>
      </c>
      <c r="AY33" s="93">
        <f t="shared" si="36"/>
        <v>0</v>
      </c>
      <c r="AZ33" s="93">
        <f t="shared" si="36"/>
        <v>0</v>
      </c>
      <c r="BA33" s="93">
        <f t="shared" si="36"/>
        <v>0</v>
      </c>
      <c r="BB33" s="94">
        <f t="shared" si="36"/>
        <v>0</v>
      </c>
      <c r="BC33" s="94">
        <f t="shared" si="36"/>
        <v>0</v>
      </c>
      <c r="BD33" s="94">
        <f t="shared" si="36"/>
        <v>0</v>
      </c>
      <c r="BE33" s="94">
        <f t="shared" si="36"/>
        <v>0</v>
      </c>
      <c r="BF33" s="94">
        <f t="shared" si="36"/>
        <v>0</v>
      </c>
      <c r="BG33" s="94">
        <f t="shared" si="36"/>
        <v>0</v>
      </c>
      <c r="BH33" s="94">
        <f t="shared" si="36"/>
        <v>0</v>
      </c>
      <c r="BI33" s="94">
        <f t="shared" si="36"/>
        <v>0</v>
      </c>
      <c r="BJ33" s="94">
        <f t="shared" si="36"/>
        <v>0</v>
      </c>
      <c r="BK33" s="94">
        <f t="shared" si="36"/>
        <v>0</v>
      </c>
      <c r="BL33" s="94">
        <f t="shared" si="36"/>
        <v>0</v>
      </c>
      <c r="BM33" s="94">
        <f t="shared" si="36"/>
        <v>0</v>
      </c>
      <c r="BN33" s="95">
        <f t="shared" si="36"/>
        <v>0</v>
      </c>
      <c r="BO33" s="95">
        <f t="shared" si="36"/>
        <v>0</v>
      </c>
      <c r="BP33" s="95">
        <f t="shared" ref="BP33:CN33" si="37">SUM(BP29:BP32)</f>
        <v>0</v>
      </c>
      <c r="BQ33" s="95">
        <f t="shared" si="37"/>
        <v>0</v>
      </c>
      <c r="BR33" s="95">
        <f t="shared" si="37"/>
        <v>0</v>
      </c>
      <c r="BS33" s="95">
        <f t="shared" si="37"/>
        <v>0</v>
      </c>
      <c r="BT33" s="95">
        <f t="shared" si="37"/>
        <v>0</v>
      </c>
      <c r="BU33" s="95">
        <f t="shared" si="37"/>
        <v>0</v>
      </c>
      <c r="BV33" s="95">
        <f t="shared" si="37"/>
        <v>0</v>
      </c>
      <c r="BW33" s="95">
        <f t="shared" si="37"/>
        <v>0</v>
      </c>
      <c r="BX33" s="95">
        <f t="shared" si="37"/>
        <v>0</v>
      </c>
      <c r="BY33" s="95">
        <f t="shared" si="37"/>
        <v>0</v>
      </c>
      <c r="BZ33" s="96">
        <f t="shared" si="37"/>
        <v>0</v>
      </c>
      <c r="CA33" s="96">
        <f t="shared" si="37"/>
        <v>0</v>
      </c>
      <c r="CB33" s="96">
        <f t="shared" si="37"/>
        <v>0</v>
      </c>
      <c r="CC33" s="96">
        <f t="shared" si="37"/>
        <v>0</v>
      </c>
      <c r="CD33" s="96">
        <f t="shared" si="37"/>
        <v>0</v>
      </c>
      <c r="CE33" s="96">
        <f t="shared" si="37"/>
        <v>0</v>
      </c>
      <c r="CF33" s="96">
        <f t="shared" si="37"/>
        <v>0</v>
      </c>
      <c r="CG33" s="96">
        <f t="shared" si="37"/>
        <v>0</v>
      </c>
      <c r="CH33" s="96">
        <f t="shared" si="37"/>
        <v>0</v>
      </c>
      <c r="CI33" s="96">
        <f t="shared" si="37"/>
        <v>0</v>
      </c>
      <c r="CJ33" s="96">
        <f t="shared" si="37"/>
        <v>0</v>
      </c>
      <c r="CK33" s="96">
        <f t="shared" si="37"/>
        <v>0</v>
      </c>
      <c r="CL33" s="97">
        <f t="shared" si="37"/>
        <v>0</v>
      </c>
      <c r="CM33" s="97">
        <f t="shared" si="37"/>
        <v>0</v>
      </c>
      <c r="CN33" s="97">
        <f t="shared" si="37"/>
        <v>0</v>
      </c>
      <c r="CO33" s="154"/>
      <c r="CP33" s="150"/>
      <c r="CQ33" s="150"/>
      <c r="CR33" s="150"/>
      <c r="CS33" s="150"/>
      <c r="CT33" s="150"/>
      <c r="CU33" s="2"/>
    </row>
    <row r="34" spans="1:99" ht="25.5">
      <c r="A34" s="102" t="s">
        <v>74</v>
      </c>
      <c r="B34" s="7"/>
      <c r="C34" s="76" t="s">
        <v>67</v>
      </c>
      <c r="D34" s="101">
        <f>D5</f>
        <v>1139.801514101368</v>
      </c>
      <c r="E34" s="101">
        <f t="shared" ref="E34:AM34" si="38">E5</f>
        <v>1026.4328781480599</v>
      </c>
      <c r="F34" s="101">
        <f t="shared" si="38"/>
        <v>995.74636085872817</v>
      </c>
      <c r="G34" s="101">
        <f t="shared" si="38"/>
        <v>852.6721761690892</v>
      </c>
      <c r="H34" s="101">
        <f t="shared" si="38"/>
        <v>935.22652542139417</v>
      </c>
      <c r="I34" s="101">
        <f t="shared" si="38"/>
        <v>984.10999487813206</v>
      </c>
      <c r="J34" s="101">
        <f t="shared" si="38"/>
        <v>1148.4324937025451</v>
      </c>
      <c r="K34" s="101">
        <f t="shared" si="38"/>
        <v>1254.5158591932995</v>
      </c>
      <c r="L34" s="101">
        <f t="shared" si="38"/>
        <v>1450.1491386443481</v>
      </c>
      <c r="M34" s="101">
        <f t="shared" si="38"/>
        <v>1383.1886314026885</v>
      </c>
      <c r="N34" s="101">
        <f t="shared" si="38"/>
        <v>1284.4350193019422</v>
      </c>
      <c r="O34" s="101">
        <f t="shared" si="38"/>
        <v>1383.9079980018118</v>
      </c>
      <c r="P34" s="101">
        <f t="shared" si="38"/>
        <v>1172.9787222002738</v>
      </c>
      <c r="Q34" s="101">
        <f t="shared" si="38"/>
        <v>1069.8265527790318</v>
      </c>
      <c r="R34" s="101">
        <f t="shared" si="38"/>
        <v>926.09862258093835</v>
      </c>
      <c r="S34" s="101">
        <f t="shared" si="38"/>
        <v>932.44458492416732</v>
      </c>
      <c r="T34" s="101">
        <f t="shared" si="38"/>
        <v>963.88654220403896</v>
      </c>
      <c r="U34" s="101">
        <f t="shared" si="38"/>
        <v>906.36080098619721</v>
      </c>
      <c r="V34" s="101">
        <f t="shared" si="38"/>
        <v>1170.7438642575719</v>
      </c>
      <c r="W34" s="101">
        <f t="shared" si="38"/>
        <v>1359.51938122095</v>
      </c>
      <c r="X34" s="101">
        <f t="shared" si="38"/>
        <v>1380.5230983930117</v>
      </c>
      <c r="Y34" s="101">
        <f t="shared" si="38"/>
        <v>1326.063246377337</v>
      </c>
      <c r="Z34" s="101">
        <f t="shared" si="38"/>
        <v>1219.5673508544062</v>
      </c>
      <c r="AA34" s="101">
        <f t="shared" si="38"/>
        <v>1148.7600742129328</v>
      </c>
      <c r="AB34" s="101">
        <f t="shared" si="38"/>
        <v>1066.7607243330121</v>
      </c>
      <c r="AC34" s="101">
        <f t="shared" si="38"/>
        <v>997.17677995732799</v>
      </c>
      <c r="AD34" s="101">
        <f t="shared" si="38"/>
        <v>978.56383089409587</v>
      </c>
      <c r="AE34" s="101">
        <f t="shared" si="38"/>
        <v>929.60332702588369</v>
      </c>
      <c r="AF34" s="101">
        <f t="shared" si="38"/>
        <v>960.37957353508614</v>
      </c>
      <c r="AG34" s="101">
        <f t="shared" si="38"/>
        <v>915.11690455994869</v>
      </c>
      <c r="AH34" s="101">
        <f t="shared" si="38"/>
        <v>1205.7530579999998</v>
      </c>
      <c r="AI34" s="101">
        <f t="shared" si="38"/>
        <v>1317.8783013327759</v>
      </c>
      <c r="AJ34" s="101">
        <f t="shared" si="38"/>
        <v>1437.7981330433026</v>
      </c>
      <c r="AK34" s="101">
        <f t="shared" si="38"/>
        <v>1293.9926285644208</v>
      </c>
      <c r="AL34" s="101">
        <f t="shared" si="38"/>
        <v>1250.9193123782409</v>
      </c>
      <c r="AM34" s="101">
        <f t="shared" si="38"/>
        <v>1295.4688709310346</v>
      </c>
      <c r="AN34" s="92">
        <f t="shared" ref="AN34:CN34" si="39">AN5-AN33</f>
        <v>1056.2482047110332</v>
      </c>
      <c r="AO34" s="92">
        <f t="shared" si="39"/>
        <v>1052.7358180695833</v>
      </c>
      <c r="AP34" s="93">
        <f>AP5-AP33</f>
        <v>958.80447321103497</v>
      </c>
      <c r="AQ34" s="93">
        <f t="shared" si="39"/>
        <v>937.12063330428305</v>
      </c>
      <c r="AR34" s="93">
        <f t="shared" si="39"/>
        <v>941.95099142823881</v>
      </c>
      <c r="AS34" s="93">
        <f t="shared" si="39"/>
        <v>945.09689077157532</v>
      </c>
      <c r="AT34" s="93">
        <f t="shared" si="39"/>
        <v>1168.9756790973281</v>
      </c>
      <c r="AU34" s="93">
        <f t="shared" si="39"/>
        <v>1294.2158869465723</v>
      </c>
      <c r="AV34" s="93">
        <f t="shared" si="39"/>
        <v>1471.3273809322175</v>
      </c>
      <c r="AW34" s="93">
        <f t="shared" si="39"/>
        <v>1406.0531324767117</v>
      </c>
      <c r="AX34" s="93">
        <f t="shared" si="39"/>
        <v>1379.0847841764714</v>
      </c>
      <c r="AY34" s="93">
        <f t="shared" si="39"/>
        <v>1172.9724930305565</v>
      </c>
      <c r="AZ34" s="93">
        <f t="shared" si="39"/>
        <v>1086.8344253685384</v>
      </c>
      <c r="BA34" s="93">
        <f t="shared" si="39"/>
        <v>956.25034102077268</v>
      </c>
      <c r="BB34" s="94">
        <f t="shared" si="39"/>
        <v>966.94767572043895</v>
      </c>
      <c r="BC34" s="94">
        <f t="shared" si="39"/>
        <v>930.24361656613041</v>
      </c>
      <c r="BD34" s="94">
        <f t="shared" si="39"/>
        <v>976.40634140948282</v>
      </c>
      <c r="BE34" s="94">
        <f t="shared" si="39"/>
        <v>923.79473541540244</v>
      </c>
      <c r="BF34" s="94">
        <f t="shared" si="39"/>
        <v>1183.3258742205749</v>
      </c>
      <c r="BG34" s="94">
        <f t="shared" si="39"/>
        <v>1262.7928055462769</v>
      </c>
      <c r="BH34" s="94">
        <f t="shared" si="39"/>
        <v>1310.0102494152734</v>
      </c>
      <c r="BI34" s="94">
        <f t="shared" si="39"/>
        <v>1445.631728563319</v>
      </c>
      <c r="BJ34" s="94">
        <f t="shared" si="39"/>
        <v>1395.1707382235218</v>
      </c>
      <c r="BK34" s="94">
        <f t="shared" si="39"/>
        <v>1345.2100757661717</v>
      </c>
      <c r="BL34" s="94">
        <f t="shared" si="39"/>
        <v>1398.242037</v>
      </c>
      <c r="BM34" s="94">
        <f t="shared" si="39"/>
        <v>1180.9375090000001</v>
      </c>
      <c r="BN34" s="95">
        <f t="shared" si="39"/>
        <v>1013.208761</v>
      </c>
      <c r="BO34" s="95">
        <f t="shared" si="39"/>
        <v>939.75746500000014</v>
      </c>
      <c r="BP34" s="95">
        <f t="shared" si="39"/>
        <v>892.8175110000002</v>
      </c>
      <c r="BQ34" s="95">
        <f t="shared" si="39"/>
        <v>877.93877399999997</v>
      </c>
      <c r="BR34" s="95">
        <f t="shared" si="39"/>
        <v>924.54717900000003</v>
      </c>
      <c r="BS34" s="95">
        <f t="shared" si="39"/>
        <v>970.74330300000042</v>
      </c>
      <c r="BT34" s="95">
        <f t="shared" si="39"/>
        <v>1155.48035</v>
      </c>
      <c r="BU34" s="95">
        <f t="shared" si="39"/>
        <v>1486.09662</v>
      </c>
      <c r="BV34" s="95">
        <f t="shared" si="39"/>
        <v>1353.850048</v>
      </c>
      <c r="BW34" s="95">
        <f t="shared" si="39"/>
        <v>1337.2080540000002</v>
      </c>
      <c r="BX34" s="95">
        <f t="shared" si="39"/>
        <v>1324.3754370000001</v>
      </c>
      <c r="BY34" s="95">
        <f t="shared" si="39"/>
        <v>1140.081766</v>
      </c>
      <c r="BZ34" s="96">
        <f t="shared" si="39"/>
        <v>929.00691199999994</v>
      </c>
      <c r="CA34" s="96">
        <f t="shared" si="39"/>
        <v>943.76322000000005</v>
      </c>
      <c r="CB34" s="96">
        <f t="shared" si="39"/>
        <v>906.06287999999995</v>
      </c>
      <c r="CC34" s="96">
        <f t="shared" si="39"/>
        <v>874.66406599999993</v>
      </c>
      <c r="CD34" s="96">
        <f t="shared" si="39"/>
        <v>918.10807499999987</v>
      </c>
      <c r="CE34" s="96">
        <f t="shared" si="39"/>
        <v>931.95753900000011</v>
      </c>
      <c r="CF34" s="96">
        <f t="shared" si="39"/>
        <v>1110.4075760000001</v>
      </c>
      <c r="CG34" s="96">
        <f t="shared" si="39"/>
        <v>1256.1463399999998</v>
      </c>
      <c r="CH34" s="96">
        <f t="shared" si="39"/>
        <v>1181.0054290000003</v>
      </c>
      <c r="CI34" s="96">
        <f t="shared" si="39"/>
        <v>1391.9445579999999</v>
      </c>
      <c r="CJ34" s="96">
        <f t="shared" si="39"/>
        <v>1257.6213280000002</v>
      </c>
      <c r="CK34" s="96">
        <f t="shared" si="39"/>
        <v>1116.8422770000002</v>
      </c>
      <c r="CL34" s="97">
        <f t="shared" si="39"/>
        <v>1012.0089370000001</v>
      </c>
      <c r="CM34" s="97">
        <f t="shared" si="39"/>
        <v>940.62696900000003</v>
      </c>
      <c r="CN34" s="97">
        <f t="shared" si="39"/>
        <v>889.49983700000007</v>
      </c>
      <c r="CU34" s="2"/>
    </row>
    <row r="35" spans="1:99" ht="25.5">
      <c r="A35" s="88" t="s">
        <v>68</v>
      </c>
      <c r="B35" s="7"/>
      <c r="C35" s="5" t="s">
        <v>69</v>
      </c>
      <c r="D35" s="99">
        <f>SUM(D$5,D16:D20)-D$34</f>
        <v>-13.825098999999909</v>
      </c>
      <c r="E35" s="99">
        <f t="shared" ref="E35:BP35" si="40">SUM(E$5,E16:E20)-E$34</f>
        <v>-10.633717999999931</v>
      </c>
      <c r="F35" s="90">
        <f t="shared" si="40"/>
        <v>-4.563303000000019</v>
      </c>
      <c r="G35" s="90">
        <f t="shared" si="40"/>
        <v>-4.5135520000000042</v>
      </c>
      <c r="H35" s="90">
        <f t="shared" si="40"/>
        <v>4.0740910000000667</v>
      </c>
      <c r="I35" s="90">
        <f t="shared" si="40"/>
        <v>27.884110999999962</v>
      </c>
      <c r="J35" s="90">
        <f t="shared" si="40"/>
        <v>46.092237999999952</v>
      </c>
      <c r="K35" s="90">
        <f t="shared" si="40"/>
        <v>42.102826999999934</v>
      </c>
      <c r="L35" s="90">
        <f t="shared" si="40"/>
        <v>36.199188999999933</v>
      </c>
      <c r="M35" s="90">
        <f t="shared" si="40"/>
        <v>20.874737999999979</v>
      </c>
      <c r="N35" s="90">
        <f t="shared" si="40"/>
        <v>6.425818000000163</v>
      </c>
      <c r="O35" s="90">
        <f t="shared" si="40"/>
        <v>-8.5490679999998065</v>
      </c>
      <c r="P35" s="90">
        <f t="shared" si="40"/>
        <v>-20.380535000000009</v>
      </c>
      <c r="Q35" s="90">
        <f t="shared" si="40"/>
        <v>-14.826435000000174</v>
      </c>
      <c r="R35" s="91">
        <f t="shared" si="40"/>
        <v>-4.0685859999998684</v>
      </c>
      <c r="S35" s="91">
        <f t="shared" si="40"/>
        <v>14.469569000000092</v>
      </c>
      <c r="T35" s="91">
        <f t="shared" si="40"/>
        <v>33.649312000000009</v>
      </c>
      <c r="U35" s="91">
        <f t="shared" si="40"/>
        <v>36.650734000000057</v>
      </c>
      <c r="V35" s="91">
        <f t="shared" si="40"/>
        <v>34.763034999999945</v>
      </c>
      <c r="W35" s="91">
        <f t="shared" si="40"/>
        <v>22.78790499999991</v>
      </c>
      <c r="X35" s="91">
        <f t="shared" si="40"/>
        <v>25.652527000000418</v>
      </c>
      <c r="Y35" s="91">
        <f t="shared" si="40"/>
        <v>8.6402639999998883</v>
      </c>
      <c r="Z35" s="91">
        <f t="shared" si="40"/>
        <v>2.9397640000001957</v>
      </c>
      <c r="AA35" s="91">
        <f t="shared" si="40"/>
        <v>-4.1314259999999194</v>
      </c>
      <c r="AB35" s="91">
        <f t="shared" si="40"/>
        <v>-11.686989999999923</v>
      </c>
      <c r="AC35" s="91">
        <f t="shared" si="40"/>
        <v>-8.2323949999999968</v>
      </c>
      <c r="AD35" s="92">
        <f t="shared" si="40"/>
        <v>-7.1165320000000065</v>
      </c>
      <c r="AE35" s="92">
        <f t="shared" si="40"/>
        <v>9.6413350000000264</v>
      </c>
      <c r="AF35" s="92">
        <f t="shared" si="40"/>
        <v>28.343943000000195</v>
      </c>
      <c r="AG35" s="92">
        <f t="shared" si="40"/>
        <v>29.459745999999996</v>
      </c>
      <c r="AH35" s="92">
        <f t="shared" si="40"/>
        <v>31.246942000000217</v>
      </c>
      <c r="AI35" s="92">
        <f t="shared" si="40"/>
        <v>26.074336999999787</v>
      </c>
      <c r="AJ35" s="92">
        <f t="shared" si="40"/>
        <v>25.190377999999782</v>
      </c>
      <c r="AK35" s="92">
        <f t="shared" si="40"/>
        <v>15.294095000000198</v>
      </c>
      <c r="AL35" s="92">
        <f t="shared" si="40"/>
        <v>2.4510270000000673</v>
      </c>
      <c r="AM35" s="92">
        <f t="shared" si="40"/>
        <v>-13.366334000000052</v>
      </c>
      <c r="AN35" s="92">
        <f t="shared" si="40"/>
        <v>-24.141213999999991</v>
      </c>
      <c r="AO35" s="92">
        <f t="shared" si="40"/>
        <v>-27.218541999999843</v>
      </c>
      <c r="AP35" s="93">
        <f t="shared" si="40"/>
        <v>-17.634654000000069</v>
      </c>
      <c r="AQ35" s="93">
        <f t="shared" si="40"/>
        <v>-6.4403700000000299</v>
      </c>
      <c r="AR35" s="93">
        <f t="shared" si="40"/>
        <v>16.644715000000133</v>
      </c>
      <c r="AS35" s="93">
        <f t="shared" si="40"/>
        <v>22.854827999999884</v>
      </c>
      <c r="AT35" s="93">
        <f t="shared" si="40"/>
        <v>26.381163000000015</v>
      </c>
      <c r="AU35" s="93">
        <f t="shared" si="40"/>
        <v>22.252642000000151</v>
      </c>
      <c r="AV35" s="93">
        <f t="shared" si="40"/>
        <v>17.042267000000038</v>
      </c>
      <c r="AW35" s="93">
        <f t="shared" si="40"/>
        <v>1.064585999999963</v>
      </c>
      <c r="AX35" s="93">
        <f t="shared" si="40"/>
        <v>-9.7747830000000704</v>
      </c>
      <c r="AY35" s="93">
        <f t="shared" si="40"/>
        <v>-29.428997000000209</v>
      </c>
      <c r="AZ35" s="93">
        <f t="shared" si="40"/>
        <v>-45.389128000000255</v>
      </c>
      <c r="BA35" s="93">
        <f t="shared" si="40"/>
        <v>-56.483028999999988</v>
      </c>
      <c r="BB35" s="94">
        <f t="shared" si="40"/>
        <v>-50.696300000000065</v>
      </c>
      <c r="BC35" s="94">
        <f t="shared" si="40"/>
        <v>-39.649606000000063</v>
      </c>
      <c r="BD35" s="94">
        <f t="shared" si="40"/>
        <v>-18.845491000000038</v>
      </c>
      <c r="BE35" s="94">
        <f t="shared" si="40"/>
        <v>-3.2490669999999682</v>
      </c>
      <c r="BF35" s="94">
        <f t="shared" si="40"/>
        <v>3.4905189999999493</v>
      </c>
      <c r="BG35" s="94">
        <f t="shared" si="40"/>
        <v>-3.2090300000002117</v>
      </c>
      <c r="BH35" s="94">
        <f t="shared" si="40"/>
        <v>-4.6388350000001992</v>
      </c>
      <c r="BI35" s="94">
        <f t="shared" si="40"/>
        <v>6.9175450000000183</v>
      </c>
      <c r="BJ35" s="94">
        <f t="shared" si="40"/>
        <v>6.8561939999999595</v>
      </c>
      <c r="BK35" s="94">
        <f t="shared" si="40"/>
        <v>-8.3131670000000213</v>
      </c>
      <c r="BL35" s="94">
        <f t="shared" si="40"/>
        <v>-5.1393190000001141</v>
      </c>
      <c r="BM35" s="94">
        <f t="shared" si="40"/>
        <v>-20.228303999999753</v>
      </c>
      <c r="BN35" s="95">
        <f t="shared" si="40"/>
        <v>-17.844792999999981</v>
      </c>
      <c r="BO35" s="95">
        <f t="shared" si="40"/>
        <v>-20.133028000000081</v>
      </c>
      <c r="BP35" s="95">
        <f t="shared" si="40"/>
        <v>-19.242318000000182</v>
      </c>
      <c r="BQ35" s="95">
        <f t="shared" ref="BQ35:CN35" si="41">SUM(BQ$5,BQ16:BQ20)-BQ$34</f>
        <v>-6.4775459999999612</v>
      </c>
      <c r="BR35" s="95">
        <f t="shared" si="41"/>
        <v>-0.47980600000005325</v>
      </c>
      <c r="BS35" s="95">
        <f t="shared" si="41"/>
        <v>2.3260760000000573</v>
      </c>
      <c r="BT35" s="95">
        <f t="shared" si="41"/>
        <v>-1.7585000000053697E-2</v>
      </c>
      <c r="BU35" s="95">
        <f t="shared" si="41"/>
        <v>-4.2624240000002374</v>
      </c>
      <c r="BV35" s="95">
        <f t="shared" si="41"/>
        <v>-13.664209000000028</v>
      </c>
      <c r="BW35" s="95">
        <f t="shared" si="41"/>
        <v>-23.56624799999986</v>
      </c>
      <c r="BX35" s="95">
        <f t="shared" si="41"/>
        <v>-29.957415999999967</v>
      </c>
      <c r="BY35" s="95">
        <f t="shared" si="41"/>
        <v>-32.582632999999987</v>
      </c>
      <c r="BZ35" s="96">
        <f t="shared" si="41"/>
        <v>-31.25992599999995</v>
      </c>
      <c r="CA35" s="96">
        <f t="shared" si="41"/>
        <v>-30.401975999999991</v>
      </c>
      <c r="CB35" s="96">
        <f t="shared" si="41"/>
        <v>-30.345591000000013</v>
      </c>
      <c r="CC35" s="96">
        <f t="shared" si="41"/>
        <v>-25.536023</v>
      </c>
      <c r="CD35" s="96">
        <f t="shared" si="41"/>
        <v>-25.931067999999982</v>
      </c>
      <c r="CE35" s="96">
        <f t="shared" si="41"/>
        <v>-25.120941000000016</v>
      </c>
      <c r="CF35" s="96">
        <f t="shared" si="41"/>
        <v>-32.92692100000022</v>
      </c>
      <c r="CG35" s="96">
        <f t="shared" si="41"/>
        <v>-38.411244999999781</v>
      </c>
      <c r="CH35" s="96">
        <f t="shared" si="41"/>
        <v>-35.701373000000103</v>
      </c>
      <c r="CI35" s="96">
        <f t="shared" si="41"/>
        <v>-32.60942799999998</v>
      </c>
      <c r="CJ35" s="96">
        <f t="shared" si="41"/>
        <v>-29.031185999999934</v>
      </c>
      <c r="CK35" s="96">
        <f t="shared" si="41"/>
        <v>-30.616993999999977</v>
      </c>
      <c r="CL35" s="97">
        <f t="shared" si="41"/>
        <v>-25.676996000000145</v>
      </c>
      <c r="CM35" s="97">
        <f t="shared" si="41"/>
        <v>-22.850857000000133</v>
      </c>
      <c r="CN35" s="97">
        <f t="shared" si="41"/>
        <v>-15.479048000000034</v>
      </c>
      <c r="CO35" s="113">
        <f>+CO21</f>
        <v>-13.133689</v>
      </c>
      <c r="CP35" s="113">
        <f t="shared" ref="CP35:CU35" si="42">+CP21</f>
        <v>-14.040751</v>
      </c>
      <c r="CQ35" s="113">
        <f t="shared" si="42"/>
        <v>-17.089956000000004</v>
      </c>
      <c r="CR35" s="113">
        <f t="shared" si="42"/>
        <v>-21.815249000000005</v>
      </c>
      <c r="CS35" s="113">
        <f t="shared" si="42"/>
        <v>-23.871843999999996</v>
      </c>
      <c r="CT35" s="113">
        <f t="shared" si="42"/>
        <v>-29.294032000000001</v>
      </c>
      <c r="CU35" s="113">
        <f t="shared" si="42"/>
        <v>-39.697296999999999</v>
      </c>
    </row>
    <row r="36" spans="1:99">
      <c r="CU36" s="2"/>
    </row>
    <row r="37" spans="1:99">
      <c r="CU37" s="2"/>
    </row>
    <row r="38" spans="1:99">
      <c r="CU38" s="2"/>
    </row>
    <row r="39" spans="1:99">
      <c r="CO39" s="154"/>
      <c r="CP39" s="150"/>
      <c r="CQ39" s="150"/>
      <c r="CR39" s="150"/>
      <c r="CS39" s="150"/>
      <c r="CT39" s="150"/>
      <c r="CU39" s="2"/>
    </row>
    <row r="40" spans="1:99">
      <c r="CO40" s="160"/>
      <c r="CP40" s="161"/>
      <c r="CQ40" s="155"/>
      <c r="CR40" s="155"/>
      <c r="CS40" s="155"/>
      <c r="CT40" s="155"/>
      <c r="CU40" s="2"/>
    </row>
    <row r="41" spans="1:99">
      <c r="CO41" s="160"/>
      <c r="CP41" s="155"/>
      <c r="CQ41" s="155"/>
      <c r="CR41" s="155"/>
      <c r="CS41" s="155"/>
      <c r="CT41" s="155"/>
      <c r="CU41" s="2"/>
    </row>
    <row r="42" spans="1:99">
      <c r="CO42" s="160"/>
      <c r="CP42" s="155"/>
      <c r="CQ42" s="155"/>
      <c r="CR42" s="155"/>
      <c r="CS42" s="155"/>
      <c r="CT42" s="155"/>
      <c r="CU42" s="2"/>
    </row>
    <row r="43" spans="1:99">
      <c r="CO43" s="149"/>
      <c r="CP43" s="2"/>
      <c r="CQ43" s="2"/>
      <c r="CR43" s="2"/>
      <c r="CS43" s="2"/>
      <c r="CT43" s="2"/>
      <c r="CU43" s="2"/>
    </row>
    <row r="44" spans="1:99">
      <c r="CO44" s="149"/>
      <c r="CP44" s="2"/>
      <c r="CQ44" s="2"/>
      <c r="CR44" s="2"/>
      <c r="CS44" s="2"/>
      <c r="CT44" s="2"/>
      <c r="CU44" s="2"/>
    </row>
    <row r="45" spans="1:99">
      <c r="CO45" s="2"/>
      <c r="CP45" s="2"/>
      <c r="CQ45" s="2"/>
      <c r="CR45" s="2"/>
      <c r="CS45" s="2"/>
      <c r="CT45" s="2"/>
      <c r="CU45" s="2"/>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pageSetUpPr fitToPage="1"/>
  </sheetPr>
  <dimension ref="A1:Q75"/>
  <sheetViews>
    <sheetView topLeftCell="A37" workbookViewId="0">
      <selection activeCell="D79" sqref="D79"/>
    </sheetView>
  </sheetViews>
  <sheetFormatPr defaultRowHeight="12.75"/>
  <cols>
    <col min="1" max="1" width="13.125" style="7" customWidth="1"/>
    <col min="2" max="13" width="9.125" style="7" customWidth="1"/>
    <col min="14" max="14" width="12.5" style="7" customWidth="1"/>
  </cols>
  <sheetData>
    <row r="1" spans="1:16" ht="18.75" thickBot="1">
      <c r="A1" s="141" t="s">
        <v>87</v>
      </c>
    </row>
    <row r="2" spans="1:16" ht="13.5" thickBot="1">
      <c r="A2" s="181" t="s">
        <v>89</v>
      </c>
      <c r="B2" s="182"/>
      <c r="C2" s="182"/>
      <c r="D2" s="182"/>
      <c r="E2" s="182"/>
      <c r="F2" s="182"/>
      <c r="G2" s="182"/>
      <c r="H2" s="182"/>
      <c r="I2" s="182"/>
      <c r="J2" s="182"/>
      <c r="K2" s="182"/>
      <c r="L2" s="182"/>
      <c r="M2" s="182"/>
      <c r="N2" s="183"/>
    </row>
    <row r="3" spans="1:16">
      <c r="A3" s="115" t="s">
        <v>82</v>
      </c>
      <c r="B3" s="116" t="s">
        <v>59</v>
      </c>
      <c r="C3" s="117"/>
      <c r="D3" s="117"/>
      <c r="E3" s="117"/>
      <c r="F3" s="117"/>
      <c r="G3" s="117"/>
      <c r="H3" s="117"/>
      <c r="I3" s="117"/>
      <c r="J3" s="117"/>
      <c r="K3" s="117"/>
      <c r="L3" s="117"/>
      <c r="M3" s="117"/>
      <c r="N3" s="118"/>
    </row>
    <row r="4" spans="1:16">
      <c r="A4" s="119" t="s">
        <v>76</v>
      </c>
      <c r="B4" s="120" t="s">
        <v>12</v>
      </c>
      <c r="C4" s="120" t="s">
        <v>13</v>
      </c>
      <c r="D4" s="120" t="s">
        <v>14</v>
      </c>
      <c r="E4" s="120" t="s">
        <v>15</v>
      </c>
      <c r="F4" s="120" t="s">
        <v>16</v>
      </c>
      <c r="G4" s="120" t="s">
        <v>17</v>
      </c>
      <c r="H4" s="120" t="s">
        <v>18</v>
      </c>
      <c r="I4" s="120" t="s">
        <v>19</v>
      </c>
      <c r="J4" s="120" t="s">
        <v>20</v>
      </c>
      <c r="K4" s="120" t="s">
        <v>21</v>
      </c>
      <c r="L4" s="120" t="s">
        <v>22</v>
      </c>
      <c r="M4" s="120" t="s">
        <v>23</v>
      </c>
      <c r="N4" s="121" t="s">
        <v>77</v>
      </c>
    </row>
    <row r="5" spans="1:16">
      <c r="A5" s="122" t="s">
        <v>0</v>
      </c>
      <c r="B5" s="142">
        <v>2496.1404579999999</v>
      </c>
      <c r="C5" s="142">
        <v>2479.7399999999998</v>
      </c>
      <c r="D5" s="142">
        <v>2427.62</v>
      </c>
      <c r="E5" s="142">
        <v>2452.0200000000004</v>
      </c>
      <c r="F5" s="142">
        <v>2427.2400000000002</v>
      </c>
      <c r="G5" s="142">
        <v>2442.5600000000009</v>
      </c>
      <c r="H5" s="142">
        <v>2557.77</v>
      </c>
      <c r="I5" s="142">
        <v>2747.76</v>
      </c>
      <c r="J5" s="142">
        <v>2896.1673879999998</v>
      </c>
      <c r="K5" s="142">
        <v>2956.6855459000008</v>
      </c>
      <c r="L5" s="142">
        <v>2706.5592998999996</v>
      </c>
      <c r="M5" s="142">
        <v>2929.3585900999997</v>
      </c>
      <c r="N5" s="143">
        <f t="shared" ref="N5:N9" si="0">SUM(B5:M5)</f>
        <v>31519.621281900003</v>
      </c>
    </row>
    <row r="6" spans="1:16">
      <c r="A6" s="122" t="s">
        <v>1</v>
      </c>
      <c r="B6" s="142">
        <v>2490.6117636999998</v>
      </c>
      <c r="C6" s="142">
        <v>2504.5424098999997</v>
      </c>
      <c r="D6" s="142">
        <v>2446.1587911000001</v>
      </c>
      <c r="E6" s="142">
        <v>2602.6938826999999</v>
      </c>
      <c r="F6" s="142">
        <v>2453.0565680999998</v>
      </c>
      <c r="G6" s="142">
        <v>2478.6368993000001</v>
      </c>
      <c r="H6" s="142">
        <v>2595.3233792000001</v>
      </c>
      <c r="I6" s="142">
        <v>2713.5047996000003</v>
      </c>
      <c r="J6" s="142">
        <v>2796.0476557000006</v>
      </c>
      <c r="K6" s="142">
        <v>2877.7264047000003</v>
      </c>
      <c r="L6" s="142">
        <v>2594.4296397000003</v>
      </c>
      <c r="M6" s="142">
        <v>2760.2209137999998</v>
      </c>
      <c r="N6" s="143">
        <f t="shared" si="0"/>
        <v>31312.953107499998</v>
      </c>
    </row>
    <row r="7" spans="1:16">
      <c r="A7" s="122" t="s">
        <v>2</v>
      </c>
      <c r="B7" s="142">
        <v>2425.3675551666674</v>
      </c>
      <c r="C7" s="142">
        <v>2514.8262651666664</v>
      </c>
      <c r="D7" s="142">
        <v>2427.269359566666</v>
      </c>
      <c r="E7" s="142">
        <v>2497.6806562666666</v>
      </c>
      <c r="F7" s="142">
        <v>2470.0259071666665</v>
      </c>
      <c r="G7" s="142">
        <v>2435.4911932666669</v>
      </c>
      <c r="H7" s="142">
        <v>2662.8881736666672</v>
      </c>
      <c r="I7" s="142">
        <v>2760.1173263666669</v>
      </c>
      <c r="J7" s="142">
        <v>2857.7512746666666</v>
      </c>
      <c r="K7" s="142">
        <v>2905.0746808666668</v>
      </c>
      <c r="L7" s="142">
        <v>2712.0836846666666</v>
      </c>
      <c r="M7" s="142">
        <v>2798.178834566666</v>
      </c>
      <c r="N7" s="143">
        <f t="shared" si="0"/>
        <v>31466.754911399999</v>
      </c>
    </row>
    <row r="8" spans="1:16">
      <c r="A8" s="122" t="s">
        <v>3</v>
      </c>
      <c r="B8" s="142">
        <v>2614.9770585666661</v>
      </c>
      <c r="C8" s="142">
        <v>2529.876206266666</v>
      </c>
      <c r="D8" s="142">
        <v>2431.5864533666668</v>
      </c>
      <c r="E8" s="142">
        <v>2545.0791763666662</v>
      </c>
      <c r="F8" s="142">
        <v>2458.6157024666668</v>
      </c>
      <c r="G8" s="142">
        <v>2453.9393141666669</v>
      </c>
      <c r="H8" s="142">
        <v>2671.6602808666667</v>
      </c>
      <c r="I8" s="142">
        <v>2737.2886284666665</v>
      </c>
      <c r="J8" s="142">
        <v>2887.611038966666</v>
      </c>
      <c r="K8" s="142">
        <v>3003.2043035666666</v>
      </c>
      <c r="L8" s="142">
        <v>2667.8630037666671</v>
      </c>
      <c r="M8" s="142">
        <v>2733.9730503666665</v>
      </c>
      <c r="N8" s="143">
        <f t="shared" si="0"/>
        <v>31735.674217199994</v>
      </c>
    </row>
    <row r="9" spans="1:16">
      <c r="A9" s="122" t="s">
        <v>4</v>
      </c>
      <c r="B9" s="142">
        <v>2441.9834929333329</v>
      </c>
      <c r="C9" s="142">
        <v>2449.0989750139788</v>
      </c>
      <c r="D9" s="142">
        <v>2414.5507428333326</v>
      </c>
      <c r="E9" s="142">
        <v>2475.0517545268822</v>
      </c>
      <c r="F9" s="142">
        <v>2423.9901351333333</v>
      </c>
      <c r="G9" s="142">
        <v>2404.6159627333332</v>
      </c>
      <c r="H9" s="142">
        <v>2573.078628426882</v>
      </c>
      <c r="I9" s="142">
        <v>2633.4292681333336</v>
      </c>
      <c r="J9" s="142">
        <v>2855.7290256107522</v>
      </c>
      <c r="K9" s="142">
        <v>3022.4313836333336</v>
      </c>
      <c r="L9" s="142">
        <v>2694.2242472333332</v>
      </c>
      <c r="M9" s="142">
        <v>2794.9046744333327</v>
      </c>
      <c r="N9" s="143">
        <f t="shared" si="0"/>
        <v>31183.088290645159</v>
      </c>
    </row>
    <row r="10" spans="1:16" ht="13.5" thickBot="1">
      <c r="A10" s="123" t="s">
        <v>77</v>
      </c>
      <c r="B10" s="144">
        <f t="shared" ref="B10:M10" si="1">SUM(B5:B9)</f>
        <v>12469.080328366665</v>
      </c>
      <c r="C10" s="145">
        <f t="shared" si="1"/>
        <v>12478.083856347312</v>
      </c>
      <c r="D10" s="145">
        <f t="shared" si="1"/>
        <v>12147.185346866665</v>
      </c>
      <c r="E10" s="145">
        <f t="shared" si="1"/>
        <v>12572.525469860215</v>
      </c>
      <c r="F10" s="145">
        <f t="shared" si="1"/>
        <v>12232.928312866667</v>
      </c>
      <c r="G10" s="145">
        <f t="shared" si="1"/>
        <v>12215.243369466669</v>
      </c>
      <c r="H10" s="145">
        <f t="shared" si="1"/>
        <v>13060.720462160216</v>
      </c>
      <c r="I10" s="145">
        <f t="shared" si="1"/>
        <v>13592.100022566667</v>
      </c>
      <c r="J10" s="145">
        <f t="shared" si="1"/>
        <v>14293.306382944085</v>
      </c>
      <c r="K10" s="145">
        <f t="shared" si="1"/>
        <v>14765.122318666667</v>
      </c>
      <c r="L10" s="145">
        <f t="shared" si="1"/>
        <v>13375.159875266667</v>
      </c>
      <c r="M10" s="145">
        <f t="shared" si="1"/>
        <v>14016.636063266666</v>
      </c>
      <c r="N10" s="146"/>
    </row>
    <row r="11" spans="1:16" ht="13.5" thickBot="1"/>
    <row r="12" spans="1:16" ht="13.5" thickBot="1">
      <c r="A12" s="181" t="s">
        <v>93</v>
      </c>
      <c r="B12" s="182"/>
      <c r="C12" s="182"/>
      <c r="D12" s="182"/>
      <c r="E12" s="182"/>
      <c r="F12" s="182"/>
      <c r="G12" s="182"/>
      <c r="H12" s="182"/>
      <c r="I12" s="182"/>
      <c r="J12" s="182"/>
      <c r="K12" s="182"/>
      <c r="L12" s="182"/>
      <c r="M12" s="182"/>
      <c r="N12" s="183"/>
    </row>
    <row r="13" spans="1:16" ht="14.25">
      <c r="A13" s="109" t="s">
        <v>83</v>
      </c>
      <c r="B13" s="116" t="s">
        <v>59</v>
      </c>
      <c r="C13" s="117"/>
      <c r="D13" s="117"/>
      <c r="E13" s="117"/>
      <c r="F13" s="117"/>
      <c r="G13" s="117"/>
      <c r="H13" s="117"/>
      <c r="I13" s="117"/>
      <c r="J13" s="117"/>
      <c r="K13" s="117"/>
      <c r="L13" s="117"/>
      <c r="M13" s="117"/>
      <c r="N13" s="118"/>
    </row>
    <row r="14" spans="1:16">
      <c r="A14" s="119" t="s">
        <v>76</v>
      </c>
      <c r="B14" s="120" t="s">
        <v>12</v>
      </c>
      <c r="C14" s="120" t="s">
        <v>13</v>
      </c>
      <c r="D14" s="120" t="s">
        <v>14</v>
      </c>
      <c r="E14" s="120" t="s">
        <v>15</v>
      </c>
      <c r="F14" s="120" t="s">
        <v>16</v>
      </c>
      <c r="G14" s="120" t="s">
        <v>17</v>
      </c>
      <c r="H14" s="120" t="s">
        <v>18</v>
      </c>
      <c r="I14" s="120" t="s">
        <v>19</v>
      </c>
      <c r="J14" s="120" t="s">
        <v>20</v>
      </c>
      <c r="K14" s="120" t="s">
        <v>21</v>
      </c>
      <c r="L14" s="120" t="s">
        <v>22</v>
      </c>
      <c r="M14" s="120" t="s">
        <v>23</v>
      </c>
      <c r="N14" s="121" t="s">
        <v>77</v>
      </c>
    </row>
    <row r="15" spans="1:16">
      <c r="A15" s="122" t="s">
        <v>0</v>
      </c>
      <c r="B15" s="107">
        <v>1249.7113548200007</v>
      </c>
      <c r="C15" s="107">
        <v>1313.6120462399999</v>
      </c>
      <c r="D15" s="107">
        <v>1316.8182079299991</v>
      </c>
      <c r="E15" s="107">
        <v>1331.2350985999994</v>
      </c>
      <c r="F15" s="107">
        <v>1348.5541773500004</v>
      </c>
      <c r="G15" s="107">
        <v>1331.701476389999</v>
      </c>
      <c r="H15" s="107">
        <v>1321.5815342399994</v>
      </c>
      <c r="I15" s="107">
        <v>1301.099814129999</v>
      </c>
      <c r="J15" s="107">
        <v>1318.3006856400009</v>
      </c>
      <c r="K15" s="107">
        <v>1368.1859808000011</v>
      </c>
      <c r="L15" s="107">
        <v>1242.4919716800002</v>
      </c>
      <c r="M15" s="107">
        <v>1378.3822498399998</v>
      </c>
      <c r="N15" s="108">
        <f t="shared" ref="N15:N19" si="2">SUM(B15:M15)</f>
        <v>15821.67459766</v>
      </c>
      <c r="O15" s="112">
        <f>+N15-P15</f>
        <v>-28.544195999998919</v>
      </c>
      <c r="P15">
        <v>15850.218793659998</v>
      </c>
    </row>
    <row r="16" spans="1:16">
      <c r="A16" s="122" t="s">
        <v>1</v>
      </c>
      <c r="B16" s="107">
        <v>1257.3330637299994</v>
      </c>
      <c r="C16" s="107">
        <v>1327.6751135699999</v>
      </c>
      <c r="D16" s="107">
        <v>1352.9745718000004</v>
      </c>
      <c r="E16" s="107">
        <v>1459.7609512800004</v>
      </c>
      <c r="F16" s="107">
        <v>1360.8344990899996</v>
      </c>
      <c r="G16" s="107">
        <v>1360.2872862900003</v>
      </c>
      <c r="H16" s="107">
        <v>1354.8693481999994</v>
      </c>
      <c r="I16" s="107">
        <v>1323.5916987000003</v>
      </c>
      <c r="J16" s="107">
        <v>1312.5421994000003</v>
      </c>
      <c r="K16" s="107">
        <v>1350.8509357999999</v>
      </c>
      <c r="L16" s="107">
        <v>1237.2537768</v>
      </c>
      <c r="M16" s="107">
        <v>1360.9123807999999</v>
      </c>
      <c r="N16" s="108">
        <f t="shared" si="2"/>
        <v>16058.88582546</v>
      </c>
      <c r="O16" s="112">
        <f t="shared" ref="O16:O19" si="3">+N16-P16</f>
        <v>-128.64505800000006</v>
      </c>
      <c r="P16">
        <v>16187.53088346</v>
      </c>
    </row>
    <row r="17" spans="1:17">
      <c r="A17" s="122" t="s">
        <v>2</v>
      </c>
      <c r="B17" s="107">
        <v>1281.284395866667</v>
      </c>
      <c r="C17" s="107">
        <v>1338.4419791666676</v>
      </c>
      <c r="D17" s="107">
        <v>1329.302906066667</v>
      </c>
      <c r="E17" s="107">
        <v>1380.7144436666665</v>
      </c>
      <c r="F17" s="107">
        <v>1379.5879109666664</v>
      </c>
      <c r="G17" s="107">
        <v>1339.3317536666666</v>
      </c>
      <c r="H17" s="107">
        <v>1325.7606905666667</v>
      </c>
      <c r="I17" s="107">
        <v>1338.4654978666672</v>
      </c>
      <c r="J17" s="107">
        <v>1335.9554124666668</v>
      </c>
      <c r="K17" s="107">
        <v>1383.1699759666669</v>
      </c>
      <c r="L17" s="107">
        <v>1305.7696753666671</v>
      </c>
      <c r="M17" s="107">
        <v>1354.694045166666</v>
      </c>
      <c r="N17" s="108">
        <f t="shared" si="2"/>
        <v>16092.478686800001</v>
      </c>
      <c r="O17" s="112">
        <f t="shared" si="3"/>
        <v>-40.679999999996653</v>
      </c>
      <c r="P17">
        <v>16133.158686799998</v>
      </c>
      <c r="Q17" s="112"/>
    </row>
    <row r="18" spans="1:17">
      <c r="A18" s="122" t="s">
        <v>3</v>
      </c>
      <c r="B18" s="107">
        <v>1328.1598719666661</v>
      </c>
      <c r="C18" s="107">
        <v>1356.1482523666664</v>
      </c>
      <c r="D18" s="107">
        <v>1331.2544142666661</v>
      </c>
      <c r="E18" s="107">
        <v>1409.2964878666664</v>
      </c>
      <c r="F18" s="107">
        <v>1358.9185996666668</v>
      </c>
      <c r="G18" s="107">
        <v>1315.1642449666667</v>
      </c>
      <c r="H18" s="107">
        <v>1370.9657673666668</v>
      </c>
      <c r="I18" s="107">
        <v>1308.2861490666667</v>
      </c>
      <c r="J18" s="107">
        <v>1347.5886599666665</v>
      </c>
      <c r="K18" s="107">
        <v>1387.1477875666667</v>
      </c>
      <c r="L18" s="107">
        <v>1259.767947066666</v>
      </c>
      <c r="M18" s="107">
        <v>1360.5508185666663</v>
      </c>
      <c r="N18" s="108">
        <f t="shared" si="2"/>
        <v>16133.249000699998</v>
      </c>
      <c r="O18" s="112">
        <f t="shared" si="3"/>
        <v>-3.8787128999956622</v>
      </c>
      <c r="P18">
        <v>16137.127713599994</v>
      </c>
      <c r="Q18" s="112"/>
    </row>
    <row r="19" spans="1:17">
      <c r="A19" s="122" t="s">
        <v>4</v>
      </c>
      <c r="B19" s="107">
        <v>1280.4000671333331</v>
      </c>
      <c r="C19" s="107">
        <v>1314.2061968139792</v>
      </c>
      <c r="D19" s="107">
        <v>1331.8130739333335</v>
      </c>
      <c r="E19" s="107">
        <v>1382.233081626882</v>
      </c>
      <c r="F19" s="107">
        <v>1357.8491182333328</v>
      </c>
      <c r="G19" s="107">
        <v>1309.1373891333333</v>
      </c>
      <c r="H19" s="107">
        <v>1334.2481357268816</v>
      </c>
      <c r="I19" s="107">
        <v>1297.7966400333332</v>
      </c>
      <c r="J19" s="107">
        <v>1329.487908310753</v>
      </c>
      <c r="K19" s="107">
        <v>1370.4951937333333</v>
      </c>
      <c r="L19" s="107">
        <v>1253.9403869333332</v>
      </c>
      <c r="M19" s="107">
        <v>1366.8192188333335</v>
      </c>
      <c r="N19" s="108">
        <f t="shared" si="2"/>
        <v>15928.426410445163</v>
      </c>
      <c r="O19" s="112">
        <f t="shared" si="3"/>
        <v>-118.58769256579944</v>
      </c>
      <c r="P19">
        <v>16047.014103010963</v>
      </c>
      <c r="Q19" s="112"/>
    </row>
    <row r="20" spans="1:17" ht="13.5" thickBot="1">
      <c r="A20" s="123" t="s">
        <v>77</v>
      </c>
      <c r="B20" s="124">
        <f t="shared" ref="B20:M20" si="4">SUM(B15:B19)</f>
        <v>6396.8887535166668</v>
      </c>
      <c r="C20" s="125">
        <f t="shared" si="4"/>
        <v>6650.083588157313</v>
      </c>
      <c r="D20" s="125">
        <f t="shared" si="4"/>
        <v>6662.163173996667</v>
      </c>
      <c r="E20" s="125">
        <f t="shared" si="4"/>
        <v>6963.2400630402153</v>
      </c>
      <c r="F20" s="125">
        <f t="shared" si="4"/>
        <v>6805.7443053066654</v>
      </c>
      <c r="G20" s="125">
        <f t="shared" si="4"/>
        <v>6655.6221504466657</v>
      </c>
      <c r="H20" s="125">
        <f t="shared" si="4"/>
        <v>6707.4254761002139</v>
      </c>
      <c r="I20" s="125">
        <f t="shared" si="4"/>
        <v>6569.2397997966664</v>
      </c>
      <c r="J20" s="125">
        <f t="shared" si="4"/>
        <v>6643.8748657840879</v>
      </c>
      <c r="K20" s="125">
        <f t="shared" si="4"/>
        <v>6859.8498738666685</v>
      </c>
      <c r="L20" s="125">
        <f t="shared" si="4"/>
        <v>6299.2237578466666</v>
      </c>
      <c r="M20" s="125">
        <f t="shared" si="4"/>
        <v>6821.358713206665</v>
      </c>
      <c r="N20" s="126"/>
    </row>
    <row r="21" spans="1:17" ht="13.5" thickBot="1"/>
    <row r="22" spans="1:17" ht="13.5" thickBot="1">
      <c r="A22" s="181" t="s">
        <v>90</v>
      </c>
      <c r="B22" s="182"/>
      <c r="C22" s="182"/>
      <c r="D22" s="182"/>
      <c r="E22" s="182"/>
      <c r="F22" s="182"/>
      <c r="G22" s="182"/>
      <c r="H22" s="182"/>
      <c r="I22" s="182"/>
      <c r="J22" s="182"/>
      <c r="K22" s="182"/>
      <c r="L22" s="182"/>
      <c r="M22" s="182"/>
      <c r="N22" s="183"/>
    </row>
    <row r="23" spans="1:17" ht="14.25">
      <c r="A23" s="109" t="s">
        <v>84</v>
      </c>
      <c r="B23" s="116" t="s">
        <v>59</v>
      </c>
      <c r="C23" s="117"/>
      <c r="D23" s="117"/>
      <c r="E23" s="117"/>
      <c r="F23" s="117"/>
      <c r="G23" s="117"/>
      <c r="H23" s="117"/>
      <c r="I23" s="117"/>
      <c r="J23" s="117"/>
      <c r="K23" s="117"/>
      <c r="L23" s="117"/>
      <c r="M23" s="117"/>
      <c r="N23" s="118"/>
    </row>
    <row r="24" spans="1:17">
      <c r="A24" s="119" t="s">
        <v>76</v>
      </c>
      <c r="B24" s="120" t="s">
        <v>12</v>
      </c>
      <c r="C24" s="120" t="s">
        <v>13</v>
      </c>
      <c r="D24" s="120" t="s">
        <v>14</v>
      </c>
      <c r="E24" s="120" t="s">
        <v>15</v>
      </c>
      <c r="F24" s="120" t="s">
        <v>16</v>
      </c>
      <c r="G24" s="120" t="s">
        <v>17</v>
      </c>
      <c r="H24" s="120" t="s">
        <v>18</v>
      </c>
      <c r="I24" s="120" t="s">
        <v>19</v>
      </c>
      <c r="J24" s="120" t="s">
        <v>20</v>
      </c>
      <c r="K24" s="120" t="s">
        <v>21</v>
      </c>
      <c r="L24" s="120" t="s">
        <v>22</v>
      </c>
      <c r="M24" s="120" t="s">
        <v>23</v>
      </c>
      <c r="N24" s="121" t="s">
        <v>77</v>
      </c>
    </row>
    <row r="25" spans="1:17">
      <c r="A25" s="122" t="s">
        <v>0</v>
      </c>
      <c r="B25" s="107">
        <v>1070.2707909999999</v>
      </c>
      <c r="C25" s="107">
        <v>1014.372944</v>
      </c>
      <c r="D25" s="107">
        <v>923.14400699999999</v>
      </c>
      <c r="E25" s="107">
        <v>950.19434899999999</v>
      </c>
      <c r="F25" s="107">
        <v>964.21877800000004</v>
      </c>
      <c r="G25" s="107">
        <v>973.93162800000005</v>
      </c>
      <c r="H25" s="107">
        <v>1137.517456</v>
      </c>
      <c r="I25" s="107">
        <v>1331.027122</v>
      </c>
      <c r="J25" s="107">
        <v>1435.4630669999999</v>
      </c>
      <c r="K25" s="107">
        <v>1413.969564</v>
      </c>
      <c r="L25" s="107">
        <v>1273.1431439999999</v>
      </c>
      <c r="M25" s="107">
        <v>1325.7326419999999</v>
      </c>
      <c r="N25" s="108">
        <f t="shared" ref="N25:N29" si="5">SUM(B25:M25)</f>
        <v>13812.985492</v>
      </c>
    </row>
    <row r="26" spans="1:17">
      <c r="A26" s="122" t="s">
        <v>1</v>
      </c>
      <c r="B26" s="107">
        <v>1057.0339819999999</v>
      </c>
      <c r="C26" s="107">
        <v>983.17486599999995</v>
      </c>
      <c r="D26" s="107">
        <v>943.33416899999997</v>
      </c>
      <c r="E26" s="107">
        <v>965.44386599999996</v>
      </c>
      <c r="F26" s="107">
        <v>987.84408499999995</v>
      </c>
      <c r="G26" s="107">
        <v>988.24183000000005</v>
      </c>
      <c r="H26" s="107">
        <v>1156.1602379999999</v>
      </c>
      <c r="I26" s="107">
        <v>1278.5591549999999</v>
      </c>
      <c r="J26" s="107">
        <v>1378.906346</v>
      </c>
      <c r="K26" s="107">
        <v>1356.074298</v>
      </c>
      <c r="L26" s="107">
        <v>1209.841488</v>
      </c>
      <c r="M26" s="107">
        <v>1234.2327499999999</v>
      </c>
      <c r="N26" s="108">
        <f t="shared" si="5"/>
        <v>13538.847072999999</v>
      </c>
    </row>
    <row r="27" spans="1:17">
      <c r="A27" s="122" t="s">
        <v>2</v>
      </c>
      <c r="B27" s="107">
        <v>1026.4910159999999</v>
      </c>
      <c r="C27" s="107">
        <v>983.56919100000005</v>
      </c>
      <c r="D27" s="107">
        <v>919.75597500000003</v>
      </c>
      <c r="E27" s="107">
        <v>955.33728299999996</v>
      </c>
      <c r="F27" s="107">
        <v>948.37969499999997</v>
      </c>
      <c r="G27" s="107">
        <v>993.41879300000005</v>
      </c>
      <c r="H27" s="107">
        <v>1144.6376600000001</v>
      </c>
      <c r="I27" s="107">
        <v>1308.237809</v>
      </c>
      <c r="J27" s="107">
        <v>1404.0177699999999</v>
      </c>
      <c r="K27" s="107">
        <v>1376.6385009999999</v>
      </c>
      <c r="L27" s="107">
        <v>1272.7855099999999</v>
      </c>
      <c r="M27" s="107">
        <v>1294.062277</v>
      </c>
      <c r="N27" s="108">
        <f t="shared" si="5"/>
        <v>13627.331480000001</v>
      </c>
    </row>
    <row r="28" spans="1:17">
      <c r="A28" s="122" t="s">
        <v>3</v>
      </c>
      <c r="B28" s="107">
        <v>1092.3785339999999</v>
      </c>
      <c r="C28" s="107">
        <v>969.57008399999995</v>
      </c>
      <c r="D28" s="107">
        <v>918.99912200000006</v>
      </c>
      <c r="E28" s="107">
        <v>958.11881500000004</v>
      </c>
      <c r="F28" s="107">
        <v>947.16447600000004</v>
      </c>
      <c r="G28" s="107">
        <v>1017.0331200000001</v>
      </c>
      <c r="H28" s="107">
        <v>1180.4713280000001</v>
      </c>
      <c r="I28" s="107">
        <v>1312.5713909999999</v>
      </c>
      <c r="J28" s="107">
        <v>1455.1267350000001</v>
      </c>
      <c r="K28" s="107">
        <v>1482.256097</v>
      </c>
      <c r="L28" s="107">
        <v>1276.5972650000001</v>
      </c>
      <c r="M28" s="107">
        <v>1235.6560460000001</v>
      </c>
      <c r="N28" s="108">
        <f t="shared" si="5"/>
        <v>13845.943013</v>
      </c>
    </row>
    <row r="29" spans="1:17">
      <c r="A29" s="122" t="s">
        <v>4</v>
      </c>
      <c r="B29" s="107">
        <v>1047.025431</v>
      </c>
      <c r="C29" s="107">
        <v>979.48929199999998</v>
      </c>
      <c r="D29" s="107">
        <v>924.94663300000002</v>
      </c>
      <c r="E29" s="107">
        <v>953.07918400000005</v>
      </c>
      <c r="F29" s="107">
        <v>946.88751300000001</v>
      </c>
      <c r="G29" s="107">
        <v>979.05684099999996</v>
      </c>
      <c r="H29" s="107">
        <v>1114.0781400000001</v>
      </c>
      <c r="I29" s="107">
        <v>1224.2344109999999</v>
      </c>
      <c r="J29" s="107">
        <v>1412.468159</v>
      </c>
      <c r="K29" s="107">
        <v>1466.0561439999999</v>
      </c>
      <c r="L29" s="107">
        <v>1271.4240110000001</v>
      </c>
      <c r="M29" s="107">
        <v>1258.118939</v>
      </c>
      <c r="N29" s="108">
        <f t="shared" si="5"/>
        <v>13576.864697999998</v>
      </c>
    </row>
    <row r="30" spans="1:17" ht="13.5" thickBot="1">
      <c r="A30" s="123" t="s">
        <v>77</v>
      </c>
      <c r="B30" s="124">
        <f t="shared" ref="B30:M30" si="6">SUM(B25:B29)</f>
        <v>5293.1997539999993</v>
      </c>
      <c r="C30" s="125">
        <f t="shared" si="6"/>
        <v>4930.1763769999998</v>
      </c>
      <c r="D30" s="125">
        <f t="shared" si="6"/>
        <v>4630.1799060000003</v>
      </c>
      <c r="E30" s="125">
        <f t="shared" si="6"/>
        <v>4782.1734969999998</v>
      </c>
      <c r="F30" s="125">
        <f t="shared" si="6"/>
        <v>4794.4945470000002</v>
      </c>
      <c r="G30" s="125">
        <f t="shared" si="6"/>
        <v>4951.6822119999997</v>
      </c>
      <c r="H30" s="125">
        <f t="shared" si="6"/>
        <v>5732.8648219999995</v>
      </c>
      <c r="I30" s="125">
        <f t="shared" si="6"/>
        <v>6454.6298879999995</v>
      </c>
      <c r="J30" s="125">
        <f t="shared" si="6"/>
        <v>7085.9820769999997</v>
      </c>
      <c r="K30" s="125">
        <f t="shared" si="6"/>
        <v>7094.9946039999995</v>
      </c>
      <c r="L30" s="125">
        <f t="shared" si="6"/>
        <v>6303.7914179999998</v>
      </c>
      <c r="M30" s="125">
        <f t="shared" si="6"/>
        <v>6347.8026540000001</v>
      </c>
      <c r="N30" s="126"/>
    </row>
    <row r="31" spans="1:17" ht="13.5" thickBot="1"/>
    <row r="32" spans="1:17" ht="13.5" thickBot="1">
      <c r="A32" s="181" t="s">
        <v>91</v>
      </c>
      <c r="B32" s="182"/>
      <c r="C32" s="182"/>
      <c r="D32" s="182"/>
      <c r="E32" s="182"/>
      <c r="F32" s="182"/>
      <c r="G32" s="182"/>
      <c r="H32" s="182"/>
      <c r="I32" s="182"/>
      <c r="J32" s="182"/>
      <c r="K32" s="182"/>
      <c r="L32" s="182"/>
      <c r="M32" s="182"/>
      <c r="N32" s="183"/>
    </row>
    <row r="33" spans="1:14" ht="14.25">
      <c r="A33" s="109" t="s">
        <v>85</v>
      </c>
      <c r="B33" s="116" t="s">
        <v>59</v>
      </c>
      <c r="C33" s="117"/>
      <c r="D33" s="117"/>
      <c r="E33" s="117"/>
      <c r="F33" s="117"/>
      <c r="G33" s="117"/>
      <c r="H33" s="117"/>
      <c r="I33" s="117"/>
      <c r="J33" s="117"/>
      <c r="K33" s="117"/>
      <c r="L33" s="117"/>
      <c r="M33" s="117"/>
      <c r="N33" s="118"/>
    </row>
    <row r="34" spans="1:14">
      <c r="A34" s="119" t="s">
        <v>76</v>
      </c>
      <c r="B34" s="120" t="s">
        <v>12</v>
      </c>
      <c r="C34" s="120" t="s">
        <v>13</v>
      </c>
      <c r="D34" s="120" t="s">
        <v>14</v>
      </c>
      <c r="E34" s="120" t="s">
        <v>15</v>
      </c>
      <c r="F34" s="120" t="s">
        <v>16</v>
      </c>
      <c r="G34" s="120" t="s">
        <v>17</v>
      </c>
      <c r="H34" s="120" t="s">
        <v>18</v>
      </c>
      <c r="I34" s="120" t="s">
        <v>19</v>
      </c>
      <c r="J34" s="120" t="s">
        <v>20</v>
      </c>
      <c r="K34" s="120" t="s">
        <v>21</v>
      </c>
      <c r="L34" s="120" t="s">
        <v>22</v>
      </c>
      <c r="M34" s="120" t="s">
        <v>23</v>
      </c>
      <c r="N34" s="121" t="s">
        <v>77</v>
      </c>
    </row>
    <row r="35" spans="1:14">
      <c r="A35" s="122" t="s">
        <v>0</v>
      </c>
      <c r="B35" s="107">
        <f t="shared" ref="B35:M39" si="7">+B25+B15</f>
        <v>2319.9821458200004</v>
      </c>
      <c r="C35" s="107">
        <f t="shared" si="7"/>
        <v>2327.9849902400001</v>
      </c>
      <c r="D35" s="107">
        <f t="shared" si="7"/>
        <v>2239.9622149299989</v>
      </c>
      <c r="E35" s="107">
        <f t="shared" si="7"/>
        <v>2281.4294475999995</v>
      </c>
      <c r="F35" s="107">
        <f t="shared" si="7"/>
        <v>2312.7729553500003</v>
      </c>
      <c r="G35" s="107">
        <f t="shared" si="7"/>
        <v>2305.6331043899991</v>
      </c>
      <c r="H35" s="107">
        <f t="shared" si="7"/>
        <v>2459.0989902399997</v>
      </c>
      <c r="I35" s="107">
        <f t="shared" si="7"/>
        <v>2632.1269361299992</v>
      </c>
      <c r="J35" s="107">
        <f t="shared" si="7"/>
        <v>2753.7637526400008</v>
      </c>
      <c r="K35" s="107">
        <f t="shared" si="7"/>
        <v>2782.1555448000008</v>
      </c>
      <c r="L35" s="107">
        <f t="shared" si="7"/>
        <v>2515.6351156800001</v>
      </c>
      <c r="M35" s="107">
        <f t="shared" si="7"/>
        <v>2704.1148918399995</v>
      </c>
      <c r="N35" s="108">
        <f t="shared" ref="N35:N39" si="8">SUM(B35:M35)</f>
        <v>29634.660089659999</v>
      </c>
    </row>
    <row r="36" spans="1:14">
      <c r="A36" s="122" t="s">
        <v>1</v>
      </c>
      <c r="B36" s="107">
        <f t="shared" si="7"/>
        <v>2314.3670457299995</v>
      </c>
      <c r="C36" s="107">
        <f t="shared" si="7"/>
        <v>2310.84997957</v>
      </c>
      <c r="D36" s="107">
        <f t="shared" si="7"/>
        <v>2296.3087408000001</v>
      </c>
      <c r="E36" s="107">
        <f t="shared" si="7"/>
        <v>2425.2048172800005</v>
      </c>
      <c r="F36" s="107">
        <f t="shared" si="7"/>
        <v>2348.6785840899993</v>
      </c>
      <c r="G36" s="107">
        <f t="shared" si="7"/>
        <v>2348.5291162900003</v>
      </c>
      <c r="H36" s="107">
        <f t="shared" si="7"/>
        <v>2511.0295861999994</v>
      </c>
      <c r="I36" s="107">
        <f t="shared" si="7"/>
        <v>2602.1508537</v>
      </c>
      <c r="J36" s="107">
        <f t="shared" si="7"/>
        <v>2691.4485454000005</v>
      </c>
      <c r="K36" s="107">
        <f t="shared" si="7"/>
        <v>2706.9252337999997</v>
      </c>
      <c r="L36" s="107">
        <f t="shared" si="7"/>
        <v>2447.0952648000002</v>
      </c>
      <c r="M36" s="107">
        <f t="shared" si="7"/>
        <v>2595.1451307999996</v>
      </c>
      <c r="N36" s="108">
        <f t="shared" si="8"/>
        <v>29597.732898459999</v>
      </c>
    </row>
    <row r="37" spans="1:14">
      <c r="A37" s="122" t="s">
        <v>2</v>
      </c>
      <c r="B37" s="107">
        <f t="shared" si="7"/>
        <v>2307.7754118666671</v>
      </c>
      <c r="C37" s="107">
        <f t="shared" si="7"/>
        <v>2322.0111701666674</v>
      </c>
      <c r="D37" s="107">
        <f t="shared" si="7"/>
        <v>2249.0588810666668</v>
      </c>
      <c r="E37" s="107">
        <f t="shared" si="7"/>
        <v>2336.0517266666666</v>
      </c>
      <c r="F37" s="107">
        <f t="shared" si="7"/>
        <v>2327.9676059666663</v>
      </c>
      <c r="G37" s="107">
        <f t="shared" si="7"/>
        <v>2332.7505466666667</v>
      </c>
      <c r="H37" s="107">
        <f t="shared" si="7"/>
        <v>2470.3983505666665</v>
      </c>
      <c r="I37" s="107">
        <f t="shared" si="7"/>
        <v>2646.7033068666669</v>
      </c>
      <c r="J37" s="107">
        <f t="shared" si="7"/>
        <v>2739.9731824666669</v>
      </c>
      <c r="K37" s="107">
        <f t="shared" si="7"/>
        <v>2759.8084769666666</v>
      </c>
      <c r="L37" s="107">
        <f t="shared" si="7"/>
        <v>2578.555185366667</v>
      </c>
      <c r="M37" s="107">
        <f t="shared" si="7"/>
        <v>2648.756322166666</v>
      </c>
      <c r="N37" s="108">
        <f t="shared" si="8"/>
        <v>29719.810166800002</v>
      </c>
    </row>
    <row r="38" spans="1:14">
      <c r="A38" s="122" t="s">
        <v>3</v>
      </c>
      <c r="B38" s="107">
        <f t="shared" si="7"/>
        <v>2420.5384059666658</v>
      </c>
      <c r="C38" s="107">
        <f t="shared" si="7"/>
        <v>2325.7183363666663</v>
      </c>
      <c r="D38" s="107">
        <f t="shared" si="7"/>
        <v>2250.2535362666663</v>
      </c>
      <c r="E38" s="107">
        <f t="shared" si="7"/>
        <v>2367.4153028666665</v>
      </c>
      <c r="F38" s="107">
        <f t="shared" si="7"/>
        <v>2306.0830756666669</v>
      </c>
      <c r="G38" s="107">
        <f t="shared" si="7"/>
        <v>2332.197364966667</v>
      </c>
      <c r="H38" s="107">
        <f t="shared" si="7"/>
        <v>2551.4370953666667</v>
      </c>
      <c r="I38" s="107">
        <f t="shared" si="7"/>
        <v>2620.8575400666668</v>
      </c>
      <c r="J38" s="107">
        <f t="shared" si="7"/>
        <v>2802.7153949666663</v>
      </c>
      <c r="K38" s="107">
        <f t="shared" si="7"/>
        <v>2869.4038845666664</v>
      </c>
      <c r="L38" s="107">
        <f t="shared" si="7"/>
        <v>2536.3652120666661</v>
      </c>
      <c r="M38" s="107">
        <f t="shared" si="7"/>
        <v>2596.2068645666664</v>
      </c>
      <c r="N38" s="108">
        <f t="shared" si="8"/>
        <v>29979.192013699998</v>
      </c>
    </row>
    <row r="39" spans="1:14">
      <c r="A39" s="122" t="s">
        <v>4</v>
      </c>
      <c r="B39" s="107">
        <f t="shared" si="7"/>
        <v>2327.4254981333333</v>
      </c>
      <c r="C39" s="107">
        <f t="shared" si="7"/>
        <v>2293.695488813979</v>
      </c>
      <c r="D39" s="107">
        <f t="shared" si="7"/>
        <v>2256.7597069333333</v>
      </c>
      <c r="E39" s="107">
        <f t="shared" si="7"/>
        <v>2335.312265626882</v>
      </c>
      <c r="F39" s="107">
        <f t="shared" si="7"/>
        <v>2304.7366312333329</v>
      </c>
      <c r="G39" s="107">
        <f t="shared" si="7"/>
        <v>2288.1942301333333</v>
      </c>
      <c r="H39" s="107">
        <f t="shared" si="7"/>
        <v>2448.3262757268817</v>
      </c>
      <c r="I39" s="107">
        <f t="shared" si="7"/>
        <v>2522.0310510333329</v>
      </c>
      <c r="J39" s="107">
        <f t="shared" si="7"/>
        <v>2741.956067310753</v>
      </c>
      <c r="K39" s="107">
        <f t="shared" si="7"/>
        <v>2836.5513377333332</v>
      </c>
      <c r="L39" s="107">
        <f t="shared" si="7"/>
        <v>2525.3643979333333</v>
      </c>
      <c r="M39" s="107">
        <f t="shared" si="7"/>
        <v>2624.9381578333332</v>
      </c>
      <c r="N39" s="108">
        <f t="shared" si="8"/>
        <v>29505.291108445159</v>
      </c>
    </row>
    <row r="40" spans="1:14" ht="13.5" thickBot="1">
      <c r="A40" s="123" t="s">
        <v>77</v>
      </c>
      <c r="B40" s="124">
        <f t="shared" ref="B40:M40" si="9">SUM(B35:B39)</f>
        <v>11690.088507516666</v>
      </c>
      <c r="C40" s="125">
        <f t="shared" si="9"/>
        <v>11580.259965157313</v>
      </c>
      <c r="D40" s="125">
        <f t="shared" si="9"/>
        <v>11292.343079996665</v>
      </c>
      <c r="E40" s="125">
        <f t="shared" si="9"/>
        <v>11745.413560040215</v>
      </c>
      <c r="F40" s="125">
        <f t="shared" si="9"/>
        <v>11600.238852306666</v>
      </c>
      <c r="G40" s="125">
        <f t="shared" si="9"/>
        <v>11607.304362446666</v>
      </c>
      <c r="H40" s="125">
        <f t="shared" si="9"/>
        <v>12440.290298100215</v>
      </c>
      <c r="I40" s="125">
        <f t="shared" si="9"/>
        <v>13023.869687796665</v>
      </c>
      <c r="J40" s="125">
        <f t="shared" si="9"/>
        <v>13729.856942784088</v>
      </c>
      <c r="K40" s="125">
        <f t="shared" si="9"/>
        <v>13954.844477866667</v>
      </c>
      <c r="L40" s="125">
        <f t="shared" si="9"/>
        <v>12603.015175846667</v>
      </c>
      <c r="M40" s="125">
        <f t="shared" si="9"/>
        <v>13169.161367206663</v>
      </c>
      <c r="N40" s="126"/>
    </row>
    <row r="41" spans="1:14" ht="13.5" thickBot="1"/>
    <row r="42" spans="1:14" ht="13.5" thickBot="1">
      <c r="A42" s="181" t="s">
        <v>92</v>
      </c>
      <c r="B42" s="182"/>
      <c r="C42" s="182"/>
      <c r="D42" s="182"/>
      <c r="E42" s="182"/>
      <c r="F42" s="182"/>
      <c r="G42" s="182"/>
      <c r="H42" s="182"/>
      <c r="I42" s="182"/>
      <c r="J42" s="182"/>
      <c r="K42" s="182"/>
      <c r="L42" s="182"/>
      <c r="M42" s="182"/>
      <c r="N42" s="183"/>
    </row>
    <row r="43" spans="1:14" ht="14.25">
      <c r="A43" s="109" t="s">
        <v>78</v>
      </c>
      <c r="B43" s="116" t="s">
        <v>59</v>
      </c>
      <c r="C43" s="117"/>
      <c r="D43" s="117"/>
      <c r="E43" s="117"/>
      <c r="F43" s="117"/>
      <c r="G43" s="117"/>
      <c r="H43" s="117"/>
      <c r="I43" s="117"/>
      <c r="J43" s="117"/>
      <c r="K43" s="117"/>
      <c r="L43" s="117"/>
      <c r="M43" s="117"/>
      <c r="N43" s="118"/>
    </row>
    <row r="44" spans="1:14">
      <c r="A44" s="119" t="s">
        <v>76</v>
      </c>
      <c r="B44" s="120" t="s">
        <v>12</v>
      </c>
      <c r="C44" s="120" t="s">
        <v>13</v>
      </c>
      <c r="D44" s="120" t="s">
        <v>14</v>
      </c>
      <c r="E44" s="120" t="s">
        <v>15</v>
      </c>
      <c r="F44" s="120" t="s">
        <v>16</v>
      </c>
      <c r="G44" s="120" t="s">
        <v>17</v>
      </c>
      <c r="H44" s="120" t="s">
        <v>18</v>
      </c>
      <c r="I44" s="120" t="s">
        <v>19</v>
      </c>
      <c r="J44" s="120" t="s">
        <v>20</v>
      </c>
      <c r="K44" s="120" t="s">
        <v>21</v>
      </c>
      <c r="L44" s="120" t="s">
        <v>22</v>
      </c>
      <c r="M44" s="120" t="s">
        <v>23</v>
      </c>
      <c r="N44" s="121" t="s">
        <v>77</v>
      </c>
    </row>
    <row r="45" spans="1:14">
      <c r="A45" s="122" t="s">
        <v>0</v>
      </c>
      <c r="B45" s="110">
        <f t="shared" ref="B45:N49" si="10">(B5-B35)/B35</f>
        <v>7.5930891320603724E-2</v>
      </c>
      <c r="C45" s="110">
        <f t="shared" si="10"/>
        <v>6.5187280156971589E-2</v>
      </c>
      <c r="D45" s="110">
        <f t="shared" si="10"/>
        <v>8.3777210088280638E-2</v>
      </c>
      <c r="E45" s="110">
        <f t="shared" si="10"/>
        <v>7.4773538396928033E-2</v>
      </c>
      <c r="F45" s="110">
        <f t="shared" si="10"/>
        <v>4.949342060802385E-2</v>
      </c>
      <c r="G45" s="110">
        <f t="shared" si="10"/>
        <v>5.9387981266095034E-2</v>
      </c>
      <c r="H45" s="110">
        <f t="shared" si="10"/>
        <v>4.012486286709846E-2</v>
      </c>
      <c r="I45" s="110">
        <f t="shared" si="10"/>
        <v>4.3931416180108561E-2</v>
      </c>
      <c r="J45" s="110">
        <f t="shared" si="10"/>
        <v>5.171236465854355E-2</v>
      </c>
      <c r="K45" s="110">
        <f t="shared" si="10"/>
        <v>6.273193510916597E-2</v>
      </c>
      <c r="L45" s="110">
        <f t="shared" si="10"/>
        <v>7.5895022704193266E-2</v>
      </c>
      <c r="M45" s="110">
        <f t="shared" si="10"/>
        <v>8.3296645027805913E-2</v>
      </c>
      <c r="N45" s="111">
        <f t="shared" si="10"/>
        <v>6.3606641228110328E-2</v>
      </c>
    </row>
    <row r="46" spans="1:14">
      <c r="A46" s="122" t="s">
        <v>1</v>
      </c>
      <c r="B46" s="110">
        <f t="shared" si="10"/>
        <v>7.6152448806757436E-2</v>
      </c>
      <c r="C46" s="110">
        <f t="shared" si="10"/>
        <v>8.3818695303639654E-2</v>
      </c>
      <c r="D46" s="110">
        <f t="shared" si="10"/>
        <v>6.5256926317231401E-2</v>
      </c>
      <c r="E46" s="110">
        <f t="shared" si="10"/>
        <v>7.3185185908983583E-2</v>
      </c>
      <c r="F46" s="110">
        <f t="shared" si="10"/>
        <v>4.4441152875092968E-2</v>
      </c>
      <c r="G46" s="110">
        <f t="shared" si="10"/>
        <v>5.539968915332532E-2</v>
      </c>
      <c r="H46" s="110">
        <f t="shared" si="10"/>
        <v>3.3569414499637393E-2</v>
      </c>
      <c r="I46" s="110">
        <f t="shared" si="10"/>
        <v>4.2793040127426157E-2</v>
      </c>
      <c r="J46" s="110">
        <f t="shared" si="10"/>
        <v>3.8863499909285726E-2</v>
      </c>
      <c r="K46" s="110">
        <f t="shared" si="10"/>
        <v>6.3097853153568209E-2</v>
      </c>
      <c r="L46" s="110">
        <f t="shared" si="10"/>
        <v>6.0207862366176257E-2</v>
      </c>
      <c r="M46" s="110">
        <f t="shared" si="10"/>
        <v>6.3609461005023904E-2</v>
      </c>
      <c r="N46" s="111">
        <f t="shared" si="10"/>
        <v>5.7951067229518899E-2</v>
      </c>
    </row>
    <row r="47" spans="1:14">
      <c r="A47" s="122" t="s">
        <v>2</v>
      </c>
      <c r="B47" s="110">
        <f t="shared" si="10"/>
        <v>5.0954760456904571E-2</v>
      </c>
      <c r="C47" s="110">
        <f t="shared" si="10"/>
        <v>8.3037970478910011E-2</v>
      </c>
      <c r="D47" s="110">
        <f t="shared" si="10"/>
        <v>7.9237800308491216E-2</v>
      </c>
      <c r="E47" s="110">
        <f t="shared" si="10"/>
        <v>6.9188934369458416E-2</v>
      </c>
      <c r="F47" s="110">
        <f t="shared" si="10"/>
        <v>6.1022456169879495E-2</v>
      </c>
      <c r="G47" s="110">
        <f t="shared" si="10"/>
        <v>4.4042706043648447E-2</v>
      </c>
      <c r="H47" s="110">
        <f t="shared" si="10"/>
        <v>7.7918536116188236E-2</v>
      </c>
      <c r="I47" s="110">
        <f t="shared" si="10"/>
        <v>4.2851051421500891E-2</v>
      </c>
      <c r="J47" s="110">
        <f t="shared" si="10"/>
        <v>4.2985125896002285E-2</v>
      </c>
      <c r="K47" s="110">
        <f t="shared" si="10"/>
        <v>5.2636335134263995E-2</v>
      </c>
      <c r="L47" s="110">
        <f t="shared" si="10"/>
        <v>5.1784231750313305E-2</v>
      </c>
      <c r="M47" s="110">
        <f t="shared" si="10"/>
        <v>5.6412328740672257E-2</v>
      </c>
      <c r="N47" s="111">
        <f t="shared" si="10"/>
        <v>5.8780481261334214E-2</v>
      </c>
    </row>
    <row r="48" spans="1:14">
      <c r="A48" s="122" t="s">
        <v>3</v>
      </c>
      <c r="B48" s="110">
        <f t="shared" si="10"/>
        <v>8.032867899170941E-2</v>
      </c>
      <c r="C48" s="110">
        <f t="shared" si="10"/>
        <v>8.7782715003633494E-2</v>
      </c>
      <c r="D48" s="110">
        <f t="shared" si="10"/>
        <v>8.058332724624663E-2</v>
      </c>
      <c r="E48" s="110">
        <f t="shared" si="10"/>
        <v>7.5045503543408401E-2</v>
      </c>
      <c r="F48" s="110">
        <f t="shared" si="10"/>
        <v>6.6143595783471135E-2</v>
      </c>
      <c r="G48" s="110">
        <f t="shared" si="10"/>
        <v>5.2200534581145923E-2</v>
      </c>
      <c r="H48" s="110">
        <f t="shared" si="10"/>
        <v>4.7119792103956511E-2</v>
      </c>
      <c r="I48" s="110">
        <f t="shared" si="10"/>
        <v>4.4424806239959924E-2</v>
      </c>
      <c r="J48" s="110">
        <f t="shared" si="10"/>
        <v>3.0290497619723324E-2</v>
      </c>
      <c r="K48" s="110">
        <f t="shared" si="10"/>
        <v>4.6630040378650463E-2</v>
      </c>
      <c r="L48" s="110">
        <f t="shared" si="10"/>
        <v>5.1844975271859516E-2</v>
      </c>
      <c r="M48" s="110">
        <f t="shared" si="10"/>
        <v>5.3064410113172832E-2</v>
      </c>
      <c r="N48" s="111">
        <f t="shared" si="10"/>
        <v>5.8590044811658457E-2</v>
      </c>
    </row>
    <row r="49" spans="1:15">
      <c r="A49" s="122" t="s">
        <v>4</v>
      </c>
      <c r="B49" s="110">
        <f t="shared" si="10"/>
        <v>4.9220907346713583E-2</v>
      </c>
      <c r="C49" s="110">
        <f t="shared" si="10"/>
        <v>6.7752448813663449E-2</v>
      </c>
      <c r="D49" s="110">
        <f t="shared" si="10"/>
        <v>6.9919289774283716E-2</v>
      </c>
      <c r="E49" s="110">
        <f t="shared" si="10"/>
        <v>5.9837603286209386E-2</v>
      </c>
      <c r="F49" s="110">
        <f t="shared" si="10"/>
        <v>5.1742790166954697E-2</v>
      </c>
      <c r="G49" s="110">
        <f t="shared" si="10"/>
        <v>5.0879305203569147E-2</v>
      </c>
      <c r="H49" s="110">
        <f t="shared" si="10"/>
        <v>5.0954137092272422E-2</v>
      </c>
      <c r="I49" s="110">
        <f t="shared" si="10"/>
        <v>4.4170041861442716E-2</v>
      </c>
      <c r="J49" s="110">
        <f t="shared" si="10"/>
        <v>4.1493355658168876E-2</v>
      </c>
      <c r="K49" s="110">
        <f t="shared" si="10"/>
        <v>6.5530294984379067E-2</v>
      </c>
      <c r="L49" s="110">
        <f t="shared" si="10"/>
        <v>6.6865538073708777E-2</v>
      </c>
      <c r="M49" s="110">
        <f t="shared" si="10"/>
        <v>6.4750674636957037E-2</v>
      </c>
      <c r="N49" s="111">
        <f t="shared" si="10"/>
        <v>5.6864281597268231E-2</v>
      </c>
    </row>
    <row r="50" spans="1:15" ht="13.5" thickBot="1">
      <c r="A50" s="123" t="s">
        <v>77</v>
      </c>
      <c r="B50" s="124"/>
      <c r="C50" s="125"/>
      <c r="D50" s="125"/>
      <c r="E50" s="125"/>
      <c r="F50" s="125"/>
      <c r="G50" s="125"/>
      <c r="H50" s="125"/>
      <c r="I50" s="125"/>
      <c r="J50" s="125"/>
      <c r="K50" s="125"/>
      <c r="L50" s="125"/>
      <c r="M50" s="125"/>
      <c r="N50" s="126"/>
    </row>
    <row r="51" spans="1:15" ht="13.5" thickBot="1"/>
    <row r="52" spans="1:15">
      <c r="A52" s="172" t="s">
        <v>86</v>
      </c>
      <c r="B52" s="173"/>
      <c r="C52" s="173"/>
      <c r="D52" s="173"/>
      <c r="E52" s="173"/>
      <c r="F52" s="173"/>
      <c r="G52" s="173"/>
      <c r="H52" s="173"/>
      <c r="I52" s="173"/>
      <c r="J52" s="173"/>
      <c r="K52" s="173"/>
      <c r="L52" s="173"/>
      <c r="M52" s="173"/>
      <c r="N52" s="174"/>
    </row>
    <row r="53" spans="1:15">
      <c r="A53" s="147" t="s">
        <v>80</v>
      </c>
      <c r="B53" s="128">
        <f t="shared" ref="B53:M53" si="11">+B6+B7</f>
        <v>4915.9793188666672</v>
      </c>
      <c r="C53" s="128">
        <f t="shared" si="11"/>
        <v>5019.3686750666657</v>
      </c>
      <c r="D53" s="128">
        <f t="shared" si="11"/>
        <v>4873.4281506666666</v>
      </c>
      <c r="E53" s="128">
        <f t="shared" si="11"/>
        <v>5100.3745389666665</v>
      </c>
      <c r="F53" s="128">
        <f t="shared" si="11"/>
        <v>4923.0824752666667</v>
      </c>
      <c r="G53" s="128">
        <f t="shared" si="11"/>
        <v>4914.128092566667</v>
      </c>
      <c r="H53" s="128">
        <f t="shared" si="11"/>
        <v>5258.2115528666673</v>
      </c>
      <c r="I53" s="128">
        <f t="shared" si="11"/>
        <v>5473.6221259666672</v>
      </c>
      <c r="J53" s="128">
        <f t="shared" si="11"/>
        <v>5653.7989303666673</v>
      </c>
      <c r="K53" s="128">
        <f t="shared" si="11"/>
        <v>5782.8010855666671</v>
      </c>
      <c r="L53" s="128">
        <f t="shared" si="11"/>
        <v>5306.5133243666669</v>
      </c>
      <c r="M53" s="128">
        <f t="shared" si="11"/>
        <v>5558.3997483666662</v>
      </c>
      <c r="N53" s="129">
        <f>+SUM(B53:M53)</f>
        <v>62779.708018900004</v>
      </c>
    </row>
    <row r="54" spans="1:15">
      <c r="A54" s="127" t="s">
        <v>81</v>
      </c>
      <c r="B54" s="130">
        <f t="shared" ref="B54:M54" si="12">+B36+B37</f>
        <v>4622.1424575966666</v>
      </c>
      <c r="C54" s="130">
        <f t="shared" si="12"/>
        <v>4632.8611497366674</v>
      </c>
      <c r="D54" s="130">
        <f t="shared" si="12"/>
        <v>4545.3676218666669</v>
      </c>
      <c r="E54" s="130">
        <f t="shared" si="12"/>
        <v>4761.2565439466671</v>
      </c>
      <c r="F54" s="130">
        <f t="shared" si="12"/>
        <v>4676.6461900566655</v>
      </c>
      <c r="G54" s="130">
        <f t="shared" si="12"/>
        <v>4681.2796629566674</v>
      </c>
      <c r="H54" s="130">
        <f t="shared" si="12"/>
        <v>4981.4279367666659</v>
      </c>
      <c r="I54" s="130">
        <f t="shared" si="12"/>
        <v>5248.8541605666669</v>
      </c>
      <c r="J54" s="130">
        <f t="shared" si="12"/>
        <v>5431.4217278666674</v>
      </c>
      <c r="K54" s="130">
        <f t="shared" si="12"/>
        <v>5466.7337107666663</v>
      </c>
      <c r="L54" s="130">
        <f t="shared" si="12"/>
        <v>5025.6504501666677</v>
      </c>
      <c r="M54" s="130">
        <f t="shared" si="12"/>
        <v>5243.9014529666656</v>
      </c>
      <c r="N54" s="129">
        <f>+SUM(B54:M54)</f>
        <v>59317.543065260012</v>
      </c>
    </row>
    <row r="55" spans="1:15" ht="13.5" thickBot="1">
      <c r="A55" s="131" t="s">
        <v>75</v>
      </c>
      <c r="B55" s="132">
        <f>(+B53-B54)/B54</f>
        <v>6.3571571833981128E-2</v>
      </c>
      <c r="C55" s="132">
        <f t="shared" ref="C55:N55" si="13">(+C53-C54)/C54</f>
        <v>8.3427392455301078E-2</v>
      </c>
      <c r="D55" s="132">
        <f t="shared" si="13"/>
        <v>7.2174696546387057E-2</v>
      </c>
      <c r="E55" s="132">
        <f t="shared" si="13"/>
        <v>7.1224474440711422E-2</v>
      </c>
      <c r="F55" s="132">
        <f t="shared" si="13"/>
        <v>5.2695088573081729E-2</v>
      </c>
      <c r="G55" s="132">
        <f t="shared" si="13"/>
        <v>4.9740337338217033E-2</v>
      </c>
      <c r="H55" s="132">
        <f t="shared" si="13"/>
        <v>5.5563107529295198E-2</v>
      </c>
      <c r="I55" s="132">
        <f t="shared" si="13"/>
        <v>4.2822291975385035E-2</v>
      </c>
      <c r="J55" s="132">
        <f t="shared" si="13"/>
        <v>4.0942724325578064E-2</v>
      </c>
      <c r="K55" s="132">
        <f t="shared" si="13"/>
        <v>5.7816493636320708E-2</v>
      </c>
      <c r="L55" s="132">
        <f t="shared" si="13"/>
        <v>5.5885875268281898E-2</v>
      </c>
      <c r="M55" s="132">
        <f t="shared" si="13"/>
        <v>5.9974104818861063E-2</v>
      </c>
      <c r="N55" s="133">
        <f t="shared" si="13"/>
        <v>5.8366627724802861E-2</v>
      </c>
    </row>
    <row r="56" spans="1:15" ht="13.5" thickBot="1"/>
    <row r="57" spans="1:15">
      <c r="A57" s="175" t="s">
        <v>79</v>
      </c>
      <c r="B57" s="176"/>
      <c r="C57" s="176"/>
      <c r="D57" s="176"/>
      <c r="E57" s="176"/>
      <c r="F57" s="176"/>
      <c r="G57" s="176"/>
      <c r="H57" s="176"/>
      <c r="I57" s="176"/>
      <c r="J57" s="176"/>
      <c r="K57" s="176"/>
      <c r="L57" s="176"/>
      <c r="M57" s="176"/>
      <c r="N57" s="177"/>
    </row>
    <row r="58" spans="1:15">
      <c r="A58" s="134"/>
      <c r="B58" s="135"/>
      <c r="C58" s="135"/>
      <c r="D58" s="135"/>
      <c r="E58" s="135"/>
      <c r="F58" s="135"/>
      <c r="G58" s="135"/>
      <c r="H58" s="135"/>
      <c r="I58" s="135"/>
      <c r="J58" s="135"/>
      <c r="K58" s="135"/>
      <c r="L58" s="135"/>
      <c r="M58" s="135"/>
      <c r="N58" s="136"/>
    </row>
    <row r="59" spans="1:15">
      <c r="A59" s="134"/>
      <c r="B59" s="135"/>
      <c r="C59" s="135"/>
      <c r="D59" s="135"/>
      <c r="E59" s="135"/>
      <c r="F59" s="135"/>
      <c r="G59" s="135"/>
      <c r="H59" s="135"/>
      <c r="I59" s="135"/>
      <c r="J59" s="135"/>
      <c r="K59" s="135"/>
      <c r="L59" s="135"/>
      <c r="M59" s="135"/>
      <c r="N59" s="136"/>
    </row>
    <row r="60" spans="1:15">
      <c r="A60" s="134"/>
      <c r="B60" s="135"/>
      <c r="C60" s="135"/>
      <c r="D60" s="135"/>
      <c r="E60" s="135"/>
      <c r="F60" s="135"/>
      <c r="G60" s="135"/>
      <c r="H60" s="135"/>
      <c r="I60" s="135"/>
      <c r="J60" s="135"/>
      <c r="K60" s="135"/>
      <c r="L60" s="135"/>
      <c r="M60" s="135"/>
      <c r="N60" s="136"/>
    </row>
    <row r="61" spans="1:15">
      <c r="A61" s="134"/>
      <c r="B61" s="135"/>
      <c r="C61" s="135"/>
      <c r="D61" s="135"/>
      <c r="E61" s="135"/>
      <c r="F61" s="135"/>
      <c r="G61" s="135"/>
      <c r="H61" s="135"/>
      <c r="I61" s="135"/>
      <c r="J61" s="135"/>
      <c r="K61" s="135"/>
      <c r="L61" s="135"/>
      <c r="M61" s="135"/>
      <c r="N61" s="136"/>
    </row>
    <row r="62" spans="1:15" ht="13.5" thickBot="1">
      <c r="A62" s="137"/>
      <c r="B62" s="138"/>
      <c r="C62" s="138"/>
      <c r="D62" s="138"/>
      <c r="E62" s="138"/>
      <c r="F62" s="138"/>
      <c r="G62" s="138"/>
      <c r="H62" s="138"/>
      <c r="I62" s="138"/>
      <c r="J62" s="138"/>
      <c r="K62" s="138"/>
      <c r="L62" s="138"/>
      <c r="M62" s="138"/>
      <c r="N62" s="139"/>
      <c r="O62" s="112"/>
    </row>
    <row r="63" spans="1:15">
      <c r="A63" s="140"/>
      <c r="B63" s="140"/>
      <c r="C63" s="140"/>
      <c r="D63" s="140"/>
      <c r="E63" s="140"/>
      <c r="F63" s="140"/>
      <c r="G63" s="140"/>
      <c r="H63" s="140"/>
      <c r="I63" s="140"/>
      <c r="J63" s="140"/>
      <c r="K63" s="140"/>
      <c r="L63" s="140"/>
      <c r="M63" s="140"/>
      <c r="N63" s="140"/>
    </row>
    <row r="64" spans="1:15">
      <c r="A64" s="140"/>
      <c r="B64" s="140"/>
      <c r="C64" s="140"/>
      <c r="D64" s="140"/>
      <c r="E64" s="140"/>
      <c r="F64" s="140"/>
      <c r="G64" s="140"/>
      <c r="H64" s="140"/>
      <c r="I64" s="140"/>
      <c r="J64" s="140"/>
      <c r="K64" s="140"/>
      <c r="L64" s="140"/>
      <c r="M64" s="140"/>
      <c r="N64" s="140"/>
    </row>
    <row r="65" spans="1:14" ht="13.5" thickBot="1">
      <c r="A65" s="140"/>
      <c r="B65" s="140"/>
      <c r="C65" s="140"/>
      <c r="D65" s="140"/>
      <c r="E65" s="140"/>
      <c r="F65" s="140"/>
      <c r="G65" s="140"/>
      <c r="H65" s="140"/>
      <c r="I65" s="140"/>
      <c r="J65" s="140"/>
      <c r="K65" s="140"/>
      <c r="L65" s="140"/>
      <c r="M65" s="140"/>
      <c r="N65" s="140"/>
    </row>
    <row r="66" spans="1:14">
      <c r="A66" s="178"/>
      <c r="B66" s="179"/>
      <c r="C66" s="179"/>
      <c r="D66" s="179"/>
      <c r="E66" s="179"/>
      <c r="F66" s="179"/>
      <c r="G66" s="179"/>
      <c r="H66" s="179"/>
      <c r="I66" s="179"/>
      <c r="J66" s="179"/>
      <c r="K66" s="179"/>
      <c r="L66" s="179"/>
      <c r="M66" s="179"/>
      <c r="N66" s="180"/>
    </row>
    <row r="67" spans="1:14">
      <c r="A67" s="134"/>
      <c r="B67" s="135"/>
      <c r="C67" s="135"/>
      <c r="D67" s="135"/>
      <c r="E67" s="135"/>
      <c r="F67" s="135"/>
      <c r="G67" s="135"/>
      <c r="H67" s="135"/>
      <c r="I67" s="135"/>
      <c r="J67" s="135"/>
      <c r="K67" s="135"/>
      <c r="L67" s="135"/>
      <c r="M67" s="135"/>
      <c r="N67" s="136"/>
    </row>
    <row r="68" spans="1:14">
      <c r="A68" s="134"/>
      <c r="B68" s="135"/>
      <c r="C68" s="135"/>
      <c r="D68" s="135"/>
      <c r="E68" s="135"/>
      <c r="F68" s="135"/>
      <c r="G68" s="135"/>
      <c r="H68" s="135"/>
      <c r="I68" s="135"/>
      <c r="J68" s="135"/>
      <c r="K68" s="135"/>
      <c r="L68" s="135"/>
      <c r="M68" s="135"/>
      <c r="N68" s="136"/>
    </row>
    <row r="69" spans="1:14">
      <c r="A69" s="134"/>
      <c r="B69" s="135"/>
      <c r="C69" s="135"/>
      <c r="D69" s="135"/>
      <c r="E69" s="135"/>
      <c r="F69" s="135"/>
      <c r="G69" s="135"/>
      <c r="H69" s="135"/>
      <c r="I69" s="135"/>
      <c r="J69" s="135"/>
      <c r="K69" s="135"/>
      <c r="L69" s="135"/>
      <c r="M69" s="135"/>
      <c r="N69" s="136"/>
    </row>
    <row r="70" spans="1:14">
      <c r="A70" s="134"/>
      <c r="B70" s="135"/>
      <c r="C70" s="135"/>
      <c r="D70" s="135"/>
      <c r="E70" s="135"/>
      <c r="F70" s="135"/>
      <c r="G70" s="135"/>
      <c r="H70" s="135"/>
      <c r="I70" s="135"/>
      <c r="J70" s="135"/>
      <c r="K70" s="135"/>
      <c r="L70" s="135"/>
      <c r="M70" s="135"/>
      <c r="N70" s="136"/>
    </row>
    <row r="71" spans="1:14" ht="13.5" thickBot="1">
      <c r="A71" s="137"/>
      <c r="B71" s="138"/>
      <c r="C71" s="138"/>
      <c r="D71" s="138"/>
      <c r="E71" s="138"/>
      <c r="F71" s="138"/>
      <c r="G71" s="138"/>
      <c r="H71" s="138"/>
      <c r="I71" s="138"/>
      <c r="J71" s="138"/>
      <c r="K71" s="138"/>
      <c r="L71" s="138"/>
      <c r="M71" s="138"/>
      <c r="N71" s="139"/>
    </row>
    <row r="73" spans="1:14">
      <c r="A73" s="148"/>
    </row>
    <row r="75" spans="1:14" ht="18">
      <c r="F75" s="164" t="s">
        <v>95</v>
      </c>
      <c r="G75" s="163"/>
    </row>
  </sheetData>
  <mergeCells count="8">
    <mergeCell ref="A52:N52"/>
    <mergeCell ref="A57:N57"/>
    <mergeCell ref="A66:N66"/>
    <mergeCell ref="A2:N2"/>
    <mergeCell ref="A12:N12"/>
    <mergeCell ref="A22:N22"/>
    <mergeCell ref="A32:N32"/>
    <mergeCell ref="A42:N42"/>
  </mergeCells>
  <pageMargins left="0.7" right="0.7" top="0.75" bottom="0.75" header="0.3" footer="0.3"/>
  <pageSetup paperSize="9" scale="5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2013-09-26T17:36:49+00:00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42E4891C-BB74-484B-8981-73B94ED5D1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Statistical analysis</vt:lpstr>
      <vt:lpstr>SF mapping</vt:lpstr>
      <vt:lpstr>SF Normalisation</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2013-09-26T12:21:16Z</cp:lastPrinted>
  <dcterms:created xsi:type="dcterms:W3CDTF">2013-06-13T19:10:54Z</dcterms:created>
  <dcterms:modified xsi:type="dcterms:W3CDTF">2013-09-26T17:36:49Z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