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0" windowWidth="15480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13" i="1"/>
  <c r="I113" s="1"/>
  <c r="G113"/>
  <c r="F113"/>
  <c r="E113"/>
  <c r="D113"/>
  <c r="C113"/>
  <c r="H112"/>
  <c r="I124" s="1"/>
  <c r="G112"/>
  <c r="F112"/>
  <c r="E112"/>
  <c r="D112"/>
  <c r="C112"/>
  <c r="I123" s="1"/>
  <c r="H111"/>
  <c r="I111" s="1"/>
  <c r="G111"/>
  <c r="F111"/>
  <c r="E111"/>
  <c r="D111"/>
  <c r="C111"/>
  <c r="H123" s="1"/>
  <c r="H110"/>
  <c r="G124" s="1"/>
  <c r="G110"/>
  <c r="F110"/>
  <c r="E110"/>
  <c r="D110"/>
  <c r="C110"/>
  <c r="G123" s="1"/>
  <c r="H109"/>
  <c r="I109" s="1"/>
  <c r="G109"/>
  <c r="F109"/>
  <c r="E109"/>
  <c r="D109"/>
  <c r="C109"/>
  <c r="F123" s="1"/>
  <c r="H108"/>
  <c r="E124" s="1"/>
  <c r="G108"/>
  <c r="F108"/>
  <c r="E108"/>
  <c r="D108"/>
  <c r="C108"/>
  <c r="E123" s="1"/>
  <c r="H107"/>
  <c r="I107" s="1"/>
  <c r="G107"/>
  <c r="F107"/>
  <c r="E107"/>
  <c r="D107"/>
  <c r="C107"/>
  <c r="D123" s="1"/>
  <c r="H106"/>
  <c r="C124" s="1"/>
  <c r="G106"/>
  <c r="F106"/>
  <c r="E106"/>
  <c r="D106"/>
  <c r="C106"/>
  <c r="C123" s="1"/>
  <c r="C101"/>
  <c r="AS101" s="1"/>
  <c r="C94"/>
  <c r="AM64"/>
  <c r="U51"/>
  <c r="T51"/>
  <c r="S51"/>
  <c r="R51"/>
  <c r="Q51"/>
  <c r="U50"/>
  <c r="T50"/>
  <c r="S50"/>
  <c r="R50"/>
  <c r="Q50"/>
  <c r="U49"/>
  <c r="T49"/>
  <c r="S49"/>
  <c r="R49"/>
  <c r="Q49"/>
  <c r="AI48"/>
  <c r="U48"/>
  <c r="T48"/>
  <c r="S48"/>
  <c r="R48"/>
  <c r="Q48"/>
  <c r="U47"/>
  <c r="AA59" s="1"/>
  <c r="T47"/>
  <c r="S47"/>
  <c r="Y59" s="1"/>
  <c r="R47"/>
  <c r="Q47"/>
  <c r="W59" s="1"/>
  <c r="AC59" s="1"/>
  <c r="U46"/>
  <c r="T46"/>
  <c r="S46"/>
  <c r="R46"/>
  <c r="Q46"/>
  <c r="U45"/>
  <c r="T45"/>
  <c r="S45"/>
  <c r="R45"/>
  <c r="Q45"/>
  <c r="U44"/>
  <c r="T44"/>
  <c r="S44"/>
  <c r="R44"/>
  <c r="Q44"/>
  <c r="U43"/>
  <c r="T43"/>
  <c r="S43"/>
  <c r="R43"/>
  <c r="Q43"/>
  <c r="U42"/>
  <c r="T42"/>
  <c r="S42"/>
  <c r="R42"/>
  <c r="Q42"/>
  <c r="U41"/>
  <c r="T41"/>
  <c r="S41"/>
  <c r="R41"/>
  <c r="Q41"/>
  <c r="U40"/>
  <c r="T40"/>
  <c r="S40"/>
  <c r="R40"/>
  <c r="Q40"/>
  <c r="AL36"/>
  <c r="X88" l="1"/>
  <c r="X76"/>
  <c r="X64"/>
  <c r="X52"/>
  <c r="Z88"/>
  <c r="Z76"/>
  <c r="Z64"/>
  <c r="Z52"/>
  <c r="W89"/>
  <c r="AC89" s="1"/>
  <c r="W77"/>
  <c r="AC77" s="1"/>
  <c r="W65"/>
  <c r="AC65" s="1"/>
  <c r="W53"/>
  <c r="AC53" s="1"/>
  <c r="Y89"/>
  <c r="Y77"/>
  <c r="Y65"/>
  <c r="Y53"/>
  <c r="AA89"/>
  <c r="AA77"/>
  <c r="AA65"/>
  <c r="AA53"/>
  <c r="X90"/>
  <c r="X78"/>
  <c r="X54"/>
  <c r="X66"/>
  <c r="Z90"/>
  <c r="Z78"/>
  <c r="Z54"/>
  <c r="Z66"/>
  <c r="W91"/>
  <c r="AC91" s="1"/>
  <c r="W79"/>
  <c r="AC79" s="1"/>
  <c r="W67"/>
  <c r="AC67" s="1"/>
  <c r="W55"/>
  <c r="AC55" s="1"/>
  <c r="Y91"/>
  <c r="Y79"/>
  <c r="Y67"/>
  <c r="Y55"/>
  <c r="AA91"/>
  <c r="AA79"/>
  <c r="AA67"/>
  <c r="AA55"/>
  <c r="W92"/>
  <c r="AC92" s="1"/>
  <c r="AI90" s="1"/>
  <c r="W80"/>
  <c r="AC80" s="1"/>
  <c r="W68"/>
  <c r="AC68" s="1"/>
  <c r="W56"/>
  <c r="AC56" s="1"/>
  <c r="Y92"/>
  <c r="Y80"/>
  <c r="Y68"/>
  <c r="Y56"/>
  <c r="AA92"/>
  <c r="AA80"/>
  <c r="AA68"/>
  <c r="AA56"/>
  <c r="W81"/>
  <c r="AC81" s="1"/>
  <c r="W69"/>
  <c r="AC69" s="1"/>
  <c r="W57"/>
  <c r="AC57" s="1"/>
  <c r="Y81"/>
  <c r="Y69"/>
  <c r="Y57"/>
  <c r="AA81"/>
  <c r="AA69"/>
  <c r="AA57"/>
  <c r="W82"/>
  <c r="AC82" s="1"/>
  <c r="W70"/>
  <c r="AC70" s="1"/>
  <c r="W58"/>
  <c r="AC58" s="1"/>
  <c r="AI56" s="1"/>
  <c r="AO56" s="1"/>
  <c r="Y82"/>
  <c r="Y70"/>
  <c r="Y58"/>
  <c r="W88"/>
  <c r="AC88" s="1"/>
  <c r="AI86" s="1"/>
  <c r="W76"/>
  <c r="AC76" s="1"/>
  <c r="AI74" s="1"/>
  <c r="W64"/>
  <c r="AC64" s="1"/>
  <c r="AI62" s="1"/>
  <c r="AO62" s="1"/>
  <c r="W52"/>
  <c r="AC52" s="1"/>
  <c r="Y88"/>
  <c r="Y76"/>
  <c r="Y64"/>
  <c r="Y52"/>
  <c r="AA88"/>
  <c r="AA76"/>
  <c r="AA64"/>
  <c r="AA52"/>
  <c r="X89"/>
  <c r="AD89" s="1"/>
  <c r="X77"/>
  <c r="AD77" s="1"/>
  <c r="X53"/>
  <c r="AD53" s="1"/>
  <c r="X65"/>
  <c r="AD65" s="1"/>
  <c r="Z89"/>
  <c r="Z77"/>
  <c r="Z53"/>
  <c r="Z65"/>
  <c r="W90"/>
  <c r="AC90" s="1"/>
  <c r="AI88" s="1"/>
  <c r="W78"/>
  <c r="AC78" s="1"/>
  <c r="AI76" s="1"/>
  <c r="W66"/>
  <c r="AC66" s="1"/>
  <c r="AI64" s="1"/>
  <c r="W54"/>
  <c r="AC54" s="1"/>
  <c r="AI52" s="1"/>
  <c r="AO52" s="1"/>
  <c r="Y90"/>
  <c r="Y78"/>
  <c r="Y66"/>
  <c r="Y54"/>
  <c r="AA90"/>
  <c r="AA78"/>
  <c r="AA66"/>
  <c r="AA54"/>
  <c r="X91"/>
  <c r="AD91" s="1"/>
  <c r="X79"/>
  <c r="AD79" s="1"/>
  <c r="X55"/>
  <c r="AD55" s="1"/>
  <c r="X67"/>
  <c r="AD67" s="1"/>
  <c r="Z91"/>
  <c r="Z79"/>
  <c r="Z55"/>
  <c r="Z67"/>
  <c r="X92"/>
  <c r="AD92" s="1"/>
  <c r="AJ87" s="1"/>
  <c r="X80"/>
  <c r="AD80" s="1"/>
  <c r="X56"/>
  <c r="AD56" s="1"/>
  <c r="X68"/>
  <c r="AD68" s="1"/>
  <c r="Z92"/>
  <c r="Z80"/>
  <c r="Z56"/>
  <c r="Z68"/>
  <c r="X81"/>
  <c r="AD81" s="1"/>
  <c r="X69"/>
  <c r="AD69" s="1"/>
  <c r="X57"/>
  <c r="AD57" s="1"/>
  <c r="Z81"/>
  <c r="Z69"/>
  <c r="Z57"/>
  <c r="X82"/>
  <c r="AD82" s="1"/>
  <c r="X70"/>
  <c r="AD70" s="1"/>
  <c r="X58"/>
  <c r="AD58" s="1"/>
  <c r="AA82"/>
  <c r="AA70"/>
  <c r="X83"/>
  <c r="X71"/>
  <c r="Z83"/>
  <c r="Z71"/>
  <c r="W84"/>
  <c r="AC84" s="1"/>
  <c r="W72"/>
  <c r="AC72" s="1"/>
  <c r="Y84"/>
  <c r="Y72"/>
  <c r="AA84"/>
  <c r="AA72"/>
  <c r="W85"/>
  <c r="AC85" s="1"/>
  <c r="W73"/>
  <c r="AC73" s="1"/>
  <c r="Y85"/>
  <c r="Y73"/>
  <c r="AA85"/>
  <c r="AA73"/>
  <c r="W86"/>
  <c r="AC86" s="1"/>
  <c r="W74"/>
  <c r="AC74" s="1"/>
  <c r="Y86"/>
  <c r="Y74"/>
  <c r="AA86"/>
  <c r="AA74"/>
  <c r="W87"/>
  <c r="AC87" s="1"/>
  <c r="AI85" s="1"/>
  <c r="W75"/>
  <c r="AC75" s="1"/>
  <c r="AI73" s="1"/>
  <c r="Y87"/>
  <c r="Y75"/>
  <c r="AA87"/>
  <c r="AA75"/>
  <c r="AA58"/>
  <c r="W60"/>
  <c r="AC60" s="1"/>
  <c r="Y60"/>
  <c r="AA60"/>
  <c r="W61"/>
  <c r="AC61" s="1"/>
  <c r="AI59" s="1"/>
  <c r="AO59" s="1"/>
  <c r="Y61"/>
  <c r="AA61"/>
  <c r="W62"/>
  <c r="AC62" s="1"/>
  <c r="Y62"/>
  <c r="AA62"/>
  <c r="W63"/>
  <c r="AC63" s="1"/>
  <c r="AI61" s="1"/>
  <c r="AO61" s="1"/>
  <c r="Y63"/>
  <c r="AA63"/>
  <c r="Z82"/>
  <c r="Z70"/>
  <c r="W83"/>
  <c r="AC83" s="1"/>
  <c r="AI81" s="1"/>
  <c r="W71"/>
  <c r="AC71" s="1"/>
  <c r="AI69" s="1"/>
  <c r="Y83"/>
  <c r="Y71"/>
  <c r="AA83"/>
  <c r="AA71"/>
  <c r="X84"/>
  <c r="AD84" s="1"/>
  <c r="X72"/>
  <c r="AD72" s="1"/>
  <c r="Z84"/>
  <c r="Z72"/>
  <c r="X85"/>
  <c r="AD85" s="1"/>
  <c r="X73"/>
  <c r="AD73" s="1"/>
  <c r="Z85"/>
  <c r="Z73"/>
  <c r="X86"/>
  <c r="AD86" s="1"/>
  <c r="X74"/>
  <c r="AD74" s="1"/>
  <c r="Z86"/>
  <c r="Z74"/>
  <c r="X87"/>
  <c r="AD87" s="1"/>
  <c r="X75"/>
  <c r="AD75" s="1"/>
  <c r="Z87"/>
  <c r="Z75"/>
  <c r="Z58"/>
  <c r="X59"/>
  <c r="AD59" s="1"/>
  <c r="Z59"/>
  <c r="X60"/>
  <c r="AD60" s="1"/>
  <c r="Z60"/>
  <c r="X61"/>
  <c r="AD61" s="1"/>
  <c r="Z61"/>
  <c r="X62"/>
  <c r="AD62" s="1"/>
  <c r="Z62"/>
  <c r="X63"/>
  <c r="AD63" s="1"/>
  <c r="Z63"/>
  <c r="I108"/>
  <c r="I110"/>
  <c r="I112"/>
  <c r="D124"/>
  <c r="F124"/>
  <c r="H124"/>
  <c r="I106"/>
  <c r="AJ56" l="1"/>
  <c r="AJ54"/>
  <c r="AJ69"/>
  <c r="AJ68"/>
  <c r="AJ67"/>
  <c r="AE62"/>
  <c r="AE60"/>
  <c r="AE87"/>
  <c r="AG87" s="1"/>
  <c r="AM58" s="1"/>
  <c r="AE86"/>
  <c r="AK78" s="1"/>
  <c r="AI84"/>
  <c r="AE85"/>
  <c r="AI83"/>
  <c r="AE84"/>
  <c r="AK76" s="1"/>
  <c r="AI82"/>
  <c r="AD83"/>
  <c r="AJ78" s="1"/>
  <c r="AE59"/>
  <c r="AK51" s="1"/>
  <c r="AJ53"/>
  <c r="AJ77"/>
  <c r="AJ52"/>
  <c r="AJ76"/>
  <c r="AJ51"/>
  <c r="AJ50"/>
  <c r="AJ86"/>
  <c r="AE70"/>
  <c r="AP56"/>
  <c r="AI80"/>
  <c r="AE57"/>
  <c r="AE81"/>
  <c r="AI67"/>
  <c r="AE56"/>
  <c r="AK48" s="1"/>
  <c r="AE80"/>
  <c r="AI54"/>
  <c r="AO54" s="1"/>
  <c r="AP54" s="1"/>
  <c r="AI78"/>
  <c r="AE55"/>
  <c r="AK47" s="1"/>
  <c r="AE79"/>
  <c r="AK71" s="1"/>
  <c r="AI53"/>
  <c r="AO53" s="1"/>
  <c r="AP53" s="1"/>
  <c r="AI77"/>
  <c r="AD66"/>
  <c r="AJ61" s="1"/>
  <c r="AP61" s="1"/>
  <c r="AQ61" s="1"/>
  <c r="AD78"/>
  <c r="AJ73" s="1"/>
  <c r="AE53"/>
  <c r="AE77"/>
  <c r="AI51"/>
  <c r="AI75"/>
  <c r="AD52"/>
  <c r="AD76"/>
  <c r="AJ71" s="1"/>
  <c r="AJ57"/>
  <c r="AJ55"/>
  <c r="AF63"/>
  <c r="AF62"/>
  <c r="AF60"/>
  <c r="AF59"/>
  <c r="AL45" s="1"/>
  <c r="AF87"/>
  <c r="AF86"/>
  <c r="AL72" s="1"/>
  <c r="AJ81"/>
  <c r="AF85"/>
  <c r="AL71" s="1"/>
  <c r="AJ80"/>
  <c r="AF84"/>
  <c r="AL70" s="1"/>
  <c r="AJ79"/>
  <c r="AE83"/>
  <c r="AK75" s="1"/>
  <c r="AE63"/>
  <c r="AG62"/>
  <c r="AM33" s="1"/>
  <c r="AI60"/>
  <c r="AO60" s="1"/>
  <c r="AE61"/>
  <c r="AK53" s="1"/>
  <c r="AG60"/>
  <c r="AM31" s="1"/>
  <c r="AI58"/>
  <c r="AO58" s="1"/>
  <c r="AE75"/>
  <c r="AF75" s="1"/>
  <c r="AE74"/>
  <c r="AK66" s="1"/>
  <c r="AI72"/>
  <c r="AE73"/>
  <c r="AI71"/>
  <c r="AE72"/>
  <c r="AK64" s="1"/>
  <c r="AI70"/>
  <c r="AD71"/>
  <c r="AJ66" s="1"/>
  <c r="AG59"/>
  <c r="AM30" s="1"/>
  <c r="AI57"/>
  <c r="AO57" s="1"/>
  <c r="AP57" s="1"/>
  <c r="AJ65"/>
  <c r="AF57"/>
  <c r="AG57" s="1"/>
  <c r="AM28" s="1"/>
  <c r="AF81"/>
  <c r="AJ64"/>
  <c r="AF80"/>
  <c r="AL66" s="1"/>
  <c r="AJ63"/>
  <c r="AJ75"/>
  <c r="AF79"/>
  <c r="AL65" s="1"/>
  <c r="AJ62"/>
  <c r="AP62" s="1"/>
  <c r="AJ74"/>
  <c r="AE78"/>
  <c r="AK70" s="1"/>
  <c r="AP52"/>
  <c r="AF65"/>
  <c r="AF77"/>
  <c r="AJ60"/>
  <c r="AJ72"/>
  <c r="AE52"/>
  <c r="AE76"/>
  <c r="AK68" s="1"/>
  <c r="AI50"/>
  <c r="AI49"/>
  <c r="AE58"/>
  <c r="AK50" s="1"/>
  <c r="AE82"/>
  <c r="AK74" s="1"/>
  <c r="AI68"/>
  <c r="AG81"/>
  <c r="AM52" s="1"/>
  <c r="AE69"/>
  <c r="AK61" s="1"/>
  <c r="AI55"/>
  <c r="AO55" s="1"/>
  <c r="AP55" s="1"/>
  <c r="AI79"/>
  <c r="AE68"/>
  <c r="AK60" s="1"/>
  <c r="AE92"/>
  <c r="AK84" s="1"/>
  <c r="AI66"/>
  <c r="AE67"/>
  <c r="AE91"/>
  <c r="AK83" s="1"/>
  <c r="AI65"/>
  <c r="AI89"/>
  <c r="AD54"/>
  <c r="AJ49" s="1"/>
  <c r="AD90"/>
  <c r="AJ85" s="1"/>
  <c r="AE65"/>
  <c r="AE89"/>
  <c r="AF89" s="1"/>
  <c r="AI63"/>
  <c r="AO63" s="1"/>
  <c r="AP63" s="1"/>
  <c r="AI87"/>
  <c r="AD64"/>
  <c r="AJ59" s="1"/>
  <c r="AP59" s="1"/>
  <c r="AD88"/>
  <c r="AJ83" s="1"/>
  <c r="AG65" l="1"/>
  <c r="AM36" s="1"/>
  <c r="AK59"/>
  <c r="AQ59" s="1"/>
  <c r="AE54"/>
  <c r="AK46" s="1"/>
  <c r="AF67"/>
  <c r="AL53" s="1"/>
  <c r="AF68"/>
  <c r="AK65"/>
  <c r="AG75"/>
  <c r="AM46" s="1"/>
  <c r="AP60"/>
  <c r="AQ60" s="1"/>
  <c r="AJ82"/>
  <c r="AF58"/>
  <c r="AL44" s="1"/>
  <c r="AL48"/>
  <c r="AF76"/>
  <c r="AL62" s="1"/>
  <c r="AK69"/>
  <c r="AG77"/>
  <c r="AM48" s="1"/>
  <c r="AF78"/>
  <c r="AL64" s="1"/>
  <c r="AG79"/>
  <c r="AM50" s="1"/>
  <c r="AK72"/>
  <c r="AG80"/>
  <c r="AM51" s="1"/>
  <c r="AK49"/>
  <c r="AE88"/>
  <c r="AK80" s="1"/>
  <c r="AJ84"/>
  <c r="AE90"/>
  <c r="AK82" s="1"/>
  <c r="AF91"/>
  <c r="AF56"/>
  <c r="AL42" s="1"/>
  <c r="AG84"/>
  <c r="AM55" s="1"/>
  <c r="AK77"/>
  <c r="AG86"/>
  <c r="AM57" s="1"/>
  <c r="AK52"/>
  <c r="AQ52" s="1"/>
  <c r="AF70"/>
  <c r="AF72"/>
  <c r="AL58" s="1"/>
  <c r="AF73"/>
  <c r="AF74"/>
  <c r="AL60" s="1"/>
  <c r="AK81"/>
  <c r="AG89"/>
  <c r="AM60" s="1"/>
  <c r="AF90"/>
  <c r="AL76" s="1"/>
  <c r="AG91"/>
  <c r="AM62" s="1"/>
  <c r="AG68"/>
  <c r="AM39" s="1"/>
  <c r="AK44"/>
  <c r="AK43"/>
  <c r="AG78"/>
  <c r="AM49" s="1"/>
  <c r="AL43"/>
  <c r="AK67"/>
  <c r="AF82"/>
  <c r="AF61"/>
  <c r="AL47" s="1"/>
  <c r="AJ46"/>
  <c r="AJ47"/>
  <c r="AF52"/>
  <c r="AK45"/>
  <c r="AQ53"/>
  <c r="AR53" s="1"/>
  <c r="AG56"/>
  <c r="AM27" s="1"/>
  <c r="AK73"/>
  <c r="AE64"/>
  <c r="AK56" s="1"/>
  <c r="AQ56" s="1"/>
  <c r="AJ48"/>
  <c r="AF53"/>
  <c r="AE66"/>
  <c r="AK58" s="1"/>
  <c r="AF55"/>
  <c r="AL41" s="1"/>
  <c r="AF92"/>
  <c r="AL78" s="1"/>
  <c r="AF69"/>
  <c r="AL55" s="1"/>
  <c r="AG82"/>
  <c r="AM53" s="1"/>
  <c r="AF83"/>
  <c r="AG85"/>
  <c r="AM56" s="1"/>
  <c r="AK79"/>
  <c r="AG58"/>
  <c r="AM29" s="1"/>
  <c r="AK54"/>
  <c r="AQ54" s="1"/>
  <c r="AG63"/>
  <c r="AM34" s="1"/>
  <c r="AE71"/>
  <c r="AK62" s="1"/>
  <c r="AQ62" s="1"/>
  <c r="AR62" s="1"/>
  <c r="AS62" s="1"/>
  <c r="AJ70"/>
  <c r="AJ58"/>
  <c r="AP58" s="1"/>
  <c r="AQ58" s="1"/>
  <c r="AR58" s="1"/>
  <c r="AS58" s="1"/>
  <c r="AS53" l="1"/>
  <c r="AG53"/>
  <c r="AM24" s="1"/>
  <c r="AL38"/>
  <c r="AL37"/>
  <c r="AL68"/>
  <c r="AL59"/>
  <c r="AR59" s="1"/>
  <c r="AG73"/>
  <c r="AM44" s="1"/>
  <c r="AG61"/>
  <c r="AM32" s="1"/>
  <c r="AL77"/>
  <c r="AL46"/>
  <c r="AR60"/>
  <c r="AS60" s="1"/>
  <c r="AG74"/>
  <c r="AM45" s="1"/>
  <c r="AG72"/>
  <c r="AM43" s="1"/>
  <c r="AL54"/>
  <c r="AR54" s="1"/>
  <c r="AS54" s="1"/>
  <c r="AG76"/>
  <c r="AM47" s="1"/>
  <c r="AG67"/>
  <c r="AM38" s="1"/>
  <c r="AF54"/>
  <c r="AL40" s="1"/>
  <c r="AK57"/>
  <c r="AQ57" s="1"/>
  <c r="AF64"/>
  <c r="AF88"/>
  <c r="AK63"/>
  <c r="AQ63" s="1"/>
  <c r="AF71"/>
  <c r="AL57" s="1"/>
  <c r="AL69"/>
  <c r="AG83"/>
  <c r="AM54" s="1"/>
  <c r="AG69"/>
  <c r="AM40" s="1"/>
  <c r="AG55"/>
  <c r="AM26" s="1"/>
  <c r="AF66"/>
  <c r="AG52"/>
  <c r="AM23" s="1"/>
  <c r="AL56"/>
  <c r="AR56" s="1"/>
  <c r="AS56" s="1"/>
  <c r="AG70"/>
  <c r="AM41" s="1"/>
  <c r="AG90"/>
  <c r="AM61" s="1"/>
  <c r="AK55"/>
  <c r="AQ55" s="1"/>
  <c r="AR55" s="1"/>
  <c r="AS55" s="1"/>
  <c r="AL67"/>
  <c r="AL63"/>
  <c r="AG92"/>
  <c r="AM63" s="1"/>
  <c r="AL75"/>
  <c r="AL61"/>
  <c r="AR61" s="1"/>
  <c r="AS61" s="1"/>
  <c r="AL74" l="1"/>
  <c r="AL73"/>
  <c r="AR57"/>
  <c r="AS57" s="1"/>
  <c r="AG54"/>
  <c r="AM25" s="1"/>
  <c r="AG88"/>
  <c r="AM59" s="1"/>
  <c r="AS59" s="1"/>
  <c r="AL39"/>
  <c r="AL52"/>
  <c r="AR52" s="1"/>
  <c r="AS52" s="1"/>
  <c r="AL51"/>
  <c r="AR63"/>
  <c r="AS63" s="1"/>
  <c r="AL50"/>
  <c r="AL49"/>
  <c r="AG71"/>
  <c r="AM42" s="1"/>
  <c r="AG64"/>
  <c r="AM35" s="1"/>
  <c r="AG66"/>
  <c r="AM37" s="1"/>
  <c r="AS104" l="1"/>
  <c r="AS106" s="1"/>
</calcChain>
</file>

<file path=xl/sharedStrings.xml><?xml version="1.0" encoding="utf-8"?>
<sst xmlns="http://schemas.openxmlformats.org/spreadsheetml/2006/main" count="155" uniqueCount="36">
  <si>
    <t>Reconciliation Runs (time-shifted to match reported date)</t>
  </si>
  <si>
    <t>% Variance Normal  (PNV)</t>
  </si>
  <si>
    <t>% Variance adjustment by reported month</t>
  </si>
  <si>
    <r>
      <t>Normalised Variance (NHH</t>
    </r>
    <r>
      <rPr>
        <vertAlign val="subscript"/>
        <sz val="10"/>
        <rFont val="Arial"/>
        <family val="2"/>
      </rPr>
      <t>run</t>
    </r>
    <r>
      <rPr>
        <sz val="11"/>
        <rFont val="Arial"/>
        <family val="2"/>
      </rPr>
      <t xml:space="preserve"> * 1+PNV)</t>
    </r>
  </si>
  <si>
    <t>Time-shift Normalised Variance</t>
  </si>
  <si>
    <t>Fully Reconciled (by run -still includes provisions + SF open/close)</t>
  </si>
  <si>
    <t>Reported Date</t>
  </si>
  <si>
    <t>SF</t>
  </si>
  <si>
    <t>R1</t>
  </si>
  <si>
    <t>R2</t>
  </si>
  <si>
    <t>R3</t>
  </si>
  <si>
    <t>RF</t>
  </si>
  <si>
    <t>DF</t>
  </si>
  <si>
    <t>Normal</t>
  </si>
  <si>
    <t>Abnormal</t>
  </si>
  <si>
    <t>2009/10 SF run as reported</t>
  </si>
  <si>
    <t>(includes prov + open/close)</t>
  </si>
  <si>
    <t>2009/10 SF run - only run data</t>
  </si>
  <si>
    <t>To remove to get fully</t>
  </si>
  <si>
    <t>Fully reconcile the SF data Used</t>
  </si>
  <si>
    <t>reconciled data</t>
  </si>
  <si>
    <t>Revised 2009/10 GWh</t>
  </si>
  <si>
    <t>SF Adj</t>
  </si>
  <si>
    <t>2005/06</t>
  </si>
  <si>
    <t>Revised NHH</t>
  </si>
  <si>
    <t>2006/07</t>
  </si>
  <si>
    <t>2007/08</t>
  </si>
  <si>
    <t>2008/09</t>
  </si>
  <si>
    <t>2009/10</t>
  </si>
  <si>
    <t>2010/11</t>
  </si>
  <si>
    <t>2011/12</t>
  </si>
  <si>
    <t>2012/13</t>
  </si>
  <si>
    <t>Check to Data Model</t>
  </si>
  <si>
    <t>Reconciliation Mar 10</t>
  </si>
  <si>
    <t>From</t>
  </si>
  <si>
    <t>To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</si>
</sst>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[$-409]d\-mmm\-yy;@"/>
    <numFmt numFmtId="165" formatCode="#,##0.0"/>
    <numFmt numFmtId="166" formatCode="_-* #,##0_-;\-* #,##0_-;_-* &quot;-&quot;??_-;_-@_-"/>
    <numFmt numFmtId="167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vertAlign val="subscript"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46FC4F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0" fillId="0" borderId="0" xfId="0" applyBorder="1" applyAlignment="1">
      <alignment horizontal="center"/>
    </xf>
    <xf numFmtId="164" fontId="0" fillId="0" borderId="0" xfId="0" applyNumberFormat="1" applyBorder="1" applyAlignment="1" applyProtection="1">
      <alignment horizontal="center"/>
      <protection locked="0"/>
    </xf>
    <xf numFmtId="3" fontId="2" fillId="2" borderId="1" xfId="0" applyNumberFormat="1" applyFont="1" applyFill="1" applyBorder="1" applyAlignment="1" applyProtection="1">
      <alignment horizontal="left"/>
      <protection locked="0"/>
    </xf>
    <xf numFmtId="3" fontId="0" fillId="2" borderId="2" xfId="0" applyNumberFormat="1" applyFill="1" applyBorder="1" applyAlignment="1" applyProtection="1">
      <alignment horizontal="center"/>
      <protection locked="0"/>
    </xf>
    <xf numFmtId="3" fontId="0" fillId="2" borderId="3" xfId="0" applyNumberFormat="1" applyFill="1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3" fontId="0" fillId="0" borderId="0" xfId="0" applyNumberFormat="1" applyBorder="1" applyAlignment="1" applyProtection="1">
      <alignment horizontal="center"/>
    </xf>
    <xf numFmtId="3" fontId="0" fillId="3" borderId="0" xfId="0" applyNumberFormat="1" applyFill="1" applyBorder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2" fillId="3" borderId="0" xfId="0" applyNumberFormat="1" applyFont="1" applyFill="1" applyBorder="1" applyAlignment="1" applyProtection="1">
      <alignment horizontal="center"/>
    </xf>
    <xf numFmtId="0" fontId="0" fillId="4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7" fontId="2" fillId="0" borderId="0" xfId="3" applyNumberFormat="1" applyBorder="1" applyAlignment="1" applyProtection="1">
      <alignment horizontal="center"/>
      <protection locked="0"/>
    </xf>
    <xf numFmtId="3" fontId="2" fillId="0" borderId="0" xfId="3" applyNumberFormat="1" applyBorder="1" applyAlignment="1" applyProtection="1">
      <alignment horizontal="center"/>
      <protection locked="0"/>
    </xf>
    <xf numFmtId="165" fontId="0" fillId="0" borderId="0" xfId="0" applyNumberFormat="1" applyBorder="1" applyAlignment="1">
      <alignment horizontal="center"/>
    </xf>
    <xf numFmtId="165" fontId="2" fillId="0" borderId="0" xfId="3" applyNumberFormat="1" applyBorder="1" applyAlignment="1" applyProtection="1">
      <alignment horizontal="center"/>
      <protection locked="0"/>
    </xf>
    <xf numFmtId="10" fontId="0" fillId="0" borderId="0" xfId="0" applyNumberForma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5" fontId="2" fillId="5" borderId="0" xfId="3" applyNumberFormat="1" applyFill="1" applyBorder="1" applyAlignment="1" applyProtection="1">
      <alignment horizontal="center"/>
      <protection locked="0"/>
    </xf>
    <xf numFmtId="43" fontId="4" fillId="0" borderId="0" xfId="1" applyFont="1" applyBorder="1" applyAlignment="1">
      <alignment horizontal="center"/>
    </xf>
    <xf numFmtId="3" fontId="2" fillId="6" borderId="0" xfId="3" applyNumberFormat="1" applyFill="1" applyBorder="1" applyAlignment="1" applyProtection="1">
      <alignment horizontal="center"/>
      <protection locked="0"/>
    </xf>
    <xf numFmtId="166" fontId="0" fillId="0" borderId="0" xfId="1" applyNumberFormat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17" fontId="2" fillId="5" borderId="0" xfId="3" applyNumberFormat="1" applyFill="1" applyBorder="1" applyAlignment="1" applyProtection="1">
      <alignment horizontal="center"/>
      <protection locked="0"/>
    </xf>
    <xf numFmtId="3" fontId="2" fillId="5" borderId="0" xfId="3" applyNumberFormat="1" applyFill="1" applyBorder="1" applyAlignment="1" applyProtection="1">
      <alignment horizontal="center"/>
      <protection locked="0"/>
    </xf>
    <xf numFmtId="165" fontId="0" fillId="5" borderId="0" xfId="0" applyNumberForma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3" fontId="0" fillId="6" borderId="0" xfId="0" applyNumberForma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5" fillId="7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6" fontId="0" fillId="0" borderId="0" xfId="1" applyNumberFormat="1" applyFont="1" applyBorder="1" applyAlignment="1" applyProtection="1">
      <alignment horizontal="center"/>
      <protection locked="0"/>
    </xf>
    <xf numFmtId="167" fontId="0" fillId="0" borderId="4" xfId="0" applyNumberFormat="1" applyBorder="1" applyAlignment="1">
      <alignment horizontal="center"/>
    </xf>
    <xf numFmtId="164" fontId="4" fillId="0" borderId="0" xfId="0" applyNumberFormat="1" applyFont="1" applyBorder="1" applyAlignment="1" applyProtection="1">
      <alignment horizontal="center"/>
      <protection locked="0"/>
    </xf>
    <xf numFmtId="3" fontId="0" fillId="8" borderId="0" xfId="0" applyNumberFormat="1" applyFill="1" applyBorder="1" applyAlignment="1" applyProtection="1">
      <alignment horizontal="center"/>
      <protection locked="0"/>
    </xf>
    <xf numFmtId="3" fontId="4" fillId="8" borderId="0" xfId="0" applyNumberFormat="1" applyFont="1" applyFill="1" applyBorder="1" applyAlignment="1" applyProtection="1">
      <alignment horizontal="center"/>
      <protection locked="0"/>
    </xf>
    <xf numFmtId="4" fontId="4" fillId="8" borderId="0" xfId="0" applyNumberFormat="1" applyFont="1" applyFill="1" applyBorder="1" applyAlignment="1">
      <alignment horizontal="center"/>
    </xf>
    <xf numFmtId="3" fontId="4" fillId="8" borderId="0" xfId="0" applyNumberFormat="1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3" fontId="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0" fillId="5" borderId="0" xfId="0" applyFill="1" applyBorder="1" applyAlignment="1">
      <alignment horizontal="left"/>
    </xf>
    <xf numFmtId="164" fontId="0" fillId="5" borderId="0" xfId="0" applyNumberFormat="1" applyFill="1" applyBorder="1" applyAlignment="1" applyProtection="1">
      <alignment horizontal="center"/>
      <protection locked="0"/>
    </xf>
    <xf numFmtId="3" fontId="0" fillId="5" borderId="0" xfId="0" applyNumberFormat="1" applyFill="1" applyBorder="1" applyAlignment="1" applyProtection="1">
      <alignment horizontal="center"/>
      <protection locked="0"/>
    </xf>
    <xf numFmtId="164" fontId="2" fillId="5" borderId="0" xfId="0" applyNumberFormat="1" applyFont="1" applyFill="1" applyBorder="1" applyAlignment="1" applyProtection="1">
      <alignment horizontal="center"/>
      <protection locked="0"/>
    </xf>
    <xf numFmtId="3" fontId="6" fillId="0" borderId="0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4">
    <cellStyle name="Comma" xfId="1" builtinId="3"/>
    <cellStyle name="Normal" xfId="0" builtinId="0"/>
    <cellStyle name="Normal_settlement data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Y137"/>
  <sheetViews>
    <sheetView tabSelected="1" zoomScale="75" zoomScaleNormal="75" workbookViewId="0"/>
  </sheetViews>
  <sheetFormatPr defaultRowHeight="15"/>
  <cols>
    <col min="1" max="1" width="9.140625" style="1"/>
    <col min="2" max="2" width="16.42578125" style="2" customWidth="1"/>
    <col min="3" max="8" width="16.42578125" style="6" customWidth="1"/>
    <col min="9" max="9" width="15.7109375" style="6" customWidth="1"/>
    <col min="10" max="10" width="13" style="1" hidden="1" customWidth="1"/>
    <col min="11" max="15" width="9.140625" style="1" hidden="1" customWidth="1"/>
    <col min="16" max="16" width="2.42578125" style="1" customWidth="1"/>
    <col min="17" max="21" width="9.7109375" style="1" customWidth="1"/>
    <col min="22" max="22" width="2.28515625" style="1" customWidth="1"/>
    <col min="23" max="27" width="9.7109375" style="1" customWidth="1"/>
    <col min="28" max="28" width="2.42578125" style="1" customWidth="1"/>
    <col min="29" max="29" width="10.28515625" style="1" customWidth="1"/>
    <col min="30" max="33" width="9.7109375" style="1" customWidth="1"/>
    <col min="34" max="34" width="2.42578125" style="1" customWidth="1"/>
    <col min="35" max="39" width="9.5703125" style="1" customWidth="1"/>
    <col min="40" max="40" width="2.42578125" style="1" customWidth="1"/>
    <col min="41" max="44" width="14.85546875" style="1" customWidth="1"/>
    <col min="45" max="45" width="17.7109375" style="1" customWidth="1"/>
    <col min="46" max="46" width="16.7109375" style="1" customWidth="1"/>
    <col min="47" max="51" width="12.42578125" style="1" customWidth="1"/>
    <col min="52" max="16384" width="9.140625" style="1"/>
  </cols>
  <sheetData>
    <row r="1" spans="1:45" ht="16.5" thickBot="1">
      <c r="C1" s="3" t="s">
        <v>0</v>
      </c>
      <c r="D1" s="4"/>
      <c r="E1" s="4"/>
      <c r="F1" s="4"/>
      <c r="G1" s="4"/>
      <c r="H1" s="5"/>
      <c r="K1" s="7"/>
      <c r="L1" s="8"/>
      <c r="M1" s="8"/>
      <c r="N1" s="8"/>
      <c r="O1" s="9"/>
      <c r="Q1" s="54" t="s">
        <v>1</v>
      </c>
      <c r="R1" s="55"/>
      <c r="S1" s="55"/>
      <c r="T1" s="55"/>
      <c r="U1" s="55"/>
      <c r="V1" s="10"/>
      <c r="W1" s="54" t="s">
        <v>2</v>
      </c>
      <c r="X1" s="55"/>
      <c r="Y1" s="55"/>
      <c r="Z1" s="55"/>
      <c r="AA1" s="55"/>
      <c r="AC1" s="56" t="s">
        <v>3</v>
      </c>
      <c r="AD1" s="57"/>
      <c r="AE1" s="57"/>
      <c r="AF1" s="57"/>
      <c r="AG1" s="57"/>
      <c r="AI1" s="56" t="s">
        <v>4</v>
      </c>
      <c r="AJ1" s="57"/>
      <c r="AK1" s="57"/>
      <c r="AL1" s="57"/>
      <c r="AM1" s="57"/>
      <c r="AO1" s="56" t="s">
        <v>5</v>
      </c>
      <c r="AP1" s="57"/>
      <c r="AQ1" s="57"/>
      <c r="AR1" s="57"/>
      <c r="AS1" s="57"/>
    </row>
    <row r="2" spans="1:45">
      <c r="B2" s="11" t="s">
        <v>6</v>
      </c>
      <c r="C2" s="12" t="s">
        <v>7</v>
      </c>
      <c r="D2" s="12" t="s">
        <v>8</v>
      </c>
      <c r="E2" s="12" t="s">
        <v>9</v>
      </c>
      <c r="F2" s="12" t="s">
        <v>10</v>
      </c>
      <c r="G2" s="12" t="s">
        <v>11</v>
      </c>
      <c r="H2" s="12" t="s">
        <v>12</v>
      </c>
      <c r="I2" s="12"/>
      <c r="K2" s="12"/>
      <c r="L2" s="12"/>
      <c r="M2" s="12"/>
      <c r="N2" s="12"/>
      <c r="O2" s="12"/>
      <c r="Q2" s="13" t="s">
        <v>8</v>
      </c>
      <c r="R2" s="13" t="s">
        <v>9</v>
      </c>
      <c r="S2" s="13" t="s">
        <v>10</v>
      </c>
      <c r="T2" s="13" t="s">
        <v>11</v>
      </c>
      <c r="U2" s="13" t="s">
        <v>12</v>
      </c>
      <c r="V2" s="14"/>
      <c r="W2" s="15" t="s">
        <v>8</v>
      </c>
      <c r="X2" s="15" t="s">
        <v>9</v>
      </c>
      <c r="Y2" s="15" t="s">
        <v>10</v>
      </c>
      <c r="Z2" s="15" t="s">
        <v>11</v>
      </c>
      <c r="AA2" s="15" t="s">
        <v>12</v>
      </c>
      <c r="AC2" s="16" t="s">
        <v>8</v>
      </c>
      <c r="AD2" s="16" t="s">
        <v>9</v>
      </c>
      <c r="AE2" s="16" t="s">
        <v>10</v>
      </c>
      <c r="AF2" s="16" t="s">
        <v>11</v>
      </c>
      <c r="AG2" s="16" t="s">
        <v>12</v>
      </c>
      <c r="AI2" s="16" t="s">
        <v>8</v>
      </c>
      <c r="AJ2" s="16" t="s">
        <v>9</v>
      </c>
      <c r="AK2" s="16" t="s">
        <v>10</v>
      </c>
      <c r="AL2" s="16" t="s">
        <v>11</v>
      </c>
      <c r="AM2" s="16" t="s">
        <v>12</v>
      </c>
      <c r="AO2" s="16" t="s">
        <v>8</v>
      </c>
      <c r="AP2" s="16" t="s">
        <v>9</v>
      </c>
      <c r="AQ2" s="16" t="s">
        <v>10</v>
      </c>
      <c r="AR2" s="16" t="s">
        <v>11</v>
      </c>
      <c r="AS2" s="16" t="s">
        <v>12</v>
      </c>
    </row>
    <row r="3" spans="1:45">
      <c r="A3" s="17"/>
      <c r="B3" s="18"/>
      <c r="C3" s="19"/>
      <c r="D3" s="19"/>
      <c r="E3" s="19"/>
      <c r="F3" s="19"/>
      <c r="G3" s="19"/>
      <c r="H3" s="19"/>
    </row>
    <row r="4" spans="1:45">
      <c r="A4" s="17" t="s">
        <v>13</v>
      </c>
      <c r="B4" s="18">
        <v>38443</v>
      </c>
      <c r="C4" s="19">
        <v>1781942594</v>
      </c>
      <c r="D4" s="19">
        <v>1789137514</v>
      </c>
      <c r="E4" s="19">
        <v>1796874682.0000002</v>
      </c>
      <c r="F4" s="19">
        <v>1794014743.0000002</v>
      </c>
      <c r="G4" s="19">
        <v>1797561169.0000002</v>
      </c>
      <c r="H4" s="19">
        <v>1787917895.0000002</v>
      </c>
      <c r="K4" s="20"/>
      <c r="L4" s="20"/>
      <c r="M4" s="20"/>
      <c r="N4" s="20"/>
      <c r="O4" s="20"/>
    </row>
    <row r="5" spans="1:45">
      <c r="A5" s="1" t="s">
        <v>13</v>
      </c>
      <c r="B5" s="18">
        <v>38473</v>
      </c>
      <c r="C5" s="19">
        <v>1668709058</v>
      </c>
      <c r="D5" s="19">
        <v>1676211051</v>
      </c>
      <c r="E5" s="19">
        <v>1693504446</v>
      </c>
      <c r="F5" s="19">
        <v>1701202192.9999998</v>
      </c>
      <c r="G5" s="19">
        <v>1710631266.9999998</v>
      </c>
      <c r="H5" s="19">
        <v>1693402643.9999998</v>
      </c>
      <c r="K5" s="20"/>
      <c r="L5" s="20"/>
      <c r="M5" s="20"/>
      <c r="N5" s="20"/>
      <c r="O5" s="20"/>
    </row>
    <row r="6" spans="1:45">
      <c r="A6" s="1" t="s">
        <v>13</v>
      </c>
      <c r="B6" s="18">
        <v>38504</v>
      </c>
      <c r="C6" s="19">
        <v>1459124616</v>
      </c>
      <c r="D6" s="19">
        <v>1461332487.0000002</v>
      </c>
      <c r="E6" s="19">
        <v>1470203500</v>
      </c>
      <c r="F6" s="19">
        <v>1480259911</v>
      </c>
      <c r="G6" s="19">
        <v>1487247024.0000002</v>
      </c>
      <c r="H6" s="19">
        <v>1475715190.0000002</v>
      </c>
      <c r="K6" s="20"/>
      <c r="L6" s="20"/>
      <c r="M6" s="20"/>
      <c r="N6" s="20"/>
      <c r="O6" s="20"/>
    </row>
    <row r="7" spans="1:45">
      <c r="A7" s="1" t="s">
        <v>13</v>
      </c>
      <c r="B7" s="18">
        <v>38534</v>
      </c>
      <c r="C7" s="19">
        <v>1506066071</v>
      </c>
      <c r="D7" s="19">
        <v>1510885477</v>
      </c>
      <c r="E7" s="19">
        <v>1506610006</v>
      </c>
      <c r="F7" s="19">
        <v>1509678707</v>
      </c>
      <c r="G7" s="19">
        <v>1514976552</v>
      </c>
      <c r="H7" s="19">
        <v>1508225681.0000002</v>
      </c>
      <c r="K7" s="20"/>
      <c r="L7" s="20"/>
      <c r="M7" s="20"/>
      <c r="N7" s="20"/>
      <c r="O7" s="20"/>
    </row>
    <row r="8" spans="1:45">
      <c r="A8" s="1" t="s">
        <v>13</v>
      </c>
      <c r="B8" s="18">
        <v>38565</v>
      </c>
      <c r="C8" s="19">
        <v>1506444006</v>
      </c>
      <c r="D8" s="19">
        <v>1516379567</v>
      </c>
      <c r="E8" s="19">
        <v>1516600678</v>
      </c>
      <c r="F8" s="19">
        <v>1506445477</v>
      </c>
      <c r="G8" s="19">
        <v>1520105936</v>
      </c>
      <c r="H8" s="19">
        <v>1512319188.9999998</v>
      </c>
      <c r="K8" s="20"/>
      <c r="L8" s="20"/>
      <c r="M8" s="20"/>
      <c r="N8" s="20"/>
      <c r="O8" s="20"/>
    </row>
    <row r="9" spans="1:45">
      <c r="A9" s="1" t="s">
        <v>13</v>
      </c>
      <c r="B9" s="18">
        <v>38596</v>
      </c>
      <c r="C9" s="19">
        <v>1534860301</v>
      </c>
      <c r="D9" s="19">
        <v>1548432367</v>
      </c>
      <c r="E9" s="19">
        <v>1562301563</v>
      </c>
      <c r="F9" s="19">
        <v>1554499691</v>
      </c>
      <c r="G9" s="19">
        <v>1570560445</v>
      </c>
      <c r="H9" s="19">
        <v>1562337363</v>
      </c>
      <c r="K9" s="20"/>
      <c r="L9" s="20"/>
      <c r="M9" s="20"/>
      <c r="N9" s="20"/>
      <c r="O9" s="20"/>
    </row>
    <row r="10" spans="1:45">
      <c r="A10" s="1" t="s">
        <v>13</v>
      </c>
      <c r="B10" s="18">
        <v>38626</v>
      </c>
      <c r="C10" s="19">
        <v>1867095126</v>
      </c>
      <c r="D10" s="19">
        <v>1879241978</v>
      </c>
      <c r="E10" s="19">
        <v>1898188827</v>
      </c>
      <c r="F10" s="19">
        <v>1892449230</v>
      </c>
      <c r="G10" s="19">
        <v>1905770037</v>
      </c>
      <c r="H10" s="19">
        <v>1894579609</v>
      </c>
      <c r="K10" s="20"/>
      <c r="L10" s="20"/>
      <c r="M10" s="20"/>
      <c r="N10" s="20"/>
      <c r="O10" s="20"/>
    </row>
    <row r="11" spans="1:45">
      <c r="A11" s="1" t="s">
        <v>13</v>
      </c>
      <c r="B11" s="18">
        <v>38657</v>
      </c>
      <c r="C11" s="19">
        <v>2313300275</v>
      </c>
      <c r="D11" s="19">
        <v>2325793674</v>
      </c>
      <c r="E11" s="19">
        <v>2342402208</v>
      </c>
      <c r="F11" s="19">
        <v>2342096274</v>
      </c>
      <c r="G11" s="19">
        <v>2349421113</v>
      </c>
      <c r="H11" s="19">
        <v>2337391194</v>
      </c>
      <c r="K11" s="20"/>
      <c r="L11" s="20"/>
      <c r="M11" s="20"/>
      <c r="N11" s="20"/>
      <c r="O11" s="20"/>
    </row>
    <row r="12" spans="1:45">
      <c r="A12" s="17" t="s">
        <v>13</v>
      </c>
      <c r="B12" s="18">
        <v>38687</v>
      </c>
      <c r="C12" s="19">
        <v>2560280176</v>
      </c>
      <c r="D12" s="19">
        <v>2575424926</v>
      </c>
      <c r="E12" s="19">
        <v>2600434355.0000005</v>
      </c>
      <c r="F12" s="19">
        <v>2611938794</v>
      </c>
      <c r="G12" s="19">
        <v>2623232877</v>
      </c>
      <c r="H12" s="19">
        <v>2611363943.9999995</v>
      </c>
      <c r="K12" s="20"/>
      <c r="L12" s="20"/>
      <c r="M12" s="20"/>
      <c r="N12" s="20"/>
      <c r="O12" s="20"/>
    </row>
    <row r="13" spans="1:45">
      <c r="A13" s="17" t="s">
        <v>13</v>
      </c>
      <c r="B13" s="18">
        <v>38718</v>
      </c>
      <c r="C13" s="19">
        <v>2521065768</v>
      </c>
      <c r="D13" s="19">
        <v>2515095185</v>
      </c>
      <c r="E13" s="19">
        <v>2533582757</v>
      </c>
      <c r="F13" s="19">
        <v>2543155872.0000005</v>
      </c>
      <c r="G13" s="19">
        <v>2557028444.0000005</v>
      </c>
      <c r="H13" s="19">
        <v>2543462669.0000005</v>
      </c>
      <c r="K13" s="20"/>
      <c r="L13" s="20"/>
      <c r="M13" s="20"/>
      <c r="N13" s="20"/>
      <c r="O13" s="20"/>
    </row>
    <row r="14" spans="1:45">
      <c r="A14" s="17" t="s">
        <v>13</v>
      </c>
      <c r="B14" s="18">
        <v>38749</v>
      </c>
      <c r="C14" s="19">
        <v>2267057495</v>
      </c>
      <c r="D14" s="19">
        <v>2252829645</v>
      </c>
      <c r="E14" s="19">
        <v>2250485117.9999995</v>
      </c>
      <c r="F14" s="19">
        <v>2259196392.9999995</v>
      </c>
      <c r="G14" s="19">
        <v>2272359200.9999995</v>
      </c>
      <c r="H14" s="19">
        <v>2254832876</v>
      </c>
      <c r="K14" s="20"/>
      <c r="L14" s="20"/>
      <c r="M14" s="20"/>
      <c r="N14" s="20"/>
      <c r="O14" s="20"/>
    </row>
    <row r="15" spans="1:45">
      <c r="A15" s="17" t="s">
        <v>13</v>
      </c>
      <c r="B15" s="18">
        <v>38777</v>
      </c>
      <c r="C15" s="19">
        <v>2371210804</v>
      </c>
      <c r="D15" s="19">
        <v>2349367092</v>
      </c>
      <c r="E15" s="19">
        <v>2325199879</v>
      </c>
      <c r="F15" s="19">
        <v>2324670581</v>
      </c>
      <c r="G15" s="19">
        <v>2337757670</v>
      </c>
      <c r="H15" s="19">
        <v>2321531716</v>
      </c>
      <c r="K15" s="20"/>
      <c r="L15" s="20"/>
      <c r="M15" s="20"/>
      <c r="N15" s="20"/>
      <c r="O15" s="20"/>
    </row>
    <row r="16" spans="1:45">
      <c r="A16" s="17" t="s">
        <v>13</v>
      </c>
      <c r="B16" s="18">
        <v>38808</v>
      </c>
      <c r="C16" s="19">
        <v>1807063869</v>
      </c>
      <c r="D16" s="19">
        <v>1790918464</v>
      </c>
      <c r="E16" s="19">
        <v>1750242328</v>
      </c>
      <c r="F16" s="19">
        <v>1743482725</v>
      </c>
      <c r="G16" s="19">
        <v>1753321466</v>
      </c>
      <c r="H16" s="19">
        <v>1757984914</v>
      </c>
      <c r="K16" s="20"/>
      <c r="L16" s="20"/>
      <c r="M16" s="20"/>
      <c r="N16" s="20"/>
      <c r="O16" s="20"/>
    </row>
    <row r="17" spans="1:39">
      <c r="A17" s="17" t="s">
        <v>13</v>
      </c>
      <c r="B17" s="18">
        <v>38838</v>
      </c>
      <c r="C17" s="19">
        <v>1580365009</v>
      </c>
      <c r="D17" s="19">
        <v>1568738526</v>
      </c>
      <c r="E17" s="19">
        <v>1528256597</v>
      </c>
      <c r="F17" s="19">
        <v>1520403037</v>
      </c>
      <c r="G17" s="19">
        <v>1532447273</v>
      </c>
      <c r="H17" s="19">
        <v>1544610149</v>
      </c>
      <c r="K17" s="20"/>
      <c r="L17" s="20"/>
      <c r="M17" s="20"/>
      <c r="N17" s="20"/>
      <c r="O17" s="20"/>
    </row>
    <row r="18" spans="1:39">
      <c r="A18" s="17" t="s">
        <v>13</v>
      </c>
      <c r="B18" s="18">
        <v>38869</v>
      </c>
      <c r="C18" s="19">
        <v>1479993907</v>
      </c>
      <c r="D18" s="19">
        <v>1474230547</v>
      </c>
      <c r="E18" s="19">
        <v>1448463433.0000002</v>
      </c>
      <c r="F18" s="19">
        <v>1436483633</v>
      </c>
      <c r="G18" s="19">
        <v>1440823534</v>
      </c>
      <c r="H18" s="19">
        <v>1450495156.0000002</v>
      </c>
      <c r="K18" s="20"/>
      <c r="L18" s="20"/>
      <c r="M18" s="20"/>
      <c r="N18" s="20"/>
      <c r="O18" s="20"/>
    </row>
    <row r="19" spans="1:39">
      <c r="A19" s="17" t="s">
        <v>13</v>
      </c>
      <c r="B19" s="18">
        <v>38899</v>
      </c>
      <c r="C19" s="19">
        <v>1495594496</v>
      </c>
      <c r="D19" s="19">
        <v>1495741370.9999998</v>
      </c>
      <c r="E19" s="19">
        <v>1478499838.9999998</v>
      </c>
      <c r="F19" s="19">
        <v>1461328157.9999998</v>
      </c>
      <c r="G19" s="19">
        <v>1459473908.9999998</v>
      </c>
      <c r="H19" s="19">
        <v>1463965021.9999998</v>
      </c>
      <c r="K19" s="20"/>
      <c r="L19" s="20"/>
      <c r="M19" s="20"/>
      <c r="N19" s="20"/>
      <c r="O19" s="20"/>
    </row>
    <row r="20" spans="1:39">
      <c r="A20" s="17" t="s">
        <v>13</v>
      </c>
      <c r="B20" s="18">
        <v>38930</v>
      </c>
      <c r="C20" s="19">
        <v>1521999235</v>
      </c>
      <c r="D20" s="19">
        <v>1532648163</v>
      </c>
      <c r="E20" s="19">
        <v>1528646325.0000002</v>
      </c>
      <c r="F20" s="19">
        <v>1510538251.0000002</v>
      </c>
      <c r="G20" s="19">
        <v>1509603304.0000002</v>
      </c>
      <c r="H20" s="19">
        <v>1508618873.0000002</v>
      </c>
      <c r="K20" s="20"/>
      <c r="L20" s="20"/>
      <c r="M20" s="20"/>
      <c r="N20" s="20"/>
      <c r="O20" s="20"/>
    </row>
    <row r="21" spans="1:39">
      <c r="A21" s="17" t="s">
        <v>13</v>
      </c>
      <c r="B21" s="18">
        <v>38961</v>
      </c>
      <c r="C21" s="19">
        <v>1535981538</v>
      </c>
      <c r="D21" s="19">
        <v>1546754791</v>
      </c>
      <c r="E21" s="19">
        <v>1558771763</v>
      </c>
      <c r="F21" s="19">
        <v>1545035169</v>
      </c>
      <c r="G21" s="19">
        <v>1542975600</v>
      </c>
      <c r="H21" s="19">
        <v>1543991619</v>
      </c>
      <c r="K21" s="20"/>
      <c r="L21" s="20"/>
      <c r="M21" s="20"/>
      <c r="N21" s="20"/>
      <c r="O21" s="20"/>
    </row>
    <row r="22" spans="1:39">
      <c r="A22" s="17" t="s">
        <v>13</v>
      </c>
      <c r="B22" s="18">
        <v>38991</v>
      </c>
      <c r="C22" s="19">
        <v>1870841793</v>
      </c>
      <c r="D22" s="19">
        <v>1875367141</v>
      </c>
      <c r="E22" s="19">
        <v>1888523633</v>
      </c>
      <c r="F22" s="19">
        <v>1878476402</v>
      </c>
      <c r="G22" s="19">
        <v>1876743588</v>
      </c>
      <c r="H22" s="19">
        <v>1877234750</v>
      </c>
      <c r="K22" s="20"/>
      <c r="L22" s="20"/>
      <c r="M22" s="20"/>
      <c r="N22" s="20"/>
      <c r="O22" s="20"/>
    </row>
    <row r="23" spans="1:39">
      <c r="A23" s="17" t="s">
        <v>13</v>
      </c>
      <c r="B23" s="18">
        <v>39022</v>
      </c>
      <c r="C23" s="19">
        <v>2161802490</v>
      </c>
      <c r="D23" s="19">
        <v>2165752016</v>
      </c>
      <c r="E23" s="19">
        <v>2175626645.9999995</v>
      </c>
      <c r="F23" s="19">
        <v>2173521688</v>
      </c>
      <c r="G23" s="19">
        <v>2173787306.9999995</v>
      </c>
      <c r="H23" s="19">
        <v>2173636027.9999995</v>
      </c>
      <c r="K23" s="20"/>
      <c r="L23" s="20"/>
      <c r="M23" s="20"/>
      <c r="N23" s="20"/>
      <c r="O23" s="20"/>
      <c r="AI23" s="21"/>
      <c r="AJ23" s="21"/>
      <c r="AK23" s="21"/>
      <c r="AL23" s="21"/>
      <c r="AM23" s="21">
        <f t="shared" ref="AM23:AM64" si="0">AG52</f>
        <v>-3.7956322826375697</v>
      </c>
    </row>
    <row r="24" spans="1:39">
      <c r="A24" s="17" t="s">
        <v>13</v>
      </c>
      <c r="B24" s="18">
        <v>39052</v>
      </c>
      <c r="C24" s="19">
        <v>2381565159</v>
      </c>
      <c r="D24" s="19">
        <v>2377972742.0000005</v>
      </c>
      <c r="E24" s="19">
        <v>2383456141.0000005</v>
      </c>
      <c r="F24" s="19">
        <v>2384238798.000001</v>
      </c>
      <c r="G24" s="19">
        <v>2384206254.0000005</v>
      </c>
      <c r="H24" s="19">
        <v>2382494084.000001</v>
      </c>
      <c r="K24" s="20"/>
      <c r="L24" s="20"/>
      <c r="M24" s="20"/>
      <c r="N24" s="20"/>
      <c r="O24" s="20"/>
      <c r="AG24" s="22"/>
      <c r="AI24" s="21"/>
      <c r="AJ24" s="21"/>
      <c r="AK24" s="21"/>
      <c r="AL24" s="21"/>
      <c r="AM24" s="21">
        <f t="shared" si="0"/>
        <v>-1.4542771742930256</v>
      </c>
    </row>
    <row r="25" spans="1:39">
      <c r="A25" s="17" t="s">
        <v>13</v>
      </c>
      <c r="B25" s="18">
        <v>39083</v>
      </c>
      <c r="C25" s="19">
        <v>2307943625</v>
      </c>
      <c r="D25" s="19">
        <v>2295845664</v>
      </c>
      <c r="E25" s="19">
        <v>2292488962</v>
      </c>
      <c r="F25" s="19">
        <v>2294302046</v>
      </c>
      <c r="G25" s="19">
        <v>2293609991</v>
      </c>
      <c r="H25" s="19">
        <v>2292819674.9999995</v>
      </c>
      <c r="K25" s="20"/>
      <c r="L25" s="20"/>
      <c r="M25" s="20"/>
      <c r="N25" s="20"/>
      <c r="O25" s="20"/>
      <c r="U25" s="23"/>
      <c r="V25" s="23"/>
      <c r="W25" s="23"/>
      <c r="X25" s="23"/>
      <c r="Y25" s="23"/>
      <c r="Z25" s="23"/>
      <c r="AA25" s="23"/>
      <c r="AG25" s="22"/>
      <c r="AI25" s="21"/>
      <c r="AJ25" s="21"/>
      <c r="AK25" s="21"/>
      <c r="AL25" s="21"/>
      <c r="AM25" s="21">
        <f t="shared" si="0"/>
        <v>-1.9029805484107278</v>
      </c>
    </row>
    <row r="26" spans="1:39">
      <c r="A26" s="17" t="s">
        <v>13</v>
      </c>
      <c r="B26" s="18">
        <v>39114</v>
      </c>
      <c r="C26" s="19">
        <v>2059446797</v>
      </c>
      <c r="D26" s="19">
        <v>2046152064</v>
      </c>
      <c r="E26" s="19">
        <v>2033189877</v>
      </c>
      <c r="F26" s="19">
        <v>2033215661</v>
      </c>
      <c r="G26" s="19">
        <v>2032370356</v>
      </c>
      <c r="H26" s="19">
        <v>2025929445</v>
      </c>
      <c r="K26" s="20"/>
      <c r="L26" s="20"/>
      <c r="M26" s="20"/>
      <c r="N26" s="20"/>
      <c r="O26" s="20"/>
      <c r="U26" s="23"/>
      <c r="V26" s="23"/>
      <c r="W26" s="23"/>
      <c r="X26" s="23"/>
      <c r="Y26" s="23"/>
      <c r="Z26" s="23"/>
      <c r="AA26" s="23"/>
      <c r="AG26" s="22"/>
      <c r="AI26" s="21"/>
      <c r="AJ26" s="21"/>
      <c r="AK26" s="21"/>
      <c r="AL26" s="21"/>
      <c r="AM26" s="21">
        <f t="shared" si="0"/>
        <v>-5.2868855235655747</v>
      </c>
    </row>
    <row r="27" spans="1:39">
      <c r="A27" s="17" t="s">
        <v>13</v>
      </c>
      <c r="B27" s="18">
        <v>39142</v>
      </c>
      <c r="C27" s="19">
        <v>2085779129</v>
      </c>
      <c r="D27" s="19">
        <v>2068222025</v>
      </c>
      <c r="E27" s="19">
        <v>2042955564</v>
      </c>
      <c r="F27" s="19">
        <v>2039796256</v>
      </c>
      <c r="G27" s="19">
        <v>2038812305.0000002</v>
      </c>
      <c r="H27" s="19">
        <v>2026653119</v>
      </c>
      <c r="K27" s="20"/>
      <c r="L27" s="20"/>
      <c r="M27" s="20"/>
      <c r="N27" s="20"/>
      <c r="O27" s="20"/>
      <c r="T27" s="23"/>
      <c r="U27" s="23"/>
      <c r="V27" s="23"/>
      <c r="W27" s="23"/>
      <c r="X27" s="23"/>
      <c r="Y27" s="23"/>
      <c r="Z27" s="23"/>
      <c r="AA27" s="23"/>
      <c r="AG27" s="22"/>
      <c r="AI27" s="21"/>
      <c r="AJ27" s="21"/>
      <c r="AK27" s="21"/>
      <c r="AL27" s="21"/>
      <c r="AM27" s="21">
        <f t="shared" si="0"/>
        <v>-6.7235418999263743</v>
      </c>
    </row>
    <row r="28" spans="1:39">
      <c r="A28" s="17" t="s">
        <v>13</v>
      </c>
      <c r="B28" s="18">
        <v>39173</v>
      </c>
      <c r="C28" s="19">
        <v>1728252529</v>
      </c>
      <c r="D28" s="19">
        <v>1718632803.0000002</v>
      </c>
      <c r="E28" s="19">
        <v>1692815375.0000002</v>
      </c>
      <c r="F28" s="19">
        <v>1687150597</v>
      </c>
      <c r="G28" s="19">
        <v>1688049601.0000002</v>
      </c>
      <c r="H28" s="19">
        <v>1675312940.0000002</v>
      </c>
      <c r="J28" s="24"/>
      <c r="K28" s="20"/>
      <c r="L28" s="20"/>
      <c r="M28" s="20"/>
      <c r="N28" s="20"/>
      <c r="O28" s="20"/>
      <c r="T28" s="23"/>
      <c r="U28" s="23"/>
      <c r="V28" s="23"/>
      <c r="W28" s="23"/>
      <c r="X28" s="23"/>
      <c r="Y28" s="23"/>
      <c r="Z28" s="23"/>
      <c r="AA28" s="23"/>
      <c r="AG28" s="22"/>
      <c r="AI28" s="21"/>
      <c r="AJ28" s="21"/>
      <c r="AK28" s="21"/>
      <c r="AL28" s="21"/>
      <c r="AM28" s="21">
        <f t="shared" si="0"/>
        <v>-4.4420337940664449</v>
      </c>
    </row>
    <row r="29" spans="1:39">
      <c r="A29" s="17" t="s">
        <v>13</v>
      </c>
      <c r="B29" s="18">
        <v>39203</v>
      </c>
      <c r="C29" s="19">
        <v>1594580394</v>
      </c>
      <c r="D29" s="19">
        <v>1590976663.0000002</v>
      </c>
      <c r="E29" s="19">
        <v>1575661936.0000002</v>
      </c>
      <c r="F29" s="19">
        <v>1570055561.0000002</v>
      </c>
      <c r="G29" s="19">
        <v>1572573430.0000002</v>
      </c>
      <c r="H29" s="19">
        <v>1557396181</v>
      </c>
      <c r="K29" s="20"/>
      <c r="L29" s="20"/>
      <c r="M29" s="20"/>
      <c r="N29" s="20"/>
      <c r="O29" s="20"/>
      <c r="T29" s="23"/>
      <c r="U29" s="23"/>
      <c r="V29" s="23"/>
      <c r="W29" s="23"/>
      <c r="X29" s="23"/>
      <c r="Y29" s="23"/>
      <c r="Z29" s="23"/>
      <c r="AA29" s="23"/>
      <c r="AG29" s="22"/>
      <c r="AI29" s="21"/>
      <c r="AJ29" s="21"/>
      <c r="AK29" s="21"/>
      <c r="AL29" s="21"/>
      <c r="AM29" s="21">
        <f t="shared" si="0"/>
        <v>-3.5926064901809518</v>
      </c>
    </row>
    <row r="30" spans="1:39">
      <c r="A30" s="17" t="s">
        <v>13</v>
      </c>
      <c r="B30" s="18">
        <v>39234</v>
      </c>
      <c r="C30" s="19">
        <v>1422890238</v>
      </c>
      <c r="D30" s="19">
        <v>1416360123</v>
      </c>
      <c r="E30" s="19">
        <v>1409457534</v>
      </c>
      <c r="F30" s="19">
        <v>1402860776.9999998</v>
      </c>
      <c r="G30" s="19">
        <v>1405109581.9999998</v>
      </c>
      <c r="H30" s="19">
        <v>1391507291.9999998</v>
      </c>
      <c r="K30" s="20"/>
      <c r="L30" s="20"/>
      <c r="M30" s="20"/>
      <c r="N30" s="20"/>
      <c r="O30" s="20"/>
      <c r="T30" s="23"/>
      <c r="U30" s="23"/>
      <c r="V30" s="23"/>
      <c r="W30" s="23"/>
      <c r="X30" s="23"/>
      <c r="Y30" s="23"/>
      <c r="Z30" s="23"/>
      <c r="AA30" s="23"/>
      <c r="AG30" s="22"/>
      <c r="AI30" s="21"/>
      <c r="AJ30" s="21"/>
      <c r="AK30" s="21"/>
      <c r="AL30" s="21"/>
      <c r="AM30" s="21">
        <f t="shared" si="0"/>
        <v>-2.2808735397115676</v>
      </c>
    </row>
    <row r="31" spans="1:39">
      <c r="A31" s="17" t="s">
        <v>13</v>
      </c>
      <c r="B31" s="18">
        <v>39264</v>
      </c>
      <c r="C31" s="19">
        <v>1471751215</v>
      </c>
      <c r="D31" s="19">
        <v>1470108962</v>
      </c>
      <c r="E31" s="19">
        <v>1458290567</v>
      </c>
      <c r="F31" s="19">
        <v>1450469706</v>
      </c>
      <c r="G31" s="19">
        <v>1454301339</v>
      </c>
      <c r="H31" s="19">
        <v>1438893449.0000002</v>
      </c>
      <c r="K31" s="20"/>
      <c r="L31" s="20"/>
      <c r="M31" s="20"/>
      <c r="N31" s="20"/>
      <c r="O31" s="20"/>
      <c r="T31" s="23"/>
      <c r="U31" s="23"/>
      <c r="V31" s="23"/>
      <c r="W31" s="23"/>
      <c r="X31" s="23"/>
      <c r="Y31" s="23"/>
      <c r="Z31" s="23"/>
      <c r="AA31" s="23"/>
      <c r="AG31" s="22"/>
      <c r="AI31" s="21"/>
      <c r="AJ31" s="21"/>
      <c r="AK31" s="21"/>
      <c r="AL31" s="21"/>
      <c r="AM31" s="21">
        <f t="shared" si="0"/>
        <v>-2.7850112861714535</v>
      </c>
    </row>
    <row r="32" spans="1:39">
      <c r="A32" s="17" t="s">
        <v>13</v>
      </c>
      <c r="B32" s="18">
        <v>39295</v>
      </c>
      <c r="C32" s="19">
        <v>1458096289</v>
      </c>
      <c r="D32" s="19">
        <v>1465101799</v>
      </c>
      <c r="E32" s="19">
        <v>1458855205</v>
      </c>
      <c r="F32" s="19">
        <v>1452220318.0000002</v>
      </c>
      <c r="G32" s="19">
        <v>1455905907</v>
      </c>
      <c r="H32" s="19">
        <v>1442852025.0000002</v>
      </c>
      <c r="K32" s="20"/>
      <c r="L32" s="20"/>
      <c r="M32" s="20"/>
      <c r="N32" s="20"/>
      <c r="O32" s="20"/>
      <c r="T32" s="23"/>
      <c r="U32" s="23"/>
      <c r="V32" s="23"/>
      <c r="W32" s="23"/>
      <c r="X32" s="23"/>
      <c r="Y32" s="23"/>
      <c r="Z32" s="23"/>
      <c r="AA32" s="23"/>
      <c r="AG32" s="22"/>
      <c r="AI32" s="21"/>
      <c r="AJ32" s="21"/>
      <c r="AK32" s="21"/>
      <c r="AL32" s="21"/>
      <c r="AM32" s="21">
        <f t="shared" si="0"/>
        <v>-3.1603816590547122</v>
      </c>
    </row>
    <row r="33" spans="1:39">
      <c r="A33" s="17" t="s">
        <v>13</v>
      </c>
      <c r="B33" s="18">
        <v>39326</v>
      </c>
      <c r="C33" s="19">
        <v>1535493644</v>
      </c>
      <c r="D33" s="19">
        <v>1546701018.9999998</v>
      </c>
      <c r="E33" s="19">
        <v>1552591217.9999998</v>
      </c>
      <c r="F33" s="19">
        <v>1548490259.9999998</v>
      </c>
      <c r="G33" s="19">
        <v>1551805700.9999998</v>
      </c>
      <c r="H33" s="19">
        <v>1541624661.9999998</v>
      </c>
      <c r="K33" s="20"/>
      <c r="L33" s="20"/>
      <c r="M33" s="20"/>
      <c r="N33" s="20"/>
      <c r="O33" s="20"/>
      <c r="T33" s="23"/>
      <c r="U33" s="23"/>
      <c r="V33" s="23"/>
      <c r="W33" s="23"/>
      <c r="X33" s="23"/>
      <c r="Y33" s="23"/>
      <c r="Z33" s="23"/>
      <c r="AA33" s="23"/>
      <c r="AG33" s="22"/>
      <c r="AI33" s="21"/>
      <c r="AJ33" s="21"/>
      <c r="AK33" s="21"/>
      <c r="AL33" s="21"/>
      <c r="AM33" s="21">
        <f t="shared" si="0"/>
        <v>-6.0053582787671509</v>
      </c>
    </row>
    <row r="34" spans="1:39">
      <c r="A34" s="17" t="s">
        <v>13</v>
      </c>
      <c r="B34" s="18">
        <v>39356</v>
      </c>
      <c r="C34" s="19">
        <v>1817225368</v>
      </c>
      <c r="D34" s="19">
        <v>1834801106</v>
      </c>
      <c r="E34" s="19">
        <v>1857998304</v>
      </c>
      <c r="F34" s="19">
        <v>1860375123</v>
      </c>
      <c r="G34" s="19">
        <v>1866020296.0000002</v>
      </c>
      <c r="H34" s="19">
        <v>1858122605.0000002</v>
      </c>
      <c r="K34" s="20"/>
      <c r="L34" s="20"/>
      <c r="M34" s="20"/>
      <c r="N34" s="20"/>
      <c r="O34" s="20"/>
      <c r="T34" s="23"/>
      <c r="U34" s="23"/>
      <c r="V34" s="23"/>
      <c r="W34" s="23"/>
      <c r="X34" s="23"/>
      <c r="Y34" s="23"/>
      <c r="Z34" s="23"/>
      <c r="AA34" s="23"/>
      <c r="AG34" s="22"/>
      <c r="AI34" s="21"/>
      <c r="AJ34" s="21"/>
      <c r="AK34" s="21"/>
      <c r="AL34" s="21"/>
      <c r="AM34" s="25">
        <f t="shared" si="0"/>
        <v>-8.883859326832118</v>
      </c>
    </row>
    <row r="35" spans="1:39">
      <c r="A35" s="17" t="s">
        <v>13</v>
      </c>
      <c r="B35" s="18">
        <v>39387</v>
      </c>
      <c r="C35" s="19">
        <v>2221706385</v>
      </c>
      <c r="D35" s="19">
        <v>2233723748</v>
      </c>
      <c r="E35" s="19">
        <v>2262198581</v>
      </c>
      <c r="F35" s="19">
        <v>2264696455.0000005</v>
      </c>
      <c r="G35" s="19">
        <v>2269388004.0000005</v>
      </c>
      <c r="H35" s="19">
        <v>2264603410</v>
      </c>
      <c r="K35" s="20"/>
      <c r="L35" s="20"/>
      <c r="M35" s="20"/>
      <c r="N35" s="20"/>
      <c r="O35" s="20"/>
      <c r="T35" s="23"/>
      <c r="U35" s="23"/>
      <c r="V35" s="23"/>
      <c r="W35" s="23"/>
      <c r="X35" s="23"/>
      <c r="Y35" s="23"/>
      <c r="Z35" s="23"/>
      <c r="AA35" s="23"/>
      <c r="AG35" s="22"/>
      <c r="AI35" s="21"/>
      <c r="AJ35" s="21"/>
      <c r="AK35" s="21"/>
      <c r="AL35" s="21"/>
      <c r="AM35" s="21">
        <f t="shared" si="0"/>
        <v>-3.8948645809833664</v>
      </c>
    </row>
    <row r="36" spans="1:39">
      <c r="A36" s="17" t="s">
        <v>13</v>
      </c>
      <c r="B36" s="18">
        <v>39417</v>
      </c>
      <c r="C36" s="19">
        <v>2400473012</v>
      </c>
      <c r="D36" s="19">
        <v>2412141090</v>
      </c>
      <c r="E36" s="19">
        <v>2437544404</v>
      </c>
      <c r="F36" s="19">
        <v>2441366990</v>
      </c>
      <c r="G36" s="19">
        <v>2443655529</v>
      </c>
      <c r="H36" s="19">
        <v>2439817813</v>
      </c>
      <c r="K36" s="20"/>
      <c r="L36" s="20"/>
      <c r="M36" s="20"/>
      <c r="N36" s="20"/>
      <c r="O36" s="20"/>
      <c r="T36" s="23"/>
      <c r="U36" s="23"/>
      <c r="V36" s="23"/>
      <c r="W36" s="23"/>
      <c r="X36" s="23"/>
      <c r="Y36" s="23"/>
      <c r="Z36" s="23"/>
      <c r="AA36" s="23"/>
      <c r="AG36" s="22"/>
      <c r="AI36" s="21"/>
      <c r="AJ36" s="21"/>
      <c r="AK36" s="21"/>
      <c r="AL36" s="21">
        <f>AF50*0.65+AF51*0.35</f>
        <v>0</v>
      </c>
      <c r="AM36" s="21">
        <f t="shared" si="0"/>
        <v>-1.4985631880401371</v>
      </c>
    </row>
    <row r="37" spans="1:39">
      <c r="A37" s="17" t="s">
        <v>13</v>
      </c>
      <c r="B37" s="18">
        <v>39448</v>
      </c>
      <c r="C37" s="19">
        <v>2340396113</v>
      </c>
      <c r="D37" s="19">
        <v>2348085174.9999995</v>
      </c>
      <c r="E37" s="19">
        <v>2366331884.9999995</v>
      </c>
      <c r="F37" s="19">
        <v>2372740009.9999995</v>
      </c>
      <c r="G37" s="19">
        <v>2374260464.9999995</v>
      </c>
      <c r="H37" s="19">
        <v>2369164000.999999</v>
      </c>
      <c r="K37" s="20"/>
      <c r="L37" s="20"/>
      <c r="M37" s="20"/>
      <c r="N37" s="20"/>
      <c r="O37" s="20"/>
      <c r="T37" s="23"/>
      <c r="U37" s="23"/>
      <c r="V37" s="23"/>
      <c r="W37" s="23"/>
      <c r="X37" s="23"/>
      <c r="Y37" s="23"/>
      <c r="Z37" s="23"/>
      <c r="AA37" s="23"/>
      <c r="AG37" s="22"/>
      <c r="AI37" s="21"/>
      <c r="AJ37" s="21"/>
      <c r="AK37" s="21"/>
      <c r="AL37" s="21">
        <f t="shared" ref="AL37:AL78" si="1">AF51*0.65+AF52*0.35</f>
        <v>1.7669279935579008</v>
      </c>
      <c r="AM37" s="21">
        <f t="shared" si="0"/>
        <v>-1.8625777023782604</v>
      </c>
    </row>
    <row r="38" spans="1:39">
      <c r="A38" s="17" t="s">
        <v>13</v>
      </c>
      <c r="B38" s="18">
        <v>39479</v>
      </c>
      <c r="C38" s="19">
        <v>2128543252.9999998</v>
      </c>
      <c r="D38" s="19">
        <v>2125648132.9999998</v>
      </c>
      <c r="E38" s="19">
        <v>2133820084.9999998</v>
      </c>
      <c r="F38" s="19">
        <v>2137491732.9999998</v>
      </c>
      <c r="G38" s="19">
        <v>2138177331.9999998</v>
      </c>
      <c r="H38" s="19">
        <v>2132941763.9999998</v>
      </c>
      <c r="K38" s="20"/>
      <c r="L38" s="20"/>
      <c r="M38" s="20"/>
      <c r="N38" s="20"/>
      <c r="O38" s="20"/>
      <c r="T38" s="23"/>
      <c r="U38" s="23"/>
      <c r="V38" s="23"/>
      <c r="W38" s="23"/>
      <c r="X38" s="23"/>
      <c r="Y38" s="23"/>
      <c r="Z38" s="23"/>
      <c r="AA38" s="23"/>
      <c r="AF38" s="22"/>
      <c r="AG38" s="22"/>
      <c r="AI38" s="21"/>
      <c r="AJ38" s="21"/>
      <c r="AK38" s="21"/>
      <c r="AL38" s="21">
        <f t="shared" si="1"/>
        <v>5.7403463771624583</v>
      </c>
      <c r="AM38" s="21">
        <f t="shared" si="0"/>
        <v>-5.1382582985443186</v>
      </c>
    </row>
    <row r="39" spans="1:39">
      <c r="A39" s="17" t="s">
        <v>13</v>
      </c>
      <c r="B39" s="18">
        <v>39508</v>
      </c>
      <c r="C39" s="19">
        <v>2236184859</v>
      </c>
      <c r="D39" s="19">
        <v>2226203994</v>
      </c>
      <c r="E39" s="19">
        <v>2219799016</v>
      </c>
      <c r="F39" s="19">
        <v>2222514106</v>
      </c>
      <c r="G39" s="19">
        <v>2222466577</v>
      </c>
      <c r="H39" s="19">
        <v>2216119076</v>
      </c>
      <c r="K39" s="20"/>
      <c r="L39" s="20"/>
      <c r="M39" s="20"/>
      <c r="N39" s="20"/>
      <c r="O39" s="20"/>
      <c r="V39" s="23"/>
      <c r="W39" s="23"/>
      <c r="X39" s="23"/>
      <c r="Y39" s="23"/>
      <c r="Z39" s="23"/>
      <c r="AA39" s="23"/>
      <c r="AF39" s="22"/>
      <c r="AG39" s="22"/>
      <c r="AI39" s="21"/>
      <c r="AJ39" s="21"/>
      <c r="AK39" s="21"/>
      <c r="AL39" s="21">
        <f t="shared" si="1"/>
        <v>5.6829866644867462</v>
      </c>
      <c r="AM39" s="21">
        <f t="shared" si="0"/>
        <v>-6.6945856889779272</v>
      </c>
    </row>
    <row r="40" spans="1:39">
      <c r="A40" s="17" t="s">
        <v>13</v>
      </c>
      <c r="B40" s="18">
        <v>39539</v>
      </c>
      <c r="C40" s="19">
        <v>1835440340</v>
      </c>
      <c r="D40" s="19">
        <v>1827209263.0000002</v>
      </c>
      <c r="E40" s="19">
        <v>1806694127.0000002</v>
      </c>
      <c r="F40" s="19">
        <v>1805433113.0000002</v>
      </c>
      <c r="G40" s="19">
        <v>1805234609.0000002</v>
      </c>
      <c r="H40" s="19">
        <v>1798569179.0000002</v>
      </c>
      <c r="K40" s="20"/>
      <c r="L40" s="20"/>
      <c r="M40" s="20"/>
      <c r="N40" s="20"/>
      <c r="O40" s="20"/>
      <c r="Q40" s="23">
        <f t="shared" ref="Q40:U51" si="2">((D28+D16)-($C28+$C16))/($C28+$C16)</f>
        <v>-7.28792789651751E-3</v>
      </c>
      <c r="R40" s="23">
        <f t="shared" si="2"/>
        <v>-2.6096305001779362E-2</v>
      </c>
      <c r="S40" s="23">
        <f t="shared" si="2"/>
        <v>-2.9610666830052704E-2</v>
      </c>
      <c r="T40" s="23">
        <f t="shared" si="2"/>
        <v>-2.6573387053319124E-2</v>
      </c>
      <c r="U40" s="23">
        <f t="shared" si="2"/>
        <v>-2.8856977004296971E-2</v>
      </c>
      <c r="V40" s="23"/>
      <c r="W40" s="23"/>
      <c r="X40" s="23"/>
      <c r="Y40" s="23"/>
      <c r="Z40" s="23"/>
      <c r="AA40" s="23"/>
      <c r="AF40" s="22"/>
      <c r="AG40" s="22"/>
      <c r="AI40" s="21"/>
      <c r="AJ40" s="21"/>
      <c r="AK40" s="21"/>
      <c r="AL40" s="21">
        <f t="shared" si="1"/>
        <v>2.408561781572395</v>
      </c>
      <c r="AM40" s="21">
        <f t="shared" si="0"/>
        <v>-4.4481569541659702</v>
      </c>
    </row>
    <row r="41" spans="1:39">
      <c r="A41" s="17" t="s">
        <v>13</v>
      </c>
      <c r="B41" s="18">
        <v>39569</v>
      </c>
      <c r="C41" s="19">
        <v>1543736441</v>
      </c>
      <c r="D41" s="19">
        <v>1535183678</v>
      </c>
      <c r="E41" s="19">
        <v>1511271996.0000002</v>
      </c>
      <c r="F41" s="19">
        <v>1505799699.0000002</v>
      </c>
      <c r="G41" s="19">
        <v>1504196994.0000002</v>
      </c>
      <c r="H41" s="19">
        <v>1497869844</v>
      </c>
      <c r="K41" s="20"/>
      <c r="L41" s="20"/>
      <c r="M41" s="20"/>
      <c r="N41" s="20"/>
      <c r="O41" s="20"/>
      <c r="Q41" s="23">
        <f t="shared" si="2"/>
        <v>-4.7970002840392149E-3</v>
      </c>
      <c r="R41" s="23">
        <f t="shared" si="2"/>
        <v>-2.2371052407038825E-2</v>
      </c>
      <c r="S41" s="23">
        <f t="shared" si="2"/>
        <v>-2.6610474914046892E-2</v>
      </c>
      <c r="T41" s="23">
        <f t="shared" si="2"/>
        <v>-2.2023906280066511E-2</v>
      </c>
      <c r="U41" s="23">
        <f t="shared" si="2"/>
        <v>-2.2973331425189234E-2</v>
      </c>
      <c r="V41" s="23"/>
      <c r="W41" s="23"/>
      <c r="X41" s="23"/>
      <c r="Y41" s="23"/>
      <c r="Z41" s="23"/>
      <c r="AA41" s="23"/>
      <c r="AF41" s="22"/>
      <c r="AG41" s="22"/>
      <c r="AI41" s="21"/>
      <c r="AJ41" s="21"/>
      <c r="AK41" s="21"/>
      <c r="AL41" s="21">
        <f t="shared" si="1"/>
        <v>1.0835472759990332</v>
      </c>
      <c r="AM41" s="21">
        <f t="shared" si="0"/>
        <v>-3.4991691269031477</v>
      </c>
    </row>
    <row r="42" spans="1:39">
      <c r="A42" s="17" t="s">
        <v>13</v>
      </c>
      <c r="B42" s="18">
        <v>39600</v>
      </c>
      <c r="C42" s="19">
        <v>1417395375</v>
      </c>
      <c r="D42" s="19">
        <v>1406291653</v>
      </c>
      <c r="E42" s="19">
        <v>1384100999</v>
      </c>
      <c r="F42" s="19">
        <v>1376515180</v>
      </c>
      <c r="G42" s="19">
        <v>1373598369</v>
      </c>
      <c r="H42" s="19">
        <v>1367676846</v>
      </c>
      <c r="K42" s="20"/>
      <c r="L42" s="20"/>
      <c r="M42" s="20"/>
      <c r="N42" s="20"/>
      <c r="O42" s="20"/>
      <c r="Q42" s="23">
        <f t="shared" si="2"/>
        <v>-4.2349175461151587E-3</v>
      </c>
      <c r="R42" s="23">
        <f t="shared" si="2"/>
        <v>-1.5489139681115314E-2</v>
      </c>
      <c r="S42" s="23">
        <f t="shared" si="2"/>
        <v>-2.1888484633271508E-2</v>
      </c>
      <c r="T42" s="23">
        <f t="shared" si="2"/>
        <v>-1.9618774348295599E-2</v>
      </c>
      <c r="U42" s="23">
        <f t="shared" si="2"/>
        <v>-2.097283045376239E-2</v>
      </c>
      <c r="V42" s="23"/>
      <c r="W42" s="23"/>
      <c r="X42" s="23"/>
      <c r="Y42" s="23"/>
      <c r="Z42" s="23"/>
      <c r="AA42" s="23"/>
      <c r="AF42" s="22"/>
      <c r="AG42" s="22"/>
      <c r="AI42" s="21"/>
      <c r="AJ42" s="21"/>
      <c r="AK42" s="21"/>
      <c r="AL42" s="21">
        <f t="shared" si="1"/>
        <v>1.0693495700573679</v>
      </c>
      <c r="AM42" s="21">
        <f t="shared" si="0"/>
        <v>-2.4412184066806546</v>
      </c>
    </row>
    <row r="43" spans="1:39">
      <c r="A43" s="17" t="s">
        <v>13</v>
      </c>
      <c r="B43" s="18">
        <v>39630</v>
      </c>
      <c r="C43" s="19">
        <v>1466584970</v>
      </c>
      <c r="D43" s="19">
        <v>1465395938</v>
      </c>
      <c r="E43" s="19">
        <v>1443338023</v>
      </c>
      <c r="F43" s="19">
        <v>1430013162</v>
      </c>
      <c r="G43" s="19">
        <v>1428540847.9999998</v>
      </c>
      <c r="H43" s="19">
        <v>1420377530.9999998</v>
      </c>
      <c r="K43" s="20"/>
      <c r="L43" s="20"/>
      <c r="M43" s="20"/>
      <c r="N43" s="20"/>
      <c r="O43" s="20"/>
      <c r="Q43" s="23">
        <f t="shared" si="2"/>
        <v>-5.0394465142925839E-4</v>
      </c>
      <c r="R43" s="23">
        <f t="shared" si="2"/>
        <v>-1.029718407488921E-2</v>
      </c>
      <c r="S43" s="23">
        <f t="shared" si="2"/>
        <v>-1.8719708591446962E-2</v>
      </c>
      <c r="T43" s="23">
        <f t="shared" si="2"/>
        <v>-1.8053327187800668E-2</v>
      </c>
      <c r="U43" s="23">
        <f t="shared" si="2"/>
        <v>-2.1732297575218395E-2</v>
      </c>
      <c r="V43" s="23"/>
      <c r="W43" s="23"/>
      <c r="X43" s="23"/>
      <c r="Y43" s="23"/>
      <c r="Z43" s="23"/>
      <c r="AA43" s="23"/>
      <c r="AF43" s="22"/>
      <c r="AG43" s="22"/>
      <c r="AI43" s="21"/>
      <c r="AJ43" s="21"/>
      <c r="AK43" s="21">
        <f>AE51*0.1+AE52*0.9</f>
        <v>-5.2572059542898213</v>
      </c>
      <c r="AL43" s="21">
        <f t="shared" si="1"/>
        <v>1.0598506350918306</v>
      </c>
      <c r="AM43" s="21">
        <f t="shared" si="0"/>
        <v>-2.9685763705121317</v>
      </c>
    </row>
    <row r="44" spans="1:39">
      <c r="A44" s="17" t="s">
        <v>13</v>
      </c>
      <c r="B44" s="18">
        <v>39661</v>
      </c>
      <c r="C44" s="19">
        <v>1453985991</v>
      </c>
      <c r="D44" s="19">
        <v>1462620979</v>
      </c>
      <c r="E44" s="19">
        <v>1452183026</v>
      </c>
      <c r="F44" s="19">
        <v>1440670016</v>
      </c>
      <c r="G44" s="19">
        <v>1439667910.0000002</v>
      </c>
      <c r="H44" s="19">
        <v>1431518771</v>
      </c>
      <c r="K44" s="20"/>
      <c r="L44" s="20"/>
      <c r="M44" s="20"/>
      <c r="N44" s="20"/>
      <c r="O44" s="20"/>
      <c r="Q44" s="23">
        <f t="shared" si="2"/>
        <v>5.9241181558849923E-3</v>
      </c>
      <c r="R44" s="23">
        <f t="shared" si="2"/>
        <v>2.4851572509526042E-3</v>
      </c>
      <c r="S44" s="23">
        <f t="shared" si="2"/>
        <v>-5.8175836513888616E-3</v>
      </c>
      <c r="T44" s="23">
        <f t="shared" si="2"/>
        <v>-4.8945790101458508E-3</v>
      </c>
      <c r="U44" s="23">
        <f t="shared" si="2"/>
        <v>-9.6052712973369522E-3</v>
      </c>
      <c r="V44" s="23"/>
      <c r="W44" s="23"/>
      <c r="X44" s="23"/>
      <c r="Y44" s="23"/>
      <c r="Z44" s="23"/>
      <c r="AA44" s="23"/>
      <c r="AF44" s="22"/>
      <c r="AG44" s="22"/>
      <c r="AI44" s="21"/>
      <c r="AJ44" s="21"/>
      <c r="AK44" s="21">
        <f t="shared" ref="AK44:AK84" si="3">AE52*0.1+AE53*0.9</f>
        <v>-6.4284766207908843</v>
      </c>
      <c r="AL44" s="21">
        <f t="shared" si="1"/>
        <v>2.0352721188870158</v>
      </c>
      <c r="AM44" s="21">
        <f t="shared" si="0"/>
        <v>-2.9175667736255164</v>
      </c>
    </row>
    <row r="45" spans="1:39">
      <c r="A45" s="17" t="s">
        <v>13</v>
      </c>
      <c r="B45" s="18">
        <v>39692</v>
      </c>
      <c r="C45" s="19">
        <v>1554298484</v>
      </c>
      <c r="D45" s="19">
        <v>1569049031</v>
      </c>
      <c r="E45" s="19">
        <v>1580622322</v>
      </c>
      <c r="F45" s="19">
        <v>1576054764</v>
      </c>
      <c r="G45" s="19">
        <v>1578489198.9999998</v>
      </c>
      <c r="H45" s="19">
        <v>1572030051.9999998</v>
      </c>
      <c r="K45" s="20"/>
      <c r="L45" s="20"/>
      <c r="M45" s="20"/>
      <c r="N45" s="20"/>
      <c r="O45" s="20"/>
      <c r="Q45" s="23">
        <f t="shared" si="2"/>
        <v>7.1563749330662832E-3</v>
      </c>
      <c r="R45" s="23">
        <f t="shared" si="2"/>
        <v>1.2986528178302566E-2</v>
      </c>
      <c r="S45" s="23">
        <f t="shared" si="2"/>
        <v>7.1790412402557386E-3</v>
      </c>
      <c r="T45" s="23">
        <f t="shared" si="2"/>
        <v>7.5879235933868604E-3</v>
      </c>
      <c r="U45" s="23">
        <f t="shared" si="2"/>
        <v>4.6040088758887458E-3</v>
      </c>
      <c r="V45" s="23"/>
      <c r="W45" s="23"/>
      <c r="X45" s="23"/>
      <c r="Y45" s="23"/>
      <c r="Z45" s="23"/>
      <c r="AA45" s="23"/>
      <c r="AE45" s="22"/>
      <c r="AF45" s="22"/>
      <c r="AG45" s="22"/>
      <c r="AI45" s="21"/>
      <c r="AJ45" s="21"/>
      <c r="AK45" s="21">
        <f t="shared" si="3"/>
        <v>-8.7436047404900314</v>
      </c>
      <c r="AL45" s="21">
        <f t="shared" si="1"/>
        <v>1.8851956611132381</v>
      </c>
      <c r="AM45" s="21">
        <f t="shared" si="0"/>
        <v>-5.4741619129496364</v>
      </c>
    </row>
    <row r="46" spans="1:39">
      <c r="A46" s="17" t="s">
        <v>13</v>
      </c>
      <c r="B46" s="18">
        <v>39722</v>
      </c>
      <c r="C46" s="19">
        <v>1881083262</v>
      </c>
      <c r="D46" s="19">
        <v>1897262403.0000002</v>
      </c>
      <c r="E46" s="19">
        <v>1921717952.0000002</v>
      </c>
      <c r="F46" s="19">
        <v>1923117857.0000002</v>
      </c>
      <c r="G46" s="19">
        <v>1922952171.0000002</v>
      </c>
      <c r="H46" s="19">
        <v>1918381650</v>
      </c>
      <c r="K46" s="20"/>
      <c r="L46" s="20"/>
      <c r="M46" s="20"/>
      <c r="N46" s="20"/>
      <c r="O46" s="20"/>
      <c r="Q46" s="23">
        <f t="shared" si="2"/>
        <v>5.9925931484413114E-3</v>
      </c>
      <c r="R46" s="23">
        <f t="shared" si="2"/>
        <v>1.5849704858452277E-2</v>
      </c>
      <c r="S46" s="23">
        <f t="shared" si="2"/>
        <v>1.3769913014878527E-2</v>
      </c>
      <c r="T46" s="23">
        <f t="shared" si="2"/>
        <v>1.4830728566550634E-2</v>
      </c>
      <c r="U46" s="23">
        <f t="shared" si="2"/>
        <v>1.2822487209581485E-2</v>
      </c>
      <c r="V46" s="23"/>
      <c r="W46" s="23"/>
      <c r="X46" s="23"/>
      <c r="Y46" s="23"/>
      <c r="Z46" s="23"/>
      <c r="AA46" s="23"/>
      <c r="AE46" s="22"/>
      <c r="AF46" s="22"/>
      <c r="AG46" s="22"/>
      <c r="AI46" s="21"/>
      <c r="AJ46" s="21">
        <f t="shared" ref="AJ46:AJ57" si="4">+AD51*0.85+AD52*0.15</f>
        <v>-4.6893061927022215</v>
      </c>
      <c r="AK46" s="21">
        <f t="shared" si="3"/>
        <v>-11.792632764104924</v>
      </c>
      <c r="AL46" s="21">
        <f t="shared" si="1"/>
        <v>0.8915160603380301</v>
      </c>
      <c r="AM46" s="21">
        <f t="shared" si="0"/>
        <v>-8.7878796068692502</v>
      </c>
    </row>
    <row r="47" spans="1:39">
      <c r="A47" s="17" t="s">
        <v>13</v>
      </c>
      <c r="B47" s="18">
        <v>39753</v>
      </c>
      <c r="C47" s="19">
        <v>2216153223</v>
      </c>
      <c r="D47" s="19">
        <v>2228755320.9999995</v>
      </c>
      <c r="E47" s="19">
        <v>2251620830</v>
      </c>
      <c r="F47" s="19">
        <v>2257849719</v>
      </c>
      <c r="G47" s="19">
        <v>2256243686</v>
      </c>
      <c r="H47" s="19">
        <v>2252192792</v>
      </c>
      <c r="K47" s="20"/>
      <c r="L47" s="20"/>
      <c r="M47" s="20"/>
      <c r="N47" s="20"/>
      <c r="O47" s="20"/>
      <c r="Q47" s="23">
        <f t="shared" si="2"/>
        <v>3.64249040102605E-3</v>
      </c>
      <c r="R47" s="23">
        <f t="shared" si="2"/>
        <v>1.2391066962308819E-2</v>
      </c>
      <c r="S47" s="23">
        <f t="shared" si="2"/>
        <v>1.2480702003825644E-2</v>
      </c>
      <c r="T47" s="23">
        <f t="shared" si="2"/>
        <v>1.3611569567085683E-2</v>
      </c>
      <c r="U47" s="23">
        <f t="shared" si="2"/>
        <v>1.2485559984180482E-2</v>
      </c>
      <c r="V47" s="23"/>
      <c r="W47" s="23"/>
      <c r="X47" s="23"/>
      <c r="Y47" s="23"/>
      <c r="Z47" s="23"/>
      <c r="AA47" s="23"/>
      <c r="AE47" s="22"/>
      <c r="AF47" s="22"/>
      <c r="AG47" s="22"/>
      <c r="AI47" s="21"/>
      <c r="AJ47" s="21">
        <f t="shared" si="4"/>
        <v>-30.610579938453796</v>
      </c>
      <c r="AK47" s="21">
        <f t="shared" si="3"/>
        <v>-11.875769281806768</v>
      </c>
      <c r="AL47" s="21">
        <f t="shared" si="1"/>
        <v>0.26032951492844553</v>
      </c>
      <c r="AM47" s="21">
        <f t="shared" si="0"/>
        <v>-3.5197389034962043</v>
      </c>
    </row>
    <row r="48" spans="1:39">
      <c r="A48" s="17" t="s">
        <v>13</v>
      </c>
      <c r="B48" s="18">
        <v>39783</v>
      </c>
      <c r="C48" s="19">
        <v>2498856070</v>
      </c>
      <c r="D48" s="19">
        <v>2505445183.9999995</v>
      </c>
      <c r="E48" s="19">
        <v>2525241260</v>
      </c>
      <c r="F48" s="19">
        <v>2532144120</v>
      </c>
      <c r="G48" s="19">
        <v>2510304098</v>
      </c>
      <c r="H48" s="19">
        <v>2504341413</v>
      </c>
      <c r="K48" s="20"/>
      <c r="L48" s="20"/>
      <c r="M48" s="20"/>
      <c r="N48" s="20"/>
      <c r="O48" s="20"/>
      <c r="Q48" s="23">
        <f t="shared" si="2"/>
        <v>1.688748753402621E-3</v>
      </c>
      <c r="R48" s="23">
        <f t="shared" si="2"/>
        <v>8.1476501455554785E-3</v>
      </c>
      <c r="S48" s="23">
        <f t="shared" si="2"/>
        <v>9.1106794722406563E-3</v>
      </c>
      <c r="T48" s="23">
        <f t="shared" si="2"/>
        <v>9.5824437951773089E-3</v>
      </c>
      <c r="U48" s="23">
        <f t="shared" si="2"/>
        <v>8.4218746400301272E-3</v>
      </c>
      <c r="V48" s="23"/>
      <c r="W48" s="23"/>
      <c r="X48" s="23"/>
      <c r="Y48" s="23"/>
      <c r="Z48" s="23"/>
      <c r="AA48" s="23"/>
      <c r="AE48" s="22"/>
      <c r="AF48" s="22"/>
      <c r="AG48" s="22"/>
      <c r="AI48" s="21">
        <f>AC50*0.65+AC51*0.35</f>
        <v>0</v>
      </c>
      <c r="AJ48" s="21">
        <f t="shared" si="4"/>
        <v>-25.253611019649462</v>
      </c>
      <c r="AK48" s="21">
        <f t="shared" si="3"/>
        <v>-8.965880009419088</v>
      </c>
      <c r="AL48" s="21">
        <f t="shared" si="1"/>
        <v>-0.22669151891254929</v>
      </c>
      <c r="AM48" s="21">
        <f t="shared" si="0"/>
        <v>-1.419140903588989</v>
      </c>
    </row>
    <row r="49" spans="1:51">
      <c r="A49" s="17" t="s">
        <v>13</v>
      </c>
      <c r="B49" s="18">
        <v>39814</v>
      </c>
      <c r="C49" s="19">
        <v>2532631329</v>
      </c>
      <c r="D49" s="19">
        <v>2536194220.9999995</v>
      </c>
      <c r="E49" s="19">
        <v>2544836962</v>
      </c>
      <c r="F49" s="19">
        <v>2549097158</v>
      </c>
      <c r="G49" s="19">
        <v>2519639876</v>
      </c>
      <c r="H49" s="19">
        <v>2519639876</v>
      </c>
      <c r="K49" s="20"/>
      <c r="L49" s="20"/>
      <c r="M49" s="20"/>
      <c r="N49" s="20"/>
      <c r="O49" s="20"/>
      <c r="Q49" s="23">
        <f t="shared" si="2"/>
        <v>-9.4848897638815397E-4</v>
      </c>
      <c r="R49" s="23">
        <f t="shared" si="2"/>
        <v>2.2548070043842392E-3</v>
      </c>
      <c r="S49" s="23">
        <f t="shared" si="2"/>
        <v>4.0234404226328945E-3</v>
      </c>
      <c r="T49" s="23">
        <f t="shared" si="2"/>
        <v>4.2016545908503903E-3</v>
      </c>
      <c r="U49" s="23">
        <f t="shared" si="2"/>
        <v>2.9352282253509612E-3</v>
      </c>
      <c r="V49" s="23"/>
      <c r="W49" s="23"/>
      <c r="X49" s="23"/>
      <c r="Y49" s="23"/>
      <c r="Z49" s="23"/>
      <c r="AA49" s="23"/>
      <c r="AD49" s="22"/>
      <c r="AE49" s="22"/>
      <c r="AF49" s="22"/>
      <c r="AG49" s="22"/>
      <c r="AI49" s="21">
        <f t="shared" ref="AI49:AI90" si="5">AC51*0.65+AC52*0.35</f>
        <v>-4.2397292188989795</v>
      </c>
      <c r="AJ49" s="21">
        <f t="shared" si="4"/>
        <v>-15.555125906850904</v>
      </c>
      <c r="AK49" s="21">
        <f t="shared" si="3"/>
        <v>-4.2130820934883513</v>
      </c>
      <c r="AL49" s="25">
        <f t="shared" si="1"/>
        <v>1.491276934981651</v>
      </c>
      <c r="AM49" s="21">
        <f t="shared" si="0"/>
        <v>-1.8952439741789071</v>
      </c>
    </row>
    <row r="50" spans="1:51">
      <c r="A50" s="17" t="s">
        <v>13</v>
      </c>
      <c r="B50" s="18">
        <v>39845</v>
      </c>
      <c r="C50" s="19">
        <v>2139359593.0000002</v>
      </c>
      <c r="D50" s="19">
        <v>2121860998</v>
      </c>
      <c r="E50" s="19">
        <v>2115421844</v>
      </c>
      <c r="F50" s="19">
        <v>2118394290.0000002</v>
      </c>
      <c r="G50" s="19">
        <v>2087044289.0000005</v>
      </c>
      <c r="H50" s="19">
        <v>2087044289.0000005</v>
      </c>
      <c r="K50" s="20"/>
      <c r="L50" s="20"/>
      <c r="M50" s="20"/>
      <c r="N50" s="20"/>
      <c r="O50" s="20"/>
      <c r="Q50" s="23">
        <f t="shared" si="2"/>
        <v>-3.8657811519872162E-3</v>
      </c>
      <c r="R50" s="23">
        <f t="shared" si="2"/>
        <v>-5.0095840127413862E-3</v>
      </c>
      <c r="S50" s="23">
        <f t="shared" si="2"/>
        <v>-4.1267184959047363E-3</v>
      </c>
      <c r="T50" s="23">
        <f t="shared" si="2"/>
        <v>-4.1648527794377159E-3</v>
      </c>
      <c r="U50" s="23">
        <f t="shared" si="2"/>
        <v>-6.9529393939223904E-3</v>
      </c>
      <c r="V50" s="23"/>
      <c r="W50" s="23"/>
      <c r="X50" s="23"/>
      <c r="Y50" s="23"/>
      <c r="Z50" s="23"/>
      <c r="AA50" s="23"/>
      <c r="AD50" s="22"/>
      <c r="AE50" s="22"/>
      <c r="AF50" s="22"/>
      <c r="AG50" s="22"/>
      <c r="AI50" s="21">
        <f t="shared" si="5"/>
        <v>-10.445506176213927</v>
      </c>
      <c r="AJ50" s="21">
        <f t="shared" si="4"/>
        <v>-12.698677449872264</v>
      </c>
      <c r="AK50" s="21">
        <f t="shared" si="3"/>
        <v>-0.20865023192154322</v>
      </c>
      <c r="AL50" s="21">
        <f t="shared" si="1"/>
        <v>5.9010149733728676</v>
      </c>
      <c r="AM50" s="21">
        <f t="shared" si="0"/>
        <v>-5.297819338940668</v>
      </c>
    </row>
    <row r="51" spans="1:51">
      <c r="A51" s="17" t="s">
        <v>14</v>
      </c>
      <c r="B51" s="18">
        <v>39873</v>
      </c>
      <c r="C51" s="19">
        <v>2064111397.0000002</v>
      </c>
      <c r="D51" s="19">
        <v>2030160173.0000002</v>
      </c>
      <c r="E51" s="19">
        <v>2005400204.0000002</v>
      </c>
      <c r="F51" s="19">
        <v>2006745516.0000002</v>
      </c>
      <c r="G51" s="19">
        <v>1982144745.0000002</v>
      </c>
      <c r="H51" s="19">
        <v>1982144745.0000002</v>
      </c>
      <c r="K51" s="20"/>
      <c r="L51" s="20"/>
      <c r="M51" s="20"/>
      <c r="N51" s="20"/>
      <c r="O51" s="20"/>
      <c r="Q51" s="23">
        <f t="shared" si="2"/>
        <v>-6.371633145592975E-3</v>
      </c>
      <c r="R51" s="23">
        <f t="shared" si="2"/>
        <v>-1.3699653251252403E-2</v>
      </c>
      <c r="S51" s="23">
        <f t="shared" si="2"/>
        <v>-1.380243476475723E-2</v>
      </c>
      <c r="T51" s="23">
        <f t="shared" si="2"/>
        <v>-1.4041094782023436E-2</v>
      </c>
      <c r="U51" s="23">
        <f t="shared" si="2"/>
        <v>-1.832310339000446E-2</v>
      </c>
      <c r="AC51" s="26"/>
      <c r="AD51" s="26"/>
      <c r="AE51" s="22"/>
      <c r="AF51" s="22"/>
      <c r="AG51" s="22"/>
      <c r="AI51" s="21">
        <f t="shared" si="5"/>
        <v>-6.8591603857761925</v>
      </c>
      <c r="AJ51" s="21">
        <f t="shared" si="4"/>
        <v>-2.8702792567744386</v>
      </c>
      <c r="AK51" s="21">
        <f t="shared" si="3"/>
        <v>2.0980351630287934</v>
      </c>
      <c r="AL51" s="21">
        <f t="shared" si="1"/>
        <v>5.79834465953852</v>
      </c>
      <c r="AM51" s="21">
        <f t="shared" si="0"/>
        <v>-6.7398492331654012</v>
      </c>
    </row>
    <row r="52" spans="1:51">
      <c r="A52" s="17" t="s">
        <v>14</v>
      </c>
      <c r="B52" s="18">
        <v>39904</v>
      </c>
      <c r="C52" s="19">
        <v>1662133905</v>
      </c>
      <c r="D52" s="19">
        <v>1631182232</v>
      </c>
      <c r="E52" s="19">
        <v>1576677536.9999998</v>
      </c>
      <c r="F52" s="19">
        <v>1575326174.9999998</v>
      </c>
      <c r="G52" s="19">
        <v>1563937513.9999998</v>
      </c>
      <c r="H52" s="19">
        <v>1544922657.9999998</v>
      </c>
      <c r="K52" s="20"/>
      <c r="L52" s="20"/>
      <c r="M52" s="20"/>
      <c r="N52" s="20"/>
      <c r="O52" s="20"/>
      <c r="W52" s="22">
        <f t="shared" ref="W52:AA63" si="6">Q40</f>
        <v>-7.28792789651751E-3</v>
      </c>
      <c r="X52" s="22">
        <f t="shared" si="6"/>
        <v>-2.6096305001779362E-2</v>
      </c>
      <c r="Y52" s="22">
        <f t="shared" si="6"/>
        <v>-2.9610666830052704E-2</v>
      </c>
      <c r="Z52" s="22">
        <f t="shared" si="6"/>
        <v>-2.6573387053319124E-2</v>
      </c>
      <c r="AA52" s="22">
        <f t="shared" si="6"/>
        <v>-2.8856977004296971E-2</v>
      </c>
      <c r="AC52" s="21">
        <f>W52*$C52/1000000</f>
        <v>-12.113512053997084</v>
      </c>
      <c r="AD52" s="21">
        <f>(X52*$C52/1000000)-AC52</f>
        <v>-31.26204128468148</v>
      </c>
      <c r="AE52" s="21">
        <f>(Y52*$C52/1000000)-AC52-AD52</f>
        <v>-5.8413399492109122</v>
      </c>
      <c r="AF52" s="21">
        <f>(Z52*$C52/1000000)-AC52-AD52-AE52</f>
        <v>5.048365695879717</v>
      </c>
      <c r="AG52" s="21">
        <f>(AA52*$C52/1000000)-AC52-AD52-AE52-AF52</f>
        <v>-3.7956322826375697</v>
      </c>
      <c r="AI52" s="21">
        <f t="shared" si="5"/>
        <v>-4.1220881915045418</v>
      </c>
      <c r="AJ52" s="21">
        <f t="shared" si="4"/>
        <v>10.022302238002839</v>
      </c>
      <c r="AK52" s="21">
        <f t="shared" si="3"/>
        <v>4.2033782637012607</v>
      </c>
      <c r="AL52" s="21">
        <f t="shared" si="1"/>
        <v>2.3551184334548618</v>
      </c>
      <c r="AM52" s="21">
        <f t="shared" si="0"/>
        <v>-4.3109473083036995</v>
      </c>
      <c r="AO52" s="19">
        <f>C52+AI52*1000000</f>
        <v>1658011816.8084955</v>
      </c>
      <c r="AP52" s="19">
        <f t="shared" ref="AP52:AS63" si="7">AO52+AJ52*1000000</f>
        <v>1668034119.0464983</v>
      </c>
      <c r="AQ52" s="19">
        <f t="shared" si="7"/>
        <v>1672237497.3101995</v>
      </c>
      <c r="AR52" s="19">
        <f t="shared" si="7"/>
        <v>1674592615.7436543</v>
      </c>
      <c r="AS52" s="27">
        <f t="shared" si="7"/>
        <v>1670281668.4353507</v>
      </c>
      <c r="AT52" s="28"/>
      <c r="AU52" s="29"/>
      <c r="AV52" s="29"/>
      <c r="AW52" s="29"/>
      <c r="AX52" s="29"/>
      <c r="AY52" s="29"/>
    </row>
    <row r="53" spans="1:51">
      <c r="A53" s="17" t="s">
        <v>14</v>
      </c>
      <c r="B53" s="18">
        <v>39934</v>
      </c>
      <c r="C53" s="19">
        <v>1531744953</v>
      </c>
      <c r="D53" s="19">
        <v>1503613388</v>
      </c>
      <c r="E53" s="19">
        <v>1435398425</v>
      </c>
      <c r="F53" s="19">
        <v>1423696609</v>
      </c>
      <c r="G53" s="19">
        <v>1402208332.0000002</v>
      </c>
      <c r="H53" s="19">
        <v>1383736916</v>
      </c>
      <c r="K53" s="20"/>
      <c r="L53" s="20"/>
      <c r="M53" s="20"/>
      <c r="N53" s="20"/>
      <c r="O53" s="20"/>
      <c r="W53" s="22">
        <f t="shared" si="6"/>
        <v>-4.7970002840392149E-3</v>
      </c>
      <c r="X53" s="22">
        <f t="shared" si="6"/>
        <v>-2.2371052407038825E-2</v>
      </c>
      <c r="Y53" s="22">
        <f t="shared" si="6"/>
        <v>-2.6610474914046892E-2</v>
      </c>
      <c r="Z53" s="22">
        <f t="shared" si="6"/>
        <v>-2.2023906280066511E-2</v>
      </c>
      <c r="AA53" s="22">
        <f t="shared" si="6"/>
        <v>-2.2973331425189234E-2</v>
      </c>
      <c r="AC53" s="21">
        <f t="shared" ref="AC53:AC92" si="8">W53*$C53/1000000</f>
        <v>-7.3477809746166338</v>
      </c>
      <c r="AD53" s="21">
        <f t="shared" ref="AD53:AD92" si="9">(X53*$C53/1000000)-AC53</f>
        <v>-26.918965643163588</v>
      </c>
      <c r="AE53" s="21">
        <f t="shared" ref="AE53:AE92" si="10">(Y53*$C53/1000000)-AC53-AD53</f>
        <v>-6.4937140287442148</v>
      </c>
      <c r="AF53" s="21">
        <f t="shared" ref="AF53:AF92" si="11">(Z53*$C53/1000000)-AC53-AD53-AE53</f>
        <v>7.0254533566875494</v>
      </c>
      <c r="AG53" s="21">
        <f t="shared" ref="AG53:AG92" si="12">(AA53*$C53/1000000)-AC53-AD53-AE53-AF53</f>
        <v>-1.4542771742930256</v>
      </c>
      <c r="AI53" s="21">
        <f t="shared" si="5"/>
        <v>2.4886822310313135</v>
      </c>
      <c r="AJ53" s="21">
        <f t="shared" si="4"/>
        <v>17.646844856315855</v>
      </c>
      <c r="AK53" s="21">
        <f t="shared" si="3"/>
        <v>2.1528362277099142</v>
      </c>
      <c r="AL53" s="21">
        <f t="shared" si="1"/>
        <v>1.064062704672218</v>
      </c>
      <c r="AM53" s="21">
        <f t="shared" si="0"/>
        <v>-3.3646017335167286</v>
      </c>
      <c r="AO53" s="19">
        <f t="shared" ref="AO53:AO63" si="13">C53+AI53*1000000</f>
        <v>1534233635.2310314</v>
      </c>
      <c r="AP53" s="19">
        <f t="shared" si="7"/>
        <v>1551880480.0873473</v>
      </c>
      <c r="AQ53" s="19">
        <f t="shared" si="7"/>
        <v>1554033316.3150573</v>
      </c>
      <c r="AR53" s="19">
        <f t="shared" si="7"/>
        <v>1555097379.0197296</v>
      </c>
      <c r="AS53" s="27">
        <f t="shared" si="7"/>
        <v>1551732777.2862129</v>
      </c>
      <c r="AT53" s="28"/>
    </row>
    <row r="54" spans="1:51">
      <c r="A54" s="17" t="s">
        <v>14</v>
      </c>
      <c r="B54" s="18">
        <v>39965</v>
      </c>
      <c r="C54" s="19">
        <v>1405392687</v>
      </c>
      <c r="D54" s="19">
        <v>1396659490</v>
      </c>
      <c r="E54" s="19">
        <v>1342379254</v>
      </c>
      <c r="F54" s="19">
        <v>1321977113</v>
      </c>
      <c r="G54" s="19">
        <v>1292403116</v>
      </c>
      <c r="H54" s="19">
        <v>1272290372</v>
      </c>
      <c r="K54" s="20"/>
      <c r="L54" s="20"/>
      <c r="M54" s="20"/>
      <c r="N54" s="20"/>
      <c r="O54" s="20"/>
      <c r="W54" s="22">
        <f t="shared" si="6"/>
        <v>-4.2349175461151587E-3</v>
      </c>
      <c r="X54" s="22">
        <f t="shared" si="6"/>
        <v>-1.5489139681115314E-2</v>
      </c>
      <c r="Y54" s="22">
        <f t="shared" si="6"/>
        <v>-2.1888484633271508E-2</v>
      </c>
      <c r="Z54" s="22">
        <f t="shared" si="6"/>
        <v>-1.9618774348295599E-2</v>
      </c>
      <c r="AA54" s="22">
        <f t="shared" si="6"/>
        <v>-2.097283045376239E-2</v>
      </c>
      <c r="AC54" s="21">
        <f t="shared" si="8"/>
        <v>-5.95172214935823</v>
      </c>
      <c r="AD54" s="21">
        <f t="shared" si="9"/>
        <v>-15.816601486402746</v>
      </c>
      <c r="AE54" s="21">
        <f t="shared" si="10"/>
        <v>-8.993592597350677</v>
      </c>
      <c r="AF54" s="21">
        <f t="shared" si="11"/>
        <v>3.1898342361138248</v>
      </c>
      <c r="AG54" s="21">
        <f t="shared" si="12"/>
        <v>-1.9029805484107278</v>
      </c>
      <c r="AI54" s="21">
        <f t="shared" si="5"/>
        <v>9.224739737343576</v>
      </c>
      <c r="AJ54" s="21">
        <f t="shared" si="4"/>
        <v>17.388045997571133</v>
      </c>
      <c r="AK54" s="25">
        <f t="shared" si="3"/>
        <v>-1.752685095290113E-3</v>
      </c>
      <c r="AL54" s="21">
        <f t="shared" si="1"/>
        <v>1.0659553789790273</v>
      </c>
      <c r="AM54" s="21">
        <f t="shared" si="0"/>
        <v>-2.1062714580644517</v>
      </c>
      <c r="AO54" s="19">
        <f t="shared" si="13"/>
        <v>1414617426.7373435</v>
      </c>
      <c r="AP54" s="19">
        <f t="shared" si="7"/>
        <v>1432005472.7349148</v>
      </c>
      <c r="AQ54" s="19">
        <f t="shared" si="7"/>
        <v>1432003720.0498195</v>
      </c>
      <c r="AR54" s="19">
        <f t="shared" si="7"/>
        <v>1433069675.4287984</v>
      </c>
      <c r="AS54" s="27">
        <f t="shared" si="7"/>
        <v>1430963403.9707339</v>
      </c>
      <c r="AT54" s="28"/>
    </row>
    <row r="55" spans="1:51">
      <c r="A55" s="17" t="s">
        <v>14</v>
      </c>
      <c r="B55" s="18">
        <v>39995</v>
      </c>
      <c r="C55" s="19">
        <v>1437055743</v>
      </c>
      <c r="D55" s="19">
        <v>1432006719.9999998</v>
      </c>
      <c r="E55" s="19">
        <v>1403379287.9999998</v>
      </c>
      <c r="F55" s="19">
        <v>1369268163</v>
      </c>
      <c r="G55" s="19">
        <v>1330859111.9999998</v>
      </c>
      <c r="H55" s="19">
        <v>1306358636</v>
      </c>
      <c r="K55" s="20"/>
      <c r="L55" s="20"/>
      <c r="M55" s="20"/>
      <c r="N55" s="20"/>
      <c r="O55" s="20"/>
      <c r="W55" s="22">
        <f t="shared" si="6"/>
        <v>-5.0394465142925839E-4</v>
      </c>
      <c r="X55" s="22">
        <f t="shared" si="6"/>
        <v>-1.029718407488921E-2</v>
      </c>
      <c r="Y55" s="22">
        <f t="shared" si="6"/>
        <v>-1.8719708591446962E-2</v>
      </c>
      <c r="Z55" s="22">
        <f t="shared" si="6"/>
        <v>-1.8053327187800668E-2</v>
      </c>
      <c r="AA55" s="22">
        <f t="shared" si="6"/>
        <v>-2.1732297575218395E-2</v>
      </c>
      <c r="AC55" s="21">
        <f t="shared" si="8"/>
        <v>-0.72419655549054895</v>
      </c>
      <c r="AD55" s="21">
        <f t="shared" si="9"/>
        <v>-14.073430956057132</v>
      </c>
      <c r="AE55" s="21">
        <f t="shared" si="10"/>
        <v>-12.103637227077618</v>
      </c>
      <c r="AF55" s="21">
        <f t="shared" si="11"/>
        <v>0.95762722313831006</v>
      </c>
      <c r="AG55" s="21">
        <f t="shared" si="12"/>
        <v>-5.2868855235655747</v>
      </c>
      <c r="AI55" s="21">
        <f t="shared" si="5"/>
        <v>10.676833652009304</v>
      </c>
      <c r="AJ55" s="21">
        <f t="shared" si="4"/>
        <v>14.373560330552525</v>
      </c>
      <c r="AK55" s="21">
        <f t="shared" si="3"/>
        <v>-5.415973383681834</v>
      </c>
      <c r="AL55" s="21">
        <f t="shared" si="1"/>
        <v>1.0431212346700289</v>
      </c>
      <c r="AM55" s="21">
        <f t="shared" si="0"/>
        <v>-2.5418906428071253</v>
      </c>
      <c r="AO55" s="19">
        <f t="shared" si="13"/>
        <v>1447732576.6520092</v>
      </c>
      <c r="AP55" s="19">
        <f t="shared" si="7"/>
        <v>1462106136.9825618</v>
      </c>
      <c r="AQ55" s="19">
        <f t="shared" si="7"/>
        <v>1456690163.5988801</v>
      </c>
      <c r="AR55" s="19">
        <f t="shared" si="7"/>
        <v>1457733284.83355</v>
      </c>
      <c r="AS55" s="27">
        <f t="shared" si="7"/>
        <v>1455191394.190743</v>
      </c>
      <c r="AT55" s="28"/>
    </row>
    <row r="56" spans="1:51">
      <c r="A56" s="17" t="s">
        <v>14</v>
      </c>
      <c r="B56" s="18">
        <v>40026</v>
      </c>
      <c r="C56" s="19">
        <v>1427293801</v>
      </c>
      <c r="D56" s="19">
        <v>1428157358</v>
      </c>
      <c r="E56" s="19">
        <v>1412926599</v>
      </c>
      <c r="F56" s="19">
        <v>1381739504</v>
      </c>
      <c r="G56" s="19">
        <v>1336598401.9999998</v>
      </c>
      <c r="H56" s="19">
        <v>1310811139.9999998</v>
      </c>
      <c r="K56" s="20"/>
      <c r="L56" s="20"/>
      <c r="M56" s="20"/>
      <c r="N56" s="20"/>
      <c r="O56" s="20"/>
      <c r="W56" s="22">
        <f t="shared" si="6"/>
        <v>5.9241181558849923E-3</v>
      </c>
      <c r="X56" s="22">
        <f t="shared" si="6"/>
        <v>2.4851572509526042E-3</v>
      </c>
      <c r="Y56" s="22">
        <f t="shared" si="6"/>
        <v>-5.8175836513888616E-3</v>
      </c>
      <c r="Z56" s="22">
        <f t="shared" si="6"/>
        <v>-4.8945790101458508E-3</v>
      </c>
      <c r="AA56" s="22">
        <f t="shared" si="6"/>
        <v>-9.6052712973369522E-3</v>
      </c>
      <c r="AC56" s="21">
        <f t="shared" si="8"/>
        <v>8.4554571202862014</v>
      </c>
      <c r="AD56" s="21">
        <f t="shared" si="9"/>
        <v>-4.9084075814913479</v>
      </c>
      <c r="AE56" s="21">
        <f t="shared" si="10"/>
        <v>-11.850450621221119</v>
      </c>
      <c r="AF56" s="21">
        <f t="shared" si="11"/>
        <v>1.3173988027403762</v>
      </c>
      <c r="AG56" s="21">
        <f t="shared" si="12"/>
        <v>-6.7235418999263743</v>
      </c>
      <c r="AI56" s="21">
        <f t="shared" si="5"/>
        <v>9.5506329353740327</v>
      </c>
      <c r="AJ56" s="21">
        <f t="shared" si="4"/>
        <v>6.425231269454974</v>
      </c>
      <c r="AK56" s="21">
        <f t="shared" si="3"/>
        <v>-6.6217214997968066</v>
      </c>
      <c r="AL56" s="21">
        <f t="shared" si="1"/>
        <v>2.0595532066401807</v>
      </c>
      <c r="AM56" s="21">
        <f t="shared" si="0"/>
        <v>-2.7597224726450147</v>
      </c>
      <c r="AO56" s="19">
        <f t="shared" si="13"/>
        <v>1436844433.935374</v>
      </c>
      <c r="AP56" s="19">
        <f t="shared" si="7"/>
        <v>1443269665.204829</v>
      </c>
      <c r="AQ56" s="19">
        <f t="shared" si="7"/>
        <v>1436647943.7050321</v>
      </c>
      <c r="AR56" s="19">
        <f t="shared" si="7"/>
        <v>1438707496.9116724</v>
      </c>
      <c r="AS56" s="27">
        <f t="shared" si="7"/>
        <v>1435947774.4390273</v>
      </c>
      <c r="AT56" s="28"/>
    </row>
    <row r="57" spans="1:51">
      <c r="A57" s="17" t="s">
        <v>14</v>
      </c>
      <c r="B57" s="18">
        <v>40057</v>
      </c>
      <c r="C57" s="19">
        <v>1488659769</v>
      </c>
      <c r="D57" s="19">
        <v>1496555567</v>
      </c>
      <c r="E57" s="19">
        <v>1495072511</v>
      </c>
      <c r="F57" s="19">
        <v>1470972861</v>
      </c>
      <c r="G57" s="19">
        <v>1422528421</v>
      </c>
      <c r="H57" s="19">
        <v>1396574296</v>
      </c>
      <c r="K57" s="20"/>
      <c r="L57" s="20"/>
      <c r="M57" s="20"/>
      <c r="N57" s="20"/>
      <c r="O57" s="20"/>
      <c r="W57" s="22">
        <f t="shared" si="6"/>
        <v>7.1563749330662832E-3</v>
      </c>
      <c r="X57" s="22">
        <f t="shared" si="6"/>
        <v>1.2986528178302566E-2</v>
      </c>
      <c r="Y57" s="22">
        <f t="shared" si="6"/>
        <v>7.1790412402557386E-3</v>
      </c>
      <c r="Z57" s="22">
        <f t="shared" si="6"/>
        <v>7.5879235933868604E-3</v>
      </c>
      <c r="AA57" s="22">
        <f t="shared" si="6"/>
        <v>4.6040088758887458E-3</v>
      </c>
      <c r="AC57" s="21">
        <f t="shared" si="8"/>
        <v>10.653407454735843</v>
      </c>
      <c r="AD57" s="21">
        <f t="shared" si="9"/>
        <v>8.6791145832880456</v>
      </c>
      <c r="AE57" s="21">
        <f t="shared" si="10"/>
        <v>-8.645372163663307</v>
      </c>
      <c r="AF57" s="21">
        <f t="shared" si="11"/>
        <v>0.6086867093603523</v>
      </c>
      <c r="AG57" s="21">
        <f t="shared" si="12"/>
        <v>-4.4420337940664449</v>
      </c>
      <c r="AI57" s="21">
        <f t="shared" si="5"/>
        <v>6.2142768636125281</v>
      </c>
      <c r="AJ57" s="21">
        <f t="shared" si="4"/>
        <v>-4.3746361428529372</v>
      </c>
      <c r="AK57" s="21">
        <f t="shared" si="3"/>
        <v>-8.5915280607094253</v>
      </c>
      <c r="AL57" s="21">
        <f t="shared" si="1"/>
        <v>2.0159858151201986</v>
      </c>
      <c r="AM57" s="21">
        <f t="shared" si="0"/>
        <v>-5.9177081905802407</v>
      </c>
      <c r="AO57" s="19">
        <f t="shared" si="13"/>
        <v>1494874045.8636124</v>
      </c>
      <c r="AP57" s="19">
        <f t="shared" si="7"/>
        <v>1490499409.7207594</v>
      </c>
      <c r="AQ57" s="19">
        <f t="shared" si="7"/>
        <v>1481907881.6600499</v>
      </c>
      <c r="AR57" s="19">
        <f t="shared" si="7"/>
        <v>1483923867.4751701</v>
      </c>
      <c r="AS57" s="27">
        <f t="shared" si="7"/>
        <v>1478006159.28459</v>
      </c>
      <c r="AT57" s="28"/>
    </row>
    <row r="58" spans="1:51">
      <c r="A58" s="17" t="s">
        <v>14</v>
      </c>
      <c r="B58" s="18">
        <v>40087</v>
      </c>
      <c r="C58" s="19">
        <v>1788931633</v>
      </c>
      <c r="D58" s="19">
        <v>1799940690</v>
      </c>
      <c r="E58" s="19">
        <v>1812317306.9999998</v>
      </c>
      <c r="F58" s="19">
        <v>1789514741.9999998</v>
      </c>
      <c r="G58" s="19">
        <v>1740822982</v>
      </c>
      <c r="H58" s="19">
        <v>1712572815.9999998</v>
      </c>
      <c r="K58" s="20"/>
      <c r="L58" s="20"/>
      <c r="M58" s="20"/>
      <c r="N58" s="20"/>
      <c r="O58" s="20"/>
      <c r="W58" s="22">
        <f t="shared" si="6"/>
        <v>5.9925931484413114E-3</v>
      </c>
      <c r="X58" s="22">
        <f t="shared" si="6"/>
        <v>1.5849704858452277E-2</v>
      </c>
      <c r="Y58" s="22">
        <f t="shared" si="6"/>
        <v>1.3769913014878527E-2</v>
      </c>
      <c r="Z58" s="22">
        <f t="shared" si="6"/>
        <v>1.4830728566550634E-2</v>
      </c>
      <c r="AA58" s="22">
        <f t="shared" si="6"/>
        <v>1.2822487209581485E-2</v>
      </c>
      <c r="AC58" s="21">
        <f t="shared" si="8"/>
        <v>10.720339446945728</v>
      </c>
      <c r="AD58" s="21">
        <f t="shared" si="9"/>
        <v>17.633698948053336</v>
      </c>
      <c r="AE58" s="21">
        <f t="shared" si="10"/>
        <v>-3.7206054190244675</v>
      </c>
      <c r="AF58" s="21">
        <f t="shared" si="11"/>
        <v>1.8977264971645766</v>
      </c>
      <c r="AG58" s="21">
        <f t="shared" si="12"/>
        <v>-3.5926064901809518</v>
      </c>
      <c r="AI58" s="21">
        <f t="shared" si="5"/>
        <v>1.805674758792426</v>
      </c>
      <c r="AJ58" s="25">
        <f>+AD63*0.85+AD64*0.15</f>
        <v>-17.734794537472833</v>
      </c>
      <c r="AK58" s="21">
        <f t="shared" si="3"/>
        <v>-11.46730171083486</v>
      </c>
      <c r="AL58" s="21">
        <f t="shared" si="1"/>
        <v>0.92805852453801496</v>
      </c>
      <c r="AM58" s="21">
        <f t="shared" si="0"/>
        <v>-8.2562194232902701</v>
      </c>
      <c r="AO58" s="19">
        <f t="shared" si="13"/>
        <v>1790737307.7587924</v>
      </c>
      <c r="AP58" s="19">
        <f t="shared" si="7"/>
        <v>1773002513.2213197</v>
      </c>
      <c r="AQ58" s="19">
        <f t="shared" si="7"/>
        <v>1761535211.5104847</v>
      </c>
      <c r="AR58" s="19">
        <f t="shared" si="7"/>
        <v>1762463270.0350227</v>
      </c>
      <c r="AS58" s="27">
        <f t="shared" si="7"/>
        <v>1754207050.6117325</v>
      </c>
      <c r="AT58" s="28"/>
    </row>
    <row r="59" spans="1:51">
      <c r="A59" s="17" t="s">
        <v>14</v>
      </c>
      <c r="B59" s="18">
        <v>40118</v>
      </c>
      <c r="C59" s="19">
        <v>2025625336</v>
      </c>
      <c r="D59" s="19">
        <v>2034487209.0000002</v>
      </c>
      <c r="E59" s="19">
        <v>2049389674</v>
      </c>
      <c r="F59" s="19">
        <v>2036048157</v>
      </c>
      <c r="G59" s="19">
        <v>1992464401</v>
      </c>
      <c r="H59" s="19">
        <v>1961378111</v>
      </c>
      <c r="K59" s="20"/>
      <c r="L59" s="20"/>
      <c r="M59" s="20"/>
      <c r="N59" s="20"/>
      <c r="O59" s="20"/>
      <c r="W59" s="22">
        <f t="shared" si="6"/>
        <v>3.64249040102605E-3</v>
      </c>
      <c r="X59" s="22">
        <f t="shared" si="6"/>
        <v>1.2391066962308819E-2</v>
      </c>
      <c r="Y59" s="22">
        <f t="shared" si="6"/>
        <v>1.2480702003825644E-2</v>
      </c>
      <c r="Z59" s="22">
        <f t="shared" si="6"/>
        <v>1.3611569567085683E-2</v>
      </c>
      <c r="AA59" s="22">
        <f t="shared" si="6"/>
        <v>1.2485559984180482E-2</v>
      </c>
      <c r="AC59" s="21">
        <f t="shared" si="8"/>
        <v>7.3783208424551674</v>
      </c>
      <c r="AD59" s="21">
        <f t="shared" si="9"/>
        <v>17.721338336470133</v>
      </c>
      <c r="AE59" s="21">
        <f t="shared" si="10"/>
        <v>0.18156701108989282</v>
      </c>
      <c r="AF59" s="21">
        <f t="shared" si="11"/>
        <v>2.2907139878001175</v>
      </c>
      <c r="AG59" s="21">
        <f t="shared" si="12"/>
        <v>-2.2808735397115676</v>
      </c>
      <c r="AI59" s="21">
        <f t="shared" si="5"/>
        <v>-4.4528523136126399</v>
      </c>
      <c r="AJ59" s="21">
        <f t="shared" ref="AJ59:AJ87" si="14">+AD64*0.85+AD65*0.15</f>
        <v>-31.428254005069796</v>
      </c>
      <c r="AK59" s="21">
        <f t="shared" si="3"/>
        <v>-11.795810414549049</v>
      </c>
      <c r="AL59" s="21">
        <f t="shared" si="1"/>
        <v>0.24066231138510225</v>
      </c>
      <c r="AM59" s="21">
        <f t="shared" si="0"/>
        <v>-3.8014885787535206</v>
      </c>
      <c r="AO59" s="19">
        <f t="shared" si="13"/>
        <v>2021172483.6863873</v>
      </c>
      <c r="AP59" s="19">
        <f t="shared" si="7"/>
        <v>1989744229.6813176</v>
      </c>
      <c r="AQ59" s="19">
        <f t="shared" si="7"/>
        <v>1977948419.2667685</v>
      </c>
      <c r="AR59" s="19">
        <f t="shared" si="7"/>
        <v>1978189081.5781536</v>
      </c>
      <c r="AS59" s="27">
        <f t="shared" si="7"/>
        <v>1974387592.9994001</v>
      </c>
      <c r="AT59" s="28"/>
    </row>
    <row r="60" spans="1:51">
      <c r="A60" s="17" t="s">
        <v>14</v>
      </c>
      <c r="B60" s="18">
        <v>40148</v>
      </c>
      <c r="C60" s="19">
        <v>2399694386</v>
      </c>
      <c r="D60" s="19">
        <v>2409439409</v>
      </c>
      <c r="E60" s="19">
        <v>2429559599</v>
      </c>
      <c r="F60" s="19">
        <v>2423423553</v>
      </c>
      <c r="G60" s="19">
        <v>2388642168.0000005</v>
      </c>
      <c r="H60" s="19">
        <v>2348456332</v>
      </c>
      <c r="K60" s="20"/>
      <c r="L60" s="20"/>
      <c r="M60" s="20"/>
      <c r="N60" s="20"/>
      <c r="O60" s="20"/>
      <c r="W60" s="22">
        <f t="shared" si="6"/>
        <v>1.688748753402621E-3</v>
      </c>
      <c r="X60" s="22">
        <f t="shared" si="6"/>
        <v>8.1476501455554785E-3</v>
      </c>
      <c r="Y60" s="22">
        <f t="shared" si="6"/>
        <v>9.1106794722406563E-3</v>
      </c>
      <c r="Z60" s="22">
        <f t="shared" si="6"/>
        <v>9.5824437951773089E-3</v>
      </c>
      <c r="AA60" s="22">
        <f t="shared" si="6"/>
        <v>8.4218746400301272E-3</v>
      </c>
      <c r="AC60" s="21">
        <f t="shared" si="8"/>
        <v>4.0524809029047679</v>
      </c>
      <c r="AD60" s="21">
        <f t="shared" si="9"/>
        <v>15.499389410476795</v>
      </c>
      <c r="AE60" s="21">
        <f t="shared" si="10"/>
        <v>2.310976068799782</v>
      </c>
      <c r="AF60" s="21">
        <f t="shared" si="11"/>
        <v>1.1320901972661765</v>
      </c>
      <c r="AG60" s="21">
        <f t="shared" si="12"/>
        <v>-2.7850112861714535</v>
      </c>
      <c r="AI60" s="25">
        <f t="shared" si="5"/>
        <v>-10.039034792566667</v>
      </c>
      <c r="AJ60" s="21">
        <f t="shared" si="14"/>
        <v>-25.900021486393797</v>
      </c>
      <c r="AK60" s="21">
        <f t="shared" si="3"/>
        <v>-8.9715019472250628</v>
      </c>
      <c r="AL60" s="21">
        <f t="shared" si="1"/>
        <v>-0.22009663749819877</v>
      </c>
      <c r="AM60" s="21">
        <f t="shared" si="0"/>
        <v>-1.4627728450616715</v>
      </c>
      <c r="AO60" s="19">
        <f t="shared" si="13"/>
        <v>2389655351.2074332</v>
      </c>
      <c r="AP60" s="19">
        <f t="shared" si="7"/>
        <v>2363755329.7210393</v>
      </c>
      <c r="AQ60" s="19">
        <f t="shared" si="7"/>
        <v>2354783827.7738142</v>
      </c>
      <c r="AR60" s="19">
        <f t="shared" si="7"/>
        <v>2354563731.1363158</v>
      </c>
      <c r="AS60" s="27">
        <f t="shared" si="7"/>
        <v>2353100958.291254</v>
      </c>
      <c r="AT60" s="28"/>
    </row>
    <row r="61" spans="1:51">
      <c r="A61" s="17" t="s">
        <v>14</v>
      </c>
      <c r="B61" s="18">
        <v>40179</v>
      </c>
      <c r="C61" s="19">
        <v>2495511579</v>
      </c>
      <c r="D61" s="19">
        <v>2488537661</v>
      </c>
      <c r="E61" s="19">
        <v>2499867367</v>
      </c>
      <c r="F61" s="19">
        <v>2497971405</v>
      </c>
      <c r="G61" s="19">
        <v>2460943692.9999995</v>
      </c>
      <c r="H61" s="19">
        <v>2427619042</v>
      </c>
      <c r="K61" s="20"/>
      <c r="L61" s="20"/>
      <c r="M61" s="20"/>
      <c r="N61" s="20"/>
      <c r="O61" s="20"/>
      <c r="W61" s="22">
        <f t="shared" si="6"/>
        <v>-9.4848897638815397E-4</v>
      </c>
      <c r="X61" s="22">
        <f t="shared" si="6"/>
        <v>2.2548070043842392E-3</v>
      </c>
      <c r="Y61" s="22">
        <f t="shared" si="6"/>
        <v>4.0234404226328945E-3</v>
      </c>
      <c r="Z61" s="22">
        <f t="shared" si="6"/>
        <v>4.2016545908503903E-3</v>
      </c>
      <c r="AA61" s="22">
        <f t="shared" si="6"/>
        <v>2.9352282253509612E-3</v>
      </c>
      <c r="AC61" s="21">
        <f t="shared" si="8"/>
        <v>-2.3669652231304958</v>
      </c>
      <c r="AD61" s="21">
        <f t="shared" si="9"/>
        <v>7.9938622109816686</v>
      </c>
      <c r="AE61" s="21">
        <f t="shared" si="10"/>
        <v>4.4136451742458691</v>
      </c>
      <c r="AF61" s="21">
        <f t="shared" si="11"/>
        <v>0.44473552032861541</v>
      </c>
      <c r="AG61" s="21">
        <f t="shared" si="12"/>
        <v>-3.1603816590547122</v>
      </c>
      <c r="AI61" s="21">
        <f t="shared" si="5"/>
        <v>-12.943046493702539</v>
      </c>
      <c r="AJ61" s="21">
        <f t="shared" si="14"/>
        <v>-15.210343513715944</v>
      </c>
      <c r="AK61" s="21">
        <f t="shared" si="3"/>
        <v>-4.1271840714789239</v>
      </c>
      <c r="AL61" s="21">
        <f t="shared" si="1"/>
        <v>1.320127049359052</v>
      </c>
      <c r="AM61" s="21">
        <f t="shared" si="0"/>
        <v>-1.9108719535419851</v>
      </c>
      <c r="AO61" s="19">
        <f t="shared" si="13"/>
        <v>2482568532.5062976</v>
      </c>
      <c r="AP61" s="19">
        <f t="shared" si="7"/>
        <v>2467358188.9925818</v>
      </c>
      <c r="AQ61" s="19">
        <f t="shared" si="7"/>
        <v>2463231004.921103</v>
      </c>
      <c r="AR61" s="19">
        <f t="shared" si="7"/>
        <v>2464551131.9704618</v>
      </c>
      <c r="AS61" s="27">
        <f t="shared" si="7"/>
        <v>2462640260.0169201</v>
      </c>
      <c r="AT61" s="28"/>
    </row>
    <row r="62" spans="1:51">
      <c r="A62" s="17" t="s">
        <v>14</v>
      </c>
      <c r="B62" s="18">
        <v>40210</v>
      </c>
      <c r="C62" s="19">
        <v>2153935336</v>
      </c>
      <c r="D62" s="19">
        <v>2140944640.0000002</v>
      </c>
      <c r="E62" s="19">
        <v>2132639605.0000002</v>
      </c>
      <c r="F62" s="19">
        <v>2131987986</v>
      </c>
      <c r="G62" s="19">
        <v>2098650483</v>
      </c>
      <c r="H62" s="19">
        <v>2098650483</v>
      </c>
      <c r="K62" s="20"/>
      <c r="L62" s="20"/>
      <c r="M62" s="20"/>
      <c r="N62" s="20"/>
      <c r="O62" s="20"/>
      <c r="W62" s="22">
        <f t="shared" si="6"/>
        <v>-3.8657811519872162E-3</v>
      </c>
      <c r="X62" s="22">
        <f t="shared" si="6"/>
        <v>-5.0095840127413862E-3</v>
      </c>
      <c r="Y62" s="22">
        <f t="shared" si="6"/>
        <v>-4.1267184959047363E-3</v>
      </c>
      <c r="Z62" s="22">
        <f t="shared" si="6"/>
        <v>-4.1648527794377159E-3</v>
      </c>
      <c r="AA62" s="22">
        <f t="shared" si="6"/>
        <v>-6.9529393939223904E-3</v>
      </c>
      <c r="AC62" s="21">
        <f t="shared" si="8"/>
        <v>-8.326642624508052</v>
      </c>
      <c r="AD62" s="21">
        <f t="shared" si="9"/>
        <v>-2.4636773991962944</v>
      </c>
      <c r="AE62" s="21">
        <f t="shared" si="10"/>
        <v>1.9016352336503637</v>
      </c>
      <c r="AF62" s="21">
        <f t="shared" si="11"/>
        <v>-8.2138780814727141E-2</v>
      </c>
      <c r="AG62" s="21">
        <f t="shared" si="12"/>
        <v>-6.0053582787671509</v>
      </c>
      <c r="AI62" s="21">
        <f t="shared" si="5"/>
        <v>-10.729671642613082</v>
      </c>
      <c r="AJ62" s="21">
        <f t="shared" si="14"/>
        <v>-12.359213951717573</v>
      </c>
      <c r="AK62" s="21">
        <f t="shared" si="3"/>
        <v>-0.18748588703986577</v>
      </c>
      <c r="AL62" s="21">
        <f t="shared" si="1"/>
        <v>5.442419480986481</v>
      </c>
      <c r="AM62" s="21">
        <f>AG91</f>
        <v>-5.2639946497446424</v>
      </c>
      <c r="AO62" s="19">
        <f t="shared" si="13"/>
        <v>2143205664.3573868</v>
      </c>
      <c r="AP62" s="19">
        <f t="shared" si="7"/>
        <v>2130846450.4056692</v>
      </c>
      <c r="AQ62" s="19">
        <f t="shared" si="7"/>
        <v>2130658964.5186293</v>
      </c>
      <c r="AR62" s="19">
        <f t="shared" si="7"/>
        <v>2136101383.9996159</v>
      </c>
      <c r="AS62" s="27">
        <f t="shared" si="7"/>
        <v>2130837389.3498712</v>
      </c>
      <c r="AT62" s="28"/>
    </row>
    <row r="63" spans="1:51">
      <c r="A63" s="30" t="s">
        <v>14</v>
      </c>
      <c r="B63" s="31">
        <v>40238</v>
      </c>
      <c r="C63" s="32">
        <v>2074694411</v>
      </c>
      <c r="D63" s="32">
        <v>2052577441</v>
      </c>
      <c r="E63" s="32">
        <v>2030080577.9999998</v>
      </c>
      <c r="F63" s="32">
        <v>2023608276.9999998</v>
      </c>
      <c r="G63" s="32">
        <v>1979609186</v>
      </c>
      <c r="H63" s="32">
        <v>1943927880.9999998</v>
      </c>
      <c r="K63" s="33"/>
      <c r="L63" s="33"/>
      <c r="M63" s="33"/>
      <c r="N63" s="33"/>
      <c r="O63" s="33"/>
      <c r="W63" s="22">
        <f t="shared" si="6"/>
        <v>-6.371633145592975E-3</v>
      </c>
      <c r="X63" s="22">
        <f t="shared" si="6"/>
        <v>-1.3699653251252403E-2</v>
      </c>
      <c r="Y63" s="22">
        <f t="shared" si="6"/>
        <v>-1.380243476475723E-2</v>
      </c>
      <c r="Z63" s="22">
        <f t="shared" si="6"/>
        <v>-1.4041094782023436E-2</v>
      </c>
      <c r="AA63" s="22">
        <f t="shared" si="6"/>
        <v>-1.832310339000446E-2</v>
      </c>
      <c r="AC63" s="25">
        <f t="shared" si="8"/>
        <v>-13.219191676104094</v>
      </c>
      <c r="AD63" s="25">
        <f t="shared" si="9"/>
        <v>-15.203402356907246</v>
      </c>
      <c r="AE63" s="25">
        <f t="shared" si="10"/>
        <v>-0.21324023162258499</v>
      </c>
      <c r="AF63" s="25">
        <f t="shared" si="11"/>
        <v>-0.4951466039513619</v>
      </c>
      <c r="AG63" s="25">
        <f t="shared" si="12"/>
        <v>-8.883859326832118</v>
      </c>
      <c r="AI63" s="21">
        <f t="shared" si="5"/>
        <v>-6.9603750087359009</v>
      </c>
      <c r="AJ63" s="21">
        <f t="shared" si="14"/>
        <v>-2.8505165450863164</v>
      </c>
      <c r="AK63" s="21">
        <f t="shared" si="3"/>
        <v>2.2364000911601303</v>
      </c>
      <c r="AL63" s="21">
        <f t="shared" si="1"/>
        <v>5.5681171127192242</v>
      </c>
      <c r="AM63" s="21">
        <f t="shared" si="0"/>
        <v>-6.6367291170487981</v>
      </c>
      <c r="AO63" s="19">
        <f t="shared" si="13"/>
        <v>2067734035.9912641</v>
      </c>
      <c r="AP63" s="19">
        <f t="shared" si="7"/>
        <v>2064883519.4461777</v>
      </c>
      <c r="AQ63" s="19">
        <f t="shared" si="7"/>
        <v>2067119919.5373378</v>
      </c>
      <c r="AR63" s="19">
        <f t="shared" si="7"/>
        <v>2072688036.6500571</v>
      </c>
      <c r="AS63" s="27">
        <f t="shared" si="7"/>
        <v>2066051307.5330083</v>
      </c>
      <c r="AT63" s="28"/>
    </row>
    <row r="64" spans="1:51">
      <c r="A64" s="1" t="s">
        <v>14</v>
      </c>
      <c r="B64" s="18">
        <v>40269</v>
      </c>
      <c r="C64" s="19">
        <v>1705588421.9999998</v>
      </c>
      <c r="D64" s="19">
        <v>1688836310.9999998</v>
      </c>
      <c r="E64" s="19">
        <v>1658310855.9999998</v>
      </c>
      <c r="F64" s="19">
        <v>1644838239.9999998</v>
      </c>
      <c r="G64" s="19">
        <v>1603292945.9999998</v>
      </c>
      <c r="H64" s="19">
        <v>1560769881.9999998</v>
      </c>
      <c r="K64" s="20"/>
      <c r="L64" s="20"/>
      <c r="M64" s="20"/>
      <c r="N64" s="20"/>
      <c r="O64" s="20"/>
      <c r="W64" s="22">
        <f t="shared" ref="W64:AA75" si="15">Q40</f>
        <v>-7.28792789651751E-3</v>
      </c>
      <c r="X64" s="22">
        <f t="shared" si="15"/>
        <v>-2.6096305001779362E-2</v>
      </c>
      <c r="Y64" s="22">
        <f t="shared" si="15"/>
        <v>-2.9610666830052704E-2</v>
      </c>
      <c r="Z64" s="22">
        <f t="shared" si="15"/>
        <v>-2.6573387053319124E-2</v>
      </c>
      <c r="AA64" s="22">
        <f t="shared" si="15"/>
        <v>-2.8856977004296971E-2</v>
      </c>
      <c r="AC64" s="21">
        <f t="shared" si="8"/>
        <v>-12.430205440671077</v>
      </c>
      <c r="AD64" s="21">
        <f t="shared" si="9"/>
        <v>-32.079350227344491</v>
      </c>
      <c r="AE64" s="21">
        <f t="shared" si="10"/>
        <v>-5.9940548450217506</v>
      </c>
      <c r="AF64" s="21">
        <f t="shared" si="11"/>
        <v>5.1803492215715323</v>
      </c>
      <c r="AG64" s="21">
        <f t="shared" si="12"/>
        <v>-3.8948645809833664</v>
      </c>
      <c r="AI64" s="21">
        <f t="shared" si="5"/>
        <v>-4.0328265541591355</v>
      </c>
      <c r="AJ64" s="21">
        <f t="shared" si="14"/>
        <v>9.9636782539499578</v>
      </c>
      <c r="AK64" s="21">
        <f t="shared" si="3"/>
        <v>3.9134165259475022</v>
      </c>
      <c r="AL64" s="21">
        <f t="shared" si="1"/>
        <v>2.4008255625153052</v>
      </c>
      <c r="AM64" s="21">
        <f t="shared" si="0"/>
        <v>0</v>
      </c>
      <c r="AS64" s="24"/>
      <c r="AT64" s="24"/>
      <c r="AU64" s="24"/>
    </row>
    <row r="65" spans="1:51">
      <c r="A65" s="1" t="s">
        <v>14</v>
      </c>
      <c r="B65" s="18">
        <v>40299</v>
      </c>
      <c r="C65" s="19">
        <v>1578390035</v>
      </c>
      <c r="D65" s="19">
        <v>1566251595.9999998</v>
      </c>
      <c r="E65" s="19">
        <v>1529471274.9999998</v>
      </c>
      <c r="F65" s="19">
        <v>1519633200.9999998</v>
      </c>
      <c r="G65" s="19">
        <v>1489787907</v>
      </c>
      <c r="H65" s="19">
        <v>1445124836</v>
      </c>
      <c r="K65" s="20"/>
      <c r="L65" s="20"/>
      <c r="M65" s="20"/>
      <c r="N65" s="20"/>
      <c r="O65" s="20"/>
      <c r="W65" s="22">
        <f t="shared" si="15"/>
        <v>-4.7970002840392149E-3</v>
      </c>
      <c r="X65" s="22">
        <f t="shared" si="15"/>
        <v>-2.2371052407038825E-2</v>
      </c>
      <c r="Y65" s="22">
        <f t="shared" si="15"/>
        <v>-2.6610474914046892E-2</v>
      </c>
      <c r="Z65" s="22">
        <f t="shared" si="15"/>
        <v>-2.2023906280066511E-2</v>
      </c>
      <c r="AA65" s="22">
        <f t="shared" si="15"/>
        <v>-2.2973331425189234E-2</v>
      </c>
      <c r="AC65" s="21">
        <f t="shared" si="8"/>
        <v>-7.5715374462196667</v>
      </c>
      <c r="AD65" s="21">
        <f t="shared" si="9"/>
        <v>-27.738708745513179</v>
      </c>
      <c r="AE65" s="21">
        <f t="shared" si="10"/>
        <v>-6.691462239216257</v>
      </c>
      <c r="AF65" s="21">
        <f t="shared" si="11"/>
        <v>7.2393942267182041</v>
      </c>
      <c r="AG65" s="21">
        <f t="shared" si="12"/>
        <v>-1.4985631880401371</v>
      </c>
      <c r="AI65" s="21">
        <f t="shared" si="5"/>
        <v>2.4891702730188894</v>
      </c>
      <c r="AJ65" s="21">
        <f t="shared" si="14"/>
        <v>17.443887518861743</v>
      </c>
      <c r="AK65" s="21">
        <f t="shared" si="3"/>
        <v>1.9675397420339502</v>
      </c>
      <c r="AL65" s="21">
        <f t="shared" si="1"/>
        <v>1.0859529120541125</v>
      </c>
      <c r="AM65" s="21"/>
      <c r="AS65" s="24"/>
      <c r="AT65" s="24"/>
      <c r="AU65" s="24"/>
    </row>
    <row r="66" spans="1:51">
      <c r="A66" s="1" t="s">
        <v>14</v>
      </c>
      <c r="B66" s="18">
        <v>40330</v>
      </c>
      <c r="C66" s="19">
        <v>1375554303</v>
      </c>
      <c r="D66" s="19">
        <v>1369024244</v>
      </c>
      <c r="E66" s="19">
        <v>1336754988</v>
      </c>
      <c r="F66" s="19">
        <v>1324622915</v>
      </c>
      <c r="G66" s="19">
        <v>1300168092</v>
      </c>
      <c r="H66" s="19">
        <v>1257489306.9999998</v>
      </c>
      <c r="K66" s="20"/>
      <c r="L66" s="20"/>
      <c r="M66" s="20"/>
      <c r="N66" s="20"/>
      <c r="O66" s="20"/>
      <c r="W66" s="22">
        <f t="shared" si="15"/>
        <v>-4.2349175461151587E-3</v>
      </c>
      <c r="X66" s="22">
        <f t="shared" si="15"/>
        <v>-1.5489139681115314E-2</v>
      </c>
      <c r="Y66" s="22">
        <f t="shared" si="15"/>
        <v>-2.1888484633271508E-2</v>
      </c>
      <c r="Z66" s="22">
        <f t="shared" si="15"/>
        <v>-1.9618774348295599E-2</v>
      </c>
      <c r="AA66" s="22">
        <f t="shared" si="15"/>
        <v>-2.097283045376239E-2</v>
      </c>
      <c r="AC66" s="21">
        <f t="shared" si="8"/>
        <v>-5.8253590534089081</v>
      </c>
      <c r="AD66" s="21">
        <f t="shared" si="9"/>
        <v>-15.480793684717311</v>
      </c>
      <c r="AE66" s="21">
        <f t="shared" si="10"/>
        <v>-8.8026464853197783</v>
      </c>
      <c r="AF66" s="21">
        <f t="shared" si="11"/>
        <v>3.1221097490619627</v>
      </c>
      <c r="AG66" s="21">
        <f t="shared" si="12"/>
        <v>-1.8625777023782604</v>
      </c>
      <c r="AI66" s="21">
        <f t="shared" si="5"/>
        <v>9.2062098146472628</v>
      </c>
      <c r="AJ66" s="21">
        <f t="shared" si="14"/>
        <v>18.60021986409302</v>
      </c>
      <c r="AK66" s="21">
        <f t="shared" si="3"/>
        <v>-1.6499928478516418E-2</v>
      </c>
      <c r="AL66" s="21">
        <f t="shared" si="1"/>
        <v>1.0651395495292921</v>
      </c>
      <c r="AM66" s="21"/>
      <c r="AS66" s="24"/>
      <c r="AT66" s="24"/>
      <c r="AU66" s="24"/>
      <c r="AV66" s="24"/>
      <c r="AW66" s="24"/>
      <c r="AY66" s="24"/>
    </row>
    <row r="67" spans="1:51">
      <c r="A67" s="1" t="s">
        <v>14</v>
      </c>
      <c r="B67" s="18">
        <v>40360</v>
      </c>
      <c r="C67" s="19">
        <v>1396656607</v>
      </c>
      <c r="D67" s="19">
        <v>1389217778.9999998</v>
      </c>
      <c r="E67" s="19">
        <v>1362213756.9999998</v>
      </c>
      <c r="F67" s="19">
        <v>1333823315.9999998</v>
      </c>
      <c r="G67" s="19">
        <v>1310910845.9999998</v>
      </c>
      <c r="H67" s="19">
        <v>1276670492.9999998</v>
      </c>
      <c r="K67" s="20"/>
      <c r="L67" s="20"/>
      <c r="M67" s="20"/>
      <c r="N67" s="20"/>
      <c r="O67" s="20"/>
      <c r="W67" s="22">
        <f t="shared" si="15"/>
        <v>-5.0394465142925839E-4</v>
      </c>
      <c r="X67" s="22">
        <f t="shared" si="15"/>
        <v>-1.029718407488921E-2</v>
      </c>
      <c r="Y67" s="22">
        <f t="shared" si="15"/>
        <v>-1.8719708591446962E-2</v>
      </c>
      <c r="Z67" s="22">
        <f t="shared" si="15"/>
        <v>-1.8053327187800668E-2</v>
      </c>
      <c r="AA67" s="22">
        <f t="shared" si="15"/>
        <v>-2.1732297575218395E-2</v>
      </c>
      <c r="AC67" s="21">
        <f t="shared" si="8"/>
        <v>-0.70383762698098573</v>
      </c>
      <c r="AD67" s="21">
        <f t="shared" si="9"/>
        <v>-13.677792544708213</v>
      </c>
      <c r="AE67" s="21">
        <f t="shared" si="10"/>
        <v>-11.763374513669868</v>
      </c>
      <c r="AF67" s="21">
        <f t="shared" si="11"/>
        <v>0.93070599018453137</v>
      </c>
      <c r="AG67" s="21">
        <f t="shared" si="12"/>
        <v>-5.1382582985443186</v>
      </c>
      <c r="AI67" s="21">
        <f t="shared" si="5"/>
        <v>10.58879308788465</v>
      </c>
      <c r="AJ67" s="21">
        <f t="shared" si="14"/>
        <v>15.149787667383908</v>
      </c>
      <c r="AK67" s="21">
        <f t="shared" si="3"/>
        <v>-4.8961687133331369</v>
      </c>
      <c r="AL67" s="21">
        <f t="shared" si="1"/>
        <v>1.0060212051194637</v>
      </c>
      <c r="AM67" s="21"/>
      <c r="AS67" s="24"/>
    </row>
    <row r="68" spans="1:51">
      <c r="A68" s="1" t="s">
        <v>14</v>
      </c>
      <c r="B68" s="18">
        <v>40391</v>
      </c>
      <c r="C68" s="19">
        <v>1421146888.9999998</v>
      </c>
      <c r="D68" s="19">
        <v>1424123306</v>
      </c>
      <c r="E68" s="19">
        <v>1404363167.9999998</v>
      </c>
      <c r="F68" s="19">
        <v>1371104332.9999998</v>
      </c>
      <c r="G68" s="19">
        <v>1353990696.9999998</v>
      </c>
      <c r="H68" s="19">
        <v>1329253078.9999995</v>
      </c>
      <c r="K68" s="20"/>
      <c r="L68" s="20"/>
      <c r="M68" s="20"/>
      <c r="N68" s="20"/>
      <c r="O68" s="20"/>
      <c r="W68" s="22">
        <f t="shared" si="15"/>
        <v>5.9241181558849923E-3</v>
      </c>
      <c r="X68" s="22">
        <f t="shared" si="15"/>
        <v>2.4851572509526042E-3</v>
      </c>
      <c r="Y68" s="22">
        <f t="shared" si="15"/>
        <v>-5.8175836513888616E-3</v>
      </c>
      <c r="Z68" s="22">
        <f t="shared" si="15"/>
        <v>-4.8945790101458508E-3</v>
      </c>
      <c r="AA68" s="22">
        <f t="shared" si="15"/>
        <v>-9.6052712973369522E-3</v>
      </c>
      <c r="AC68" s="21">
        <f t="shared" si="8"/>
        <v>8.4190420873043728</v>
      </c>
      <c r="AD68" s="21">
        <f t="shared" si="9"/>
        <v>-4.8872685914372873</v>
      </c>
      <c r="AE68" s="21">
        <f t="shared" si="10"/>
        <v>-11.799414403535625</v>
      </c>
      <c r="AF68" s="21">
        <f t="shared" si="11"/>
        <v>1.3117251744350646</v>
      </c>
      <c r="AG68" s="21">
        <f t="shared" si="12"/>
        <v>-6.6945856889779272</v>
      </c>
      <c r="AI68" s="21">
        <f t="shared" si="5"/>
        <v>9.5509447668417202</v>
      </c>
      <c r="AJ68" s="21">
        <f t="shared" si="14"/>
        <v>5.9358703812818758</v>
      </c>
      <c r="AK68" s="21">
        <f t="shared" si="3"/>
        <v>-6.244814561767317</v>
      </c>
      <c r="AL68" s="21">
        <f t="shared" si="1"/>
        <v>1.8956122552696684</v>
      </c>
      <c r="AM68" s="21"/>
      <c r="AS68" s="24"/>
    </row>
    <row r="69" spans="1:51">
      <c r="A69" s="1" t="s">
        <v>14</v>
      </c>
      <c r="B69" s="18">
        <v>40422</v>
      </c>
      <c r="C69" s="19">
        <v>1490711824.9999998</v>
      </c>
      <c r="D69" s="19">
        <v>1500903607.9999998</v>
      </c>
      <c r="E69" s="19">
        <v>1500745473</v>
      </c>
      <c r="F69" s="19">
        <v>1471459122.9999998</v>
      </c>
      <c r="G69" s="19">
        <v>1455799075</v>
      </c>
      <c r="H69" s="19">
        <v>1435679115.9999998</v>
      </c>
      <c r="K69" s="20"/>
      <c r="L69" s="20"/>
      <c r="M69" s="20"/>
      <c r="N69" s="20"/>
      <c r="O69" s="20"/>
      <c r="W69" s="22">
        <f t="shared" si="15"/>
        <v>7.1563749330662832E-3</v>
      </c>
      <c r="X69" s="22">
        <f t="shared" si="15"/>
        <v>1.2986528178302566E-2</v>
      </c>
      <c r="Y69" s="22">
        <f t="shared" si="15"/>
        <v>7.1790412402557386E-3</v>
      </c>
      <c r="Z69" s="22">
        <f t="shared" si="15"/>
        <v>7.5879235933868604E-3</v>
      </c>
      <c r="AA69" s="22">
        <f t="shared" si="15"/>
        <v>4.6040088758887458E-3</v>
      </c>
      <c r="AC69" s="21">
        <f t="shared" si="8"/>
        <v>10.66809273685549</v>
      </c>
      <c r="AD69" s="21">
        <f t="shared" si="9"/>
        <v>8.6910783842358494</v>
      </c>
      <c r="AE69" s="21">
        <f t="shared" si="10"/>
        <v>-8.6572894520794446</v>
      </c>
      <c r="AF69" s="21">
        <f t="shared" si="11"/>
        <v>0.60952575884638627</v>
      </c>
      <c r="AG69" s="21">
        <f t="shared" si="12"/>
        <v>-4.4481569541659702</v>
      </c>
      <c r="AI69" s="21">
        <f t="shared" si="5"/>
        <v>6.6449152903168738</v>
      </c>
      <c r="AJ69" s="21">
        <f t="shared" si="14"/>
        <v>-4.1647646468263586</v>
      </c>
      <c r="AK69" s="21">
        <f t="shared" si="3"/>
        <v>-8.6950083756550693</v>
      </c>
      <c r="AL69" s="21">
        <f t="shared" si="1"/>
        <v>1.7366251950809675</v>
      </c>
      <c r="AM69" s="21"/>
    </row>
    <row r="70" spans="1:51">
      <c r="A70" s="1" t="s">
        <v>14</v>
      </c>
      <c r="B70" s="18">
        <v>40452</v>
      </c>
      <c r="C70" s="19">
        <v>1742404674</v>
      </c>
      <c r="D70" s="19">
        <v>1756680424</v>
      </c>
      <c r="E70" s="19">
        <v>1772340974.9999998</v>
      </c>
      <c r="F70" s="19">
        <v>1752031481.9999998</v>
      </c>
      <c r="G70" s="19">
        <v>1732199336.9999998</v>
      </c>
      <c r="H70" s="19">
        <v>1719269406</v>
      </c>
      <c r="K70" s="20"/>
      <c r="L70" s="20"/>
      <c r="M70" s="20"/>
      <c r="N70" s="20"/>
      <c r="O70" s="20"/>
      <c r="W70" s="22">
        <f t="shared" si="15"/>
        <v>5.9925931484413114E-3</v>
      </c>
      <c r="X70" s="22">
        <f t="shared" si="15"/>
        <v>1.5849704858452277E-2</v>
      </c>
      <c r="Y70" s="22">
        <f t="shared" si="15"/>
        <v>1.3769913014878527E-2</v>
      </c>
      <c r="Z70" s="22">
        <f t="shared" si="15"/>
        <v>1.4830728566550634E-2</v>
      </c>
      <c r="AA70" s="22">
        <f t="shared" si="15"/>
        <v>1.2822487209581485E-2</v>
      </c>
      <c r="AC70" s="21">
        <f t="shared" si="8"/>
        <v>10.441522311224517</v>
      </c>
      <c r="AD70" s="21">
        <f t="shared" si="9"/>
        <v>17.17507751566324</v>
      </c>
      <c r="AE70" s="21">
        <f t="shared" si="10"/>
        <v>-3.6238390291899769</v>
      </c>
      <c r="AF70" s="21">
        <f t="shared" si="11"/>
        <v>1.8483699754853653</v>
      </c>
      <c r="AG70" s="21">
        <f t="shared" si="12"/>
        <v>-3.4991691269031477</v>
      </c>
      <c r="AI70" s="21">
        <f t="shared" si="5"/>
        <v>2.0429434419571582</v>
      </c>
      <c r="AJ70" s="21">
        <f t="shared" si="14"/>
        <v>-17.1317295325413</v>
      </c>
      <c r="AK70" s="21">
        <f t="shared" si="3"/>
        <v>-11.811504810045587</v>
      </c>
      <c r="AL70" s="21">
        <f t="shared" si="1"/>
        <v>0.80754490706805226</v>
      </c>
      <c r="AM70" s="21"/>
    </row>
    <row r="71" spans="1:51">
      <c r="A71" s="1" t="s">
        <v>14</v>
      </c>
      <c r="B71" s="18">
        <v>40483</v>
      </c>
      <c r="C71" s="19">
        <v>2168026315</v>
      </c>
      <c r="D71" s="19">
        <v>2179084524</v>
      </c>
      <c r="E71" s="19">
        <v>2200586133</v>
      </c>
      <c r="F71" s="19">
        <v>2197247146.9999995</v>
      </c>
      <c r="G71" s="19">
        <v>2179363914.9999995</v>
      </c>
      <c r="H71" s="19">
        <v>2157500717.9999995</v>
      </c>
      <c r="K71" s="20"/>
      <c r="L71" s="20"/>
      <c r="M71" s="20"/>
      <c r="N71" s="20"/>
      <c r="O71" s="20"/>
      <c r="W71" s="22">
        <f t="shared" si="15"/>
        <v>3.64249040102605E-3</v>
      </c>
      <c r="X71" s="22">
        <f t="shared" si="15"/>
        <v>1.2391066962308819E-2</v>
      </c>
      <c r="Y71" s="22">
        <f t="shared" si="15"/>
        <v>1.2480702003825644E-2</v>
      </c>
      <c r="Z71" s="22">
        <f t="shared" si="15"/>
        <v>1.3611569567085683E-2</v>
      </c>
      <c r="AA71" s="22">
        <f t="shared" si="15"/>
        <v>1.2485559984180482E-2</v>
      </c>
      <c r="AC71" s="21">
        <f t="shared" si="8"/>
        <v>7.8970150415593796</v>
      </c>
      <c r="AD71" s="21">
        <f t="shared" si="9"/>
        <v>18.967144203653255</v>
      </c>
      <c r="AE71" s="21">
        <f t="shared" si="10"/>
        <v>0.19433112875459102</v>
      </c>
      <c r="AF71" s="21">
        <f t="shared" si="11"/>
        <v>2.451750635927695</v>
      </c>
      <c r="AG71" s="21">
        <f t="shared" si="12"/>
        <v>-2.4412184066806546</v>
      </c>
      <c r="AI71" s="21">
        <f t="shared" si="5"/>
        <v>-4.0768629868554678</v>
      </c>
      <c r="AJ71" s="21">
        <f t="shared" si="14"/>
        <v>-28.581528829456449</v>
      </c>
      <c r="AK71" s="21">
        <f t="shared" si="3"/>
        <v>-11.904140398157431</v>
      </c>
      <c r="AL71" s="21">
        <f t="shared" si="1"/>
        <v>0.22410106995213169</v>
      </c>
      <c r="AM71" s="21"/>
    </row>
    <row r="72" spans="1:51">
      <c r="A72" s="1" t="s">
        <v>14</v>
      </c>
      <c r="B72" s="18">
        <v>40513</v>
      </c>
      <c r="C72" s="19">
        <v>2557862542.9999995</v>
      </c>
      <c r="D72" s="19">
        <v>2568146559.9999995</v>
      </c>
      <c r="E72" s="19">
        <v>2589316542.9999995</v>
      </c>
      <c r="F72" s="19">
        <v>2593425839.9999995</v>
      </c>
      <c r="G72" s="19">
        <v>2572058533.9999995</v>
      </c>
      <c r="H72" s="19">
        <v>2548671845.999999</v>
      </c>
      <c r="K72" s="20"/>
      <c r="L72" s="20"/>
      <c r="M72" s="20"/>
      <c r="N72" s="20"/>
      <c r="O72" s="20"/>
      <c r="W72" s="22">
        <f t="shared" si="15"/>
        <v>1.688748753402621E-3</v>
      </c>
      <c r="X72" s="22">
        <f t="shared" si="15"/>
        <v>8.1476501455554785E-3</v>
      </c>
      <c r="Y72" s="22">
        <f t="shared" si="15"/>
        <v>9.1106794722406563E-3</v>
      </c>
      <c r="Z72" s="22">
        <f t="shared" si="15"/>
        <v>9.5824437951773089E-3</v>
      </c>
      <c r="AA72" s="22">
        <f t="shared" si="15"/>
        <v>8.4218746400301272E-3</v>
      </c>
      <c r="AC72" s="21">
        <f t="shared" si="8"/>
        <v>4.3195871808665069</v>
      </c>
      <c r="AD72" s="21">
        <f t="shared" si="9"/>
        <v>16.520981939918347</v>
      </c>
      <c r="AE72" s="21">
        <f t="shared" si="10"/>
        <v>2.4632966425385234</v>
      </c>
      <c r="AF72" s="21">
        <f t="shared" si="11"/>
        <v>1.2067082907634195</v>
      </c>
      <c r="AG72" s="21">
        <f t="shared" si="12"/>
        <v>-2.9685763705121317</v>
      </c>
      <c r="AI72" s="21">
        <f t="shared" si="5"/>
        <v>-9.5103088078524607</v>
      </c>
      <c r="AJ72" s="21">
        <f t="shared" si="14"/>
        <v>-24.691143075733009</v>
      </c>
      <c r="AK72" s="21">
        <f t="shared" si="3"/>
        <v>-8.7391381647988897</v>
      </c>
      <c r="AL72" s="21">
        <f t="shared" si="1"/>
        <v>-0.21366862724832208</v>
      </c>
      <c r="AM72" s="21"/>
    </row>
    <row r="73" spans="1:51">
      <c r="A73" s="1" t="s">
        <v>14</v>
      </c>
      <c r="B73" s="18">
        <v>40544</v>
      </c>
      <c r="C73" s="19">
        <v>2303779243</v>
      </c>
      <c r="D73" s="19">
        <v>2309238082</v>
      </c>
      <c r="E73" s="19">
        <v>2324606845.9999995</v>
      </c>
      <c r="F73" s="19">
        <v>2332754721</v>
      </c>
      <c r="G73" s="19">
        <v>2308754251</v>
      </c>
      <c r="H73" s="19">
        <v>2295507189</v>
      </c>
      <c r="K73" s="20"/>
      <c r="L73" s="20"/>
      <c r="M73" s="20"/>
      <c r="N73" s="20"/>
      <c r="O73" s="20"/>
      <c r="W73" s="22">
        <f t="shared" si="15"/>
        <v>-9.4848897638815397E-4</v>
      </c>
      <c r="X73" s="22">
        <f t="shared" si="15"/>
        <v>2.2548070043842392E-3</v>
      </c>
      <c r="Y73" s="22">
        <f t="shared" si="15"/>
        <v>4.0234404226328945E-3</v>
      </c>
      <c r="Z73" s="22">
        <f t="shared" si="15"/>
        <v>4.2016545908503903E-3</v>
      </c>
      <c r="AA73" s="22">
        <f t="shared" si="15"/>
        <v>2.9352282253509612E-3</v>
      </c>
      <c r="AC73" s="21">
        <f t="shared" si="8"/>
        <v>-2.1851092160173464</v>
      </c>
      <c r="AD73" s="21">
        <f t="shared" si="9"/>
        <v>7.3796867896887672</v>
      </c>
      <c r="AE73" s="21">
        <f t="shared" si="10"/>
        <v>4.0745409574373888</v>
      </c>
      <c r="AF73" s="21">
        <f t="shared" si="11"/>
        <v>0.41056610154797823</v>
      </c>
      <c r="AG73" s="21">
        <f t="shared" si="12"/>
        <v>-2.9175667736255164</v>
      </c>
      <c r="AI73" s="21">
        <f t="shared" si="5"/>
        <v>-12.431198677000449</v>
      </c>
      <c r="AJ73" s="21">
        <f t="shared" si="14"/>
        <v>-15.504834616730676</v>
      </c>
      <c r="AK73" s="21">
        <f t="shared" si="3"/>
        <v>-3.9750538102901314</v>
      </c>
      <c r="AL73" s="21">
        <f t="shared" si="1"/>
        <v>1.470547098755089</v>
      </c>
      <c r="AM73" s="21"/>
    </row>
    <row r="74" spans="1:51">
      <c r="A74" s="1" t="s">
        <v>14</v>
      </c>
      <c r="B74" s="18">
        <v>40575</v>
      </c>
      <c r="C74" s="19">
        <v>1963411711.9999998</v>
      </c>
      <c r="D74" s="19">
        <v>1955200883.9999998</v>
      </c>
      <c r="E74" s="19">
        <v>1961512436.9999998</v>
      </c>
      <c r="F74" s="19">
        <v>1965898456.9999998</v>
      </c>
      <c r="G74" s="19">
        <v>1948897230.9999998</v>
      </c>
      <c r="H74" s="19">
        <v>1933408425.9999998</v>
      </c>
      <c r="K74" s="20"/>
      <c r="L74" s="20"/>
      <c r="M74" s="20"/>
      <c r="N74" s="20"/>
      <c r="O74" s="20"/>
      <c r="W74" s="22">
        <f t="shared" si="15"/>
        <v>-3.8657811519872162E-3</v>
      </c>
      <c r="X74" s="22">
        <f t="shared" si="15"/>
        <v>-5.0095840127413862E-3</v>
      </c>
      <c r="Y74" s="22">
        <f t="shared" si="15"/>
        <v>-4.1267184959047363E-3</v>
      </c>
      <c r="Z74" s="22">
        <f t="shared" si="15"/>
        <v>-4.1648527794377159E-3</v>
      </c>
      <c r="AA74" s="22">
        <f t="shared" si="15"/>
        <v>-6.9529393939223904E-3</v>
      </c>
      <c r="AC74" s="21">
        <f t="shared" si="8"/>
        <v>-7.5901199898405514</v>
      </c>
      <c r="AD74" s="21">
        <f t="shared" si="9"/>
        <v>-2.245755933023843</v>
      </c>
      <c r="AE74" s="21">
        <f t="shared" si="10"/>
        <v>1.7334284958780124</v>
      </c>
      <c r="AF74" s="21">
        <f t="shared" si="11"/>
        <v>-7.4873298917381703E-2</v>
      </c>
      <c r="AG74" s="21">
        <f t="shared" si="12"/>
        <v>-5.4741619129496364</v>
      </c>
      <c r="AI74" s="21">
        <f t="shared" si="5"/>
        <v>-9.8110495055415328</v>
      </c>
      <c r="AJ74" s="21">
        <f t="shared" si="14"/>
        <v>-12.72520267359976</v>
      </c>
      <c r="AK74" s="21">
        <f t="shared" si="3"/>
        <v>-0.19754655717823438</v>
      </c>
      <c r="AL74" s="21">
        <f t="shared" si="1"/>
        <v>5.7597738988647844</v>
      </c>
      <c r="AM74" s="21"/>
    </row>
    <row r="75" spans="1:51">
      <c r="A75" s="1" t="s">
        <v>14</v>
      </c>
      <c r="B75" s="18">
        <v>40603</v>
      </c>
      <c r="C75" s="19">
        <v>2052279762</v>
      </c>
      <c r="D75" s="19">
        <v>2041195692</v>
      </c>
      <c r="E75" s="19">
        <v>2034289107</v>
      </c>
      <c r="F75" s="19">
        <v>2034466950</v>
      </c>
      <c r="G75" s="19">
        <v>2017414089</v>
      </c>
      <c r="H75" s="19">
        <v>1989395255.0000002</v>
      </c>
      <c r="K75" s="20"/>
      <c r="L75" s="20"/>
      <c r="M75" s="20"/>
      <c r="N75" s="20"/>
      <c r="O75" s="20"/>
      <c r="W75" s="22">
        <f t="shared" si="15"/>
        <v>-6.371633145592975E-3</v>
      </c>
      <c r="X75" s="22">
        <f t="shared" si="15"/>
        <v>-1.3699653251252403E-2</v>
      </c>
      <c r="Y75" s="22">
        <f t="shared" si="15"/>
        <v>-1.380243476475723E-2</v>
      </c>
      <c r="Z75" s="22">
        <f t="shared" si="15"/>
        <v>-1.4041094782023436E-2</v>
      </c>
      <c r="AA75" s="22">
        <f t="shared" si="15"/>
        <v>-1.832310339000446E-2</v>
      </c>
      <c r="AC75" s="21">
        <f t="shared" si="8"/>
        <v>-13.076373755588861</v>
      </c>
      <c r="AD75" s="21">
        <f t="shared" si="9"/>
        <v>-15.039147358373949</v>
      </c>
      <c r="AE75" s="21">
        <f t="shared" si="10"/>
        <v>-0.21093642007368629</v>
      </c>
      <c r="AF75" s="21">
        <f t="shared" si="11"/>
        <v>-0.48979712343400195</v>
      </c>
      <c r="AG75" s="21">
        <f t="shared" si="12"/>
        <v>-8.7878796068692502</v>
      </c>
      <c r="AI75" s="21">
        <f t="shared" si="5"/>
        <v>-6.7352989036940514</v>
      </c>
      <c r="AJ75" s="21">
        <f t="shared" si="14"/>
        <v>-2.9188171216494867</v>
      </c>
      <c r="AK75" s="21">
        <f t="shared" si="3"/>
        <v>1.9150799650532186</v>
      </c>
      <c r="AL75" s="21">
        <f t="shared" si="1"/>
        <v>5.7142934739219706</v>
      </c>
      <c r="AM75" s="21"/>
    </row>
    <row r="76" spans="1:51">
      <c r="A76" s="1" t="s">
        <v>14</v>
      </c>
      <c r="B76" s="18">
        <v>40634</v>
      </c>
      <c r="C76" s="19">
        <v>1541318266</v>
      </c>
      <c r="D76" s="19">
        <v>1528836970</v>
      </c>
      <c r="E76" s="19">
        <v>1500673285</v>
      </c>
      <c r="F76" s="19">
        <v>1497653639</v>
      </c>
      <c r="G76" s="19">
        <v>1479586833</v>
      </c>
      <c r="H76" s="19">
        <v>1454211961</v>
      </c>
      <c r="K76" s="20"/>
      <c r="L76" s="20"/>
      <c r="M76" s="20"/>
      <c r="N76" s="20"/>
      <c r="O76" s="20"/>
      <c r="W76" s="22">
        <f t="shared" ref="W76:AA87" si="16">Q40</f>
        <v>-7.28792789651751E-3</v>
      </c>
      <c r="X76" s="22">
        <f t="shared" si="16"/>
        <v>-2.6096305001779362E-2</v>
      </c>
      <c r="Y76" s="22">
        <f t="shared" si="16"/>
        <v>-2.9610666830052704E-2</v>
      </c>
      <c r="Z76" s="22">
        <f t="shared" si="16"/>
        <v>-2.6573387053319124E-2</v>
      </c>
      <c r="AA76" s="22">
        <f t="shared" si="16"/>
        <v>-2.8856977004296971E-2</v>
      </c>
      <c r="AC76" s="21">
        <f t="shared" si="8"/>
        <v>-11.233016388193397</v>
      </c>
      <c r="AD76" s="21">
        <f t="shared" si="9"/>
        <v>-28.989695186156297</v>
      </c>
      <c r="AE76" s="21">
        <f t="shared" si="10"/>
        <v>-5.4167500792508534</v>
      </c>
      <c r="AF76" s="21">
        <f t="shared" si="11"/>
        <v>4.6814147988318666</v>
      </c>
      <c r="AG76" s="21">
        <f t="shared" si="12"/>
        <v>-3.5197389034962043</v>
      </c>
      <c r="AI76" s="21">
        <f t="shared" si="5"/>
        <v>-4.1068845046665441</v>
      </c>
      <c r="AJ76" s="21">
        <f t="shared" si="14"/>
        <v>9.6367278369465925</v>
      </c>
      <c r="AK76" s="21">
        <f t="shared" si="3"/>
        <v>3.6796161975962951</v>
      </c>
      <c r="AL76" s="21">
        <f t="shared" si="1"/>
        <v>2.4157086621171153</v>
      </c>
      <c r="AM76" s="21"/>
    </row>
    <row r="77" spans="1:51">
      <c r="A77" s="1" t="s">
        <v>14</v>
      </c>
      <c r="B77" s="18">
        <v>40664</v>
      </c>
      <c r="C77" s="19">
        <v>1494737011</v>
      </c>
      <c r="D77" s="19">
        <v>1490348726.9999998</v>
      </c>
      <c r="E77" s="19">
        <v>1465878473.9999998</v>
      </c>
      <c r="F77" s="19">
        <v>1459230482</v>
      </c>
      <c r="G77" s="19">
        <v>1442616765.9999998</v>
      </c>
      <c r="H77" s="19">
        <v>1425147610</v>
      </c>
      <c r="K77" s="20"/>
      <c r="L77" s="20"/>
      <c r="M77" s="20"/>
      <c r="N77" s="20"/>
      <c r="O77" s="20"/>
      <c r="W77" s="22">
        <f t="shared" si="16"/>
        <v>-4.7970002840392149E-3</v>
      </c>
      <c r="X77" s="22">
        <f t="shared" si="16"/>
        <v>-2.2371052407038825E-2</v>
      </c>
      <c r="Y77" s="22">
        <f t="shared" si="16"/>
        <v>-2.6610474914046892E-2</v>
      </c>
      <c r="Z77" s="22">
        <f t="shared" si="16"/>
        <v>-2.2023906280066511E-2</v>
      </c>
      <c r="AA77" s="22">
        <f t="shared" si="16"/>
        <v>-2.2973331425189234E-2</v>
      </c>
      <c r="AC77" s="21">
        <f t="shared" si="8"/>
        <v>-7.1702538663309277</v>
      </c>
      <c r="AD77" s="21">
        <f t="shared" si="9"/>
        <v>-26.268586141490641</v>
      </c>
      <c r="AE77" s="21">
        <f t="shared" si="10"/>
        <v>-6.3368217264913689</v>
      </c>
      <c r="AF77" s="21">
        <f t="shared" si="11"/>
        <v>6.8557138907021944</v>
      </c>
      <c r="AG77" s="21">
        <f t="shared" si="12"/>
        <v>-1.419140903588989</v>
      </c>
      <c r="AI77" s="21">
        <f t="shared" si="5"/>
        <v>2.4948864953656291</v>
      </c>
      <c r="AJ77" s="21">
        <f t="shared" si="14"/>
        <v>16.492103937365162</v>
      </c>
      <c r="AK77" s="21">
        <f t="shared" si="3"/>
        <v>2.0719025228474264</v>
      </c>
      <c r="AL77" s="21">
        <f t="shared" si="1"/>
        <v>1.0748987123838785</v>
      </c>
      <c r="AM77" s="21"/>
    </row>
    <row r="78" spans="1:51">
      <c r="A78" s="1" t="s">
        <v>14</v>
      </c>
      <c r="B78" s="18">
        <v>40695</v>
      </c>
      <c r="C78" s="19">
        <v>1399679058</v>
      </c>
      <c r="D78" s="19">
        <v>1391101171</v>
      </c>
      <c r="E78" s="19">
        <v>1371168101</v>
      </c>
      <c r="F78" s="19">
        <v>1358717852</v>
      </c>
      <c r="G78" s="19">
        <v>1345722249</v>
      </c>
      <c r="H78" s="19">
        <v>1332082303</v>
      </c>
      <c r="K78" s="20"/>
      <c r="L78" s="20"/>
      <c r="M78" s="20"/>
      <c r="N78" s="20"/>
      <c r="O78" s="20"/>
      <c r="W78" s="22">
        <f t="shared" si="16"/>
        <v>-4.2349175461151587E-3</v>
      </c>
      <c r="X78" s="22">
        <f t="shared" si="16"/>
        <v>-1.5489139681115314E-2</v>
      </c>
      <c r="Y78" s="22">
        <f t="shared" si="16"/>
        <v>-2.1888484633271508E-2</v>
      </c>
      <c r="Z78" s="22">
        <f t="shared" si="16"/>
        <v>-1.9618774348295599E-2</v>
      </c>
      <c r="AA78" s="22">
        <f t="shared" si="16"/>
        <v>-2.097283045376239E-2</v>
      </c>
      <c r="AC78" s="21">
        <f t="shared" si="8"/>
        <v>-5.9275254016541377</v>
      </c>
      <c r="AD78" s="21">
        <f t="shared" si="9"/>
        <v>-15.752299036439769</v>
      </c>
      <c r="AE78" s="21">
        <f t="shared" si="10"/>
        <v>-8.9570291144510357</v>
      </c>
      <c r="AF78" s="21">
        <f t="shared" si="11"/>
        <v>3.1768659536079937</v>
      </c>
      <c r="AG78" s="21">
        <f t="shared" si="12"/>
        <v>-1.8952439741789071</v>
      </c>
      <c r="AI78" s="21">
        <f t="shared" si="5"/>
        <v>9.1280344395560693</v>
      </c>
      <c r="AJ78" s="21">
        <f t="shared" si="14"/>
        <v>16.031999356408765</v>
      </c>
      <c r="AK78" s="21">
        <f t="shared" si="3"/>
        <v>9.0305959634978672E-3</v>
      </c>
      <c r="AL78" s="21">
        <f t="shared" si="1"/>
        <v>0.84525275962885293</v>
      </c>
      <c r="AM78" s="21"/>
    </row>
    <row r="79" spans="1:51">
      <c r="A79" s="1" t="s">
        <v>14</v>
      </c>
      <c r="B79" s="18">
        <v>40725</v>
      </c>
      <c r="C79" s="19">
        <v>1440027720</v>
      </c>
      <c r="D79" s="19">
        <v>1439783546</v>
      </c>
      <c r="E79" s="19">
        <v>1417258356</v>
      </c>
      <c r="F79" s="19">
        <v>1400008854.0000002</v>
      </c>
      <c r="G79" s="19">
        <v>1388700006.0000002</v>
      </c>
      <c r="H79" s="19">
        <v>1371502021.0000002</v>
      </c>
      <c r="K79" s="20"/>
      <c r="L79" s="20"/>
      <c r="M79" s="20"/>
      <c r="N79" s="20"/>
      <c r="O79" s="20"/>
      <c r="W79" s="22">
        <f t="shared" si="16"/>
        <v>-5.0394465142925839E-4</v>
      </c>
      <c r="X79" s="22">
        <f t="shared" si="16"/>
        <v>-1.029718407488921E-2</v>
      </c>
      <c r="Y79" s="22">
        <f t="shared" si="16"/>
        <v>-1.8719708591446962E-2</v>
      </c>
      <c r="Z79" s="22">
        <f t="shared" si="16"/>
        <v>-1.8053327187800668E-2</v>
      </c>
      <c r="AA79" s="22">
        <f t="shared" si="16"/>
        <v>-2.1732297575218395E-2</v>
      </c>
      <c r="AC79" s="21">
        <f t="shared" si="8"/>
        <v>-0.72569426740386966</v>
      </c>
      <c r="AD79" s="21">
        <f t="shared" si="9"/>
        <v>-14.10253623837915</v>
      </c>
      <c r="AE79" s="21">
        <f t="shared" si="10"/>
        <v>-12.128668776222758</v>
      </c>
      <c r="AF79" s="21">
        <f t="shared" si="11"/>
        <v>0.95960769334316964</v>
      </c>
      <c r="AG79" s="21">
        <f t="shared" si="12"/>
        <v>-5.297819338940668</v>
      </c>
      <c r="AI79" s="21">
        <f t="shared" si="5"/>
        <v>10.234353887135679</v>
      </c>
      <c r="AJ79" s="21">
        <f t="shared" si="14"/>
        <v>13.071465461177707</v>
      </c>
      <c r="AK79" s="21">
        <f t="shared" si="3"/>
        <v>-5.2851348105718783</v>
      </c>
      <c r="AL79" s="21"/>
      <c r="AM79" s="21"/>
    </row>
    <row r="80" spans="1:51">
      <c r="A80" s="1" t="s">
        <v>14</v>
      </c>
      <c r="B80" s="18">
        <v>40756</v>
      </c>
      <c r="C80" s="19">
        <v>1430755571</v>
      </c>
      <c r="D80" s="19">
        <v>1434039254</v>
      </c>
      <c r="E80" s="19">
        <v>1414632970</v>
      </c>
      <c r="F80" s="19">
        <v>1394480920.0000002</v>
      </c>
      <c r="G80" s="19">
        <v>1385672982.0000002</v>
      </c>
      <c r="H80" s="19">
        <v>1369924446.0000002</v>
      </c>
      <c r="K80" s="20"/>
      <c r="L80" s="20"/>
      <c r="M80" s="20"/>
      <c r="N80" s="20"/>
      <c r="O80" s="20"/>
      <c r="W80" s="22">
        <f t="shared" si="16"/>
        <v>5.9241181558849923E-3</v>
      </c>
      <c r="X80" s="22">
        <f t="shared" si="16"/>
        <v>2.4851572509526042E-3</v>
      </c>
      <c r="Y80" s="22">
        <f t="shared" si="16"/>
        <v>-5.8175836513888616E-3</v>
      </c>
      <c r="Z80" s="22">
        <f t="shared" si="16"/>
        <v>-4.8945790101458508E-3</v>
      </c>
      <c r="AA80" s="22">
        <f t="shared" si="16"/>
        <v>-9.6052712973369522E-3</v>
      </c>
      <c r="AC80" s="21">
        <f t="shared" si="8"/>
        <v>8.475965054794699</v>
      </c>
      <c r="AD80" s="21">
        <f t="shared" si="9"/>
        <v>-4.9203124731832162</v>
      </c>
      <c r="AE80" s="21">
        <f t="shared" si="10"/>
        <v>-11.879192800594616</v>
      </c>
      <c r="AF80" s="21">
        <f t="shared" si="11"/>
        <v>1.3205940325172918</v>
      </c>
      <c r="AG80" s="21">
        <f t="shared" si="12"/>
        <v>-6.7398492331654012</v>
      </c>
      <c r="AI80" s="21">
        <f t="shared" si="5"/>
        <v>8.910709806426155</v>
      </c>
      <c r="AJ80" s="21">
        <f t="shared" si="14"/>
        <v>5.5692125182338339</v>
      </c>
      <c r="AK80" s="21">
        <f t="shared" si="3"/>
        <v>-6.4635196630823888</v>
      </c>
      <c r="AL80" s="21"/>
      <c r="AM80" s="21"/>
    </row>
    <row r="81" spans="1:39">
      <c r="A81" s="1" t="s">
        <v>14</v>
      </c>
      <c r="B81" s="18">
        <v>40787</v>
      </c>
      <c r="C81" s="19">
        <v>1444728725.9999998</v>
      </c>
      <c r="D81" s="19">
        <v>1448206918.9999998</v>
      </c>
      <c r="E81" s="19">
        <v>1444679493.9999998</v>
      </c>
      <c r="F81" s="19">
        <v>1423030053.9999998</v>
      </c>
      <c r="G81" s="19">
        <v>1416023063.9999998</v>
      </c>
      <c r="H81" s="19">
        <v>1406086309.9999998</v>
      </c>
      <c r="K81" s="20"/>
      <c r="L81" s="20"/>
      <c r="M81" s="20"/>
      <c r="N81" s="20"/>
      <c r="O81" s="20"/>
      <c r="W81" s="22">
        <f t="shared" si="16"/>
        <v>7.1563749330662832E-3</v>
      </c>
      <c r="X81" s="22">
        <f t="shared" si="16"/>
        <v>1.2986528178302566E-2</v>
      </c>
      <c r="Y81" s="22">
        <f t="shared" si="16"/>
        <v>7.1790412402557386E-3</v>
      </c>
      <c r="Z81" s="22">
        <f t="shared" si="16"/>
        <v>7.5879235933868604E-3</v>
      </c>
      <c r="AA81" s="22">
        <f t="shared" si="16"/>
        <v>4.6040088758887458E-3</v>
      </c>
      <c r="AC81" s="21">
        <f t="shared" si="8"/>
        <v>10.339020439827186</v>
      </c>
      <c r="AD81" s="21">
        <f t="shared" si="9"/>
        <v>8.4229898703749786</v>
      </c>
      <c r="AE81" s="21">
        <f t="shared" si="10"/>
        <v>-8.3902432052660316</v>
      </c>
      <c r="AF81" s="21">
        <f t="shared" si="11"/>
        <v>0.59072408112300678</v>
      </c>
      <c r="AG81" s="21">
        <f t="shared" si="12"/>
        <v>-4.3109473083036995</v>
      </c>
      <c r="AI81" s="21">
        <f t="shared" si="5"/>
        <v>5.7233294831364709</v>
      </c>
      <c r="AJ81" s="21">
        <f t="shared" si="14"/>
        <v>-4.1829548848392797</v>
      </c>
      <c r="AK81" s="21">
        <f t="shared" si="3"/>
        <v>-8.7809639717180428</v>
      </c>
      <c r="AL81" s="21"/>
      <c r="AM81" s="21"/>
    </row>
    <row r="82" spans="1:39">
      <c r="A82" s="1" t="s">
        <v>14</v>
      </c>
      <c r="B82" s="18">
        <v>40817</v>
      </c>
      <c r="C82" s="19">
        <v>1675397094</v>
      </c>
      <c r="D82" s="19">
        <v>1684355139</v>
      </c>
      <c r="E82" s="19">
        <v>1689721872</v>
      </c>
      <c r="F82" s="19">
        <v>1679358920.0000002</v>
      </c>
      <c r="G82" s="19">
        <v>1671286982</v>
      </c>
      <c r="H82" s="19">
        <v>1664321590</v>
      </c>
      <c r="K82" s="20"/>
      <c r="L82" s="20"/>
      <c r="M82" s="20"/>
      <c r="N82" s="20"/>
      <c r="O82" s="20"/>
      <c r="W82" s="22">
        <f t="shared" si="16"/>
        <v>5.9925931484413114E-3</v>
      </c>
      <c r="X82" s="22">
        <f t="shared" si="16"/>
        <v>1.5849704858452277E-2</v>
      </c>
      <c r="Y82" s="22">
        <f t="shared" si="16"/>
        <v>1.3769913014878527E-2</v>
      </c>
      <c r="Z82" s="22">
        <f t="shared" si="16"/>
        <v>1.4830728566550634E-2</v>
      </c>
      <c r="AA82" s="22">
        <f t="shared" si="16"/>
        <v>1.2822487209581485E-2</v>
      </c>
      <c r="AC82" s="21">
        <f t="shared" si="8"/>
        <v>10.039973146422884</v>
      </c>
      <c r="AD82" s="21">
        <f t="shared" si="9"/>
        <v>16.514576314185742</v>
      </c>
      <c r="AE82" s="21">
        <f t="shared" si="10"/>
        <v>-3.4844772108483646</v>
      </c>
      <c r="AF82" s="21">
        <f t="shared" si="11"/>
        <v>1.7772872925414553</v>
      </c>
      <c r="AG82" s="21">
        <f t="shared" si="12"/>
        <v>-3.3646017335167286</v>
      </c>
      <c r="AI82" s="21">
        <f t="shared" si="5"/>
        <v>1.6807526623437377</v>
      </c>
      <c r="AJ82" s="21">
        <f t="shared" si="14"/>
        <v>-16.706437946244577</v>
      </c>
      <c r="AK82" s="21">
        <f t="shared" si="3"/>
        <v>-11.749197174073187</v>
      </c>
      <c r="AL82" s="21"/>
      <c r="AM82" s="21"/>
    </row>
    <row r="83" spans="1:39">
      <c r="A83" s="1" t="s">
        <v>14</v>
      </c>
      <c r="B83" s="18">
        <v>40848</v>
      </c>
      <c r="C83" s="19">
        <v>1870562639.9999998</v>
      </c>
      <c r="D83" s="19">
        <v>1875181881.9999998</v>
      </c>
      <c r="E83" s="19">
        <v>1883221676.9999998</v>
      </c>
      <c r="F83" s="19">
        <v>1876384409.9999998</v>
      </c>
      <c r="G83" s="19">
        <v>1868715191.9999998</v>
      </c>
      <c r="H83" s="19">
        <v>1862793783.9999998</v>
      </c>
      <c r="K83" s="20"/>
      <c r="L83" s="20"/>
      <c r="M83" s="20"/>
      <c r="N83" s="20"/>
      <c r="O83" s="20"/>
      <c r="W83" s="22">
        <f t="shared" si="16"/>
        <v>3.64249040102605E-3</v>
      </c>
      <c r="X83" s="22">
        <f t="shared" si="16"/>
        <v>1.2391066962308819E-2</v>
      </c>
      <c r="Y83" s="22">
        <f t="shared" si="16"/>
        <v>1.2480702003825644E-2</v>
      </c>
      <c r="Z83" s="22">
        <f t="shared" si="16"/>
        <v>1.3611569567085683E-2</v>
      </c>
      <c r="AA83" s="22">
        <f t="shared" si="16"/>
        <v>1.2485559984180482E-2</v>
      </c>
      <c r="AC83" s="21">
        <f t="shared" si="8"/>
        <v>6.8135064607179459</v>
      </c>
      <c r="AD83" s="21">
        <f t="shared" si="9"/>
        <v>16.364760468715215</v>
      </c>
      <c r="AE83" s="21">
        <f t="shared" si="10"/>
        <v>0.16766795989622452</v>
      </c>
      <c r="AF83" s="21">
        <f t="shared" si="11"/>
        <v>2.115358614622064</v>
      </c>
      <c r="AG83" s="21">
        <f t="shared" si="12"/>
        <v>-2.1062714580644517</v>
      </c>
      <c r="AI83" s="21">
        <f t="shared" si="5"/>
        <v>-4.2152691395451924</v>
      </c>
      <c r="AJ83" s="21">
        <f t="shared" si="14"/>
        <v>-30.675167605429696</v>
      </c>
      <c r="AK83" s="21">
        <f t="shared" si="3"/>
        <v>-11.732819519592294</v>
      </c>
      <c r="AL83" s="21"/>
      <c r="AM83" s="21"/>
    </row>
    <row r="84" spans="1:39">
      <c r="A84" s="1" t="s">
        <v>14</v>
      </c>
      <c r="B84" s="18">
        <v>40878</v>
      </c>
      <c r="C84" s="19">
        <v>2190210408</v>
      </c>
      <c r="D84" s="19">
        <v>2194920088.9999995</v>
      </c>
      <c r="E84" s="19">
        <v>2203102893</v>
      </c>
      <c r="F84" s="19">
        <v>2200584646</v>
      </c>
      <c r="G84" s="19">
        <v>2191163030.9999995</v>
      </c>
      <c r="H84" s="19">
        <v>2185417679.9999995</v>
      </c>
      <c r="K84" s="20"/>
      <c r="L84" s="20"/>
      <c r="M84" s="20"/>
      <c r="N84" s="20"/>
      <c r="O84" s="20"/>
      <c r="W84" s="22">
        <f t="shared" si="16"/>
        <v>1.688748753402621E-3</v>
      </c>
      <c r="X84" s="22">
        <f t="shared" si="16"/>
        <v>8.1476501455554785E-3</v>
      </c>
      <c r="Y84" s="22">
        <f t="shared" si="16"/>
        <v>9.1106794722406563E-3</v>
      </c>
      <c r="Z84" s="22">
        <f t="shared" si="16"/>
        <v>9.5824437951773089E-3</v>
      </c>
      <c r="AA84" s="22">
        <f t="shared" si="16"/>
        <v>8.4218746400301272E-3</v>
      </c>
      <c r="AC84" s="21">
        <f t="shared" si="8"/>
        <v>3.6987150961994457</v>
      </c>
      <c r="AD84" s="21">
        <f t="shared" si="9"/>
        <v>14.146353053338878</v>
      </c>
      <c r="AE84" s="21">
        <f t="shared" si="10"/>
        <v>2.1092368545151068</v>
      </c>
      <c r="AF84" s="21">
        <f t="shared" si="11"/>
        <v>1.0332631302189306</v>
      </c>
      <c r="AG84" s="21">
        <f t="shared" si="12"/>
        <v>-2.5418906428071253</v>
      </c>
      <c r="AI84" s="21">
        <f t="shared" si="5"/>
        <v>-9.6331652333441369</v>
      </c>
      <c r="AJ84" s="21">
        <f t="shared" si="14"/>
        <v>-25.397117520049068</v>
      </c>
      <c r="AK84" s="21">
        <f t="shared" si="3"/>
        <v>-1.1697440405460775</v>
      </c>
      <c r="AL84" s="21"/>
      <c r="AM84" s="21"/>
    </row>
    <row r="85" spans="1:39">
      <c r="A85" s="1" t="s">
        <v>14</v>
      </c>
      <c r="B85" s="18">
        <v>40909</v>
      </c>
      <c r="C85" s="19">
        <v>2179141675.9999995</v>
      </c>
      <c r="D85" s="19">
        <v>2177435686</v>
      </c>
      <c r="E85" s="19">
        <v>2182263133</v>
      </c>
      <c r="F85" s="19">
        <v>2179772516</v>
      </c>
      <c r="G85" s="19">
        <v>2170901288</v>
      </c>
      <c r="H85" s="19">
        <v>2166683598</v>
      </c>
      <c r="K85" s="20"/>
      <c r="L85" s="20"/>
      <c r="M85" s="20"/>
      <c r="N85" s="20"/>
      <c r="O85" s="20"/>
      <c r="W85" s="22">
        <f t="shared" si="16"/>
        <v>-9.4848897638815397E-4</v>
      </c>
      <c r="X85" s="22">
        <f t="shared" si="16"/>
        <v>2.2548070043842392E-3</v>
      </c>
      <c r="Y85" s="22">
        <f t="shared" si="16"/>
        <v>4.0234404226328945E-3</v>
      </c>
      <c r="Z85" s="22">
        <f t="shared" si="16"/>
        <v>4.2016545908503903E-3</v>
      </c>
      <c r="AA85" s="22">
        <f t="shared" si="16"/>
        <v>2.9352282253509612E-3</v>
      </c>
      <c r="AC85" s="21">
        <f t="shared" si="8"/>
        <v>-2.0668918576740061</v>
      </c>
      <c r="AD85" s="21">
        <f t="shared" si="9"/>
        <v>6.9804357722644159</v>
      </c>
      <c r="AE85" s="21">
        <f t="shared" si="10"/>
        <v>3.8541027912719823</v>
      </c>
      <c r="AF85" s="21">
        <f t="shared" si="11"/>
        <v>0.38835392121642087</v>
      </c>
      <c r="AG85" s="21">
        <f t="shared" si="12"/>
        <v>-2.7597224726450147</v>
      </c>
      <c r="AI85" s="21">
        <f t="shared" si="5"/>
        <v>-12.231691575505431</v>
      </c>
      <c r="AJ85" s="21">
        <f t="shared" si="14"/>
        <v>-15.601736675155358</v>
      </c>
      <c r="AK85" s="21"/>
      <c r="AL85" s="21"/>
      <c r="AM85" s="21"/>
    </row>
    <row r="86" spans="1:39">
      <c r="A86" s="1" t="s">
        <v>14</v>
      </c>
      <c r="B86" s="18">
        <v>40940</v>
      </c>
      <c r="C86" s="19">
        <v>2122497974</v>
      </c>
      <c r="D86" s="19">
        <v>2120432672.9999998</v>
      </c>
      <c r="E86" s="19">
        <v>2123260597</v>
      </c>
      <c r="F86" s="19">
        <v>2119180632</v>
      </c>
      <c r="G86" s="19">
        <v>2106398086.0000002</v>
      </c>
      <c r="H86" s="19">
        <v>2103005493</v>
      </c>
      <c r="K86" s="20"/>
      <c r="L86" s="20"/>
      <c r="M86" s="20"/>
      <c r="N86" s="20"/>
      <c r="O86" s="20"/>
      <c r="W86" s="22">
        <f t="shared" si="16"/>
        <v>-3.8657811519872162E-3</v>
      </c>
      <c r="X86" s="22">
        <f t="shared" si="16"/>
        <v>-5.0095840127413862E-3</v>
      </c>
      <c r="Y86" s="22">
        <f t="shared" si="16"/>
        <v>-4.1267184959047363E-3</v>
      </c>
      <c r="Z86" s="22">
        <f t="shared" si="16"/>
        <v>-4.1648527794377159E-3</v>
      </c>
      <c r="AA86" s="22">
        <f t="shared" si="16"/>
        <v>-6.9529393939223904E-3</v>
      </c>
      <c r="AC86" s="21">
        <f t="shared" si="8"/>
        <v>-8.2051126630202518</v>
      </c>
      <c r="AD86" s="21">
        <f t="shared" si="9"/>
        <v>-2.4277192546061315</v>
      </c>
      <c r="AE86" s="21">
        <f t="shared" si="10"/>
        <v>1.8738802708002531</v>
      </c>
      <c r="AF86" s="21">
        <f t="shared" si="11"/>
        <v>-8.0939939538691164E-2</v>
      </c>
      <c r="AG86" s="21">
        <f t="shared" si="12"/>
        <v>-5.9177081905802407</v>
      </c>
      <c r="AI86" s="21">
        <f t="shared" si="5"/>
        <v>-10.472678291938097</v>
      </c>
      <c r="AJ86" s="21">
        <f t="shared" si="14"/>
        <v>-12.637376790647103</v>
      </c>
      <c r="AK86" s="21"/>
      <c r="AL86" s="21"/>
      <c r="AM86" s="21"/>
    </row>
    <row r="87" spans="1:39">
      <c r="A87" s="1" t="s">
        <v>14</v>
      </c>
      <c r="B87" s="18">
        <v>40969</v>
      </c>
      <c r="C87" s="19">
        <v>1928118362</v>
      </c>
      <c r="D87" s="19">
        <v>1914029016</v>
      </c>
      <c r="E87" s="19">
        <v>1903352663</v>
      </c>
      <c r="F87" s="19">
        <v>1902281544</v>
      </c>
      <c r="G87" s="19">
        <v>1888472159</v>
      </c>
      <c r="H87" s="19">
        <v>1882927622</v>
      </c>
      <c r="K87" s="20"/>
      <c r="L87" s="20"/>
      <c r="M87" s="20"/>
      <c r="N87" s="20"/>
      <c r="O87" s="20"/>
      <c r="W87" s="22">
        <f t="shared" si="16"/>
        <v>-6.371633145592975E-3</v>
      </c>
      <c r="X87" s="22">
        <f t="shared" si="16"/>
        <v>-1.3699653251252403E-2</v>
      </c>
      <c r="Y87" s="22">
        <f t="shared" si="16"/>
        <v>-1.380243476475723E-2</v>
      </c>
      <c r="Z87" s="22">
        <f t="shared" si="16"/>
        <v>-1.4041094782023436E-2</v>
      </c>
      <c r="AA87" s="22">
        <f t="shared" si="16"/>
        <v>-1.832310339000446E-2</v>
      </c>
      <c r="AC87" s="21">
        <f t="shared" si="8"/>
        <v>-12.285262863945634</v>
      </c>
      <c r="AD87" s="21">
        <f t="shared" si="9"/>
        <v>-14.129290122827124</v>
      </c>
      <c r="AE87" s="21">
        <f t="shared" si="10"/>
        <v>-0.19817492346280829</v>
      </c>
      <c r="AF87" s="21">
        <f t="shared" si="11"/>
        <v>-0.46016476156620811</v>
      </c>
      <c r="AG87" s="21">
        <f t="shared" si="12"/>
        <v>-8.2562194232902701</v>
      </c>
      <c r="AI87" s="21">
        <f t="shared" si="5"/>
        <v>-6.8956997512625993</v>
      </c>
      <c r="AJ87" s="21">
        <f t="shared" si="14"/>
        <v>-4.1182766761022087</v>
      </c>
      <c r="AK87" s="21"/>
      <c r="AL87" s="21"/>
      <c r="AM87" s="21"/>
    </row>
    <row r="88" spans="1:39">
      <c r="A88" s="1" t="s">
        <v>14</v>
      </c>
      <c r="B88" s="18">
        <v>41000</v>
      </c>
      <c r="C88" s="19">
        <v>1664698418</v>
      </c>
      <c r="D88" s="19">
        <v>1649588694</v>
      </c>
      <c r="E88" s="19">
        <v>1629480082</v>
      </c>
      <c r="F88" s="19">
        <v>1624561128</v>
      </c>
      <c r="G88" s="19">
        <v>1613008688.0000002</v>
      </c>
      <c r="H88" s="19">
        <v>1607263710.0000002</v>
      </c>
      <c r="K88" s="20"/>
      <c r="L88" s="20"/>
      <c r="M88" s="20"/>
      <c r="N88" s="20"/>
      <c r="O88" s="20"/>
      <c r="W88" s="22">
        <f t="shared" ref="W88:AA92" si="17">Q40</f>
        <v>-7.28792789651751E-3</v>
      </c>
      <c r="X88" s="22">
        <f t="shared" si="17"/>
        <v>-2.6096305001779362E-2</v>
      </c>
      <c r="Y88" s="22">
        <f t="shared" si="17"/>
        <v>-2.9610666830052704E-2</v>
      </c>
      <c r="Z88" s="22">
        <f t="shared" si="17"/>
        <v>-2.6573387053319124E-2</v>
      </c>
      <c r="AA88" s="22">
        <f t="shared" si="17"/>
        <v>-2.8856977004296971E-2</v>
      </c>
      <c r="AC88" s="21">
        <f t="shared" si="8"/>
        <v>-12.132202039830768</v>
      </c>
      <c r="AD88" s="21">
        <f t="shared" si="9"/>
        <v>-31.310275612276826</v>
      </c>
      <c r="AE88" s="21">
        <f t="shared" si="10"/>
        <v>-5.8503525758062196</v>
      </c>
      <c r="AF88" s="21">
        <f t="shared" si="11"/>
        <v>5.0561548393517839</v>
      </c>
      <c r="AG88" s="21">
        <f t="shared" si="12"/>
        <v>-3.8014885787535206</v>
      </c>
      <c r="AI88" s="21">
        <f t="shared" si="5"/>
        <v>-4.1370333817227927</v>
      </c>
      <c r="AK88" s="21"/>
      <c r="AL88" s="21"/>
      <c r="AM88" s="21"/>
    </row>
    <row r="89" spans="1:39">
      <c r="A89" s="1" t="s">
        <v>14</v>
      </c>
      <c r="B89" s="18">
        <v>41030</v>
      </c>
      <c r="C89" s="19">
        <v>1540693178.9999998</v>
      </c>
      <c r="D89" s="19">
        <v>1523957023.9999998</v>
      </c>
      <c r="E89" s="19">
        <v>1499614929.9999998</v>
      </c>
      <c r="F89" s="19">
        <v>1492284908.9999998</v>
      </c>
      <c r="G89" s="19">
        <v>1481456175.9999998</v>
      </c>
      <c r="H89" s="19">
        <v>1474769889.9999995</v>
      </c>
      <c r="K89" s="20"/>
      <c r="L89" s="20"/>
      <c r="M89" s="20"/>
      <c r="N89" s="20"/>
      <c r="O89" s="20"/>
      <c r="W89" s="22">
        <f t="shared" si="17"/>
        <v>-4.7970002840392149E-3</v>
      </c>
      <c r="X89" s="22">
        <f t="shared" si="17"/>
        <v>-2.2371052407038825E-2</v>
      </c>
      <c r="Y89" s="22">
        <f t="shared" si="17"/>
        <v>-2.6610474914046892E-2</v>
      </c>
      <c r="Z89" s="22">
        <f t="shared" si="17"/>
        <v>-2.2023906280066511E-2</v>
      </c>
      <c r="AA89" s="22">
        <f t="shared" si="17"/>
        <v>-2.2973331425189234E-2</v>
      </c>
      <c r="AC89" s="21">
        <f t="shared" si="8"/>
        <v>-7.3907056172802799</v>
      </c>
      <c r="AD89" s="21">
        <f t="shared" si="9"/>
        <v>-27.076222233295969</v>
      </c>
      <c r="AE89" s="21">
        <f t="shared" si="10"/>
        <v>-6.5316493394464068</v>
      </c>
      <c r="AF89" s="21">
        <f t="shared" si="11"/>
        <v>7.0664950093889267</v>
      </c>
      <c r="AG89" s="21">
        <f t="shared" si="12"/>
        <v>-1.4627728450616715</v>
      </c>
      <c r="AI89" s="21">
        <f t="shared" si="5"/>
        <v>2.4525091609729395</v>
      </c>
      <c r="AJ89" s="21"/>
      <c r="AK89" s="21"/>
      <c r="AL89" s="21"/>
      <c r="AM89" s="21"/>
    </row>
    <row r="90" spans="1:39">
      <c r="A90" s="1" t="s">
        <v>14</v>
      </c>
      <c r="B90" s="18">
        <v>41061</v>
      </c>
      <c r="C90" s="19">
        <v>1411220662</v>
      </c>
      <c r="D90" s="19">
        <v>1402285588.9999998</v>
      </c>
      <c r="E90" s="19">
        <v>1371871176.9999998</v>
      </c>
      <c r="F90" s="19">
        <v>1356861148.9999998</v>
      </c>
      <c r="G90" s="19">
        <v>1348079239</v>
      </c>
      <c r="H90" s="19">
        <v>1342258302</v>
      </c>
      <c r="K90" s="20"/>
      <c r="L90" s="20"/>
      <c r="M90" s="20"/>
      <c r="N90" s="20"/>
      <c r="O90" s="20"/>
      <c r="W90" s="22">
        <f t="shared" si="17"/>
        <v>-4.2349175461151587E-3</v>
      </c>
      <c r="X90" s="22">
        <f t="shared" si="17"/>
        <v>-1.5489139681115314E-2</v>
      </c>
      <c r="Y90" s="22">
        <f t="shared" si="17"/>
        <v>-2.1888484633271508E-2</v>
      </c>
      <c r="Z90" s="22">
        <f t="shared" si="17"/>
        <v>-1.9618774348295599E-2</v>
      </c>
      <c r="AA90" s="22">
        <f t="shared" si="17"/>
        <v>-2.097283045376239E-2</v>
      </c>
      <c r="AC90" s="21">
        <f t="shared" si="8"/>
        <v>-5.9764031429440498</v>
      </c>
      <c r="AD90" s="21">
        <f t="shared" si="9"/>
        <v>-15.882190811649973</v>
      </c>
      <c r="AE90" s="21">
        <f t="shared" si="10"/>
        <v>-9.030887819748223</v>
      </c>
      <c r="AF90" s="21">
        <f t="shared" si="11"/>
        <v>3.2030620509119103</v>
      </c>
      <c r="AG90" s="21">
        <f t="shared" si="12"/>
        <v>-1.9108719535419851</v>
      </c>
      <c r="AI90" s="21">
        <f t="shared" si="5"/>
        <v>5.4250834674956234</v>
      </c>
    </row>
    <row r="91" spans="1:39">
      <c r="A91" s="17" t="s">
        <v>14</v>
      </c>
      <c r="B91" s="18">
        <v>41091</v>
      </c>
      <c r="C91" s="19">
        <v>1430833656</v>
      </c>
      <c r="D91" s="19">
        <v>1436080550.0000002</v>
      </c>
      <c r="E91" s="19">
        <v>1410836674.0000002</v>
      </c>
      <c r="F91" s="19">
        <v>1391870543.0000002</v>
      </c>
      <c r="G91" s="19">
        <v>1385343350.0000002</v>
      </c>
      <c r="H91" s="19">
        <v>1381899456.0000002</v>
      </c>
      <c r="K91" s="20"/>
      <c r="L91" s="20"/>
      <c r="M91" s="20"/>
      <c r="N91" s="20"/>
      <c r="O91" s="20"/>
      <c r="W91" s="22">
        <f t="shared" si="17"/>
        <v>-5.0394465142925839E-4</v>
      </c>
      <c r="X91" s="22">
        <f t="shared" si="17"/>
        <v>-1.029718407488921E-2</v>
      </c>
      <c r="Y91" s="22">
        <f t="shared" si="17"/>
        <v>-1.8719708591446962E-2</v>
      </c>
      <c r="Z91" s="22">
        <f t="shared" si="17"/>
        <v>-1.8053327187800668E-2</v>
      </c>
      <c r="AA91" s="22">
        <f t="shared" si="17"/>
        <v>-2.1732297575218395E-2</v>
      </c>
      <c r="AC91" s="21">
        <f t="shared" si="8"/>
        <v>-0.72106096802617148</v>
      </c>
      <c r="AD91" s="21">
        <f t="shared" si="9"/>
        <v>-14.012496568352535</v>
      </c>
      <c r="AE91" s="21">
        <f t="shared" si="10"/>
        <v>-12.051231546775959</v>
      </c>
      <c r="AF91" s="21">
        <f t="shared" si="11"/>
        <v>0.9534809400696389</v>
      </c>
      <c r="AG91" s="21">
        <f t="shared" si="12"/>
        <v>-5.2639946497446424</v>
      </c>
    </row>
    <row r="92" spans="1:39">
      <c r="A92" s="17" t="s">
        <v>14</v>
      </c>
      <c r="B92" s="18">
        <v>41122</v>
      </c>
      <c r="C92" s="19">
        <v>1408864920.9999998</v>
      </c>
      <c r="D92" s="19">
        <v>1413840047.9999998</v>
      </c>
      <c r="E92" s="19">
        <v>1408085494.9999998</v>
      </c>
      <c r="F92" s="19">
        <v>1388011333.9999998</v>
      </c>
      <c r="G92" s="19">
        <v>1380478972.9999998</v>
      </c>
      <c r="H92" s="19">
        <v>1377268339.9999998</v>
      </c>
      <c r="K92" s="20"/>
      <c r="L92" s="20"/>
      <c r="M92" s="20"/>
      <c r="N92" s="20"/>
      <c r="O92" s="20"/>
      <c r="W92" s="22">
        <f t="shared" si="17"/>
        <v>5.9241181558849923E-3</v>
      </c>
      <c r="X92" s="22">
        <f t="shared" si="17"/>
        <v>2.4851572509526042E-3</v>
      </c>
      <c r="Y92" s="22">
        <f t="shared" si="17"/>
        <v>-5.8175836513888616E-3</v>
      </c>
      <c r="Z92" s="22">
        <f t="shared" si="17"/>
        <v>-4.8945790101458508E-3</v>
      </c>
      <c r="AA92" s="22">
        <f t="shared" si="17"/>
        <v>-9.6052712973369522E-3</v>
      </c>
      <c r="AC92" s="21">
        <f t="shared" si="8"/>
        <v>8.3462822576855746</v>
      </c>
      <c r="AD92" s="21">
        <f t="shared" si="9"/>
        <v>-4.8450313836496575</v>
      </c>
      <c r="AE92" s="21">
        <f t="shared" si="10"/>
        <v>-11.697440405460775</v>
      </c>
      <c r="AF92" s="21">
        <f t="shared" si="11"/>
        <v>1.3003888609674661</v>
      </c>
      <c r="AG92" s="21">
        <f t="shared" si="12"/>
        <v>-6.6367291170487981</v>
      </c>
    </row>
    <row r="94" spans="1:39">
      <c r="A94" s="34" t="s">
        <v>15</v>
      </c>
      <c r="C94" s="6">
        <f>SUM(C52:C63)</f>
        <v>21890673539</v>
      </c>
      <c r="K94" s="20"/>
      <c r="L94" s="20"/>
      <c r="M94" s="20"/>
      <c r="N94" s="20"/>
      <c r="O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</row>
    <row r="95" spans="1:39">
      <c r="A95" s="34" t="s">
        <v>16</v>
      </c>
      <c r="AI95" s="20"/>
      <c r="AJ95" s="20"/>
      <c r="AK95" s="20"/>
      <c r="AL95" s="20"/>
      <c r="AM95" s="20"/>
    </row>
    <row r="98" spans="1:47">
      <c r="A98" s="34" t="s">
        <v>17</v>
      </c>
      <c r="C98" s="6">
        <v>21890673538.999996</v>
      </c>
    </row>
    <row r="101" spans="1:47">
      <c r="A101" s="34" t="s">
        <v>18</v>
      </c>
      <c r="C101" s="6">
        <f>C98-C94</f>
        <v>0</v>
      </c>
      <c r="AQ101" s="1" t="s">
        <v>19</v>
      </c>
      <c r="AS101" s="35">
        <f>C101</f>
        <v>0</v>
      </c>
    </row>
    <row r="102" spans="1:47">
      <c r="A102" s="34" t="s">
        <v>20</v>
      </c>
    </row>
    <row r="104" spans="1:47">
      <c r="AQ104" s="36" t="s">
        <v>21</v>
      </c>
      <c r="AS104" s="37">
        <f>SUM(AS52:AS101)/1000000</f>
        <v>21763.347736408843</v>
      </c>
      <c r="AT104" s="38"/>
      <c r="AU104" s="28"/>
    </row>
    <row r="105" spans="1:47">
      <c r="AQ105" s="1" t="s">
        <v>22</v>
      </c>
      <c r="AS105" s="38">
        <v>85.283315796710667</v>
      </c>
      <c r="AT105" s="38"/>
    </row>
    <row r="106" spans="1:47" ht="15.75" thickBot="1">
      <c r="B106" s="2" t="s">
        <v>23</v>
      </c>
      <c r="C106" s="6">
        <f t="shared" ref="C106:H106" si="18">+SUM(C4:C15)</f>
        <v>23357156290</v>
      </c>
      <c r="D106" s="6">
        <f t="shared" si="18"/>
        <v>23400130963</v>
      </c>
      <c r="E106" s="6">
        <f t="shared" si="18"/>
        <v>23496388019</v>
      </c>
      <c r="F106" s="6">
        <f t="shared" si="18"/>
        <v>23519607866</v>
      </c>
      <c r="G106" s="6">
        <f t="shared" si="18"/>
        <v>23646651735</v>
      </c>
      <c r="H106" s="6">
        <f t="shared" si="18"/>
        <v>23503079970</v>
      </c>
      <c r="I106" s="39">
        <f>+H106-C106</f>
        <v>145923680</v>
      </c>
      <c r="AQ106" s="1" t="s">
        <v>24</v>
      </c>
      <c r="AS106" s="40">
        <f>+AS105+AS104</f>
        <v>21848.631052205554</v>
      </c>
      <c r="AT106" s="28"/>
    </row>
    <row r="107" spans="1:47">
      <c r="B107" s="2" t="s">
        <v>25</v>
      </c>
      <c r="C107" s="6">
        <f t="shared" ref="C107:H107" si="19">+SUM(C16:C27)</f>
        <v>22288377047</v>
      </c>
      <c r="D107" s="6">
        <f t="shared" si="19"/>
        <v>22238343514</v>
      </c>
      <c r="E107" s="6">
        <f t="shared" si="19"/>
        <v>22109121108</v>
      </c>
      <c r="F107" s="6">
        <f t="shared" si="19"/>
        <v>22020821824</v>
      </c>
      <c r="G107" s="6">
        <f t="shared" si="19"/>
        <v>22038174887</v>
      </c>
      <c r="H107" s="6">
        <f t="shared" si="19"/>
        <v>22048432834</v>
      </c>
      <c r="I107" s="39">
        <f t="shared" ref="I107:I113" si="20">+H107-C107</f>
        <v>-239944213</v>
      </c>
      <c r="AS107" s="24"/>
    </row>
    <row r="108" spans="1:47">
      <c r="B108" s="2" t="s">
        <v>26</v>
      </c>
      <c r="C108" s="6">
        <f t="shared" ref="C108:H108" si="21">+SUM(C28:C39)</f>
        <v>22355593299</v>
      </c>
      <c r="D108" s="6">
        <f t="shared" si="21"/>
        <v>22388484615</v>
      </c>
      <c r="E108" s="6">
        <f t="shared" si="21"/>
        <v>22425364110</v>
      </c>
      <c r="F108" s="6">
        <f t="shared" si="21"/>
        <v>22410431636</v>
      </c>
      <c r="G108" s="6">
        <f t="shared" si="21"/>
        <v>22441713763</v>
      </c>
      <c r="H108" s="6">
        <f t="shared" si="21"/>
        <v>22328355218</v>
      </c>
      <c r="I108" s="39">
        <f t="shared" si="20"/>
        <v>-27238081</v>
      </c>
    </row>
    <row r="109" spans="1:47">
      <c r="B109" s="2" t="s">
        <v>27</v>
      </c>
      <c r="C109" s="6">
        <f t="shared" ref="C109:H109" si="22">+SUM(C40:C51)</f>
        <v>22603636475</v>
      </c>
      <c r="D109" s="6">
        <f t="shared" si="22"/>
        <v>22585428842</v>
      </c>
      <c r="E109" s="6">
        <f t="shared" si="22"/>
        <v>22542449545</v>
      </c>
      <c r="F109" s="6">
        <f t="shared" si="22"/>
        <v>22521834594</v>
      </c>
      <c r="G109" s="6">
        <f t="shared" si="22"/>
        <v>22408056794</v>
      </c>
      <c r="H109" s="6">
        <f t="shared" si="22"/>
        <v>22351786988</v>
      </c>
      <c r="I109" s="39">
        <f t="shared" si="20"/>
        <v>-251849487</v>
      </c>
    </row>
    <row r="110" spans="1:47">
      <c r="B110" s="2" t="s">
        <v>28</v>
      </c>
      <c r="C110" s="6">
        <f t="shared" ref="C110:H110" si="23">+SUM(C52:C63)</f>
        <v>21890673539</v>
      </c>
      <c r="D110" s="6">
        <f t="shared" si="23"/>
        <v>21814101805</v>
      </c>
      <c r="E110" s="6">
        <f t="shared" si="23"/>
        <v>21619687744</v>
      </c>
      <c r="F110" s="6">
        <f t="shared" si="23"/>
        <v>21445534545</v>
      </c>
      <c r="G110" s="6">
        <f t="shared" si="23"/>
        <v>21009667810</v>
      </c>
      <c r="H110" s="6">
        <f t="shared" si="23"/>
        <v>20707298683</v>
      </c>
      <c r="I110" s="39">
        <f t="shared" si="20"/>
        <v>-1183374856</v>
      </c>
    </row>
    <row r="111" spans="1:47">
      <c r="B111" s="2" t="s">
        <v>29</v>
      </c>
      <c r="C111" s="6">
        <f t="shared" ref="C111:H111" si="24">+SUM(C64:C75)</f>
        <v>21755812330</v>
      </c>
      <c r="D111" s="6">
        <f t="shared" si="24"/>
        <v>21747903010</v>
      </c>
      <c r="E111" s="6">
        <f t="shared" si="24"/>
        <v>21674511558</v>
      </c>
      <c r="F111" s="6">
        <f t="shared" si="24"/>
        <v>21541305725</v>
      </c>
      <c r="G111" s="6">
        <f t="shared" si="24"/>
        <v>21272636920</v>
      </c>
      <c r="H111" s="6">
        <f t="shared" si="24"/>
        <v>20948739553</v>
      </c>
      <c r="I111" s="39">
        <f t="shared" si="20"/>
        <v>-807072777</v>
      </c>
      <c r="AS111" s="24"/>
    </row>
    <row r="112" spans="1:47">
      <c r="B112" s="2" t="s">
        <v>30</v>
      </c>
      <c r="C112" s="6">
        <f t="shared" ref="C112:H112" si="25">+SUM(C76:C87)</f>
        <v>20717174506</v>
      </c>
      <c r="D112" s="6">
        <f t="shared" si="25"/>
        <v>20698671072</v>
      </c>
      <c r="E112" s="6">
        <f t="shared" si="25"/>
        <v>20599213515</v>
      </c>
      <c r="F112" s="6">
        <f t="shared" si="25"/>
        <v>20490684469</v>
      </c>
      <c r="G112" s="6">
        <f t="shared" si="25"/>
        <v>20355258638</v>
      </c>
      <c r="H112" s="6">
        <f t="shared" si="25"/>
        <v>20224104418</v>
      </c>
      <c r="I112" s="39">
        <f t="shared" si="20"/>
        <v>-493070088</v>
      </c>
    </row>
    <row r="113" spans="1:15">
      <c r="B113" s="2" t="s">
        <v>31</v>
      </c>
      <c r="C113" s="6">
        <f t="shared" ref="C113:H113" si="26">+SUM(C88:C92)</f>
        <v>7456310836</v>
      </c>
      <c r="D113" s="6">
        <f t="shared" si="26"/>
        <v>7425751905</v>
      </c>
      <c r="E113" s="6">
        <f t="shared" si="26"/>
        <v>7319888358</v>
      </c>
      <c r="F113" s="6">
        <f t="shared" si="26"/>
        <v>7253589063</v>
      </c>
      <c r="G113" s="6">
        <f t="shared" si="26"/>
        <v>7208366426</v>
      </c>
      <c r="H113" s="6">
        <f t="shared" si="26"/>
        <v>7183459698</v>
      </c>
      <c r="I113" s="39">
        <f t="shared" si="20"/>
        <v>-272851138</v>
      </c>
    </row>
    <row r="115" spans="1:15">
      <c r="C115" s="2" t="s">
        <v>23</v>
      </c>
      <c r="D115" s="2" t="s">
        <v>25</v>
      </c>
      <c r="E115" s="2" t="s">
        <v>26</v>
      </c>
      <c r="F115" s="2" t="s">
        <v>27</v>
      </c>
      <c r="G115" s="2" t="s">
        <v>28</v>
      </c>
      <c r="H115" s="2" t="s">
        <v>29</v>
      </c>
      <c r="I115" s="41" t="s">
        <v>30</v>
      </c>
      <c r="J115" s="41"/>
    </row>
    <row r="116" spans="1:15">
      <c r="A116" s="1" t="s">
        <v>32</v>
      </c>
      <c r="C116" s="42">
        <v>23357156290</v>
      </c>
      <c r="D116" s="42">
        <v>22288377047</v>
      </c>
      <c r="E116" s="42">
        <v>22355593299</v>
      </c>
      <c r="F116" s="42">
        <v>22603636475</v>
      </c>
      <c r="G116" s="42">
        <v>21890673538.999996</v>
      </c>
      <c r="H116" s="42">
        <v>21755812330</v>
      </c>
      <c r="I116" s="42">
        <v>20717174506.000004</v>
      </c>
      <c r="J116" s="42">
        <v>21415365120</v>
      </c>
      <c r="K116" s="42">
        <v>176383788606.00003</v>
      </c>
      <c r="L116" s="42">
        <v>0</v>
      </c>
      <c r="M116" s="42">
        <v>0</v>
      </c>
      <c r="N116" s="42">
        <v>0</v>
      </c>
      <c r="O116" s="42">
        <v>0</v>
      </c>
    </row>
    <row r="117" spans="1:15">
      <c r="C117" s="42">
        <v>23400130962.999996</v>
      </c>
      <c r="D117" s="42">
        <v>22238343514</v>
      </c>
      <c r="E117" s="42">
        <v>22388484615</v>
      </c>
      <c r="F117" s="42">
        <v>22585428842</v>
      </c>
      <c r="G117" s="42">
        <v>21814101805.000004</v>
      </c>
      <c r="H117" s="42">
        <v>21747903010</v>
      </c>
      <c r="I117" s="42">
        <v>20698671071.999996</v>
      </c>
      <c r="J117" s="42">
        <v>21359852830.999992</v>
      </c>
      <c r="K117" s="42">
        <v>176232916652</v>
      </c>
      <c r="L117" s="42">
        <v>0</v>
      </c>
      <c r="M117" s="42">
        <v>0</v>
      </c>
      <c r="N117" s="42">
        <v>0</v>
      </c>
      <c r="O117" s="42">
        <v>0</v>
      </c>
    </row>
    <row r="118" spans="1:15">
      <c r="C118" s="42">
        <v>23496388019</v>
      </c>
      <c r="D118" s="42">
        <v>22109121108.000004</v>
      </c>
      <c r="E118" s="42">
        <v>22425364110.000004</v>
      </c>
      <c r="F118" s="42">
        <v>22542449545.000004</v>
      </c>
      <c r="G118" s="42">
        <v>21619687744.000004</v>
      </c>
      <c r="H118" s="42">
        <v>21674511558</v>
      </c>
      <c r="I118" s="42">
        <v>20599213515</v>
      </c>
      <c r="J118" s="42">
        <v>21256447379.999996</v>
      </c>
      <c r="K118" s="42">
        <v>175723182979</v>
      </c>
      <c r="L118" s="42">
        <v>0</v>
      </c>
      <c r="M118" s="42">
        <v>0</v>
      </c>
      <c r="N118" s="42">
        <v>0</v>
      </c>
      <c r="O118" s="42">
        <v>0</v>
      </c>
    </row>
    <row r="119" spans="1:15">
      <c r="C119" s="42">
        <v>23519607865.999996</v>
      </c>
      <c r="D119" s="42">
        <v>22020821824</v>
      </c>
      <c r="E119" s="42">
        <v>22410431635.999996</v>
      </c>
      <c r="F119" s="42">
        <v>22521834594</v>
      </c>
      <c r="G119" s="42">
        <v>21445534545</v>
      </c>
      <c r="H119" s="42">
        <v>21541305725</v>
      </c>
      <c r="I119" s="42">
        <v>20490684469.000004</v>
      </c>
      <c r="J119" s="42">
        <v>21157450288.999992</v>
      </c>
      <c r="K119" s="42">
        <v>175107670947.99997</v>
      </c>
      <c r="L119" s="42">
        <v>0</v>
      </c>
      <c r="M119" s="42">
        <v>0</v>
      </c>
      <c r="N119" s="42">
        <v>0</v>
      </c>
      <c r="O119" s="42">
        <v>0</v>
      </c>
    </row>
    <row r="120" spans="1:15">
      <c r="C120" s="42">
        <v>23646651735</v>
      </c>
      <c r="D120" s="42">
        <v>22038174887</v>
      </c>
      <c r="E120" s="42">
        <v>22441713763</v>
      </c>
      <c r="F120" s="42">
        <v>22408056794.000004</v>
      </c>
      <c r="G120" s="42">
        <v>21009667810.000004</v>
      </c>
      <c r="H120" s="42">
        <v>21272636919.999996</v>
      </c>
      <c r="I120" s="42">
        <v>20355258638</v>
      </c>
      <c r="J120" s="42">
        <v>21054010284</v>
      </c>
      <c r="K120" s="42">
        <v>174226170831</v>
      </c>
      <c r="L120" s="42">
        <v>0</v>
      </c>
      <c r="M120" s="42">
        <v>0</v>
      </c>
      <c r="N120" s="42">
        <v>0</v>
      </c>
      <c r="O120" s="42">
        <v>0</v>
      </c>
    </row>
    <row r="121" spans="1:15">
      <c r="C121" s="42">
        <v>23503079970.000004</v>
      </c>
      <c r="D121" s="42">
        <v>22048432834</v>
      </c>
      <c r="E121" s="42">
        <v>22328355217.999996</v>
      </c>
      <c r="F121" s="42">
        <v>22351786988.000004</v>
      </c>
      <c r="G121" s="42">
        <v>20707298683</v>
      </c>
      <c r="H121" s="42">
        <v>20948739552.999992</v>
      </c>
      <c r="I121" s="42">
        <v>20224104418</v>
      </c>
      <c r="J121" s="42">
        <v>21018013062</v>
      </c>
      <c r="K121" s="42">
        <v>173129810726</v>
      </c>
      <c r="L121" s="42">
        <v>0</v>
      </c>
      <c r="M121" s="42">
        <v>0</v>
      </c>
      <c r="N121" s="42">
        <v>0</v>
      </c>
      <c r="O121" s="42">
        <v>0</v>
      </c>
    </row>
    <row r="122" spans="1:15">
      <c r="C122" s="42">
        <v>23503079970.000004</v>
      </c>
      <c r="D122" s="42">
        <v>22048432834</v>
      </c>
      <c r="E122" s="42">
        <v>22328355217.999996</v>
      </c>
      <c r="F122" s="42">
        <v>22351786988.000004</v>
      </c>
      <c r="G122" s="42">
        <v>20707298683</v>
      </c>
      <c r="H122" s="42">
        <v>20948739552.999992</v>
      </c>
      <c r="I122" s="42">
        <v>20224104418</v>
      </c>
      <c r="J122" s="42">
        <v>21018013062</v>
      </c>
      <c r="K122" s="42">
        <v>173129810726</v>
      </c>
      <c r="L122" s="42">
        <v>0</v>
      </c>
      <c r="M122" s="42">
        <v>0</v>
      </c>
      <c r="N122" s="42">
        <v>0</v>
      </c>
      <c r="O122" s="42">
        <v>0</v>
      </c>
    </row>
    <row r="123" spans="1:15">
      <c r="C123" s="42">
        <f>+C116-C106</f>
        <v>0</v>
      </c>
      <c r="D123" s="42">
        <f>+D116-C107</f>
        <v>0</v>
      </c>
      <c r="E123" s="42">
        <f>+E116-C108</f>
        <v>0</v>
      </c>
      <c r="F123" s="42">
        <f>+F116-C109</f>
        <v>0</v>
      </c>
      <c r="G123" s="42">
        <f>+G116-C110</f>
        <v>0</v>
      </c>
      <c r="H123" s="42">
        <f>+H116-C111</f>
        <v>0</v>
      </c>
      <c r="I123" s="43">
        <f>+I116-C112</f>
        <v>0</v>
      </c>
      <c r="J123" s="44"/>
    </row>
    <row r="124" spans="1:15">
      <c r="C124" s="42">
        <f>+C122-H106</f>
        <v>0</v>
      </c>
      <c r="D124" s="42">
        <f>+D122-H107</f>
        <v>0</v>
      </c>
      <c r="E124" s="42">
        <f>+E122-H108</f>
        <v>0</v>
      </c>
      <c r="F124" s="42">
        <f>+F122-H109</f>
        <v>0</v>
      </c>
      <c r="G124" s="42">
        <f>+G122-H110</f>
        <v>0</v>
      </c>
      <c r="H124" s="42">
        <f>+H122-H111</f>
        <v>0</v>
      </c>
      <c r="I124" s="43">
        <f>+I122-H112</f>
        <v>0</v>
      </c>
      <c r="J124" s="45"/>
    </row>
    <row r="125" spans="1:15">
      <c r="C125" s="42"/>
      <c r="D125" s="42"/>
      <c r="E125" s="42"/>
      <c r="F125" s="42"/>
      <c r="G125" s="42"/>
      <c r="H125" s="42"/>
      <c r="I125" s="43"/>
      <c r="J125" s="46"/>
    </row>
    <row r="126" spans="1:15">
      <c r="I126" s="47"/>
      <c r="J126" s="48"/>
    </row>
    <row r="131" spans="1:8" s="1" customFormat="1">
      <c r="A131" s="49" t="s">
        <v>33</v>
      </c>
      <c r="B131" s="50"/>
      <c r="C131" s="51" t="s">
        <v>34</v>
      </c>
      <c r="D131" s="50">
        <v>40159</v>
      </c>
      <c r="E131" s="52">
        <v>40091</v>
      </c>
      <c r="F131" s="50">
        <v>39992</v>
      </c>
      <c r="G131" s="50">
        <v>39794</v>
      </c>
      <c r="H131" s="50">
        <v>39356</v>
      </c>
    </row>
    <row r="132" spans="1:8" s="1" customFormat="1">
      <c r="B132" s="2"/>
      <c r="C132" s="51" t="s">
        <v>35</v>
      </c>
      <c r="D132" s="50">
        <v>40189</v>
      </c>
      <c r="E132" s="50">
        <v>40121</v>
      </c>
      <c r="F132" s="50">
        <v>40022</v>
      </c>
      <c r="G132" s="50">
        <v>39824</v>
      </c>
      <c r="H132" s="50">
        <v>39386</v>
      </c>
    </row>
    <row r="135" spans="1:8" s="1" customFormat="1">
      <c r="B135" s="2"/>
      <c r="C135" s="53"/>
      <c r="D135" s="6"/>
      <c r="E135" s="6"/>
      <c r="F135" s="6"/>
      <c r="G135" s="6"/>
      <c r="H135" s="6"/>
    </row>
    <row r="136" spans="1:8" s="1" customFormat="1">
      <c r="B136" s="2"/>
      <c r="C136" s="53"/>
      <c r="D136" s="6"/>
      <c r="E136" s="6"/>
      <c r="F136" s="6"/>
      <c r="G136" s="6"/>
      <c r="H136" s="6"/>
    </row>
    <row r="137" spans="1:8" s="1" customFormat="1">
      <c r="B137" s="2"/>
      <c r="C137" s="53"/>
      <c r="D137" s="6"/>
      <c r="E137" s="6"/>
      <c r="F137" s="6"/>
      <c r="G137" s="6"/>
      <c r="H137" s="6"/>
    </row>
  </sheetData>
  <mergeCells count="5">
    <mergeCell ref="Q1:U1"/>
    <mergeCell ref="W1:AA1"/>
    <mergeCell ref="AC1:AG1"/>
    <mergeCell ref="AI1:AM1"/>
    <mergeCell ref="AO1:A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028D52C9A5433B438C8A1988457E255700D9B395690F174641AF4B34CAE682B659" ma:contentTypeVersion="18" ma:contentTypeDescription="This is for internal and external Ofgem information." ma:contentTypeScope="" ma:versionID="78784f241bf1ea745aa05be51cbcd6aa">
  <xsd:schema xmlns:xsd="http://www.w3.org/2001/XMLSchema" xmlns:p="http://schemas.microsoft.com/office/2006/metadata/properties" xmlns:ns2="eecedeb9-13b3-4e62-b003-046c92e1668a" xmlns:ns3="http://schemas.microsoft.com/sharepoint/v3/fields" targetNamespace="http://schemas.microsoft.com/office/2006/metadata/properties" ma:root="true" ma:fieldsID="95428d554f7d9319d6a14edb74baebae" ns2:_="" ns3:_="">
    <xsd:import namespace="eecedeb9-13b3-4e62-b003-046c92e1668a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lassification xmlns="eecedeb9-13b3-4e62-b003-046c92e1668a">Unclassified</Classification>
    <_Status xmlns="http://schemas.microsoft.com/sharepoint/v3/fields">Draft</_Status>
    <_x003a_ xmlns="eecedeb9-13b3-4e62-b003-046c92e1668a" xsi:nil="true"/>
    <Organisation xmlns="eecedeb9-13b3-4e62-b003-046c92e1668a">Choose an Organisation</Organisation>
    <_x003a__x003a_ xmlns="eecedeb9-13b3-4e62-b003-046c92e1668a">-Main Document</_x003a__x003a_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13E0BEC9-8972-4777-9D62-77D148E7623D}"/>
</file>

<file path=customXml/itemProps2.xml><?xml version="1.0" encoding="utf-8"?>
<ds:datastoreItem xmlns:ds="http://schemas.openxmlformats.org/officeDocument/2006/customXml" ds:itemID="{2A672E85-70D1-43E0-B9AF-E3A8B799BB7C}"/>
</file>

<file path=customXml/itemProps3.xml><?xml version="1.0" encoding="utf-8"?>
<ds:datastoreItem xmlns:ds="http://schemas.openxmlformats.org/officeDocument/2006/customXml" ds:itemID="{64F3068C-4E92-424E-BE39-DA398785BB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UK Power Networks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EPN Abnormality (2013.09.25)</dc:title>
  <dc:creator>shore1m</dc:creator>
  <cp:lastModifiedBy>Tim Aldridge</cp:lastModifiedBy>
  <dcterms:created xsi:type="dcterms:W3CDTF">2013-09-25T16:39:26Z</dcterms:created>
  <dcterms:modified xsi:type="dcterms:W3CDTF">2013-09-26T11:37:48Z</dcterms:modified>
  <cp:contentType>Information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0x010100028D52C9A5433B438C8A1988457E255700D9B395690F174641AF4B34CAE682B659</vt:lpwstr>
  </property>
</Properties>
</file>