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240" yWindow="120" windowWidth="17400" windowHeight="11760" tabRatio="838" activeTab="2"/>
  </bookViews>
  <sheets>
    <sheet name="Statistical analysis" sheetId="7" r:id="rId1"/>
    <sheet name="SF mapping" sheetId="8" r:id="rId2"/>
    <sheet name="SF Normalisation" sheetId="13" r:id="rId3"/>
  </sheets>
  <definedNames>
    <definedName name="Entry_Anchor">#REF!</definedName>
    <definedName name="HH_Exit_Anchor">#REF!</definedName>
    <definedName name="NHH_Exit_Anchor">#REF!</definedName>
    <definedName name="_xlnm.Print_Area" localSheetId="1">'SF mapping'!$A$1:$CV$43</definedName>
    <definedName name="_xlnm.Print_Area" localSheetId="0">'Statistical analysis'!$A$1:$O$55</definedName>
  </definedNames>
  <calcPr calcId="125725"/>
</workbook>
</file>

<file path=xl/calcChain.xml><?xml version="1.0" encoding="utf-8"?>
<calcChain xmlns="http://schemas.openxmlformats.org/spreadsheetml/2006/main">
  <c r="M19" i="13"/>
  <c r="L19"/>
  <c r="K19"/>
  <c r="J19"/>
  <c r="I19"/>
  <c r="H19"/>
  <c r="G19"/>
  <c r="F19"/>
  <c r="E19"/>
  <c r="D19"/>
  <c r="C19"/>
  <c r="B19"/>
  <c r="M18"/>
  <c r="L18"/>
  <c r="K18"/>
  <c r="J18"/>
  <c r="I18"/>
  <c r="H18"/>
  <c r="G18"/>
  <c r="F18"/>
  <c r="E18"/>
  <c r="D18"/>
  <c r="C18"/>
  <c r="B18"/>
  <c r="M17"/>
  <c r="L17"/>
  <c r="K17"/>
  <c r="J17"/>
  <c r="I17"/>
  <c r="H17"/>
  <c r="G17"/>
  <c r="F17"/>
  <c r="E17"/>
  <c r="D17"/>
  <c r="C17"/>
  <c r="B17"/>
  <c r="M16"/>
  <c r="L16"/>
  <c r="K16"/>
  <c r="J16"/>
  <c r="I16"/>
  <c r="H16"/>
  <c r="G16"/>
  <c r="F16"/>
  <c r="E16"/>
  <c r="D16"/>
  <c r="C16"/>
  <c r="B16"/>
  <c r="M15"/>
  <c r="L15"/>
  <c r="K15"/>
  <c r="J15"/>
  <c r="I15"/>
  <c r="H15"/>
  <c r="G15"/>
  <c r="F15"/>
  <c r="E15"/>
  <c r="D15"/>
  <c r="C15"/>
  <c r="B15"/>
  <c r="AC19" l="1"/>
  <c r="AC16"/>
  <c r="AC18"/>
  <c r="AC17"/>
  <c r="AB20"/>
  <c r="AA20"/>
  <c r="Z20"/>
  <c r="Y20"/>
  <c r="X20"/>
  <c r="W20"/>
  <c r="V20"/>
  <c r="U20"/>
  <c r="T20"/>
  <c r="S20"/>
  <c r="R20"/>
  <c r="AC15"/>
  <c r="Q20" l="1"/>
  <c r="CP11" i="8"/>
  <c r="CQ11"/>
  <c r="CR11"/>
  <c r="CS11"/>
  <c r="CT11"/>
  <c r="CU11"/>
  <c r="N25" i="13" l="1"/>
  <c r="N27"/>
  <c r="N29"/>
  <c r="N26"/>
  <c r="N28"/>
  <c r="B30"/>
  <c r="D30"/>
  <c r="F30"/>
  <c r="H30"/>
  <c r="J30"/>
  <c r="L30"/>
  <c r="C30"/>
  <c r="E30"/>
  <c r="G30"/>
  <c r="I30"/>
  <c r="K30"/>
  <c r="M30"/>
  <c r="CN32" i="8" l="1"/>
  <c r="CM32"/>
  <c r="CL32"/>
  <c r="CK32"/>
  <c r="CJ32"/>
  <c r="CI32"/>
  <c r="CH32"/>
  <c r="CG32"/>
  <c r="CF32"/>
  <c r="CE32"/>
  <c r="CD32"/>
  <c r="CC32"/>
  <c r="CB32"/>
  <c r="CA32"/>
  <c r="BZ32"/>
  <c r="CN31"/>
  <c r="CM31"/>
  <c r="CL31"/>
  <c r="CK31"/>
  <c r="CJ31"/>
  <c r="CI31"/>
  <c r="CH31"/>
  <c r="CG31"/>
  <c r="CF31"/>
  <c r="CE31"/>
  <c r="CD31"/>
  <c r="CC31"/>
  <c r="CB31"/>
  <c r="CA31"/>
  <c r="BZ31"/>
  <c r="BY31"/>
  <c r="BX31"/>
  <c r="BW31"/>
  <c r="BV31"/>
  <c r="BU31"/>
  <c r="BT31"/>
  <c r="BS31"/>
  <c r="CN30"/>
  <c r="CM30"/>
  <c r="CL30"/>
  <c r="CK30"/>
  <c r="CJ30"/>
  <c r="CI30"/>
  <c r="CH30"/>
  <c r="CG30"/>
  <c r="CF30"/>
  <c r="CE30"/>
  <c r="CD30"/>
  <c r="CC30"/>
  <c r="CB30"/>
  <c r="CA30"/>
  <c r="BZ30"/>
  <c r="BY30"/>
  <c r="BX30"/>
  <c r="BW30"/>
  <c r="BV30"/>
  <c r="BU30"/>
  <c r="BT30"/>
  <c r="BS30"/>
  <c r="BR30"/>
  <c r="BQ30"/>
  <c r="BP30"/>
  <c r="CN29"/>
  <c r="CM29"/>
  <c r="CL29"/>
  <c r="CK29"/>
  <c r="CJ29"/>
  <c r="CI29"/>
  <c r="CH29"/>
  <c r="CG29"/>
  <c r="CF29"/>
  <c r="CE29"/>
  <c r="CD29"/>
  <c r="CC29"/>
  <c r="CB29"/>
  <c r="CA29"/>
  <c r="BZ29"/>
  <c r="BY29"/>
  <c r="BX29"/>
  <c r="BW29"/>
  <c r="BV29"/>
  <c r="BU29"/>
  <c r="BT29"/>
  <c r="BS29"/>
  <c r="BR29"/>
  <c r="BQ29"/>
  <c r="BP29"/>
  <c r="BO29"/>
  <c r="BN29"/>
  <c r="E33" l="1"/>
  <c r="D33"/>
  <c r="CT15"/>
  <c r="CU15" s="1"/>
  <c r="CH15"/>
  <c r="CI15" s="1"/>
  <c r="CJ15" s="1"/>
  <c r="CK15" s="1"/>
  <c r="CL15" s="1"/>
  <c r="CM15" s="1"/>
  <c r="CN15" s="1"/>
  <c r="CO15" s="1"/>
  <c r="CP15" s="1"/>
  <c r="CQ15" s="1"/>
  <c r="CR15" s="1"/>
  <c r="BV15"/>
  <c r="BW15" s="1"/>
  <c r="BX15" s="1"/>
  <c r="BY15" s="1"/>
  <c r="BZ15" s="1"/>
  <c r="CA15" s="1"/>
  <c r="CB15" s="1"/>
  <c r="CC15" s="1"/>
  <c r="CD15" s="1"/>
  <c r="CE15" s="1"/>
  <c r="CF15" s="1"/>
  <c r="BL15"/>
  <c r="BM15" s="1"/>
  <c r="BN15" s="1"/>
  <c r="BO15" s="1"/>
  <c r="BP15" s="1"/>
  <c r="BQ15" s="1"/>
  <c r="BR15" s="1"/>
  <c r="BS15" s="1"/>
  <c r="BT15" s="1"/>
  <c r="CP21" l="1"/>
  <c r="CP35" s="1"/>
  <c r="I9" i="7" s="1"/>
  <c r="CR21" i="8"/>
  <c r="CR35" s="1"/>
  <c r="K9" i="7" s="1"/>
  <c r="CT21" i="8"/>
  <c r="CT35" s="1"/>
  <c r="M9" i="7" s="1"/>
  <c r="CO21" i="8"/>
  <c r="CO35" s="1"/>
  <c r="H9" i="7" s="1"/>
  <c r="CQ21" i="8"/>
  <c r="CQ35" s="1"/>
  <c r="J9" i="7" s="1"/>
  <c r="CS21" i="8"/>
  <c r="CS35" s="1"/>
  <c r="L9" i="7" s="1"/>
  <c r="CU21" i="8"/>
  <c r="CU35" s="1"/>
  <c r="N9" i="7" s="1"/>
  <c r="CA33" i="8" l="1"/>
  <c r="CI33"/>
  <c r="CB33"/>
  <c r="CF33"/>
  <c r="CJ33"/>
  <c r="CN33"/>
  <c r="CE33"/>
  <c r="CM33"/>
  <c r="BZ33"/>
  <c r="CD33"/>
  <c r="CH33"/>
  <c r="CL33"/>
  <c r="CC33"/>
  <c r="CG33"/>
  <c r="CK33"/>
  <c r="N5" i="13" l="1"/>
  <c r="B35" l="1"/>
  <c r="B45" l="1"/>
  <c r="L35" l="1"/>
  <c r="J35"/>
  <c r="H35"/>
  <c r="F35"/>
  <c r="D35"/>
  <c r="M35"/>
  <c r="K35"/>
  <c r="I35"/>
  <c r="G35"/>
  <c r="E35"/>
  <c r="C35"/>
  <c r="N15"/>
  <c r="C45" l="1"/>
  <c r="N35"/>
  <c r="N45" s="1"/>
  <c r="E45"/>
  <c r="G45"/>
  <c r="I45"/>
  <c r="K45"/>
  <c r="M45"/>
  <c r="D45"/>
  <c r="F45"/>
  <c r="H45"/>
  <c r="J45"/>
  <c r="L45"/>
  <c r="C37" l="1"/>
  <c r="D37"/>
  <c r="E37"/>
  <c r="F37"/>
  <c r="G37"/>
  <c r="H37"/>
  <c r="I37"/>
  <c r="J37"/>
  <c r="K37"/>
  <c r="L37"/>
  <c r="M37"/>
  <c r="L59" l="1"/>
  <c r="L38"/>
  <c r="J38"/>
  <c r="J59"/>
  <c r="H59"/>
  <c r="H38"/>
  <c r="F38"/>
  <c r="F59"/>
  <c r="D59"/>
  <c r="D38"/>
  <c r="B59"/>
  <c r="B38"/>
  <c r="N18"/>
  <c r="B37"/>
  <c r="N37" s="1"/>
  <c r="N17"/>
  <c r="L36"/>
  <c r="J36"/>
  <c r="H36"/>
  <c r="F36"/>
  <c r="D36"/>
  <c r="B36"/>
  <c r="N16"/>
  <c r="M38"/>
  <c r="M59"/>
  <c r="K38"/>
  <c r="K59"/>
  <c r="I38"/>
  <c r="I59"/>
  <c r="G38"/>
  <c r="G59"/>
  <c r="E38"/>
  <c r="E59"/>
  <c r="C38"/>
  <c r="C59"/>
  <c r="M36"/>
  <c r="K36"/>
  <c r="I36"/>
  <c r="G36"/>
  <c r="E36"/>
  <c r="C36"/>
  <c r="N36" l="1"/>
  <c r="B54"/>
  <c r="D54"/>
  <c r="F54"/>
  <c r="H54"/>
  <c r="J54"/>
  <c r="L54"/>
  <c r="N59"/>
  <c r="C54"/>
  <c r="E54"/>
  <c r="G54"/>
  <c r="I54"/>
  <c r="K54"/>
  <c r="M54"/>
  <c r="N38"/>
  <c r="N54" l="1"/>
  <c r="F47"/>
  <c r="J47"/>
  <c r="D47"/>
  <c r="H47"/>
  <c r="L47"/>
  <c r="C47"/>
  <c r="E47"/>
  <c r="G47"/>
  <c r="I47"/>
  <c r="K47"/>
  <c r="M47"/>
  <c r="K58" l="1"/>
  <c r="K48"/>
  <c r="G58"/>
  <c r="G48"/>
  <c r="C58"/>
  <c r="C48"/>
  <c r="K53"/>
  <c r="K55" s="1"/>
  <c r="K46"/>
  <c r="G53"/>
  <c r="G55" s="1"/>
  <c r="G46"/>
  <c r="C53"/>
  <c r="C55" s="1"/>
  <c r="C46"/>
  <c r="H58"/>
  <c r="H48"/>
  <c r="F53"/>
  <c r="F55" s="1"/>
  <c r="F46"/>
  <c r="J58"/>
  <c r="J48"/>
  <c r="L53"/>
  <c r="L55" s="1"/>
  <c r="L46"/>
  <c r="D53"/>
  <c r="D55" s="1"/>
  <c r="D46"/>
  <c r="M58"/>
  <c r="M48"/>
  <c r="I58"/>
  <c r="I48"/>
  <c r="E58"/>
  <c r="E48"/>
  <c r="M53"/>
  <c r="M55" s="1"/>
  <c r="M46"/>
  <c r="I53"/>
  <c r="I55" s="1"/>
  <c r="I46"/>
  <c r="E53"/>
  <c r="E55" s="1"/>
  <c r="E46"/>
  <c r="L58"/>
  <c r="L61" s="1"/>
  <c r="L60" s="1"/>
  <c r="L62" s="1"/>
  <c r="AX12" i="8" s="1"/>
  <c r="L48" i="13"/>
  <c r="D58"/>
  <c r="D61" s="1"/>
  <c r="D60" s="1"/>
  <c r="D62" s="1"/>
  <c r="AP12" i="8" s="1"/>
  <c r="D48" i="13"/>
  <c r="J53"/>
  <c r="J55" s="1"/>
  <c r="J46"/>
  <c r="F58"/>
  <c r="F61" s="1"/>
  <c r="F60" s="1"/>
  <c r="F62" s="1"/>
  <c r="AR12" i="8" s="1"/>
  <c r="F48" i="13"/>
  <c r="H53"/>
  <c r="H55" s="1"/>
  <c r="H46"/>
  <c r="J61" l="1"/>
  <c r="J60" s="1"/>
  <c r="J62" s="1"/>
  <c r="AV12" i="8" s="1"/>
  <c r="C61" i="13"/>
  <c r="C60" s="1"/>
  <c r="C62" s="1"/>
  <c r="AO12" i="8" s="1"/>
  <c r="G61" i="13"/>
  <c r="G60" s="1"/>
  <c r="G62" s="1"/>
  <c r="AS12" i="8" s="1"/>
  <c r="K61" i="13"/>
  <c r="K60" s="1"/>
  <c r="K62" s="1"/>
  <c r="AW12" i="8" s="1"/>
  <c r="B67" i="13"/>
  <c r="N9"/>
  <c r="D67"/>
  <c r="D70" s="1"/>
  <c r="H67"/>
  <c r="H70" s="1"/>
  <c r="N8"/>
  <c r="N48" s="1"/>
  <c r="B58"/>
  <c r="B48"/>
  <c r="F67"/>
  <c r="F70" s="1"/>
  <c r="B53"/>
  <c r="B10"/>
  <c r="N6"/>
  <c r="N46" s="1"/>
  <c r="B46"/>
  <c r="E67"/>
  <c r="E70" s="1"/>
  <c r="I67"/>
  <c r="I70" s="1"/>
  <c r="M67"/>
  <c r="M70" s="1"/>
  <c r="E10"/>
  <c r="M10"/>
  <c r="E61"/>
  <c r="E60" s="1"/>
  <c r="E62" s="1"/>
  <c r="AQ12" i="8" s="1"/>
  <c r="I61" i="13"/>
  <c r="I60" s="1"/>
  <c r="I62" s="1"/>
  <c r="AU12" i="8" s="1"/>
  <c r="M61" i="13"/>
  <c r="M60" s="1"/>
  <c r="M62" s="1"/>
  <c r="AY12" i="8" s="1"/>
  <c r="H61" i="13"/>
  <c r="H60" s="1"/>
  <c r="H62" s="1"/>
  <c r="AT12" i="8" s="1"/>
  <c r="L67" i="13"/>
  <c r="L70" s="1"/>
  <c r="N7"/>
  <c r="N47" s="1"/>
  <c r="B47"/>
  <c r="J67"/>
  <c r="J70" s="1"/>
  <c r="C67"/>
  <c r="C70" s="1"/>
  <c r="G67"/>
  <c r="G70" s="1"/>
  <c r="K67"/>
  <c r="K70" s="1"/>
  <c r="H10"/>
  <c r="J10"/>
  <c r="I10"/>
  <c r="D10"/>
  <c r="L10"/>
  <c r="F10"/>
  <c r="C10"/>
  <c r="G10"/>
  <c r="K10"/>
  <c r="N53" l="1"/>
  <c r="N55" s="1"/>
  <c r="B55"/>
  <c r="N58"/>
  <c r="B61"/>
  <c r="N67"/>
  <c r="B70"/>
  <c r="N70" s="1"/>
  <c r="B60" l="1"/>
  <c r="N61"/>
  <c r="B62" l="1"/>
  <c r="N60"/>
  <c r="N62" l="1"/>
  <c r="AN12" i="8"/>
  <c r="CK16" l="1"/>
  <c r="CF16"/>
  <c r="CB16"/>
  <c r="BU16"/>
  <c r="BQ16"/>
  <c r="BM16"/>
  <c r="BL11"/>
  <c r="BP11"/>
  <c r="BT11"/>
  <c r="BX11"/>
  <c r="BM11"/>
  <c r="BQ11"/>
  <c r="BU11"/>
  <c r="BY11"/>
  <c r="CL16"/>
  <c r="CI16"/>
  <c r="CE16"/>
  <c r="CA16"/>
  <c r="BV16"/>
  <c r="BR16"/>
  <c r="BN16"/>
  <c r="CN17"/>
  <c r="BN11"/>
  <c r="BR11"/>
  <c r="BV11"/>
  <c r="BO11"/>
  <c r="BS11"/>
  <c r="BW11"/>
  <c r="CM16"/>
  <c r="CH16"/>
  <c r="CD16"/>
  <c r="BZ16"/>
  <c r="BW16"/>
  <c r="BS16"/>
  <c r="BO16"/>
  <c r="CG16"/>
  <c r="CC16"/>
  <c r="BY16"/>
  <c r="BT16"/>
  <c r="BP16"/>
  <c r="CN11"/>
  <c r="CN34"/>
  <c r="CN16"/>
  <c r="CJ11"/>
  <c r="CJ34"/>
  <c r="CL11"/>
  <c r="CL34"/>
  <c r="CA11"/>
  <c r="CA34"/>
  <c r="CC11"/>
  <c r="CC34"/>
  <c r="CE11"/>
  <c r="CE34"/>
  <c r="CG11"/>
  <c r="CG34"/>
  <c r="CI11"/>
  <c r="CI34"/>
  <c r="CK11"/>
  <c r="CK34"/>
  <c r="CM11"/>
  <c r="CM34"/>
  <c r="BZ11"/>
  <c r="BZ34"/>
  <c r="CB11"/>
  <c r="CB34"/>
  <c r="CD11"/>
  <c r="CD34"/>
  <c r="CF11"/>
  <c r="CF34"/>
  <c r="CH11"/>
  <c r="CH34"/>
  <c r="BP17" l="1"/>
  <c r="BM17"/>
  <c r="BO17"/>
  <c r="BQ17"/>
  <c r="BS17"/>
  <c r="BU17"/>
  <c r="BW17"/>
  <c r="BZ17"/>
  <c r="CB17"/>
  <c r="CD17"/>
  <c r="CF17"/>
  <c r="CH17"/>
  <c r="CK17"/>
  <c r="CM17"/>
  <c r="CN25"/>
  <c r="BY25"/>
  <c r="BU25"/>
  <c r="BQ25"/>
  <c r="BM25"/>
  <c r="BX25"/>
  <c r="BT25"/>
  <c r="BP25"/>
  <c r="BL25"/>
  <c r="BN17"/>
  <c r="BR17"/>
  <c r="BT17"/>
  <c r="BV17"/>
  <c r="BY17"/>
  <c r="CA17"/>
  <c r="CC17"/>
  <c r="CE17"/>
  <c r="CG17"/>
  <c r="CI17"/>
  <c r="CL17"/>
  <c r="CN18"/>
  <c r="CH25"/>
  <c r="CF25"/>
  <c r="CD25"/>
  <c r="CB25"/>
  <c r="BZ25"/>
  <c r="CM25"/>
  <c r="CK25"/>
  <c r="CI25"/>
  <c r="CG25"/>
  <c r="CE25"/>
  <c r="CC25"/>
  <c r="CA25"/>
  <c r="CL25"/>
  <c r="CJ25"/>
  <c r="BW25"/>
  <c r="BS25"/>
  <c r="BO25"/>
  <c r="BV25"/>
  <c r="BR25"/>
  <c r="BN25"/>
  <c r="CM18" l="1"/>
  <c r="CF18"/>
  <c r="CD18"/>
  <c r="BZ18"/>
  <c r="BU18"/>
  <c r="BQ18"/>
  <c r="BO18"/>
  <c r="CJ16"/>
  <c r="CL18"/>
  <c r="CI18"/>
  <c r="CG18"/>
  <c r="CE18"/>
  <c r="CC18"/>
  <c r="CA18"/>
  <c r="BY18"/>
  <c r="BV18"/>
  <c r="BT18"/>
  <c r="BR18"/>
  <c r="BP18"/>
  <c r="BN18"/>
  <c r="CN19"/>
  <c r="BX16"/>
  <c r="CK18"/>
  <c r="CH18"/>
  <c r="CB18"/>
  <c r="BW18"/>
  <c r="BS18"/>
  <c r="BM18"/>
  <c r="BL16"/>
  <c r="DB16" s="1"/>
  <c r="DD16"/>
  <c r="DC16"/>
  <c r="BO19" l="1"/>
  <c r="BS19"/>
  <c r="BW19"/>
  <c r="BZ19"/>
  <c r="CB19"/>
  <c r="CD19"/>
  <c r="CF19"/>
  <c r="CI19"/>
  <c r="CG19"/>
  <c r="CM19"/>
  <c r="BL17"/>
  <c r="DB17" s="1"/>
  <c r="CJ17"/>
  <c r="DD17" s="1"/>
  <c r="BM19"/>
  <c r="BQ19"/>
  <c r="BU19"/>
  <c r="BN19"/>
  <c r="BP19"/>
  <c r="BR19"/>
  <c r="BT19"/>
  <c r="BV19"/>
  <c r="BY19"/>
  <c r="CA19"/>
  <c r="CC19"/>
  <c r="CE19"/>
  <c r="CH19"/>
  <c r="CL19"/>
  <c r="CK19"/>
  <c r="CN20"/>
  <c r="CN35" s="1"/>
  <c r="G9" i="7" s="1"/>
  <c r="BX17" i="8"/>
  <c r="DC17" s="1"/>
  <c r="CN21"/>
  <c r="CM20" l="1"/>
  <c r="CM21" s="1"/>
  <c r="CG20"/>
  <c r="CG21" s="1"/>
  <c r="CI20"/>
  <c r="CI21" s="1"/>
  <c r="CF20"/>
  <c r="CF21" s="1"/>
  <c r="CD20"/>
  <c r="CD21" s="1"/>
  <c r="CB20"/>
  <c r="CB21" s="1"/>
  <c r="BZ20"/>
  <c r="BZ21" s="1"/>
  <c r="BW20"/>
  <c r="BW21" s="1"/>
  <c r="BU20"/>
  <c r="BU21" s="1"/>
  <c r="BS20"/>
  <c r="BS21" s="1"/>
  <c r="BQ20"/>
  <c r="BQ21" s="1"/>
  <c r="BO20"/>
  <c r="BO21" s="1"/>
  <c r="BM20"/>
  <c r="BM21" s="1"/>
  <c r="BX18"/>
  <c r="DC18" s="1"/>
  <c r="CK20"/>
  <c r="CK21" s="1"/>
  <c r="CL20"/>
  <c r="CL21" s="1"/>
  <c r="CH20"/>
  <c r="CH21" s="1"/>
  <c r="CE20"/>
  <c r="CE21" s="1"/>
  <c r="CC20"/>
  <c r="CC21" s="1"/>
  <c r="CA20"/>
  <c r="CA21" s="1"/>
  <c r="BY20"/>
  <c r="BY21" s="1"/>
  <c r="BV20"/>
  <c r="BV21" s="1"/>
  <c r="BT20"/>
  <c r="BT21" s="1"/>
  <c r="BR20"/>
  <c r="BR21" s="1"/>
  <c r="BP20"/>
  <c r="BP21" s="1"/>
  <c r="BN20"/>
  <c r="BN21" s="1"/>
  <c r="CJ18"/>
  <c r="DD18" s="1"/>
  <c r="BL18"/>
  <c r="DB18" s="1"/>
  <c r="AX11"/>
  <c r="AT11"/>
  <c r="AP11"/>
  <c r="AY11"/>
  <c r="AW11"/>
  <c r="AU11"/>
  <c r="AS11"/>
  <c r="AQ11"/>
  <c r="AO11"/>
  <c r="CG35"/>
  <c r="L8" i="7" s="1"/>
  <c r="CI35" i="8"/>
  <c r="N8" i="7" s="1"/>
  <c r="CD35" i="8"/>
  <c r="I8" i="7" s="1"/>
  <c r="BZ35" i="8"/>
  <c r="E8" i="7" s="1"/>
  <c r="CH35" i="8"/>
  <c r="M8" i="7" s="1"/>
  <c r="CC35" i="8"/>
  <c r="H8" i="7" s="1"/>
  <c r="AV11" i="8"/>
  <c r="AR11"/>
  <c r="CM35"/>
  <c r="F9" i="7" s="1"/>
  <c r="CL35" i="8"/>
  <c r="E9" i="7" s="1"/>
  <c r="CF35" i="8"/>
  <c r="K8" i="7" s="1"/>
  <c r="CB35" i="8"/>
  <c r="G8" i="7" s="1"/>
  <c r="CK35" i="8"/>
  <c r="D9" i="7" s="1"/>
  <c r="CE35" i="8"/>
  <c r="J8" i="7" s="1"/>
  <c r="CA35" i="8"/>
  <c r="F8" i="7" s="1"/>
  <c r="BX19" i="8" l="1"/>
  <c r="AV25"/>
  <c r="AO25"/>
  <c r="AS25"/>
  <c r="AW25"/>
  <c r="AT25"/>
  <c r="BL19"/>
  <c r="CJ19"/>
  <c r="AR25"/>
  <c r="AQ25"/>
  <c r="AU25"/>
  <c r="AY25"/>
  <c r="AP25"/>
  <c r="AX25"/>
  <c r="AW26"/>
  <c r="AS26"/>
  <c r="AR26"/>
  <c r="AO26"/>
  <c r="P34"/>
  <c r="P11"/>
  <c r="V34"/>
  <c r="V11"/>
  <c r="AN11"/>
  <c r="AV26"/>
  <c r="E11"/>
  <c r="E34"/>
  <c r="G11"/>
  <c r="G34"/>
  <c r="I11"/>
  <c r="I34"/>
  <c r="K11"/>
  <c r="K34"/>
  <c r="M11"/>
  <c r="M34"/>
  <c r="O11"/>
  <c r="O34"/>
  <c r="Q11"/>
  <c r="Q34"/>
  <c r="S11"/>
  <c r="S34"/>
  <c r="U11"/>
  <c r="U34"/>
  <c r="W11"/>
  <c r="W34"/>
  <c r="Y11"/>
  <c r="Y34"/>
  <c r="AA11"/>
  <c r="AA34"/>
  <c r="AC11"/>
  <c r="AC34"/>
  <c r="AE11"/>
  <c r="AE34"/>
  <c r="AG11"/>
  <c r="AG34"/>
  <c r="AI11"/>
  <c r="AI34"/>
  <c r="AK11"/>
  <c r="AK34"/>
  <c r="AM11"/>
  <c r="AM34"/>
  <c r="AQ26"/>
  <c r="AU26"/>
  <c r="AY26"/>
  <c r="F34"/>
  <c r="F11"/>
  <c r="H34"/>
  <c r="H11"/>
  <c r="J34"/>
  <c r="J11"/>
  <c r="L34"/>
  <c r="L11"/>
  <c r="N34"/>
  <c r="N11"/>
  <c r="R34"/>
  <c r="R11"/>
  <c r="T34"/>
  <c r="T11"/>
  <c r="X34"/>
  <c r="X11"/>
  <c r="Z34"/>
  <c r="Z11"/>
  <c r="AD34"/>
  <c r="AD11"/>
  <c r="AF34"/>
  <c r="AF11"/>
  <c r="AJ34"/>
  <c r="AJ11"/>
  <c r="AL34"/>
  <c r="AL11"/>
  <c r="AP26"/>
  <c r="AT26"/>
  <c r="AX26"/>
  <c r="DB19"/>
  <c r="DC19"/>
  <c r="DD19"/>
  <c r="AB34"/>
  <c r="AB11"/>
  <c r="AH34"/>
  <c r="AH11"/>
  <c r="D11"/>
  <c r="D34"/>
  <c r="D26"/>
  <c r="D25" l="1"/>
  <c r="BX20"/>
  <c r="V25"/>
  <c r="P25"/>
  <c r="AH25"/>
  <c r="AB25"/>
  <c r="CJ20"/>
  <c r="BL20"/>
  <c r="AL25"/>
  <c r="AJ25"/>
  <c r="AF25"/>
  <c r="AD25"/>
  <c r="Z25"/>
  <c r="X25"/>
  <c r="T25"/>
  <c r="R25"/>
  <c r="N25"/>
  <c r="L25"/>
  <c r="J25"/>
  <c r="H25"/>
  <c r="F25"/>
  <c r="AM25"/>
  <c r="AK25"/>
  <c r="AI25"/>
  <c r="AG25"/>
  <c r="AE25"/>
  <c r="AC25"/>
  <c r="AA25"/>
  <c r="Y25"/>
  <c r="W25"/>
  <c r="U25"/>
  <c r="S25"/>
  <c r="Q25"/>
  <c r="O25"/>
  <c r="M25"/>
  <c r="K25"/>
  <c r="I25"/>
  <c r="G25"/>
  <c r="E25"/>
  <c r="AN25"/>
  <c r="CJ35"/>
  <c r="C9" i="7" s="1"/>
  <c r="C21" s="1"/>
  <c r="AN26" i="8"/>
  <c r="AN28" s="1"/>
  <c r="V26"/>
  <c r="AB26"/>
  <c r="AH26"/>
  <c r="P26"/>
  <c r="AL26"/>
  <c r="AJ26"/>
  <c r="AF26"/>
  <c r="AD26"/>
  <c r="Z26"/>
  <c r="X26"/>
  <c r="T26"/>
  <c r="R26"/>
  <c r="N26"/>
  <c r="L26"/>
  <c r="J26"/>
  <c r="H26"/>
  <c r="F26"/>
  <c r="AM26"/>
  <c r="AK26"/>
  <c r="AI26"/>
  <c r="AG26"/>
  <c r="AE26"/>
  <c r="AC26"/>
  <c r="AA26"/>
  <c r="Y26"/>
  <c r="W26"/>
  <c r="U26"/>
  <c r="S26"/>
  <c r="Q26"/>
  <c r="O26"/>
  <c r="M26"/>
  <c r="K26"/>
  <c r="I26"/>
  <c r="G26"/>
  <c r="E26"/>
  <c r="O9" i="7"/>
  <c r="AT28" i="8"/>
  <c r="AV28"/>
  <c r="AS28" l="1"/>
  <c r="AY28"/>
  <c r="BA29" s="1"/>
  <c r="AR28"/>
  <c r="AX28"/>
  <c r="BL32" s="1"/>
  <c r="DC20"/>
  <c r="BX21"/>
  <c r="DB20"/>
  <c r="BL21"/>
  <c r="DD20"/>
  <c r="CJ21"/>
  <c r="H28"/>
  <c r="X28"/>
  <c r="AK28"/>
  <c r="L28"/>
  <c r="Z28"/>
  <c r="I28"/>
  <c r="F28"/>
  <c r="U28"/>
  <c r="Y28"/>
  <c r="N28"/>
  <c r="K28"/>
  <c r="D28"/>
  <c r="AA28"/>
  <c r="Q28"/>
  <c r="T28"/>
  <c r="AC28"/>
  <c r="AJ31" s="1"/>
  <c r="M28"/>
  <c r="E28"/>
  <c r="G29" s="1"/>
  <c r="G33" s="1"/>
  <c r="J28"/>
  <c r="O28"/>
  <c r="V31" s="1"/>
  <c r="G28"/>
  <c r="S28"/>
  <c r="W30" s="1"/>
  <c r="P28"/>
  <c r="V28"/>
  <c r="Z30" s="1"/>
  <c r="W28"/>
  <c r="R28"/>
  <c r="V30" s="1"/>
  <c r="AW28"/>
  <c r="AQ28"/>
  <c r="AS29" s="1"/>
  <c r="AO28"/>
  <c r="AU28"/>
  <c r="AY30" s="1"/>
  <c r="AP28"/>
  <c r="AM28"/>
  <c r="AT31" s="1"/>
  <c r="AF28"/>
  <c r="AE28"/>
  <c r="AL31" s="1"/>
  <c r="AH28"/>
  <c r="AJ28"/>
  <c r="AQ31" s="1"/>
  <c r="AI32"/>
  <c r="W29"/>
  <c r="AB31"/>
  <c r="Y30"/>
  <c r="AO32"/>
  <c r="AE30"/>
  <c r="AH31"/>
  <c r="AC29"/>
  <c r="AN32"/>
  <c r="AD30"/>
  <c r="AG31"/>
  <c r="AB29"/>
  <c r="AE32"/>
  <c r="S29"/>
  <c r="X31"/>
  <c r="U30"/>
  <c r="AM32"/>
  <c r="AF31"/>
  <c r="AC30"/>
  <c r="AA29"/>
  <c r="AL32"/>
  <c r="AE31"/>
  <c r="Z29"/>
  <c r="AB30"/>
  <c r="AZ31"/>
  <c r="AU29"/>
  <c r="AW30"/>
  <c r="BG32"/>
  <c r="AZ30"/>
  <c r="AX29"/>
  <c r="BJ32"/>
  <c r="BC31"/>
  <c r="BF31"/>
  <c r="BC30"/>
  <c r="BH32"/>
  <c r="AX30"/>
  <c r="AV29"/>
  <c r="BA31"/>
  <c r="AY31"/>
  <c r="AT29"/>
  <c r="AV30"/>
  <c r="BF32"/>
  <c r="AZ29"/>
  <c r="BE31"/>
  <c r="AI28"/>
  <c r="AD28"/>
  <c r="AL28"/>
  <c r="AG28"/>
  <c r="AB28"/>
  <c r="AG32"/>
  <c r="Z31"/>
  <c r="AD32"/>
  <c r="T30"/>
  <c r="W31"/>
  <c r="R29"/>
  <c r="AJ32"/>
  <c r="AC31"/>
  <c r="AK32"/>
  <c r="AA30"/>
  <c r="AD31"/>
  <c r="Y29"/>
  <c r="AF32"/>
  <c r="Y31"/>
  <c r="AH32"/>
  <c r="AA31"/>
  <c r="V29"/>
  <c r="X30"/>
  <c r="BA30"/>
  <c r="BK32"/>
  <c r="BD31"/>
  <c r="AY29"/>
  <c r="AX31"/>
  <c r="AQ29"/>
  <c r="AV31"/>
  <c r="BC32"/>
  <c r="AS30"/>
  <c r="AW29"/>
  <c r="BD32"/>
  <c r="AT30"/>
  <c r="AR29"/>
  <c r="AW31"/>
  <c r="AU31"/>
  <c r="AP29"/>
  <c r="AR30"/>
  <c r="BB32"/>
  <c r="AI30"/>
  <c r="AS32"/>
  <c r="AQ30"/>
  <c r="BA32"/>
  <c r="AV32"/>
  <c r="AL30"/>
  <c r="AO31"/>
  <c r="AJ29"/>
  <c r="AG30"/>
  <c r="AQ32"/>
  <c r="AO30"/>
  <c r="AR31"/>
  <c r="AY32"/>
  <c r="AM29"/>
  <c r="AJ30"/>
  <c r="AM31"/>
  <c r="AH29"/>
  <c r="AT32"/>
  <c r="AA32"/>
  <c r="AA33" s="1"/>
  <c r="O29"/>
  <c r="T31"/>
  <c r="Q30"/>
  <c r="S32"/>
  <c r="L31"/>
  <c r="X32"/>
  <c r="N30"/>
  <c r="Q31"/>
  <c r="L29"/>
  <c r="S30"/>
  <c r="Q29"/>
  <c r="U32"/>
  <c r="I29"/>
  <c r="N31"/>
  <c r="K30"/>
  <c r="V32"/>
  <c r="L30"/>
  <c r="O31"/>
  <c r="J29"/>
  <c r="W32"/>
  <c r="K29"/>
  <c r="P31"/>
  <c r="M30"/>
  <c r="AB32"/>
  <c r="AB33" s="1"/>
  <c r="R30"/>
  <c r="U31"/>
  <c r="P29"/>
  <c r="T32"/>
  <c r="J30"/>
  <c r="M31"/>
  <c r="H29"/>
  <c r="Y32"/>
  <c r="Y33" s="1"/>
  <c r="M29"/>
  <c r="R31"/>
  <c r="O30"/>
  <c r="Z32"/>
  <c r="P30"/>
  <c r="S31"/>
  <c r="N29"/>
  <c r="R32"/>
  <c r="H30"/>
  <c r="K31"/>
  <c r="F29"/>
  <c r="F33" s="1"/>
  <c r="BI32" l="1"/>
  <c r="AU30"/>
  <c r="AU33" s="1"/>
  <c r="AU34" s="1"/>
  <c r="BB30"/>
  <c r="BM32"/>
  <c r="Q33"/>
  <c r="Z33"/>
  <c r="W33"/>
  <c r="AC32"/>
  <c r="AC33" s="1"/>
  <c r="I30"/>
  <c r="I33" s="1"/>
  <c r="AE29"/>
  <c r="AE33" s="1"/>
  <c r="AO29"/>
  <c r="AG29"/>
  <c r="AG33" s="1"/>
  <c r="BB31"/>
  <c r="BE32"/>
  <c r="T29"/>
  <c r="X29"/>
  <c r="X33" s="1"/>
  <c r="U29"/>
  <c r="U33" s="1"/>
  <c r="AN30"/>
  <c r="AL29"/>
  <c r="AX32"/>
  <c r="N33"/>
  <c r="AQ33"/>
  <c r="AQ34" s="1"/>
  <c r="AK30"/>
  <c r="AN31"/>
  <c r="AU32"/>
  <c r="AI29"/>
  <c r="AR32"/>
  <c r="AR33" s="1"/>
  <c r="AR34" s="1"/>
  <c r="AH30"/>
  <c r="AH33" s="1"/>
  <c r="AK31"/>
  <c r="AF29"/>
  <c r="AT33"/>
  <c r="AT34" s="1"/>
  <c r="AX33"/>
  <c r="AX34" s="1"/>
  <c r="AL33"/>
  <c r="AJ33"/>
  <c r="AO33"/>
  <c r="AO34" s="1"/>
  <c r="AY33"/>
  <c r="AY34" s="1"/>
  <c r="AF30"/>
  <c r="AI31"/>
  <c r="AD29"/>
  <c r="AD33" s="1"/>
  <c r="AP32"/>
  <c r="AZ32"/>
  <c r="AZ33" s="1"/>
  <c r="AZ34" s="1"/>
  <c r="AP30"/>
  <c r="AS31"/>
  <c r="AS33" s="1"/>
  <c r="AS34" s="1"/>
  <c r="AN29"/>
  <c r="AN33" s="1"/>
  <c r="AN34" s="1"/>
  <c r="AM30"/>
  <c r="AM33" s="1"/>
  <c r="AP31"/>
  <c r="AW32"/>
  <c r="AW33" s="1"/>
  <c r="AW34" s="1"/>
  <c r="AK29"/>
  <c r="AK33" s="1"/>
  <c r="AV33"/>
  <c r="AV34" s="1"/>
  <c r="BA33"/>
  <c r="BA34" s="1"/>
  <c r="M33"/>
  <c r="H33"/>
  <c r="P33"/>
  <c r="R33"/>
  <c r="K33"/>
  <c r="J33"/>
  <c r="V33"/>
  <c r="L33"/>
  <c r="O33"/>
  <c r="S33"/>
  <c r="T33"/>
  <c r="AP33" l="1"/>
  <c r="AP34" s="1"/>
  <c r="AF33"/>
  <c r="AI33"/>
  <c r="BI16" l="1"/>
  <c r="BE16"/>
  <c r="BJ16"/>
  <c r="BH16"/>
  <c r="BF16"/>
  <c r="BD16"/>
  <c r="BB16"/>
  <c r="AX16"/>
  <c r="AU16"/>
  <c r="AO16"/>
  <c r="AJ16"/>
  <c r="AF16"/>
  <c r="Y16"/>
  <c r="U16"/>
  <c r="R16"/>
  <c r="N16"/>
  <c r="K16"/>
  <c r="E16"/>
  <c r="BK16"/>
  <c r="BG16"/>
  <c r="BC16"/>
  <c r="AY16"/>
  <c r="AV16"/>
  <c r="AR16"/>
  <c r="AL16"/>
  <c r="AI16"/>
  <c r="AC16"/>
  <c r="V16"/>
  <c r="S16"/>
  <c r="O16"/>
  <c r="L16"/>
  <c r="H16"/>
  <c r="E17" l="1"/>
  <c r="K17"/>
  <c r="N17"/>
  <c r="R17"/>
  <c r="U17"/>
  <c r="Y17"/>
  <c r="AF17"/>
  <c r="AJ17"/>
  <c r="AO17"/>
  <c r="AU17"/>
  <c r="AX17"/>
  <c r="BB17"/>
  <c r="BD17"/>
  <c r="BF17"/>
  <c r="BH17"/>
  <c r="BJ17"/>
  <c r="Q16"/>
  <c r="AA16"/>
  <c r="AK16"/>
  <c r="AS16"/>
  <c r="BA16"/>
  <c r="G16"/>
  <c r="J16"/>
  <c r="W16"/>
  <c r="Z16"/>
  <c r="AE16"/>
  <c r="AM16"/>
  <c r="AT16"/>
  <c r="H17"/>
  <c r="L17"/>
  <c r="O17"/>
  <c r="S17"/>
  <c r="V17"/>
  <c r="AC17"/>
  <c r="AI17"/>
  <c r="AL17"/>
  <c r="AR17"/>
  <c r="AV17"/>
  <c r="AY17"/>
  <c r="BC17"/>
  <c r="BE17"/>
  <c r="BG17"/>
  <c r="BI17"/>
  <c r="BK17"/>
  <c r="T16"/>
  <c r="AH16"/>
  <c r="AP16"/>
  <c r="AW16"/>
  <c r="F16"/>
  <c r="I16"/>
  <c r="M16"/>
  <c r="X16"/>
  <c r="AD16"/>
  <c r="AG16"/>
  <c r="AQ16"/>
  <c r="BI18" l="1"/>
  <c r="AV18"/>
  <c r="AL18"/>
  <c r="S18"/>
  <c r="AM17"/>
  <c r="Z17"/>
  <c r="BK18"/>
  <c r="BG18"/>
  <c r="BB18"/>
  <c r="AR18"/>
  <c r="AI18"/>
  <c r="V18"/>
  <c r="O18"/>
  <c r="H18"/>
  <c r="AQ17"/>
  <c r="AG17"/>
  <c r="AD17"/>
  <c r="X17"/>
  <c r="M17"/>
  <c r="I17"/>
  <c r="F17"/>
  <c r="AW17"/>
  <c r="AP17"/>
  <c r="AH17"/>
  <c r="T17"/>
  <c r="BJ18"/>
  <c r="BF18"/>
  <c r="BC18"/>
  <c r="AX18"/>
  <c r="AO18"/>
  <c r="AF18"/>
  <c r="U18"/>
  <c r="N18"/>
  <c r="E18"/>
  <c r="AN16"/>
  <c r="AZ16"/>
  <c r="BD18"/>
  <c r="AC18"/>
  <c r="L18"/>
  <c r="AT17"/>
  <c r="AE17"/>
  <c r="W17"/>
  <c r="J17"/>
  <c r="G17"/>
  <c r="BA17"/>
  <c r="AS17"/>
  <c r="AK17"/>
  <c r="AA17"/>
  <c r="Q17"/>
  <c r="BH18"/>
  <c r="BE18"/>
  <c r="AY18"/>
  <c r="AU18"/>
  <c r="AJ18"/>
  <c r="Y18"/>
  <c r="R18"/>
  <c r="K18"/>
  <c r="D16"/>
  <c r="AB16"/>
  <c r="CY16" s="1"/>
  <c r="P16"/>
  <c r="CZ16"/>
  <c r="DA16"/>
  <c r="CX16"/>
  <c r="CW16"/>
  <c r="AP18" l="1"/>
  <c r="F18"/>
  <c r="M18"/>
  <c r="AD18"/>
  <c r="AQ18"/>
  <c r="N19"/>
  <c r="AF19"/>
  <c r="AX19"/>
  <c r="BJ19"/>
  <c r="S19"/>
  <c r="AV19"/>
  <c r="AN17"/>
  <c r="CZ17" s="1"/>
  <c r="T18"/>
  <c r="AH18"/>
  <c r="AW18"/>
  <c r="I18"/>
  <c r="X18"/>
  <c r="AG18"/>
  <c r="E19"/>
  <c r="U19"/>
  <c r="AO19"/>
  <c r="BC19"/>
  <c r="BF19"/>
  <c r="L19"/>
  <c r="AC19"/>
  <c r="AL19"/>
  <c r="BD19"/>
  <c r="BI19"/>
  <c r="AZ17"/>
  <c r="DA17" s="1"/>
  <c r="Q18"/>
  <c r="AA18"/>
  <c r="AK18"/>
  <c r="AS18"/>
  <c r="BA18"/>
  <c r="G18"/>
  <c r="J18"/>
  <c r="W18"/>
  <c r="Z18"/>
  <c r="AE18"/>
  <c r="AM18"/>
  <c r="AT18"/>
  <c r="K19"/>
  <c r="R19"/>
  <c r="Y19"/>
  <c r="AJ19"/>
  <c r="AU19"/>
  <c r="AY19"/>
  <c r="BE19"/>
  <c r="BH19"/>
  <c r="H19"/>
  <c r="O19"/>
  <c r="V19"/>
  <c r="AI19"/>
  <c r="AR19"/>
  <c r="BB19"/>
  <c r="BG19"/>
  <c r="BK19"/>
  <c r="D17"/>
  <c r="CW17" s="1"/>
  <c r="AB17"/>
  <c r="CY17" s="1"/>
  <c r="P17"/>
  <c r="CX17" s="1"/>
  <c r="DE16"/>
  <c r="DE17" l="1"/>
  <c r="BD20"/>
  <c r="BD21" s="1"/>
  <c r="AL20"/>
  <c r="AL21" s="1"/>
  <c r="AC20"/>
  <c r="AC35" s="1"/>
  <c r="D4" i="7" s="1"/>
  <c r="L20" i="8"/>
  <c r="L35" s="1"/>
  <c r="K2" i="7" s="1"/>
  <c r="BJ20" i="8"/>
  <c r="BC20"/>
  <c r="BC21" s="1"/>
  <c r="AO20"/>
  <c r="AO21" s="1"/>
  <c r="U20"/>
  <c r="U21" s="1"/>
  <c r="E20"/>
  <c r="E21" s="1"/>
  <c r="AG19"/>
  <c r="X19"/>
  <c r="I19"/>
  <c r="AW19"/>
  <c r="AH19"/>
  <c r="BK20"/>
  <c r="BK21" s="1"/>
  <c r="BG20"/>
  <c r="BG21" s="1"/>
  <c r="BB20"/>
  <c r="AR20"/>
  <c r="AR35" s="1"/>
  <c r="G5" i="7" s="1"/>
  <c r="AI20" i="8"/>
  <c r="AI21" s="1"/>
  <c r="V20"/>
  <c r="V21" s="1"/>
  <c r="O20"/>
  <c r="O21" s="1"/>
  <c r="H20"/>
  <c r="H21" s="1"/>
  <c r="BH20"/>
  <c r="BH21" s="1"/>
  <c r="BE20"/>
  <c r="BE21" s="1"/>
  <c r="AY20"/>
  <c r="AY21" s="1"/>
  <c r="AU20"/>
  <c r="AU35" s="1"/>
  <c r="J5" i="7" s="1"/>
  <c r="AJ20" i="8"/>
  <c r="AJ35" s="1"/>
  <c r="K4" i="7" s="1"/>
  <c r="Y20" i="8"/>
  <c r="Y21" s="1"/>
  <c r="R20"/>
  <c r="R35" s="1"/>
  <c r="E3" i="7" s="1"/>
  <c r="K20" i="8"/>
  <c r="K21" s="1"/>
  <c r="AT19"/>
  <c r="AM19"/>
  <c r="AE19"/>
  <c r="Z19"/>
  <c r="W19"/>
  <c r="J19"/>
  <c r="G19"/>
  <c r="BA19"/>
  <c r="AS19"/>
  <c r="AK19"/>
  <c r="AA19"/>
  <c r="Q19"/>
  <c r="P18"/>
  <c r="AN18"/>
  <c r="BI20"/>
  <c r="BI21" s="1"/>
  <c r="AV20"/>
  <c r="AV21" s="1"/>
  <c r="S20"/>
  <c r="S21" s="1"/>
  <c r="BF20"/>
  <c r="AX20"/>
  <c r="AX21" s="1"/>
  <c r="AF20"/>
  <c r="AF35" s="1"/>
  <c r="G4" i="7" s="1"/>
  <c r="N20" i="8"/>
  <c r="N21" s="1"/>
  <c r="AQ19"/>
  <c r="AD19"/>
  <c r="M19"/>
  <c r="F19"/>
  <c r="AP19"/>
  <c r="T19"/>
  <c r="D18"/>
  <c r="AZ18"/>
  <c r="AB18"/>
  <c r="CY18" s="1"/>
  <c r="N35"/>
  <c r="M2" i="7" s="1"/>
  <c r="V35" i="8"/>
  <c r="I3" i="7" s="1"/>
  <c r="CZ18" i="8"/>
  <c r="AI35"/>
  <c r="J4" i="7" s="1"/>
  <c r="O35" i="8"/>
  <c r="N2" i="7" s="1"/>
  <c r="AY35" i="8"/>
  <c r="N5" i="7" s="1"/>
  <c r="Y35" i="8"/>
  <c r="L3" i="7" s="1"/>
  <c r="AR21" i="8"/>
  <c r="S35"/>
  <c r="F3" i="7" s="1"/>
  <c r="BJ21" i="8"/>
  <c r="AF21"/>
  <c r="CX18"/>
  <c r="DA18"/>
  <c r="H35"/>
  <c r="G2" i="7" s="1"/>
  <c r="BB21" i="8"/>
  <c r="AO35"/>
  <c r="D5" i="7" s="1"/>
  <c r="R21" i="8"/>
  <c r="AC21"/>
  <c r="BF21"/>
  <c r="AJ21"/>
  <c r="U35"/>
  <c r="H3" i="7" s="1"/>
  <c r="E35" i="8"/>
  <c r="D2" i="7" s="1"/>
  <c r="CW18" i="8"/>
  <c r="L21" l="1"/>
  <c r="AL35"/>
  <c r="M4" i="7" s="1"/>
  <c r="AU21" i="8"/>
  <c r="K35"/>
  <c r="J2" i="7" s="1"/>
  <c r="AV35" i="8"/>
  <c r="K5" i="7" s="1"/>
  <c r="AX35" i="8"/>
  <c r="M5" i="7" s="1"/>
  <c r="AA20" i="8"/>
  <c r="AA35" s="1"/>
  <c r="N3" i="7" s="1"/>
  <c r="AS20" i="8"/>
  <c r="AS35" s="1"/>
  <c r="H5" i="7" s="1"/>
  <c r="BA20" i="8"/>
  <c r="BA35" s="1"/>
  <c r="D6" i="7" s="1"/>
  <c r="J20" i="8"/>
  <c r="J35" s="1"/>
  <c r="I2" i="7" s="1"/>
  <c r="W20" i="8"/>
  <c r="W35" s="1"/>
  <c r="J3" i="7" s="1"/>
  <c r="AM20" i="8"/>
  <c r="AM35" s="1"/>
  <c r="N4" i="7" s="1"/>
  <c r="AZ19" i="8"/>
  <c r="DA19" s="1"/>
  <c r="AN19"/>
  <c r="CZ19" s="1"/>
  <c r="T20"/>
  <c r="T35" s="1"/>
  <c r="G3" i="7" s="1"/>
  <c r="AH20" i="8"/>
  <c r="AH35" s="1"/>
  <c r="I4" i="7" s="1"/>
  <c r="AP20" i="8"/>
  <c r="AP35" s="1"/>
  <c r="E5" i="7" s="1"/>
  <c r="AW20" i="8"/>
  <c r="AW35" s="1"/>
  <c r="L5" i="7" s="1"/>
  <c r="F20" i="8"/>
  <c r="F35" s="1"/>
  <c r="E2" i="7" s="1"/>
  <c r="I20" i="8"/>
  <c r="I35" s="1"/>
  <c r="H2" i="7" s="1"/>
  <c r="M20" i="8"/>
  <c r="M35" s="1"/>
  <c r="L2" i="7" s="1"/>
  <c r="X20" i="8"/>
  <c r="X35" s="1"/>
  <c r="K3" i="7" s="1"/>
  <c r="AD20" i="8"/>
  <c r="AD35" s="1"/>
  <c r="E4" i="7" s="1"/>
  <c r="AG20" i="8"/>
  <c r="AG35" s="1"/>
  <c r="H4" i="7" s="1"/>
  <c r="AQ20" i="8"/>
  <c r="AQ35" s="1"/>
  <c r="F5" i="7" s="1"/>
  <c r="AB19" i="8"/>
  <c r="CY19" s="1"/>
  <c r="P19"/>
  <c r="CX19" s="1"/>
  <c r="Q20"/>
  <c r="Q35" s="1"/>
  <c r="D3" i="7" s="1"/>
  <c r="AK20" i="8"/>
  <c r="AK35" s="1"/>
  <c r="L4" i="7" s="1"/>
  <c r="G20" i="8"/>
  <c r="G35" s="1"/>
  <c r="F2" i="7" s="1"/>
  <c r="Z20" i="8"/>
  <c r="Z35" s="1"/>
  <c r="M3" i="7" s="1"/>
  <c r="AE20" i="8"/>
  <c r="AE35" s="1"/>
  <c r="F4" i="7" s="1"/>
  <c r="AT20" i="8"/>
  <c r="AT35" s="1"/>
  <c r="I5" i="7" s="1"/>
  <c r="D19" i="8"/>
  <c r="CW19" s="1"/>
  <c r="AA21"/>
  <c r="F21"/>
  <c r="AD21"/>
  <c r="AK21"/>
  <c r="J21"/>
  <c r="AG21"/>
  <c r="Q21"/>
  <c r="AH21"/>
  <c r="AW21"/>
  <c r="I21"/>
  <c r="X21"/>
  <c r="AM21"/>
  <c r="AS21"/>
  <c r="G21"/>
  <c r="W21"/>
  <c r="AE21"/>
  <c r="AQ21"/>
  <c r="DE18"/>
  <c r="T21" l="1"/>
  <c r="Z21"/>
  <c r="BA21"/>
  <c r="AT21"/>
  <c r="M21"/>
  <c r="AP21"/>
  <c r="DE19"/>
  <c r="D20"/>
  <c r="AZ20"/>
  <c r="DA20" s="1"/>
  <c r="AN20"/>
  <c r="CZ20" s="1"/>
  <c r="P20"/>
  <c r="P21" s="1"/>
  <c r="AB20"/>
  <c r="CY20" s="1"/>
  <c r="CX20"/>
  <c r="AN21"/>
  <c r="CW20"/>
  <c r="D21"/>
  <c r="D35"/>
  <c r="AZ35" l="1"/>
  <c r="C6" i="7" s="1"/>
  <c r="AZ21" i="8"/>
  <c r="P35"/>
  <c r="C3" i="7" s="1"/>
  <c r="O3" s="1"/>
  <c r="AN35" i="8"/>
  <c r="C5" i="7" s="1"/>
  <c r="C17" s="1"/>
  <c r="AB21" i="8"/>
  <c r="AB35"/>
  <c r="C4" i="7" s="1"/>
  <c r="C16" s="1"/>
  <c r="CO22" i="8"/>
  <c r="O4" i="7"/>
  <c r="C15"/>
  <c r="O5"/>
  <c r="C2"/>
  <c r="DE20" i="8"/>
  <c r="G58" i="7" l="1"/>
  <c r="J58"/>
  <c r="E58"/>
  <c r="F58"/>
  <c r="H58"/>
  <c r="C14"/>
  <c r="M58"/>
  <c r="L58"/>
  <c r="K58"/>
  <c r="I58"/>
  <c r="N58"/>
  <c r="O2"/>
  <c r="C58"/>
  <c r="D58"/>
  <c r="D22" l="1"/>
  <c r="C22"/>
  <c r="E22"/>
  <c r="Y58"/>
  <c r="X58"/>
  <c r="W58"/>
  <c r="Q58"/>
  <c r="O58"/>
  <c r="Z58"/>
  <c r="P58"/>
  <c r="S58"/>
  <c r="T58"/>
  <c r="V58"/>
  <c r="U58"/>
  <c r="R58"/>
  <c r="AJ58" l="1"/>
  <c r="AF58"/>
  <c r="AK58"/>
  <c r="AB58"/>
  <c r="AL58"/>
  <c r="AG58"/>
  <c r="AI58"/>
  <c r="AH58"/>
  <c r="AC58"/>
  <c r="AE58"/>
  <c r="AD58"/>
  <c r="AA58"/>
  <c r="F22"/>
  <c r="H22" s="1"/>
  <c r="H17" l="1"/>
  <c r="H14"/>
  <c r="H20"/>
  <c r="H19"/>
  <c r="H18"/>
  <c r="H16"/>
  <c r="H21"/>
  <c r="H15"/>
  <c r="G22"/>
  <c r="AM58"/>
  <c r="AN58"/>
  <c r="AT58"/>
  <c r="AW58"/>
  <c r="AS58"/>
  <c r="AO58"/>
  <c r="AQ58"/>
  <c r="AV58"/>
  <c r="AP58"/>
  <c r="AU58"/>
  <c r="AX58"/>
  <c r="AR58"/>
  <c r="AZ58" l="1"/>
  <c r="AY58"/>
  <c r="M21"/>
  <c r="M17"/>
  <c r="G14"/>
  <c r="G18"/>
  <c r="G20"/>
  <c r="G15"/>
  <c r="G17"/>
  <c r="G21"/>
  <c r="M22"/>
  <c r="M20"/>
  <c r="G19"/>
  <c r="G16"/>
  <c r="M19"/>
  <c r="L68" i="13" l="1"/>
  <c r="L69" s="1"/>
  <c r="L71" s="1"/>
  <c r="BJ12" i="8" s="1"/>
  <c r="BJ11" s="1"/>
  <c r="L39" i="13"/>
  <c r="L20"/>
  <c r="J68"/>
  <c r="J69" s="1"/>
  <c r="J71" s="1"/>
  <c r="BH12" i="8" s="1"/>
  <c r="BH11" s="1"/>
  <c r="J39" i="13"/>
  <c r="J20"/>
  <c r="H68"/>
  <c r="H69" s="1"/>
  <c r="H71" s="1"/>
  <c r="BF12" i="8" s="1"/>
  <c r="BF11" s="1"/>
  <c r="H39" i="13"/>
  <c r="H20"/>
  <c r="F68"/>
  <c r="F69" s="1"/>
  <c r="F71" s="1"/>
  <c r="BD12" i="8" s="1"/>
  <c r="BD11" s="1"/>
  <c r="F39" i="13"/>
  <c r="F20"/>
  <c r="D68"/>
  <c r="D69" s="1"/>
  <c r="D71" s="1"/>
  <c r="BB12" i="8" s="1"/>
  <c r="BB11" s="1"/>
  <c r="D39" i="13"/>
  <c r="D20"/>
  <c r="B68"/>
  <c r="B39"/>
  <c r="N19"/>
  <c r="B20"/>
  <c r="M68"/>
  <c r="M69" s="1"/>
  <c r="M71" s="1"/>
  <c r="BK12" i="8" s="1"/>
  <c r="BK11" s="1"/>
  <c r="M20" i="13"/>
  <c r="M39"/>
  <c r="K68"/>
  <c r="K69" s="1"/>
  <c r="K71" s="1"/>
  <c r="BI12" i="8" s="1"/>
  <c r="BI11" s="1"/>
  <c r="K20" i="13"/>
  <c r="K39"/>
  <c r="I68"/>
  <c r="I69" s="1"/>
  <c r="I71" s="1"/>
  <c r="BG12" i="8" s="1"/>
  <c r="BG11" s="1"/>
  <c r="I20" i="13"/>
  <c r="I39"/>
  <c r="G68"/>
  <c r="G69" s="1"/>
  <c r="G71" s="1"/>
  <c r="BE12" i="8" s="1"/>
  <c r="BE11" s="1"/>
  <c r="G20" i="13"/>
  <c r="G39"/>
  <c r="E68"/>
  <c r="E69" s="1"/>
  <c r="E71" s="1"/>
  <c r="BC12" i="8" s="1"/>
  <c r="BC11" s="1"/>
  <c r="E20" i="13"/>
  <c r="E39"/>
  <c r="C68"/>
  <c r="C69" s="1"/>
  <c r="C71" s="1"/>
  <c r="BA12" i="8" s="1"/>
  <c r="BA11" s="1"/>
  <c r="C39" i="13"/>
  <c r="C20"/>
  <c r="C40" l="1"/>
  <c r="C49"/>
  <c r="E40"/>
  <c r="E49"/>
  <c r="BC25" i="8"/>
  <c r="BC26"/>
  <c r="I40" i="13"/>
  <c r="I49"/>
  <c r="BG25" i="8"/>
  <c r="BG26"/>
  <c r="M40" i="13"/>
  <c r="M49"/>
  <c r="BK25" i="8"/>
  <c r="BK26"/>
  <c r="N68" i="13"/>
  <c r="B69"/>
  <c r="D40"/>
  <c r="D49"/>
  <c r="BD25" i="8"/>
  <c r="BD26"/>
  <c r="H40" i="13"/>
  <c r="H49"/>
  <c r="BH25" i="8"/>
  <c r="BH26"/>
  <c r="L40" i="13"/>
  <c r="L49"/>
  <c r="BA25" i="8"/>
  <c r="BA26"/>
  <c r="G40" i="13"/>
  <c r="G49"/>
  <c r="BE25" i="8"/>
  <c r="BE26"/>
  <c r="K40" i="13"/>
  <c r="K49"/>
  <c r="BI25" i="8"/>
  <c r="BI26"/>
  <c r="B40" i="13"/>
  <c r="N39"/>
  <c r="N49" s="1"/>
  <c r="B49"/>
  <c r="BB25" i="8"/>
  <c r="BB26"/>
  <c r="F40" i="13"/>
  <c r="F49"/>
  <c r="BF25" i="8"/>
  <c r="BF26"/>
  <c r="J40" i="13"/>
  <c r="J49"/>
  <c r="BJ25" i="8"/>
  <c r="BJ26"/>
  <c r="B71" i="13" l="1"/>
  <c r="N69"/>
  <c r="N71" l="1"/>
  <c r="AZ12" i="8"/>
  <c r="CO39" l="1"/>
  <c r="CO12"/>
  <c r="CO11" s="1"/>
  <c r="AZ11"/>
  <c r="AZ25" l="1"/>
  <c r="AZ26"/>
  <c r="BA28" l="1"/>
  <c r="BK28"/>
  <c r="BI28"/>
  <c r="AZ28"/>
  <c r="BJ28"/>
  <c r="BE28"/>
  <c r="BH28"/>
  <c r="BC28"/>
  <c r="BD28"/>
  <c r="BG28"/>
  <c r="BB28"/>
  <c r="BF28"/>
  <c r="BT32" l="1"/>
  <c r="BT33" s="1"/>
  <c r="BT34" s="1"/>
  <c r="BT35" s="1"/>
  <c r="K7" i="7" s="1"/>
  <c r="BJ30" i="8"/>
  <c r="BM31"/>
  <c r="BH29"/>
  <c r="BU32"/>
  <c r="BU33" s="1"/>
  <c r="BU34" s="1"/>
  <c r="BU35" s="1"/>
  <c r="L7" i="7" s="1"/>
  <c r="BI29" i="8"/>
  <c r="BK30"/>
  <c r="BN31"/>
  <c r="BG30"/>
  <c r="BE29"/>
  <c r="BJ31"/>
  <c r="BQ32"/>
  <c r="BS32"/>
  <c r="BS33" s="1"/>
  <c r="BS34" s="1"/>
  <c r="BS35" s="1"/>
  <c r="J7" i="7" s="1"/>
  <c r="BL31" i="8"/>
  <c r="BG29"/>
  <c r="BI30"/>
  <c r="BD30"/>
  <c r="BG31"/>
  <c r="BB29"/>
  <c r="BB33" s="1"/>
  <c r="BB34" s="1"/>
  <c r="BB35" s="1"/>
  <c r="BN32"/>
  <c r="BO30"/>
  <c r="BY32"/>
  <c r="BY33" s="1"/>
  <c r="BY34" s="1"/>
  <c r="BY35" s="1"/>
  <c r="D8" i="7" s="1"/>
  <c r="BM29" i="8"/>
  <c r="BR31"/>
  <c r="BP32"/>
  <c r="BD29"/>
  <c r="BF30"/>
  <c r="BI31"/>
  <c r="BK31"/>
  <c r="BR32"/>
  <c r="BF29"/>
  <c r="BF33" s="1"/>
  <c r="BF34" s="1"/>
  <c r="BF35" s="1"/>
  <c r="I6" i="7" s="1"/>
  <c r="BH30" i="8"/>
  <c r="BL30"/>
  <c r="BO31"/>
  <c r="BV32"/>
  <c r="BV33" s="1"/>
  <c r="BV34" s="1"/>
  <c r="BV35" s="1"/>
  <c r="M7" i="7" s="1"/>
  <c r="BJ29" i="8"/>
  <c r="BL29"/>
  <c r="BX32"/>
  <c r="BX33" s="1"/>
  <c r="BX34" s="1"/>
  <c r="BX35" s="1"/>
  <c r="C8" i="7" s="1"/>
  <c r="BN30" i="8"/>
  <c r="BQ31"/>
  <c r="BQ33" s="1"/>
  <c r="BQ34" s="1"/>
  <c r="BQ35" s="1"/>
  <c r="H7" i="7" s="1"/>
  <c r="BW32" i="8"/>
  <c r="BW33" s="1"/>
  <c r="BW34" s="1"/>
  <c r="BW35" s="1"/>
  <c r="N7" i="7" s="1"/>
  <c r="BM30" i="8"/>
  <c r="BK29"/>
  <c r="BK33" s="1"/>
  <c r="BK34" s="1"/>
  <c r="BK35" s="1"/>
  <c r="N6" i="7" s="1"/>
  <c r="BP31" i="8"/>
  <c r="BO32"/>
  <c r="BC29"/>
  <c r="BC33" s="1"/>
  <c r="BC34" s="1"/>
  <c r="BC35" s="1"/>
  <c r="F6" i="7" s="1"/>
  <c r="BH31" i="8"/>
  <c r="BE30"/>
  <c r="BN33" l="1"/>
  <c r="BN34" s="1"/>
  <c r="BN35" s="1"/>
  <c r="E7" i="7" s="1"/>
  <c r="BL33" i="8"/>
  <c r="BL34" s="1"/>
  <c r="BL35" s="1"/>
  <c r="C7" i="7" s="1"/>
  <c r="BM33" i="8"/>
  <c r="BM34" s="1"/>
  <c r="BM35" s="1"/>
  <c r="D7" i="7" s="1"/>
  <c r="BG33" i="8"/>
  <c r="BG34" s="1"/>
  <c r="BG35" s="1"/>
  <c r="J6" i="7" s="1"/>
  <c r="BJ33" i="8"/>
  <c r="BJ34" s="1"/>
  <c r="BJ35" s="1"/>
  <c r="M6" i="7" s="1"/>
  <c r="BP33" i="8"/>
  <c r="BP34" s="1"/>
  <c r="BP35" s="1"/>
  <c r="G7" i="7" s="1"/>
  <c r="BD33" i="8"/>
  <c r="BD34" s="1"/>
  <c r="BD35" s="1"/>
  <c r="G6" i="7" s="1"/>
  <c r="BR33" i="8"/>
  <c r="BR34" s="1"/>
  <c r="BR35" s="1"/>
  <c r="I7" i="7" s="1"/>
  <c r="BE33" i="8"/>
  <c r="BE34" s="1"/>
  <c r="BE35" s="1"/>
  <c r="H6" i="7" s="1"/>
  <c r="BI33" i="8"/>
  <c r="BI34" s="1"/>
  <c r="BI35" s="1"/>
  <c r="L6" i="7" s="1"/>
  <c r="BH33" i="8"/>
  <c r="BH34" s="1"/>
  <c r="BH35" s="1"/>
  <c r="K6" i="7" s="1"/>
  <c r="BO33" i="8"/>
  <c r="BO34" s="1"/>
  <c r="BO35" s="1"/>
  <c r="F7" i="7" s="1"/>
  <c r="C19" s="1"/>
  <c r="M15" s="1"/>
  <c r="O8"/>
  <c r="C20"/>
  <c r="M16" s="1"/>
  <c r="E6"/>
  <c r="CO37" i="8" l="1"/>
  <c r="CO38" s="1"/>
  <c r="O7" i="7"/>
  <c r="O6"/>
  <c r="C18"/>
  <c r="M14" s="1"/>
  <c r="BD58"/>
  <c r="BA58"/>
  <c r="BE58"/>
  <c r="BC58"/>
  <c r="BJ58"/>
  <c r="BG58"/>
  <c r="BF58"/>
  <c r="BH58"/>
  <c r="BB58"/>
  <c r="BI58"/>
  <c r="BU58" l="1"/>
  <c r="BO58"/>
  <c r="BK58"/>
  <c r="BQ58"/>
  <c r="BL58"/>
  <c r="BN58"/>
  <c r="BS58"/>
  <c r="BM58"/>
  <c r="BV58"/>
  <c r="BP58"/>
  <c r="BR58"/>
  <c r="BT58"/>
  <c r="CG58" l="1"/>
  <c r="BY58"/>
  <c r="CH58"/>
  <c r="BZ58"/>
  <c r="CC58"/>
  <c r="BW58"/>
  <c r="CA58"/>
  <c r="CE58"/>
  <c r="CD58"/>
  <c r="CB58"/>
  <c r="BX58"/>
  <c r="CF58"/>
  <c r="CP58" l="1"/>
  <c r="CO58"/>
  <c r="CS58"/>
  <c r="CL58"/>
  <c r="CM58"/>
  <c r="CQ58"/>
  <c r="CK58"/>
  <c r="CJ58"/>
  <c r="CN58"/>
  <c r="CT58"/>
  <c r="CI58"/>
  <c r="CR58"/>
</calcChain>
</file>

<file path=xl/comments1.xml><?xml version="1.0" encoding="utf-8"?>
<comments xmlns="http://schemas.openxmlformats.org/spreadsheetml/2006/main">
  <authors>
    <author>install</author>
  </authors>
  <commentList>
    <comment ref="B21" authorId="0">
      <text>
        <r>
          <rPr>
            <sz val="10"/>
            <color indexed="81"/>
            <rFont val="Tahoma"/>
            <family val="2"/>
          </rPr>
          <t>Some months from 2011-12 may be used to ensure a full 12 months' worth of data is included.</t>
        </r>
      </text>
    </comment>
  </commentList>
</comments>
</file>

<file path=xl/sharedStrings.xml><?xml version="1.0" encoding="utf-8"?>
<sst xmlns="http://schemas.openxmlformats.org/spreadsheetml/2006/main" count="248" uniqueCount="111">
  <si>
    <t>2005-06</t>
  </si>
  <si>
    <t>2006-07</t>
  </si>
  <si>
    <t>2007-08</t>
  </si>
  <si>
    <t>2008-09</t>
  </si>
  <si>
    <t>2009-10</t>
  </si>
  <si>
    <t>R1</t>
  </si>
  <si>
    <t>R2</t>
  </si>
  <si>
    <t>R3</t>
  </si>
  <si>
    <t>RF</t>
  </si>
  <si>
    <t>DF</t>
  </si>
  <si>
    <t>DNOs applying for restatement should fill in the yellow cells</t>
  </si>
  <si>
    <t>INPUT DATA after adjustments for abnormal SF</t>
  </si>
  <si>
    <t>SF to RF or DF</t>
  </si>
  <si>
    <t>Apr</t>
  </si>
  <si>
    <t>May</t>
  </si>
  <si>
    <t>Jun</t>
  </si>
  <si>
    <t>Jul</t>
  </si>
  <si>
    <t>Aug</t>
  </si>
  <si>
    <t>Sep</t>
  </si>
  <si>
    <t>Oct</t>
  </si>
  <si>
    <t>Nov</t>
  </si>
  <si>
    <t>Dec</t>
  </si>
  <si>
    <t>Jan</t>
  </si>
  <si>
    <t>Feb</t>
  </si>
  <si>
    <t>Mar</t>
  </si>
  <si>
    <t>Total</t>
  </si>
  <si>
    <t>2010-11</t>
  </si>
  <si>
    <t>2011-12</t>
  </si>
  <si>
    <t>2012-13</t>
  </si>
  <si>
    <t>Annual average</t>
  </si>
  <si>
    <t xml:space="preserve"> standard deviation</t>
  </si>
  <si>
    <t>Sample size</t>
  </si>
  <si>
    <t>Scaling factor to calculate 95% confidence interval</t>
  </si>
  <si>
    <t xml:space="preserve"> Fixed Lower bound</t>
  </si>
  <si>
    <t>Fixed Upper bound</t>
  </si>
  <si>
    <t>Hypothesis test results</t>
  </si>
  <si>
    <t xml:space="preserve">Is 2009-10 abnormal? </t>
  </si>
  <si>
    <t xml:space="preserve">Is 2010-11 abnormal? </t>
  </si>
  <si>
    <t xml:space="preserve">Is 2011-12 abnormal? </t>
  </si>
  <si>
    <t xml:space="preserve">Is 2012-13 abnormal? </t>
  </si>
  <si>
    <t>Control group (first 4 years)</t>
  </si>
  <si>
    <t>CUSUM</t>
  </si>
  <si>
    <t>Normalised SF (calculated using SP methodology)</t>
  </si>
  <si>
    <t>SF Normalisation Mapping (SF adjustments to be made on data to be used for the statistical test)</t>
  </si>
  <si>
    <t>DUMMY DATA (DNO to input its own data)</t>
  </si>
  <si>
    <t>Reported data</t>
  </si>
  <si>
    <t>Reconciliation Movements</t>
  </si>
  <si>
    <t>R1-SF*</t>
  </si>
  <si>
    <t>R2-R1</t>
  </si>
  <si>
    <t>R3-R2</t>
  </si>
  <si>
    <t>RF-R3</t>
  </si>
  <si>
    <t>DR-RF</t>
  </si>
  <si>
    <t>OV (observed variations)</t>
  </si>
  <si>
    <t>Total Movement SF*-RF/DF (GWh)</t>
  </si>
  <si>
    <t xml:space="preserve">Normalised SF </t>
  </si>
  <si>
    <t>Subtract the normalised SF from the initial SF</t>
  </si>
  <si>
    <t xml:space="preserve">SF* - Normalised SF </t>
  </si>
  <si>
    <t>This corresponds to the number of days in the month</t>
  </si>
  <si>
    <t>DAYS</t>
  </si>
  <si>
    <t>This apportions the difference in initial SF and normalised SF between different months in a year depending upon the number of days in that month</t>
  </si>
  <si>
    <t>Month</t>
  </si>
  <si>
    <t>These rows  map the difference across different reconciliation rounds according to the percentage breakdown given in column B</t>
  </si>
  <si>
    <t>R1 SF</t>
  </si>
  <si>
    <t>R2 SF</t>
  </si>
  <si>
    <t>R3 SF</t>
  </si>
  <si>
    <t>RF SF</t>
  </si>
  <si>
    <t>This maps the difference between adjusted SF and initial SF to reported data</t>
  </si>
  <si>
    <t>Total difference (mapping to reported data)</t>
  </si>
  <si>
    <t>Normalised SF2 (mapping to reported data)</t>
  </si>
  <si>
    <t>This estimates the new total reconciliations for each month corresponding to reporting date data to be used for abnormality testing</t>
  </si>
  <si>
    <t>DF-Normalised SF2 (mapping to reported data)</t>
  </si>
  <si>
    <t>SF* (Initial SF unadjusted)</t>
  </si>
  <si>
    <t xml:space="preserve">Test of whether the observed 2009-10 mean lies within the interval estimate of the control group mean </t>
  </si>
  <si>
    <t>CUSUM: can be used by DNOs as additional evidence to support abnormality if they do not identify abnormality in the statistical test above</t>
  </si>
  <si>
    <t>This corresponds to the adjusted SF after application of the SP methodology</t>
  </si>
  <si>
    <t>This is now the normalised SF for reporting date data for all years after April 2008 and simply the initial SF for years before April 2008. This is referred to as Normalised SF2</t>
  </si>
  <si>
    <t>2005/06</t>
  </si>
  <si>
    <t>2006/07</t>
  </si>
  <si>
    <t>2007/08</t>
  </si>
  <si>
    <t>2008/09</t>
  </si>
  <si>
    <t>HH</t>
  </si>
  <si>
    <t>NHH</t>
  </si>
  <si>
    <t>Loss</t>
  </si>
  <si>
    <t>Year</t>
  </si>
  <si>
    <t>Grand Total</t>
  </si>
  <si>
    <t>Losses</t>
  </si>
  <si>
    <t>Adjust 08/09</t>
  </si>
  <si>
    <t>Adjust 09/10</t>
  </si>
  <si>
    <t>Units Entering</t>
  </si>
  <si>
    <t>NHH Correction</t>
  </si>
  <si>
    <t>Nromalisation values calculated</t>
  </si>
  <si>
    <t>Sum of Reconciliation Movements</t>
  </si>
  <si>
    <t>Sum adjusted of Reconciliation Movements</t>
  </si>
  <si>
    <t xml:space="preserve">Adjustement  should be </t>
  </si>
  <si>
    <t>Adjustement to SF</t>
  </si>
  <si>
    <t xml:space="preserve">Units Entering </t>
  </si>
  <si>
    <t>SF UD</t>
  </si>
  <si>
    <t>SEV GWh</t>
  </si>
  <si>
    <t>HH GWh</t>
  </si>
  <si>
    <t>NHH SF GWh</t>
  </si>
  <si>
    <t>UD GWh</t>
  </si>
  <si>
    <t>Average Y2&amp;3 Loss %</t>
  </si>
  <si>
    <t>Details in pale blue are notes and calculations added by UKPN remove for submission</t>
  </si>
  <si>
    <t xml:space="preserve">Calculation of Adjusted SF  - Using Reported data </t>
  </si>
  <si>
    <t>LPN</t>
  </si>
  <si>
    <t>LPN HH ex DMU</t>
  </si>
  <si>
    <t>LPN HH Fully reconciled</t>
  </si>
  <si>
    <t>LPN NHH SF</t>
  </si>
  <si>
    <t>LPN UD SF</t>
  </si>
  <si>
    <t>LPN SF Losses</t>
  </si>
  <si>
    <t>LPN Units Entering</t>
  </si>
</sst>
</file>

<file path=xl/styles.xml><?xml version="1.0" encoding="utf-8"?>
<styleSheet xmlns="http://schemas.openxmlformats.org/spreadsheetml/2006/main">
  <numFmts count="5">
    <numFmt numFmtId="41" formatCode="_-* #,##0_-;\-* #,##0_-;_-* &quot;-&quot;_-;_-@_-"/>
    <numFmt numFmtId="43" formatCode="_-* #,##0.00_-;\-* #,##0.00_-;_-* &quot;-&quot;??_-;_-@_-"/>
    <numFmt numFmtId="164" formatCode="0.0"/>
    <numFmt numFmtId="165" formatCode="_-* #,##0_-;\-* #,##0_-;_-* &quot;-&quot;??_-;_-@_-"/>
    <numFmt numFmtId="166" formatCode="0.0%"/>
  </numFmts>
  <fonts count="24">
    <font>
      <sz val="10"/>
      <color theme="1"/>
      <name val="Verdana"/>
      <family val="2"/>
    </font>
    <font>
      <b/>
      <sz val="10"/>
      <color theme="1"/>
      <name val="Verdana"/>
      <family val="2"/>
    </font>
    <font>
      <i/>
      <sz val="10"/>
      <color theme="1"/>
      <name val="Verdana"/>
      <family val="2"/>
    </font>
    <font>
      <b/>
      <sz val="10"/>
      <name val="Arial"/>
      <family val="2"/>
    </font>
    <font>
      <sz val="10"/>
      <name val="Verdana"/>
      <family val="2"/>
    </font>
    <font>
      <sz val="10"/>
      <name val="Arial"/>
      <family val="2"/>
    </font>
    <font>
      <sz val="10"/>
      <color indexed="8"/>
      <name val="Arial"/>
      <family val="2"/>
    </font>
    <font>
      <sz val="11"/>
      <color theme="1"/>
      <name val="Calibri"/>
      <family val="2"/>
      <scheme val="minor"/>
    </font>
    <font>
      <b/>
      <sz val="10"/>
      <name val="Verdana"/>
      <family val="2"/>
    </font>
    <font>
      <sz val="10"/>
      <color indexed="81"/>
      <name val="Tahoma"/>
      <family val="2"/>
    </font>
    <font>
      <b/>
      <sz val="10"/>
      <color theme="1"/>
      <name val="Arial"/>
      <family val="2"/>
    </font>
    <font>
      <sz val="10"/>
      <color theme="1"/>
      <name val="Arial"/>
      <family val="2"/>
    </font>
    <font>
      <sz val="11"/>
      <color theme="1"/>
      <name val="Arial"/>
      <family val="2"/>
    </font>
    <font>
      <i/>
      <sz val="8"/>
      <color rgb="FFFF0000"/>
      <name val="Verdana"/>
      <family val="2"/>
    </font>
    <font>
      <sz val="11"/>
      <name val="Arial"/>
      <family val="2"/>
    </font>
    <font>
      <sz val="10"/>
      <color theme="1"/>
      <name val="Verdana"/>
      <family val="2"/>
    </font>
    <font>
      <b/>
      <sz val="22"/>
      <color rgb="FFFF0000"/>
      <name val="Verdana"/>
      <family val="2"/>
    </font>
    <font>
      <b/>
      <sz val="14"/>
      <name val="Verdana"/>
      <family val="2"/>
    </font>
    <font>
      <b/>
      <i/>
      <sz val="10"/>
      <name val="Verdana"/>
      <family val="2"/>
    </font>
    <font>
      <i/>
      <sz val="10"/>
      <color rgb="FF00B0F0"/>
      <name val="Verdana"/>
      <family val="2"/>
    </font>
    <font>
      <b/>
      <sz val="12"/>
      <color rgb="FF00B0F0"/>
      <name val="Verdana"/>
      <family val="2"/>
    </font>
    <font>
      <sz val="12"/>
      <name val="Verdana"/>
      <family val="2"/>
    </font>
    <font>
      <sz val="10"/>
      <color theme="0"/>
      <name val="Verdana"/>
      <family val="2"/>
    </font>
    <font>
      <sz val="10"/>
      <color rgb="FF00B0F0"/>
      <name val="Verdana"/>
      <family val="2"/>
    </font>
  </fonts>
  <fills count="18">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6" tint="-0.249977111117893"/>
        <bgColor indexed="64"/>
      </patternFill>
    </fill>
    <fill>
      <patternFill patternType="solid">
        <fgColor indexed="13"/>
        <bgColor indexed="64"/>
      </patternFill>
    </fill>
    <fill>
      <patternFill patternType="solid">
        <fgColor indexed="42"/>
        <bgColor indexed="64"/>
      </patternFill>
    </fill>
    <fill>
      <patternFill patternType="solid">
        <fgColor indexed="41"/>
        <bgColor indexed="64"/>
      </patternFill>
    </fill>
    <fill>
      <patternFill patternType="solid">
        <fgColor indexed="47"/>
        <bgColor indexed="64"/>
      </patternFill>
    </fill>
    <fill>
      <patternFill patternType="solid">
        <fgColor indexed="45"/>
        <bgColor indexed="64"/>
      </patternFill>
    </fill>
    <fill>
      <patternFill patternType="solid">
        <fgColor theme="9" tint="0.79998168889431442"/>
        <bgColor indexed="64"/>
      </patternFill>
    </fill>
    <fill>
      <patternFill patternType="solid">
        <fgColor indexed="44"/>
        <bgColor indexed="64"/>
      </patternFill>
    </fill>
    <fill>
      <patternFill patternType="solid">
        <fgColor rgb="FFFFFF99"/>
        <bgColor indexed="64"/>
      </patternFill>
    </fill>
    <fill>
      <patternFill patternType="solid">
        <fgColor rgb="FF00B0F0"/>
        <bgColor indexed="64"/>
      </patternFill>
    </fill>
  </fills>
  <borders count="40">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8"/>
      </left>
      <right/>
      <top style="medium">
        <color indexed="64"/>
      </top>
      <bottom/>
      <diagonal/>
    </border>
    <border>
      <left style="thin">
        <color indexed="65"/>
      </left>
      <right/>
      <top style="medium">
        <color indexed="64"/>
      </top>
      <bottom/>
      <diagonal/>
    </border>
    <border>
      <left style="thin">
        <color indexed="65"/>
      </left>
      <right style="medium">
        <color indexed="64"/>
      </right>
      <top style="medium">
        <color indexed="64"/>
      </top>
      <bottom/>
      <diagonal/>
    </border>
    <border>
      <left style="medium">
        <color indexed="64"/>
      </left>
      <right/>
      <top style="thin">
        <color indexed="8"/>
      </top>
      <bottom/>
      <diagonal/>
    </border>
    <border>
      <left style="thin">
        <color indexed="8"/>
      </left>
      <right/>
      <top style="thin">
        <color indexed="8"/>
      </top>
      <bottom/>
      <diagonal/>
    </border>
    <border>
      <left style="thin">
        <color indexed="8"/>
      </left>
      <right style="medium">
        <color indexed="64"/>
      </right>
      <top style="thin">
        <color indexed="8"/>
      </top>
      <bottom/>
      <diagonal/>
    </border>
    <border>
      <left style="thin">
        <color indexed="8"/>
      </left>
      <right style="medium">
        <color indexed="64"/>
      </right>
      <top/>
      <bottom/>
      <diagonal/>
    </border>
    <border>
      <left style="medium">
        <color indexed="64"/>
      </left>
      <right/>
      <top style="thin">
        <color indexed="8"/>
      </top>
      <bottom style="medium">
        <color indexed="64"/>
      </bottom>
      <diagonal/>
    </border>
    <border>
      <left style="thin">
        <color indexed="8"/>
      </left>
      <right/>
      <top style="thin">
        <color indexed="8"/>
      </top>
      <bottom style="medium">
        <color indexed="64"/>
      </bottom>
      <diagonal/>
    </border>
    <border>
      <left/>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9">
    <xf numFmtId="0" fontId="0" fillId="0" borderId="0"/>
    <xf numFmtId="43" fontId="5" fillId="0" borderId="0" applyFont="0" applyFill="0" applyBorder="0" applyAlignment="0" applyProtection="0"/>
    <xf numFmtId="43" fontId="6" fillId="0" borderId="0" applyFont="0" applyFill="0" applyBorder="0" applyAlignment="0" applyProtection="0"/>
    <xf numFmtId="0" fontId="5" fillId="0" borderId="0"/>
    <xf numFmtId="0" fontId="7" fillId="0" borderId="0"/>
    <xf numFmtId="9" fontId="5" fillId="0" borderId="0" applyFont="0" applyFill="0" applyBorder="0" applyAlignment="0" applyProtection="0"/>
    <xf numFmtId="9" fontId="7" fillId="0" borderId="0" applyFont="0" applyFill="0" applyBorder="0" applyAlignment="0" applyProtection="0"/>
    <xf numFmtId="43" fontId="15" fillId="0" borderId="0" applyFont="0" applyFill="0" applyBorder="0" applyAlignment="0" applyProtection="0"/>
    <xf numFmtId="9" fontId="15" fillId="0" borderId="0" applyFont="0" applyFill="0" applyBorder="0" applyAlignment="0" applyProtection="0"/>
  </cellStyleXfs>
  <cellXfs count="203">
    <xf numFmtId="0" fontId="0" fillId="0" borderId="0" xfId="0"/>
    <xf numFmtId="0" fontId="1" fillId="0" borderId="0" xfId="0" applyFont="1"/>
    <xf numFmtId="0" fontId="2" fillId="0" borderId="0" xfId="0" applyFont="1"/>
    <xf numFmtId="17" fontId="3" fillId="2" borderId="4" xfId="0" applyNumberFormat="1" applyFont="1" applyFill="1" applyBorder="1"/>
    <xf numFmtId="17" fontId="3" fillId="2" borderId="5" xfId="0" applyNumberFormat="1" applyFont="1" applyFill="1" applyBorder="1"/>
    <xf numFmtId="0" fontId="4" fillId="2" borderId="2" xfId="0" applyFont="1" applyFill="1" applyBorder="1"/>
    <xf numFmtId="0" fontId="0" fillId="0" borderId="0" xfId="0" applyFill="1"/>
    <xf numFmtId="0" fontId="4" fillId="0" borderId="0" xfId="0" applyFont="1"/>
    <xf numFmtId="0" fontId="4" fillId="0" borderId="2" xfId="0" applyFont="1" applyBorder="1"/>
    <xf numFmtId="0" fontId="1" fillId="2" borderId="0" xfId="0" applyFont="1" applyFill="1" applyAlignment="1">
      <alignment wrapText="1"/>
    </xf>
    <xf numFmtId="0" fontId="0" fillId="0" borderId="2" xfId="0" applyFont="1" applyBorder="1"/>
    <xf numFmtId="17" fontId="0" fillId="0" borderId="2" xfId="0" applyNumberFormat="1" applyFont="1" applyBorder="1"/>
    <xf numFmtId="17" fontId="0" fillId="0" borderId="8" xfId="0" applyNumberFormat="1" applyFont="1" applyFill="1" applyBorder="1" applyAlignment="1">
      <alignment wrapText="1"/>
    </xf>
    <xf numFmtId="17" fontId="0" fillId="0" borderId="0" xfId="0" applyNumberFormat="1" applyFont="1" applyFill="1" applyBorder="1"/>
    <xf numFmtId="0" fontId="0" fillId="0" borderId="0" xfId="0" applyFont="1"/>
    <xf numFmtId="16" fontId="1" fillId="0" borderId="0" xfId="0" applyNumberFormat="1" applyFont="1"/>
    <xf numFmtId="3" fontId="0" fillId="3" borderId="2" xfId="0" applyNumberFormat="1" applyFont="1" applyFill="1" applyBorder="1"/>
    <xf numFmtId="1" fontId="4" fillId="4" borderId="2" xfId="0" applyNumberFormat="1" applyFont="1" applyFill="1" applyBorder="1"/>
    <xf numFmtId="3" fontId="0" fillId="0" borderId="0" xfId="0" applyNumberFormat="1" applyFont="1" applyFill="1" applyBorder="1"/>
    <xf numFmtId="3" fontId="0" fillId="0" borderId="0" xfId="0" applyNumberFormat="1" applyFont="1"/>
    <xf numFmtId="0" fontId="0" fillId="0" borderId="0" xfId="0" applyNumberFormat="1" applyFont="1" applyFill="1" applyBorder="1" applyAlignment="1"/>
    <xf numFmtId="0" fontId="0" fillId="0" borderId="0" xfId="0" applyFont="1" applyFill="1" applyBorder="1" applyAlignment="1"/>
    <xf numFmtId="0" fontId="0" fillId="0" borderId="0" xfId="0" applyFont="1" applyBorder="1"/>
    <xf numFmtId="0" fontId="0" fillId="0" borderId="3" xfId="0" applyFont="1" applyBorder="1"/>
    <xf numFmtId="0" fontId="1" fillId="0" borderId="4" xfId="0" applyFont="1" applyBorder="1" applyAlignment="1">
      <alignment wrapText="1"/>
    </xf>
    <xf numFmtId="0" fontId="1" fillId="0" borderId="4" xfId="0" applyFont="1" applyFill="1" applyBorder="1" applyAlignment="1">
      <alignment horizontal="center" wrapText="1"/>
    </xf>
    <xf numFmtId="0" fontId="1" fillId="0" borderId="5" xfId="0" applyFont="1" applyBorder="1" applyAlignment="1">
      <alignment wrapText="1"/>
    </xf>
    <xf numFmtId="0" fontId="0" fillId="0" borderId="0" xfId="0" applyFont="1" applyAlignment="1">
      <alignment wrapText="1"/>
    </xf>
    <xf numFmtId="0" fontId="0" fillId="0" borderId="6" xfId="0" applyFont="1" applyBorder="1"/>
    <xf numFmtId="3" fontId="0" fillId="0" borderId="0" xfId="0" applyNumberFormat="1" applyFont="1" applyBorder="1"/>
    <xf numFmtId="3" fontId="0" fillId="5" borderId="0" xfId="0" applyNumberFormat="1" applyFont="1" applyFill="1" applyBorder="1"/>
    <xf numFmtId="3" fontId="0" fillId="0" borderId="7" xfId="0" applyNumberFormat="1" applyFont="1" applyBorder="1"/>
    <xf numFmtId="0" fontId="8" fillId="0" borderId="6" xfId="0" applyFont="1" applyFill="1" applyBorder="1" applyAlignment="1"/>
    <xf numFmtId="0" fontId="8" fillId="0" borderId="0" xfId="0" applyFont="1" applyFill="1" applyBorder="1"/>
    <xf numFmtId="0" fontId="4" fillId="0" borderId="0" xfId="0" applyFont="1" applyFill="1" applyBorder="1"/>
    <xf numFmtId="0" fontId="0" fillId="0" borderId="7" xfId="0" applyFont="1" applyBorder="1"/>
    <xf numFmtId="0" fontId="0" fillId="0" borderId="0" xfId="0" applyFont="1" applyFill="1" applyBorder="1"/>
    <xf numFmtId="0" fontId="8" fillId="0" borderId="9" xfId="0" applyFont="1" applyFill="1" applyBorder="1" applyAlignment="1"/>
    <xf numFmtId="0" fontId="8" fillId="0" borderId="10" xfId="0" applyFont="1" applyFill="1" applyBorder="1"/>
    <xf numFmtId="0" fontId="0" fillId="0" borderId="10" xfId="0" applyFont="1" applyBorder="1"/>
    <xf numFmtId="0" fontId="4" fillId="0" borderId="10" xfId="0" applyFont="1" applyFill="1" applyBorder="1"/>
    <xf numFmtId="0" fontId="0" fillId="0" borderId="11" xfId="0" applyFont="1" applyBorder="1"/>
    <xf numFmtId="3" fontId="4" fillId="0" borderId="0" xfId="0" applyNumberFormat="1" applyFont="1" applyFill="1" applyBorder="1"/>
    <xf numFmtId="3" fontId="0" fillId="0" borderId="0" xfId="0" applyNumberFormat="1" applyFont="1" applyFill="1" applyBorder="1" applyAlignment="1"/>
    <xf numFmtId="0" fontId="0" fillId="0" borderId="0" xfId="0" applyFont="1" applyFill="1"/>
    <xf numFmtId="0" fontId="0" fillId="0" borderId="9" xfId="0" applyFont="1" applyBorder="1"/>
    <xf numFmtId="0" fontId="2" fillId="0" borderId="0" xfId="0" applyFont="1" applyFill="1" applyBorder="1" applyAlignment="1">
      <alignment horizontal="center"/>
    </xf>
    <xf numFmtId="0" fontId="1" fillId="0" borderId="0" xfId="0" applyFont="1" applyFill="1" applyAlignment="1">
      <alignment wrapText="1"/>
    </xf>
    <xf numFmtId="17" fontId="1" fillId="0" borderId="0" xfId="0" applyNumberFormat="1" applyFont="1" applyFill="1" applyBorder="1"/>
    <xf numFmtId="3" fontId="0" fillId="0" borderId="0" xfId="0" applyNumberFormat="1" applyFont="1" applyFill="1"/>
    <xf numFmtId="17" fontId="8" fillId="0" borderId="2" xfId="0" applyNumberFormat="1" applyFont="1" applyFill="1" applyBorder="1"/>
    <xf numFmtId="0" fontId="0" fillId="6" borderId="0" xfId="0" applyFill="1"/>
    <xf numFmtId="0" fontId="1" fillId="6" borderId="0" xfId="0" applyFont="1" applyFill="1"/>
    <xf numFmtId="0" fontId="0" fillId="6" borderId="0" xfId="0" applyFont="1" applyFill="1" applyBorder="1"/>
    <xf numFmtId="0" fontId="0" fillId="6" borderId="0" xfId="0" applyNumberFormat="1" applyFont="1" applyFill="1" applyBorder="1" applyAlignment="1"/>
    <xf numFmtId="0" fontId="0" fillId="6" borderId="0" xfId="0" applyFont="1" applyFill="1" applyBorder="1" applyAlignment="1"/>
    <xf numFmtId="0" fontId="0" fillId="6" borderId="0" xfId="0" applyFont="1" applyFill="1"/>
    <xf numFmtId="0" fontId="1" fillId="0" borderId="0" xfId="0" applyFont="1" applyAlignment="1">
      <alignment horizontal="right"/>
    </xf>
    <xf numFmtId="0" fontId="0" fillId="0" borderId="2" xfId="0" applyBorder="1"/>
    <xf numFmtId="0" fontId="0" fillId="0" borderId="0" xfId="0" applyFont="1" applyAlignment="1">
      <alignment horizontal="right"/>
    </xf>
    <xf numFmtId="0" fontId="0" fillId="0" borderId="0" xfId="0" applyAlignment="1">
      <alignment horizontal="right"/>
    </xf>
    <xf numFmtId="0" fontId="10" fillId="0" borderId="0" xfId="0" applyFont="1" applyFill="1" applyBorder="1"/>
    <xf numFmtId="0" fontId="11" fillId="0" borderId="0" xfId="0" applyFont="1"/>
    <xf numFmtId="0" fontId="12" fillId="0" borderId="0" xfId="0" applyFont="1"/>
    <xf numFmtId="0" fontId="10" fillId="7" borderId="3" xfId="0" applyFont="1" applyFill="1" applyBorder="1"/>
    <xf numFmtId="0" fontId="10" fillId="7" borderId="4" xfId="0" applyFont="1" applyFill="1" applyBorder="1"/>
    <xf numFmtId="0" fontId="10" fillId="7" borderId="5" xfId="0" applyFont="1" applyFill="1" applyBorder="1"/>
    <xf numFmtId="0" fontId="10" fillId="7" borderId="12" xfId="0" applyFont="1" applyFill="1" applyBorder="1"/>
    <xf numFmtId="0" fontId="10" fillId="7" borderId="13" xfId="0" applyFont="1" applyFill="1" applyBorder="1"/>
    <xf numFmtId="0" fontId="10" fillId="7" borderId="14" xfId="0" applyFont="1" applyFill="1" applyBorder="1"/>
    <xf numFmtId="0" fontId="0" fillId="7" borderId="6" xfId="0" applyFill="1" applyBorder="1"/>
    <xf numFmtId="164" fontId="0" fillId="7" borderId="0" xfId="0" applyNumberFormat="1" applyFill="1" applyBorder="1"/>
    <xf numFmtId="0" fontId="10" fillId="8" borderId="6" xfId="0" applyFont="1" applyFill="1" applyBorder="1"/>
    <xf numFmtId="164" fontId="0" fillId="8" borderId="0" xfId="0" applyNumberFormat="1" applyFill="1" applyBorder="1"/>
    <xf numFmtId="164" fontId="0" fillId="8" borderId="15" xfId="0" applyNumberFormat="1" applyFill="1" applyBorder="1"/>
    <xf numFmtId="0" fontId="13" fillId="0" borderId="0" xfId="0" applyFont="1"/>
    <xf numFmtId="0" fontId="4" fillId="2" borderId="1" xfId="0" applyFont="1" applyFill="1" applyBorder="1"/>
    <xf numFmtId="43" fontId="5" fillId="9" borderId="2" xfId="1" applyFont="1" applyFill="1" applyBorder="1" applyAlignment="1">
      <alignment horizontal="center"/>
    </xf>
    <xf numFmtId="43" fontId="5" fillId="10" borderId="2" xfId="1" applyFont="1" applyFill="1" applyBorder="1" applyAlignment="1">
      <alignment horizontal="center"/>
    </xf>
    <xf numFmtId="43" fontId="5" fillId="11" borderId="2" xfId="1" applyFont="1" applyFill="1" applyBorder="1" applyAlignment="1">
      <alignment horizontal="center"/>
    </xf>
    <xf numFmtId="43" fontId="5" fillId="12" borderId="2" xfId="1" applyFont="1" applyFill="1" applyBorder="1" applyAlignment="1">
      <alignment horizontal="center"/>
    </xf>
    <xf numFmtId="43" fontId="5" fillId="13" borderId="2" xfId="1" applyFont="1" applyFill="1" applyBorder="1" applyAlignment="1">
      <alignment horizontal="center"/>
    </xf>
    <xf numFmtId="0" fontId="5" fillId="0" borderId="1" xfId="0" applyFont="1" applyBorder="1" applyAlignment="1">
      <alignment horizontal="center"/>
    </xf>
    <xf numFmtId="41" fontId="5" fillId="9" borderId="2" xfId="0" applyNumberFormat="1" applyFont="1" applyFill="1" applyBorder="1" applyAlignment="1"/>
    <xf numFmtId="41" fontId="5" fillId="10" borderId="2" xfId="1" applyNumberFormat="1" applyFont="1" applyFill="1" applyBorder="1" applyAlignment="1">
      <alignment horizontal="center"/>
    </xf>
    <xf numFmtId="41" fontId="5" fillId="11" borderId="2" xfId="1" applyNumberFormat="1" applyFont="1" applyFill="1" applyBorder="1" applyAlignment="1">
      <alignment horizontal="center"/>
    </xf>
    <xf numFmtId="41" fontId="5" fillId="12" borderId="2" xfId="1" applyNumberFormat="1" applyFont="1" applyFill="1" applyBorder="1" applyAlignment="1">
      <alignment horizontal="center"/>
    </xf>
    <xf numFmtId="41" fontId="5" fillId="13" borderId="2" xfId="1" applyNumberFormat="1" applyFont="1" applyFill="1" applyBorder="1" applyAlignment="1">
      <alignment horizontal="center"/>
    </xf>
    <xf numFmtId="0" fontId="0" fillId="0" borderId="0" xfId="0" applyFont="1" applyAlignment="1">
      <alignment horizontal="right" wrapText="1"/>
    </xf>
    <xf numFmtId="9" fontId="3" fillId="0" borderId="0" xfId="0" applyNumberFormat="1" applyFont="1" applyAlignment="1">
      <alignment horizontal="center"/>
    </xf>
    <xf numFmtId="43" fontId="5" fillId="14" borderId="2" xfId="1" applyFont="1" applyFill="1" applyBorder="1" applyAlignment="1">
      <alignment horizontal="center"/>
    </xf>
    <xf numFmtId="43" fontId="11" fillId="9" borderId="2" xfId="1" applyFont="1" applyFill="1" applyBorder="1" applyAlignment="1">
      <alignment horizontal="center"/>
    </xf>
    <xf numFmtId="43" fontId="11" fillId="10" borderId="2" xfId="1" applyFont="1" applyFill="1" applyBorder="1" applyAlignment="1">
      <alignment horizontal="center"/>
    </xf>
    <xf numFmtId="43" fontId="11" fillId="11" borderId="2" xfId="1" applyFont="1" applyFill="1" applyBorder="1" applyAlignment="1">
      <alignment horizontal="center"/>
    </xf>
    <xf numFmtId="43" fontId="11" fillId="12" borderId="2" xfId="1" applyFont="1" applyFill="1" applyBorder="1" applyAlignment="1">
      <alignment horizontal="center"/>
    </xf>
    <xf numFmtId="43" fontId="11" fillId="13" borderId="2" xfId="1" applyFont="1" applyFill="1" applyBorder="1" applyAlignment="1">
      <alignment horizontal="center"/>
    </xf>
    <xf numFmtId="43" fontId="11" fillId="15" borderId="2" xfId="1" applyFont="1" applyFill="1" applyBorder="1" applyAlignment="1">
      <alignment horizontal="center"/>
    </xf>
    <xf numFmtId="43" fontId="11" fillId="14" borderId="2" xfId="1" applyFont="1" applyFill="1" applyBorder="1" applyAlignment="1">
      <alignment horizontal="center"/>
    </xf>
    <xf numFmtId="43" fontId="11" fillId="16" borderId="2" xfId="1" applyFont="1" applyFill="1" applyBorder="1" applyAlignment="1">
      <alignment horizontal="center"/>
    </xf>
    <xf numFmtId="43" fontId="5" fillId="15" borderId="2" xfId="1" applyFont="1" applyFill="1" applyBorder="1" applyAlignment="1">
      <alignment horizontal="center"/>
    </xf>
    <xf numFmtId="0" fontId="4" fillId="0" borderId="0" xfId="0" applyFont="1" applyFill="1" applyBorder="1" applyAlignment="1">
      <alignment horizontal="right"/>
    </xf>
    <xf numFmtId="43" fontId="5" fillId="5" borderId="2" xfId="1" applyFont="1" applyFill="1" applyBorder="1" applyAlignment="1">
      <alignment horizontal="center"/>
    </xf>
    <xf numFmtId="0" fontId="0" fillId="0" borderId="0" xfId="0" applyAlignment="1">
      <alignment horizontal="right" wrapText="1"/>
    </xf>
    <xf numFmtId="0" fontId="1" fillId="0" borderId="6" xfId="0" applyFont="1" applyBorder="1" applyAlignment="1">
      <alignment wrapText="1"/>
    </xf>
    <xf numFmtId="1" fontId="0" fillId="0" borderId="0" xfId="0" applyNumberFormat="1"/>
    <xf numFmtId="1" fontId="0" fillId="0" borderId="2" xfId="0" applyNumberFormat="1" applyFont="1" applyFill="1" applyBorder="1" applyAlignment="1"/>
    <xf numFmtId="17" fontId="0" fillId="0" borderId="0" xfId="0" applyNumberFormat="1" applyFont="1"/>
    <xf numFmtId="0" fontId="14" fillId="0" borderId="19" xfId="0" applyFont="1" applyBorder="1" applyAlignment="1">
      <alignment horizontal="center"/>
    </xf>
    <xf numFmtId="10" fontId="3" fillId="0" borderId="25" xfId="8" applyNumberFormat="1" applyFont="1" applyFill="1" applyBorder="1"/>
    <xf numFmtId="10" fontId="3" fillId="0" borderId="26" xfId="8" applyNumberFormat="1" applyFont="1" applyFill="1" applyBorder="1"/>
    <xf numFmtId="2" fontId="0" fillId="0" borderId="0" xfId="0" applyNumberFormat="1"/>
    <xf numFmtId="164" fontId="0" fillId="0" borderId="0" xfId="0" applyNumberFormat="1"/>
    <xf numFmtId="43" fontId="11" fillId="14" borderId="1" xfId="1" applyFont="1" applyFill="1" applyBorder="1" applyAlignment="1">
      <alignment horizontal="center"/>
    </xf>
    <xf numFmtId="0" fontId="4" fillId="0" borderId="19" xfId="0" applyFont="1" applyBorder="1" applyAlignment="1">
      <alignment horizontal="center"/>
    </xf>
    <xf numFmtId="0" fontId="4" fillId="0" borderId="21" xfId="0" applyFont="1" applyBorder="1"/>
    <xf numFmtId="0" fontId="4" fillId="0" borderId="22" xfId="0" applyFont="1" applyBorder="1"/>
    <xf numFmtId="0" fontId="4" fillId="0" borderId="23" xfId="0" applyFont="1" applyBorder="1"/>
    <xf numFmtId="0" fontId="4" fillId="0" borderId="24" xfId="0" applyFont="1" applyBorder="1"/>
    <xf numFmtId="0" fontId="4" fillId="0" borderId="25" xfId="0" applyFont="1" applyBorder="1"/>
    <xf numFmtId="0" fontId="4" fillId="0" borderId="26" xfId="0" applyFont="1" applyBorder="1"/>
    <xf numFmtId="1" fontId="4" fillId="0" borderId="20" xfId="0" applyNumberFormat="1" applyFont="1" applyBorder="1"/>
    <xf numFmtId="1" fontId="4" fillId="0" borderId="28" xfId="0" applyNumberFormat="1" applyFont="1" applyBorder="1"/>
    <xf numFmtId="2" fontId="4" fillId="0" borderId="29" xfId="0" applyNumberFormat="1" applyFont="1" applyBorder="1"/>
    <xf numFmtId="2" fontId="4" fillId="0" borderId="30" xfId="0" applyNumberFormat="1" applyFont="1" applyBorder="1"/>
    <xf numFmtId="2" fontId="4" fillId="0" borderId="31" xfId="0" applyNumberFormat="1" applyFont="1" applyBorder="1"/>
    <xf numFmtId="0" fontId="4" fillId="0" borderId="35" xfId="0" applyFont="1" applyBorder="1"/>
    <xf numFmtId="165" fontId="4" fillId="0" borderId="2" xfId="7" applyNumberFormat="1" applyFont="1" applyBorder="1"/>
    <xf numFmtId="165" fontId="4" fillId="0" borderId="36" xfId="0" applyNumberFormat="1" applyFont="1" applyBorder="1"/>
    <xf numFmtId="165" fontId="4" fillId="0" borderId="2" xfId="0" applyNumberFormat="1" applyFont="1" applyBorder="1"/>
    <xf numFmtId="0" fontId="4" fillId="0" borderId="37" xfId="0" applyFont="1" applyBorder="1"/>
    <xf numFmtId="166" fontId="4" fillId="0" borderId="38" xfId="8" applyNumberFormat="1" applyFont="1" applyBorder="1"/>
    <xf numFmtId="10" fontId="4" fillId="0" borderId="39" xfId="8" applyNumberFormat="1" applyFont="1" applyBorder="1"/>
    <xf numFmtId="1" fontId="4" fillId="0" borderId="35" xfId="0" applyNumberFormat="1" applyFont="1" applyBorder="1"/>
    <xf numFmtId="1" fontId="4" fillId="0" borderId="2" xfId="0" applyNumberFormat="1" applyFont="1" applyBorder="1"/>
    <xf numFmtId="1" fontId="4" fillId="0" borderId="36" xfId="0" applyNumberFormat="1" applyFont="1" applyBorder="1"/>
    <xf numFmtId="1" fontId="4" fillId="0" borderId="37" xfId="0" applyNumberFormat="1" applyFont="1" applyBorder="1"/>
    <xf numFmtId="1" fontId="4" fillId="0" borderId="38" xfId="0" applyNumberFormat="1" applyFont="1" applyBorder="1"/>
    <xf numFmtId="1" fontId="4" fillId="0" borderId="39" xfId="0" applyNumberFormat="1" applyFont="1" applyBorder="1"/>
    <xf numFmtId="1" fontId="4" fillId="0" borderId="0" xfId="0" applyNumberFormat="1" applyFont="1"/>
    <xf numFmtId="0" fontId="17" fillId="0" borderId="0" xfId="0" applyFont="1"/>
    <xf numFmtId="1" fontId="3" fillId="0" borderId="25" xfId="0" applyNumberFormat="1" applyFont="1" applyFill="1" applyBorder="1"/>
    <xf numFmtId="1" fontId="3" fillId="0" borderId="27" xfId="0" applyNumberFormat="1" applyFont="1" applyFill="1" applyBorder="1"/>
    <xf numFmtId="1" fontId="4" fillId="0" borderId="29" xfId="0" applyNumberFormat="1" applyFont="1" applyBorder="1"/>
    <xf numFmtId="1" fontId="4" fillId="0" borderId="30" xfId="0" applyNumberFormat="1" applyFont="1" applyBorder="1"/>
    <xf numFmtId="1" fontId="4" fillId="0" borderId="31" xfId="0" applyNumberFormat="1" applyFont="1" applyBorder="1"/>
    <xf numFmtId="1" fontId="4" fillId="0" borderId="35" xfId="0" applyNumberFormat="1" applyFont="1" applyFill="1" applyBorder="1"/>
    <xf numFmtId="0" fontId="18" fillId="0" borderId="0" xfId="0" applyFont="1"/>
    <xf numFmtId="0" fontId="19" fillId="0" borderId="0" xfId="0" applyFont="1"/>
    <xf numFmtId="0" fontId="19" fillId="0" borderId="0" xfId="0" applyFont="1" applyFill="1" applyBorder="1"/>
    <xf numFmtId="0" fontId="19" fillId="0" borderId="0" xfId="0" applyFont="1" applyAlignment="1">
      <alignment vertical="top"/>
    </xf>
    <xf numFmtId="0" fontId="19" fillId="0" borderId="0" xfId="0" applyFont="1" applyFill="1" applyBorder="1" applyAlignment="1">
      <alignment vertical="top"/>
    </xf>
    <xf numFmtId="164" fontId="19" fillId="0" borderId="1" xfId="0" applyNumberFormat="1" applyFont="1" applyBorder="1" applyAlignment="1">
      <alignment horizontal="center" vertical="center"/>
    </xf>
    <xf numFmtId="43" fontId="19" fillId="0" borderId="33" xfId="0" applyNumberFormat="1" applyFont="1" applyBorder="1"/>
    <xf numFmtId="0" fontId="19" fillId="0" borderId="33" xfId="0" applyFont="1" applyBorder="1"/>
    <xf numFmtId="0" fontId="19" fillId="0" borderId="34" xfId="0" applyFont="1" applyBorder="1"/>
    <xf numFmtId="164" fontId="19" fillId="0" borderId="0" xfId="0" applyNumberFormat="1" applyFont="1" applyAlignment="1">
      <alignment horizontal="center" vertical="center"/>
    </xf>
    <xf numFmtId="164" fontId="19" fillId="0" borderId="3" xfId="0" applyNumberFormat="1" applyFont="1" applyBorder="1" applyAlignment="1">
      <alignment horizontal="center" vertical="center"/>
    </xf>
    <xf numFmtId="43" fontId="19" fillId="0" borderId="4" xfId="0" applyNumberFormat="1" applyFont="1" applyBorder="1"/>
    <xf numFmtId="0" fontId="19" fillId="0" borderId="4" xfId="0" applyFont="1" applyBorder="1"/>
    <xf numFmtId="0" fontId="19" fillId="0" borderId="5" xfId="0" applyFont="1" applyBorder="1"/>
    <xf numFmtId="164" fontId="19" fillId="0" borderId="6" xfId="0" applyNumberFormat="1" applyFont="1" applyBorder="1" applyAlignment="1">
      <alignment horizontal="center" vertical="center"/>
    </xf>
    <xf numFmtId="0" fontId="19" fillId="0" borderId="0" xfId="0" applyFont="1" applyBorder="1"/>
    <xf numFmtId="0" fontId="19" fillId="0" borderId="7" xfId="0" applyFont="1" applyBorder="1"/>
    <xf numFmtId="164" fontId="19" fillId="0" borderId="9" xfId="0" applyNumberFormat="1" applyFont="1" applyBorder="1" applyAlignment="1">
      <alignment horizontal="center" vertical="center"/>
    </xf>
    <xf numFmtId="0" fontId="19" fillId="0" borderId="10" xfId="0" applyFont="1" applyBorder="1"/>
    <xf numFmtId="0" fontId="19" fillId="0" borderId="11" xfId="0" applyFont="1" applyBorder="1"/>
    <xf numFmtId="0" fontId="19" fillId="0" borderId="32" xfId="0" applyFont="1" applyFill="1" applyBorder="1"/>
    <xf numFmtId="1" fontId="19" fillId="0" borderId="0" xfId="0" applyNumberFormat="1" applyFont="1"/>
    <xf numFmtId="164" fontId="19" fillId="0" borderId="2" xfId="0" applyNumberFormat="1" applyFont="1" applyBorder="1" applyAlignment="1">
      <alignment horizontal="center"/>
    </xf>
    <xf numFmtId="0" fontId="20" fillId="0" borderId="0" xfId="0" applyFont="1" applyFill="1" applyBorder="1"/>
    <xf numFmtId="0" fontId="21" fillId="0" borderId="0" xfId="0" applyFont="1" applyAlignment="1">
      <alignment horizontal="right"/>
    </xf>
    <xf numFmtId="1" fontId="22" fillId="17" borderId="2" xfId="0" applyNumberFormat="1" applyFont="1" applyFill="1" applyBorder="1"/>
    <xf numFmtId="1" fontId="23" fillId="0" borderId="0" xfId="0" applyNumberFormat="1" applyFont="1"/>
    <xf numFmtId="164" fontId="4" fillId="0" borderId="39" xfId="0" applyNumberFormat="1" applyFont="1" applyBorder="1"/>
    <xf numFmtId="166" fontId="4" fillId="0" borderId="0" xfId="8" applyNumberFormat="1" applyFont="1"/>
    <xf numFmtId="1" fontId="14" fillId="0" borderId="19" xfId="0" applyNumberFormat="1" applyFont="1" applyBorder="1" applyAlignment="1">
      <alignment horizontal="center"/>
    </xf>
    <xf numFmtId="1" fontId="4" fillId="0" borderId="21" xfId="0" applyNumberFormat="1" applyFont="1" applyBorder="1"/>
    <xf numFmtId="1" fontId="4" fillId="0" borderId="22" xfId="0" applyNumberFormat="1" applyFont="1" applyBorder="1"/>
    <xf numFmtId="1" fontId="4" fillId="0" borderId="23" xfId="0" applyNumberFormat="1" applyFont="1" applyBorder="1"/>
    <xf numFmtId="1" fontId="4" fillId="0" borderId="24" xfId="0" applyNumberFormat="1" applyFont="1" applyBorder="1"/>
    <xf numFmtId="1" fontId="4" fillId="0" borderId="25" xfId="0" applyNumberFormat="1" applyFont="1" applyBorder="1"/>
    <xf numFmtId="1" fontId="4" fillId="0" borderId="26" xfId="0" applyNumberFormat="1" applyFont="1" applyBorder="1"/>
    <xf numFmtId="0" fontId="1" fillId="0" borderId="3" xfId="0" applyFont="1" applyFill="1" applyBorder="1" applyAlignment="1">
      <alignment horizontal="center"/>
    </xf>
    <xf numFmtId="0" fontId="1" fillId="0" borderId="4" xfId="0" applyFont="1" applyFill="1" applyBorder="1" applyAlignment="1">
      <alignment horizontal="center"/>
    </xf>
    <xf numFmtId="0" fontId="1" fillId="0" borderId="5" xfId="0" applyFont="1" applyFill="1" applyBorder="1" applyAlignment="1">
      <alignment horizontal="center"/>
    </xf>
    <xf numFmtId="0" fontId="1" fillId="0" borderId="0" xfId="0" applyFont="1" applyFill="1" applyBorder="1" applyAlignment="1">
      <alignment horizontal="center" wrapText="1"/>
    </xf>
    <xf numFmtId="0" fontId="16" fillId="0" borderId="7" xfId="0" applyFont="1" applyBorder="1" applyAlignment="1">
      <alignment horizontal="center"/>
    </xf>
    <xf numFmtId="0" fontId="0" fillId="0" borderId="0" xfId="0" applyFont="1" applyAlignment="1">
      <alignment horizontal="right" wrapText="1"/>
    </xf>
    <xf numFmtId="0" fontId="3" fillId="0" borderId="16" xfId="0" applyFont="1" applyBorder="1" applyAlignment="1">
      <alignment horizontal="center"/>
    </xf>
    <xf numFmtId="0" fontId="3" fillId="0" borderId="17" xfId="0" applyFont="1" applyBorder="1" applyAlignment="1">
      <alignment horizontal="center"/>
    </xf>
    <xf numFmtId="0" fontId="3" fillId="0" borderId="18" xfId="0" applyFont="1" applyBorder="1" applyAlignment="1">
      <alignment horizontal="center"/>
    </xf>
    <xf numFmtId="1" fontId="8" fillId="0" borderId="19" xfId="0" applyNumberFormat="1" applyFont="1" applyFill="1" applyBorder="1" applyAlignment="1">
      <alignment horizontal="center"/>
    </xf>
    <xf numFmtId="1" fontId="8" fillId="0" borderId="13" xfId="0" applyNumberFormat="1" applyFont="1" applyFill="1" applyBorder="1" applyAlignment="1">
      <alignment horizontal="center"/>
    </xf>
    <xf numFmtId="1" fontId="8" fillId="0" borderId="14" xfId="0" applyNumberFormat="1" applyFont="1" applyFill="1" applyBorder="1" applyAlignment="1">
      <alignment horizontal="center"/>
    </xf>
    <xf numFmtId="0" fontId="8" fillId="0" borderId="19" xfId="0" applyFont="1" applyBorder="1" applyAlignment="1">
      <alignment horizontal="center"/>
    </xf>
    <xf numFmtId="0" fontId="8" fillId="0" borderId="13" xfId="0" applyFont="1" applyBorder="1" applyAlignment="1">
      <alignment horizontal="center"/>
    </xf>
    <xf numFmtId="0" fontId="8" fillId="0" borderId="14" xfId="0" applyFont="1" applyBorder="1" applyAlignment="1">
      <alignment horizontal="center"/>
    </xf>
    <xf numFmtId="1" fontId="8" fillId="0" borderId="19" xfId="0" applyNumberFormat="1" applyFont="1" applyBorder="1" applyAlignment="1">
      <alignment horizontal="center"/>
    </xf>
    <xf numFmtId="1" fontId="8" fillId="0" borderId="13" xfId="0" applyNumberFormat="1" applyFont="1" applyBorder="1" applyAlignment="1">
      <alignment horizontal="center"/>
    </xf>
    <xf numFmtId="1" fontId="8" fillId="0" borderId="14" xfId="0" applyNumberFormat="1" applyFont="1" applyBorder="1" applyAlignment="1">
      <alignment horizontal="center"/>
    </xf>
    <xf numFmtId="1" fontId="3" fillId="0" borderId="16" xfId="0" applyNumberFormat="1" applyFont="1" applyBorder="1" applyAlignment="1">
      <alignment horizontal="center"/>
    </xf>
    <xf numFmtId="1" fontId="3" fillId="0" borderId="17" xfId="0" applyNumberFormat="1" applyFont="1" applyBorder="1" applyAlignment="1">
      <alignment horizontal="center"/>
    </xf>
    <xf numFmtId="1" fontId="3" fillId="0" borderId="18" xfId="0" applyNumberFormat="1" applyFont="1" applyBorder="1" applyAlignment="1">
      <alignment horizontal="center"/>
    </xf>
  </cellXfs>
  <cellStyles count="9">
    <cellStyle name="Comma" xfId="7" builtinId="3"/>
    <cellStyle name="Comma 2" xfId="1"/>
    <cellStyle name="Comma 3" xfId="2"/>
    <cellStyle name="Normal" xfId="0" builtinId="0"/>
    <cellStyle name="Normal 2" xfId="3"/>
    <cellStyle name="Normal 3" xfId="4"/>
    <cellStyle name="Percent" xfId="8" builtinId="5"/>
    <cellStyle name="Percent 2" xfId="5"/>
    <cellStyle name="Percent 3" xfId="6"/>
  </cellStyles>
  <dxfs count="22">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Fixed Confidence intervals</a:t>
            </a:r>
          </a:p>
        </c:rich>
      </c:tx>
    </c:title>
    <c:plotArea>
      <c:layout>
        <c:manualLayout>
          <c:layoutTarget val="inner"/>
          <c:xMode val="edge"/>
          <c:yMode val="edge"/>
          <c:x val="8.8110224066532988E-2"/>
          <c:y val="0.11271058331595632"/>
          <c:w val="0.68044626490635662"/>
          <c:h val="0.73004041356256733"/>
        </c:manualLayout>
      </c:layout>
      <c:lineChart>
        <c:grouping val="standard"/>
        <c:ser>
          <c:idx val="0"/>
          <c:order val="0"/>
          <c:tx>
            <c:strRef>
              <c:f>'Statistical analysis'!$C$13</c:f>
              <c:strCache>
                <c:ptCount val="1"/>
                <c:pt idx="0">
                  <c:v>Annual average</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analysis'!$C$14:$C$21</c:f>
              <c:numCache>
                <c:formatCode>#,##0</c:formatCode>
                <c:ptCount val="8"/>
                <c:pt idx="0">
                  <c:v>11.797355999999999</c:v>
                </c:pt>
                <c:pt idx="1">
                  <c:v>11.345510666666721</c:v>
                </c:pt>
                <c:pt idx="2">
                  <c:v>10.608296000000005</c:v>
                </c:pt>
                <c:pt idx="3">
                  <c:v>-1.0615424874759753</c:v>
                </c:pt>
                <c:pt idx="4">
                  <c:v>-16.012548140721123</c:v>
                </c:pt>
                <c:pt idx="5">
                  <c:v>-9.4446183538952653</c:v>
                </c:pt>
                <c:pt idx="6">
                  <c:v>-30.839268610689242</c:v>
                </c:pt>
                <c:pt idx="7">
                  <c:v>-23.549824916666704</c:v>
                </c:pt>
              </c:numCache>
            </c:numRef>
          </c:val>
        </c:ser>
        <c:ser>
          <c:idx val="1"/>
          <c:order val="1"/>
          <c:tx>
            <c:strRef>
              <c:f>'Statistical analysis'!$G$13</c:f>
              <c:strCache>
                <c:ptCount val="1"/>
                <c:pt idx="0">
                  <c:v> Fixed Lower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analysis'!$G$14:$G$21</c:f>
              <c:numCache>
                <c:formatCode>#,##0</c:formatCode>
                <c:ptCount val="8"/>
                <c:pt idx="0">
                  <c:v>-1.6527218376583441</c:v>
                </c:pt>
                <c:pt idx="1">
                  <c:v>-1.6527218376583441</c:v>
                </c:pt>
                <c:pt idx="2">
                  <c:v>-1.6527218376583441</c:v>
                </c:pt>
                <c:pt idx="3">
                  <c:v>-1.6527218376583441</c:v>
                </c:pt>
                <c:pt idx="4">
                  <c:v>-1.6527218376583441</c:v>
                </c:pt>
                <c:pt idx="5">
                  <c:v>-1.6527218376583441</c:v>
                </c:pt>
                <c:pt idx="6">
                  <c:v>-1.6527218376583441</c:v>
                </c:pt>
                <c:pt idx="7">
                  <c:v>-1.6527218376583441</c:v>
                </c:pt>
              </c:numCache>
            </c:numRef>
          </c:val>
        </c:ser>
        <c:ser>
          <c:idx val="2"/>
          <c:order val="2"/>
          <c:tx>
            <c:strRef>
              <c:f>'Statistical analysis'!$H$13</c:f>
              <c:strCache>
                <c:ptCount val="1"/>
                <c:pt idx="0">
                  <c:v>Fixed Upper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analysis'!$H$14:$H$21</c:f>
              <c:numCache>
                <c:formatCode>#,##0</c:formatCode>
                <c:ptCount val="8"/>
                <c:pt idx="0">
                  <c:v>17.997531927253718</c:v>
                </c:pt>
                <c:pt idx="1">
                  <c:v>17.997531927253718</c:v>
                </c:pt>
                <c:pt idx="2">
                  <c:v>17.997531927253718</c:v>
                </c:pt>
                <c:pt idx="3">
                  <c:v>17.997531927253718</c:v>
                </c:pt>
                <c:pt idx="4">
                  <c:v>17.997531927253718</c:v>
                </c:pt>
                <c:pt idx="5">
                  <c:v>17.997531927253718</c:v>
                </c:pt>
                <c:pt idx="6">
                  <c:v>17.997531927253718</c:v>
                </c:pt>
                <c:pt idx="7">
                  <c:v>17.997531927253718</c:v>
                </c:pt>
              </c:numCache>
            </c:numRef>
          </c:val>
        </c:ser>
        <c:dLbls/>
        <c:marker val="1"/>
        <c:axId val="46409216"/>
        <c:axId val="46410752"/>
      </c:lineChart>
      <c:catAx>
        <c:axId val="46409216"/>
        <c:scaling>
          <c:orientation val="minMax"/>
        </c:scaling>
        <c:axPos val="b"/>
        <c:numFmt formatCode="General" sourceLinked="1"/>
        <c:tickLblPos val="low"/>
        <c:txPr>
          <a:bodyPr rot="-5400000" vert="horz"/>
          <a:lstStyle/>
          <a:p>
            <a:pPr>
              <a:defRPr/>
            </a:pPr>
            <a:endParaRPr lang="en-US"/>
          </a:p>
        </c:txPr>
        <c:crossAx val="46410752"/>
        <c:crosses val="autoZero"/>
        <c:auto val="1"/>
        <c:lblAlgn val="ctr"/>
        <c:lblOffset val="100"/>
      </c:catAx>
      <c:valAx>
        <c:axId val="46410752"/>
        <c:scaling>
          <c:orientation val="minMax"/>
        </c:scaling>
        <c:axPos val="l"/>
        <c:majorGridlines>
          <c:spPr>
            <a:ln>
              <a:solidFill>
                <a:schemeClr val="bg1">
                  <a:lumMod val="95000"/>
                </a:schemeClr>
              </a:solidFill>
            </a:ln>
          </c:spPr>
        </c:majorGridlines>
        <c:title>
          <c:tx>
            <c:rich>
              <a:bodyPr rot="-5400000" vert="horz"/>
              <a:lstStyle/>
              <a:p>
                <a:pPr>
                  <a:defRPr/>
                </a:pPr>
                <a:r>
                  <a:rPr lang="en-US"/>
                  <a:t>SF to RF or DF</a:t>
                </a:r>
              </a:p>
            </c:rich>
          </c:tx>
        </c:title>
        <c:numFmt formatCode="#,##0" sourceLinked="1"/>
        <c:tickLblPos val="nextTo"/>
        <c:crossAx val="46409216"/>
        <c:crosses val="autoZero"/>
        <c:crossBetween val="between"/>
      </c:valAx>
    </c:plotArea>
    <c:legend>
      <c:legendPos val="r"/>
      <c:layout>
        <c:manualLayout>
          <c:xMode val="edge"/>
          <c:yMode val="edge"/>
          <c:x val="0.77926287348074763"/>
          <c:y val="0.27968288791111223"/>
          <c:w val="0.20073256222141292"/>
          <c:h val="0.17822326337350355"/>
        </c:manualLayout>
      </c:layout>
    </c:legend>
    <c:plotVisOnly val="1"/>
    <c:dispBlanksAs val="gap"/>
  </c:chart>
  <c:txPr>
    <a:bodyPr/>
    <a:lstStyle/>
    <a:p>
      <a:pPr>
        <a:defRPr sz="1200"/>
      </a:pPr>
      <a:endParaRPr lang="en-US"/>
    </a:p>
  </c:txPr>
  <c:printSettings>
    <c:headerFooter/>
    <c:pageMargins b="0.75000000000000389" l="0.70000000000000062" r="0.70000000000000062" t="0.750000000000003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title/>
    <c:plotArea>
      <c:layout/>
      <c:lineChart>
        <c:grouping val="standard"/>
        <c:ser>
          <c:idx val="0"/>
          <c:order val="0"/>
          <c:tx>
            <c:strRef>
              <c:f>'Statistical analysis'!$B$58</c:f>
              <c:strCache>
                <c:ptCount val="1"/>
                <c:pt idx="0">
                  <c:v>CUSUM</c:v>
                </c:pt>
              </c:strCache>
            </c:strRef>
          </c:tx>
          <c:marker>
            <c:symbol val="none"/>
          </c:marker>
          <c:cat>
            <c:numRef>
              <c:f>'Statistical analysis'!$C$57:$CT$57</c:f>
              <c:numCache>
                <c:formatCode>mmm\-yy</c:formatCode>
                <c:ptCount val="96"/>
                <c:pt idx="0">
                  <c:v>38443</c:v>
                </c:pt>
                <c:pt idx="1">
                  <c:v>38473</c:v>
                </c:pt>
                <c:pt idx="2">
                  <c:v>38504</c:v>
                </c:pt>
                <c:pt idx="3">
                  <c:v>38534</c:v>
                </c:pt>
                <c:pt idx="4">
                  <c:v>38565</c:v>
                </c:pt>
                <c:pt idx="5">
                  <c:v>38596</c:v>
                </c:pt>
                <c:pt idx="6">
                  <c:v>38626</c:v>
                </c:pt>
                <c:pt idx="7">
                  <c:v>38657</c:v>
                </c:pt>
                <c:pt idx="8">
                  <c:v>38687</c:v>
                </c:pt>
                <c:pt idx="9">
                  <c:v>38718</c:v>
                </c:pt>
                <c:pt idx="10">
                  <c:v>38749</c:v>
                </c:pt>
                <c:pt idx="11">
                  <c:v>38777</c:v>
                </c:pt>
                <c:pt idx="12">
                  <c:v>38808</c:v>
                </c:pt>
                <c:pt idx="13">
                  <c:v>38838</c:v>
                </c:pt>
                <c:pt idx="14">
                  <c:v>38869</c:v>
                </c:pt>
                <c:pt idx="15">
                  <c:v>38899</c:v>
                </c:pt>
                <c:pt idx="16">
                  <c:v>38930</c:v>
                </c:pt>
                <c:pt idx="17">
                  <c:v>38961</c:v>
                </c:pt>
                <c:pt idx="18">
                  <c:v>38991</c:v>
                </c:pt>
                <c:pt idx="19">
                  <c:v>39022</c:v>
                </c:pt>
                <c:pt idx="20">
                  <c:v>39052</c:v>
                </c:pt>
                <c:pt idx="21">
                  <c:v>39083</c:v>
                </c:pt>
                <c:pt idx="22">
                  <c:v>39114</c:v>
                </c:pt>
                <c:pt idx="23">
                  <c:v>39142</c:v>
                </c:pt>
                <c:pt idx="24">
                  <c:v>39173</c:v>
                </c:pt>
                <c:pt idx="25">
                  <c:v>39203</c:v>
                </c:pt>
                <c:pt idx="26">
                  <c:v>39234</c:v>
                </c:pt>
                <c:pt idx="27">
                  <c:v>39264</c:v>
                </c:pt>
                <c:pt idx="28">
                  <c:v>39295</c:v>
                </c:pt>
                <c:pt idx="29">
                  <c:v>39326</c:v>
                </c:pt>
                <c:pt idx="30">
                  <c:v>39356</c:v>
                </c:pt>
                <c:pt idx="31">
                  <c:v>39387</c:v>
                </c:pt>
                <c:pt idx="32">
                  <c:v>39417</c:v>
                </c:pt>
                <c:pt idx="33">
                  <c:v>39448</c:v>
                </c:pt>
                <c:pt idx="34">
                  <c:v>39479</c:v>
                </c:pt>
                <c:pt idx="35">
                  <c:v>39508</c:v>
                </c:pt>
                <c:pt idx="36">
                  <c:v>39539</c:v>
                </c:pt>
                <c:pt idx="37">
                  <c:v>39569</c:v>
                </c:pt>
                <c:pt idx="38">
                  <c:v>39600</c:v>
                </c:pt>
                <c:pt idx="39">
                  <c:v>39630</c:v>
                </c:pt>
                <c:pt idx="40">
                  <c:v>39661</c:v>
                </c:pt>
                <c:pt idx="41">
                  <c:v>39692</c:v>
                </c:pt>
                <c:pt idx="42">
                  <c:v>39722</c:v>
                </c:pt>
                <c:pt idx="43">
                  <c:v>39753</c:v>
                </c:pt>
                <c:pt idx="44">
                  <c:v>39783</c:v>
                </c:pt>
                <c:pt idx="45">
                  <c:v>39814</c:v>
                </c:pt>
                <c:pt idx="46">
                  <c:v>39845</c:v>
                </c:pt>
                <c:pt idx="47">
                  <c:v>39873</c:v>
                </c:pt>
                <c:pt idx="48">
                  <c:v>39904</c:v>
                </c:pt>
                <c:pt idx="49">
                  <c:v>39934</c:v>
                </c:pt>
                <c:pt idx="50">
                  <c:v>39965</c:v>
                </c:pt>
                <c:pt idx="51">
                  <c:v>39995</c:v>
                </c:pt>
                <c:pt idx="52">
                  <c:v>40026</c:v>
                </c:pt>
                <c:pt idx="53">
                  <c:v>40057</c:v>
                </c:pt>
                <c:pt idx="54">
                  <c:v>40087</c:v>
                </c:pt>
                <c:pt idx="55">
                  <c:v>40118</c:v>
                </c:pt>
                <c:pt idx="56">
                  <c:v>40148</c:v>
                </c:pt>
                <c:pt idx="57">
                  <c:v>40179</c:v>
                </c:pt>
                <c:pt idx="58">
                  <c:v>40210</c:v>
                </c:pt>
                <c:pt idx="59">
                  <c:v>40238</c:v>
                </c:pt>
                <c:pt idx="60">
                  <c:v>40269</c:v>
                </c:pt>
                <c:pt idx="61">
                  <c:v>40299</c:v>
                </c:pt>
                <c:pt idx="62">
                  <c:v>40330</c:v>
                </c:pt>
                <c:pt idx="63">
                  <c:v>40360</c:v>
                </c:pt>
                <c:pt idx="64">
                  <c:v>40391</c:v>
                </c:pt>
                <c:pt idx="65">
                  <c:v>40422</c:v>
                </c:pt>
                <c:pt idx="66">
                  <c:v>40452</c:v>
                </c:pt>
                <c:pt idx="67">
                  <c:v>40483</c:v>
                </c:pt>
                <c:pt idx="68">
                  <c:v>40513</c:v>
                </c:pt>
                <c:pt idx="69">
                  <c:v>40544</c:v>
                </c:pt>
                <c:pt idx="70">
                  <c:v>40575</c:v>
                </c:pt>
                <c:pt idx="71">
                  <c:v>40603</c:v>
                </c:pt>
                <c:pt idx="72">
                  <c:v>40634</c:v>
                </c:pt>
                <c:pt idx="73">
                  <c:v>40664</c:v>
                </c:pt>
                <c:pt idx="74">
                  <c:v>40695</c:v>
                </c:pt>
                <c:pt idx="75">
                  <c:v>40725</c:v>
                </c:pt>
                <c:pt idx="76">
                  <c:v>40756</c:v>
                </c:pt>
                <c:pt idx="77">
                  <c:v>40787</c:v>
                </c:pt>
                <c:pt idx="78">
                  <c:v>40817</c:v>
                </c:pt>
                <c:pt idx="79">
                  <c:v>40848</c:v>
                </c:pt>
                <c:pt idx="80">
                  <c:v>40878</c:v>
                </c:pt>
                <c:pt idx="81">
                  <c:v>40909</c:v>
                </c:pt>
                <c:pt idx="82">
                  <c:v>40940</c:v>
                </c:pt>
                <c:pt idx="83">
                  <c:v>40969</c:v>
                </c:pt>
                <c:pt idx="84">
                  <c:v>41000</c:v>
                </c:pt>
                <c:pt idx="85">
                  <c:v>41030</c:v>
                </c:pt>
                <c:pt idx="86">
                  <c:v>41061</c:v>
                </c:pt>
                <c:pt idx="87">
                  <c:v>41091</c:v>
                </c:pt>
                <c:pt idx="88">
                  <c:v>41122</c:v>
                </c:pt>
                <c:pt idx="89">
                  <c:v>41153</c:v>
                </c:pt>
                <c:pt idx="90">
                  <c:v>41183</c:v>
                </c:pt>
                <c:pt idx="91">
                  <c:v>41214</c:v>
                </c:pt>
                <c:pt idx="92">
                  <c:v>41244</c:v>
                </c:pt>
                <c:pt idx="93">
                  <c:v>41275</c:v>
                </c:pt>
                <c:pt idx="94">
                  <c:v>41306</c:v>
                </c:pt>
                <c:pt idx="95">
                  <c:v>41334</c:v>
                </c:pt>
              </c:numCache>
            </c:numRef>
          </c:cat>
          <c:val>
            <c:numRef>
              <c:f>'Statistical analysis'!$C$58:$CT$58</c:f>
              <c:numCache>
                <c:formatCode>#,##0</c:formatCode>
                <c:ptCount val="96"/>
                <c:pt idx="0">
                  <c:v>-13.825098999999909</c:v>
                </c:pt>
                <c:pt idx="1">
                  <c:v>-24.45881699999984</c:v>
                </c:pt>
                <c:pt idx="2">
                  <c:v>-29.022119999999859</c:v>
                </c:pt>
                <c:pt idx="3">
                  <c:v>-33.535671999999863</c:v>
                </c:pt>
                <c:pt idx="4">
                  <c:v>-29.46158099999991</c:v>
                </c:pt>
                <c:pt idx="5">
                  <c:v>-1.5774699999999484</c:v>
                </c:pt>
                <c:pt idx="6">
                  <c:v>44.514768000000004</c:v>
                </c:pt>
                <c:pt idx="7">
                  <c:v>86.617594999999937</c:v>
                </c:pt>
                <c:pt idx="8">
                  <c:v>122.81678399999987</c:v>
                </c:pt>
                <c:pt idx="9">
                  <c:v>143.69152199999985</c:v>
                </c:pt>
                <c:pt idx="10">
                  <c:v>150.11733999999979</c:v>
                </c:pt>
                <c:pt idx="11">
                  <c:v>141.56827199999998</c:v>
                </c:pt>
                <c:pt idx="12">
                  <c:v>121.18773699999997</c:v>
                </c:pt>
                <c:pt idx="13">
                  <c:v>106.36130200000002</c:v>
                </c:pt>
                <c:pt idx="14">
                  <c:v>102.29271600000015</c:v>
                </c:pt>
                <c:pt idx="15">
                  <c:v>116.76228500000025</c:v>
                </c:pt>
                <c:pt idx="16">
                  <c:v>150.41159700000026</c:v>
                </c:pt>
                <c:pt idx="17">
                  <c:v>187.0623310000002</c:v>
                </c:pt>
                <c:pt idx="18">
                  <c:v>221.82536600000014</c:v>
                </c:pt>
                <c:pt idx="19">
                  <c:v>244.61327100000005</c:v>
                </c:pt>
                <c:pt idx="20">
                  <c:v>270.26579800000047</c:v>
                </c:pt>
                <c:pt idx="21">
                  <c:v>278.90606200000036</c:v>
                </c:pt>
                <c:pt idx="22">
                  <c:v>281.84582600000056</c:v>
                </c:pt>
                <c:pt idx="23">
                  <c:v>277.71440000000064</c:v>
                </c:pt>
                <c:pt idx="24">
                  <c:v>266.02741000000049</c:v>
                </c:pt>
                <c:pt idx="25">
                  <c:v>257.79501500000049</c:v>
                </c:pt>
                <c:pt idx="26">
                  <c:v>250.67848300000048</c:v>
                </c:pt>
                <c:pt idx="27">
                  <c:v>260.31981800000051</c:v>
                </c:pt>
                <c:pt idx="28">
                  <c:v>288.6637610000007</c:v>
                </c:pt>
                <c:pt idx="29">
                  <c:v>318.1235070000007</c:v>
                </c:pt>
                <c:pt idx="30">
                  <c:v>349.37044900000092</c:v>
                </c:pt>
                <c:pt idx="31">
                  <c:v>375.4447860000007</c:v>
                </c:pt>
                <c:pt idx="32">
                  <c:v>400.63516400000049</c:v>
                </c:pt>
                <c:pt idx="33">
                  <c:v>415.92925900000068</c:v>
                </c:pt>
                <c:pt idx="34">
                  <c:v>418.38028600000075</c:v>
                </c:pt>
                <c:pt idx="35">
                  <c:v>405.0139520000007</c:v>
                </c:pt>
                <c:pt idx="36">
                  <c:v>380.87273800000071</c:v>
                </c:pt>
                <c:pt idx="37">
                  <c:v>353.65419600000075</c:v>
                </c:pt>
                <c:pt idx="38">
                  <c:v>335.83376668402377</c:v>
                </c:pt>
                <c:pt idx="39">
                  <c:v>329.2014288575142</c:v>
                </c:pt>
                <c:pt idx="40">
                  <c:v>345.43863671279064</c:v>
                </c:pt>
                <c:pt idx="41">
                  <c:v>367.87237399657613</c:v>
                </c:pt>
                <c:pt idx="42">
                  <c:v>393.83983734131982</c:v>
                </c:pt>
                <c:pt idx="43">
                  <c:v>415.551733340944</c:v>
                </c:pt>
                <c:pt idx="44">
                  <c:v>432.04286690354559</c:v>
                </c:pt>
                <c:pt idx="45">
                  <c:v>432.57409796412787</c:v>
                </c:pt>
                <c:pt idx="46">
                  <c:v>422.24818152672935</c:v>
                </c:pt>
                <c:pt idx="47">
                  <c:v>392.275442150289</c:v>
                </c:pt>
                <c:pt idx="48">
                  <c:v>346.35795317097802</c:v>
                </c:pt>
                <c:pt idx="49">
                  <c:v>289.3237907335797</c:v>
                </c:pt>
                <c:pt idx="50">
                  <c:v>239.25093849748578</c:v>
                </c:pt>
                <c:pt idx="51">
                  <c:v>200.23028699420843</c:v>
                </c:pt>
                <c:pt idx="52">
                  <c:v>183.43100256868524</c:v>
                </c:pt>
                <c:pt idx="53">
                  <c:v>182.31326856582018</c:v>
                </c:pt>
                <c:pt idx="54">
                  <c:v>187.88186898247795</c:v>
                </c:pt>
                <c:pt idx="55">
                  <c:v>187.58218979900653</c:v>
                </c:pt>
                <c:pt idx="56">
                  <c:v>185.90766161504484</c:v>
                </c:pt>
                <c:pt idx="57">
                  <c:v>195.6938906305661</c:v>
                </c:pt>
                <c:pt idx="58">
                  <c:v>205.51439144660458</c:v>
                </c:pt>
                <c:pt idx="59">
                  <c:v>200.12486446163553</c:v>
                </c:pt>
                <c:pt idx="60">
                  <c:v>197.83114659380226</c:v>
                </c:pt>
                <c:pt idx="61">
                  <c:v>180.56714940984079</c:v>
                </c:pt>
                <c:pt idx="62">
                  <c:v>164.91616545879549</c:v>
                </c:pt>
                <c:pt idx="63">
                  <c:v>147.13411819813109</c:v>
                </c:pt>
                <c:pt idx="64">
                  <c:v>128.9700199761993</c:v>
                </c:pt>
                <c:pt idx="65">
                  <c:v>123.51354041231104</c:v>
                </c:pt>
                <c:pt idx="66">
                  <c:v>124.12404432040864</c:v>
                </c:pt>
                <c:pt idx="67">
                  <c:v>126.81282422128754</c:v>
                </c:pt>
                <c:pt idx="68">
                  <c:v>127.17003325219605</c:v>
                </c:pt>
                <c:pt idx="69">
                  <c:v>123.27031315307511</c:v>
                </c:pt>
                <c:pt idx="70">
                  <c:v>109.98089818398364</c:v>
                </c:pt>
                <c:pt idx="71">
                  <c:v>86.789444214892342</c:v>
                </c:pt>
                <c:pt idx="72">
                  <c:v>57.170551855713029</c:v>
                </c:pt>
                <c:pt idx="73">
                  <c:v>24.962712886621603</c:v>
                </c:pt>
                <c:pt idx="74">
                  <c:v>-6.2972131133783478</c:v>
                </c:pt>
                <c:pt idx="75">
                  <c:v>-36.699189113378452</c:v>
                </c:pt>
                <c:pt idx="76">
                  <c:v>-67.044780113378465</c:v>
                </c:pt>
                <c:pt idx="77">
                  <c:v>-92.580803113378465</c:v>
                </c:pt>
                <c:pt idx="78">
                  <c:v>-118.51187111337833</c:v>
                </c:pt>
                <c:pt idx="79">
                  <c:v>-143.63281211337846</c:v>
                </c:pt>
                <c:pt idx="80">
                  <c:v>-176.55973311337868</c:v>
                </c:pt>
                <c:pt idx="81">
                  <c:v>-214.97097811337846</c:v>
                </c:pt>
                <c:pt idx="82">
                  <c:v>-250.67235111337857</c:v>
                </c:pt>
                <c:pt idx="83">
                  <c:v>-283.28177911337855</c:v>
                </c:pt>
                <c:pt idx="84">
                  <c:v>-312.3129651133786</c:v>
                </c:pt>
                <c:pt idx="85">
                  <c:v>-342.92995911337869</c:v>
                </c:pt>
                <c:pt idx="86">
                  <c:v>-368.60695511337883</c:v>
                </c:pt>
                <c:pt idx="87">
                  <c:v>-391.45781211337896</c:v>
                </c:pt>
                <c:pt idx="88">
                  <c:v>-406.936860113379</c:v>
                </c:pt>
                <c:pt idx="89">
                  <c:v>-420.070549113379</c:v>
                </c:pt>
                <c:pt idx="90">
                  <c:v>-434.111300113379</c:v>
                </c:pt>
                <c:pt idx="91">
                  <c:v>-451.20125611337903</c:v>
                </c:pt>
                <c:pt idx="92">
                  <c:v>-473.01650511337903</c:v>
                </c:pt>
                <c:pt idx="93">
                  <c:v>-496.88834911337904</c:v>
                </c:pt>
                <c:pt idx="94">
                  <c:v>-526.18238111337905</c:v>
                </c:pt>
                <c:pt idx="95">
                  <c:v>-565.8796781133791</c:v>
                </c:pt>
              </c:numCache>
            </c:numRef>
          </c:val>
        </c:ser>
        <c:dLbls/>
        <c:marker val="1"/>
        <c:axId val="125056512"/>
        <c:axId val="125058048"/>
      </c:lineChart>
      <c:dateAx>
        <c:axId val="125056512"/>
        <c:scaling>
          <c:orientation val="minMax"/>
        </c:scaling>
        <c:axPos val="b"/>
        <c:numFmt formatCode="mmm\-yy" sourceLinked="1"/>
        <c:tickLblPos val="nextTo"/>
        <c:crossAx val="125058048"/>
        <c:crosses val="autoZero"/>
        <c:auto val="1"/>
        <c:lblOffset val="100"/>
        <c:baseTimeUnit val="months"/>
      </c:dateAx>
      <c:valAx>
        <c:axId val="125058048"/>
        <c:scaling>
          <c:orientation val="minMax"/>
        </c:scaling>
        <c:axPos val="l"/>
        <c:majorGridlines/>
        <c:numFmt formatCode="#,##0" sourceLinked="1"/>
        <c:tickLblPos val="nextTo"/>
        <c:crossAx val="125056512"/>
        <c:crosses val="autoZero"/>
        <c:crossBetween val="between"/>
      </c:valAx>
    </c:plotArea>
    <c:plotVisOnly val="1"/>
    <c:dispBlanksAs val="gap"/>
  </c:chart>
  <c:printSettings>
    <c:headerFooter/>
    <c:pageMargins b="0.75000000000000266" l="0.70000000000000062" r="0.70000000000000062" t="0.75000000000000266"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Total Annual</a:t>
            </a:r>
            <a:r>
              <a:rPr lang="en-US" baseline="0"/>
              <a:t> Reconciliations</a:t>
            </a:r>
            <a:endParaRPr lang="en-US"/>
          </a:p>
        </c:rich>
      </c:tx>
    </c:title>
    <c:plotArea>
      <c:layout/>
      <c:barChart>
        <c:barDir val="col"/>
        <c:grouping val="clustered"/>
        <c:ser>
          <c:idx val="0"/>
          <c:order val="0"/>
          <c:tx>
            <c:strRef>
              <c:f>'Statistical analysis'!$O$1</c:f>
              <c:strCache>
                <c:ptCount val="1"/>
                <c:pt idx="0">
                  <c:v>Total</c:v>
                </c:pt>
              </c:strCache>
            </c:strRef>
          </c:tx>
          <c:cat>
            <c:strRef>
              <c:f>'Statistical analysis'!$B$2:$B$8</c:f>
              <c:strCache>
                <c:ptCount val="7"/>
                <c:pt idx="0">
                  <c:v>2005-06</c:v>
                </c:pt>
                <c:pt idx="1">
                  <c:v>2006-07</c:v>
                </c:pt>
                <c:pt idx="2">
                  <c:v>2007-08</c:v>
                </c:pt>
                <c:pt idx="3">
                  <c:v>2008-09</c:v>
                </c:pt>
                <c:pt idx="4">
                  <c:v>2009-10</c:v>
                </c:pt>
                <c:pt idx="5">
                  <c:v>2010-11</c:v>
                </c:pt>
                <c:pt idx="6">
                  <c:v>2011-12</c:v>
                </c:pt>
              </c:strCache>
            </c:strRef>
          </c:cat>
          <c:val>
            <c:numRef>
              <c:f>'Statistical analysis'!$O$2:$O$9</c:f>
              <c:numCache>
                <c:formatCode>0</c:formatCode>
                <c:ptCount val="8"/>
                <c:pt idx="0">
                  <c:v>141.56827199999998</c:v>
                </c:pt>
                <c:pt idx="1">
                  <c:v>136.14612800000066</c:v>
                </c:pt>
                <c:pt idx="2">
                  <c:v>127.29955200000006</c:v>
                </c:pt>
                <c:pt idx="3">
                  <c:v>-12.738509849711704</c:v>
                </c:pt>
                <c:pt idx="4">
                  <c:v>-192.15057768865347</c:v>
                </c:pt>
                <c:pt idx="5">
                  <c:v>-113.33542024674318</c:v>
                </c:pt>
                <c:pt idx="6">
                  <c:v>-370.07122332827089</c:v>
                </c:pt>
                <c:pt idx="7">
                  <c:v>-282.59789900000044</c:v>
                </c:pt>
              </c:numCache>
            </c:numRef>
          </c:val>
        </c:ser>
        <c:dLbls/>
        <c:axId val="136469120"/>
        <c:axId val="157753728"/>
      </c:barChart>
      <c:catAx>
        <c:axId val="136469120"/>
        <c:scaling>
          <c:orientation val="minMax"/>
        </c:scaling>
        <c:axPos val="b"/>
        <c:numFmt formatCode="General" sourceLinked="1"/>
        <c:tickLblPos val="nextTo"/>
        <c:crossAx val="157753728"/>
        <c:crosses val="autoZero"/>
        <c:auto val="1"/>
        <c:lblAlgn val="ctr"/>
        <c:lblOffset val="100"/>
      </c:catAx>
      <c:valAx>
        <c:axId val="157753728"/>
        <c:scaling>
          <c:orientation val="minMax"/>
        </c:scaling>
        <c:axPos val="l"/>
        <c:majorGridlines/>
        <c:numFmt formatCode="0" sourceLinked="1"/>
        <c:tickLblPos val="nextTo"/>
        <c:crossAx val="136469120"/>
        <c:crosses val="autoZero"/>
        <c:crossBetween val="between"/>
      </c:valAx>
    </c:plotArea>
    <c:plotVisOnly val="1"/>
    <c:dispBlanksAs val="gap"/>
  </c:chart>
  <c:printSettings>
    <c:headerFooter/>
    <c:pageMargins b="0.75000000000000244" l="0.70000000000000062" r="0.70000000000000062" t="0.75000000000000244"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814293</xdr:colOff>
      <xdr:row>24</xdr:row>
      <xdr:rowOff>14942</xdr:rowOff>
    </xdr:from>
    <xdr:to>
      <xdr:col>7</xdr:col>
      <xdr:colOff>293593</xdr:colOff>
      <xdr:row>52</xdr:row>
      <xdr:rowOff>5418</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61</xdr:row>
      <xdr:rowOff>0</xdr:rowOff>
    </xdr:from>
    <xdr:to>
      <xdr:col>9</xdr:col>
      <xdr:colOff>257736</xdr:colOff>
      <xdr:row>79</xdr:row>
      <xdr:rowOff>11206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56029</xdr:colOff>
      <xdr:row>30</xdr:row>
      <xdr:rowOff>89647</xdr:rowOff>
    </xdr:from>
    <xdr:to>
      <xdr:col>14</xdr:col>
      <xdr:colOff>240927</xdr:colOff>
      <xdr:row>48</xdr:row>
      <xdr:rowOff>11204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FFFF00"/>
    <pageSetUpPr fitToPage="1"/>
  </sheetPr>
  <dimension ref="A1:CU87"/>
  <sheetViews>
    <sheetView zoomScale="85" zoomScaleNormal="85" workbookViewId="0">
      <selection activeCell="D22" sqref="D22"/>
    </sheetView>
  </sheetViews>
  <sheetFormatPr defaultRowHeight="12.75"/>
  <cols>
    <col min="1" max="1" width="36.5" customWidth="1"/>
    <col min="2" max="2" width="18" customWidth="1"/>
    <col min="3" max="14" width="10.25" customWidth="1"/>
    <col min="258" max="258" width="11.125" bestFit="1" customWidth="1"/>
    <col min="262" max="262" width="10.375" customWidth="1"/>
    <col min="265" max="265" width="10" customWidth="1"/>
    <col min="514" max="514" width="11.125" bestFit="1" customWidth="1"/>
    <col min="518" max="518" width="10.375" customWidth="1"/>
    <col min="521" max="521" width="10" customWidth="1"/>
    <col min="770" max="770" width="11.125" bestFit="1" customWidth="1"/>
    <col min="774" max="774" width="10.375" customWidth="1"/>
    <col min="777" max="777" width="10" customWidth="1"/>
    <col min="1026" max="1026" width="11.125" bestFit="1" customWidth="1"/>
    <col min="1030" max="1030" width="10.375" customWidth="1"/>
    <col min="1033" max="1033" width="10" customWidth="1"/>
    <col min="1282" max="1282" width="11.125" bestFit="1" customWidth="1"/>
    <col min="1286" max="1286" width="10.375" customWidth="1"/>
    <col min="1289" max="1289" width="10" customWidth="1"/>
    <col min="1538" max="1538" width="11.125" bestFit="1" customWidth="1"/>
    <col min="1542" max="1542" width="10.375" customWidth="1"/>
    <col min="1545" max="1545" width="10" customWidth="1"/>
    <col min="1794" max="1794" width="11.125" bestFit="1" customWidth="1"/>
    <col min="1798" max="1798" width="10.375" customWidth="1"/>
    <col min="1801" max="1801" width="10" customWidth="1"/>
    <col min="2050" max="2050" width="11.125" bestFit="1" customWidth="1"/>
    <col min="2054" max="2054" width="10.375" customWidth="1"/>
    <col min="2057" max="2057" width="10" customWidth="1"/>
    <col min="2306" max="2306" width="11.125" bestFit="1" customWidth="1"/>
    <col min="2310" max="2310" width="10.375" customWidth="1"/>
    <col min="2313" max="2313" width="10" customWidth="1"/>
    <col min="2562" max="2562" width="11.125" bestFit="1" customWidth="1"/>
    <col min="2566" max="2566" width="10.375" customWidth="1"/>
    <col min="2569" max="2569" width="10" customWidth="1"/>
    <col min="2818" max="2818" width="11.125" bestFit="1" customWidth="1"/>
    <col min="2822" max="2822" width="10.375" customWidth="1"/>
    <col min="2825" max="2825" width="10" customWidth="1"/>
    <col min="3074" max="3074" width="11.125" bestFit="1" customWidth="1"/>
    <col min="3078" max="3078" width="10.375" customWidth="1"/>
    <col min="3081" max="3081" width="10" customWidth="1"/>
    <col min="3330" max="3330" width="11.125" bestFit="1" customWidth="1"/>
    <col min="3334" max="3334" width="10.375" customWidth="1"/>
    <col min="3337" max="3337" width="10" customWidth="1"/>
    <col min="3586" max="3586" width="11.125" bestFit="1" customWidth="1"/>
    <col min="3590" max="3590" width="10.375" customWidth="1"/>
    <col min="3593" max="3593" width="10" customWidth="1"/>
    <col min="3842" max="3842" width="11.125" bestFit="1" customWidth="1"/>
    <col min="3846" max="3846" width="10.375" customWidth="1"/>
    <col min="3849" max="3849" width="10" customWidth="1"/>
    <col min="4098" max="4098" width="11.125" bestFit="1" customWidth="1"/>
    <col min="4102" max="4102" width="10.375" customWidth="1"/>
    <col min="4105" max="4105" width="10" customWidth="1"/>
    <col min="4354" max="4354" width="11.125" bestFit="1" customWidth="1"/>
    <col min="4358" max="4358" width="10.375" customWidth="1"/>
    <col min="4361" max="4361" width="10" customWidth="1"/>
    <col min="4610" max="4610" width="11.125" bestFit="1" customWidth="1"/>
    <col min="4614" max="4614" width="10.375" customWidth="1"/>
    <col min="4617" max="4617" width="10" customWidth="1"/>
    <col min="4866" max="4866" width="11.125" bestFit="1" customWidth="1"/>
    <col min="4870" max="4870" width="10.375" customWidth="1"/>
    <col min="4873" max="4873" width="10" customWidth="1"/>
    <col min="5122" max="5122" width="11.125" bestFit="1" customWidth="1"/>
    <col min="5126" max="5126" width="10.375" customWidth="1"/>
    <col min="5129" max="5129" width="10" customWidth="1"/>
    <col min="5378" max="5378" width="11.125" bestFit="1" customWidth="1"/>
    <col min="5382" max="5382" width="10.375" customWidth="1"/>
    <col min="5385" max="5385" width="10" customWidth="1"/>
    <col min="5634" max="5634" width="11.125" bestFit="1" customWidth="1"/>
    <col min="5638" max="5638" width="10.375" customWidth="1"/>
    <col min="5641" max="5641" width="10" customWidth="1"/>
    <col min="5890" max="5890" width="11.125" bestFit="1" customWidth="1"/>
    <col min="5894" max="5894" width="10.375" customWidth="1"/>
    <col min="5897" max="5897" width="10" customWidth="1"/>
    <col min="6146" max="6146" width="11.125" bestFit="1" customWidth="1"/>
    <col min="6150" max="6150" width="10.375" customWidth="1"/>
    <col min="6153" max="6153" width="10" customWidth="1"/>
    <col min="6402" max="6402" width="11.125" bestFit="1" customWidth="1"/>
    <col min="6406" max="6406" width="10.375" customWidth="1"/>
    <col min="6409" max="6409" width="10" customWidth="1"/>
    <col min="6658" max="6658" width="11.125" bestFit="1" customWidth="1"/>
    <col min="6662" max="6662" width="10.375" customWidth="1"/>
    <col min="6665" max="6665" width="10" customWidth="1"/>
    <col min="6914" max="6914" width="11.125" bestFit="1" customWidth="1"/>
    <col min="6918" max="6918" width="10.375" customWidth="1"/>
    <col min="6921" max="6921" width="10" customWidth="1"/>
    <col min="7170" max="7170" width="11.125" bestFit="1" customWidth="1"/>
    <col min="7174" max="7174" width="10.375" customWidth="1"/>
    <col min="7177" max="7177" width="10" customWidth="1"/>
    <col min="7426" max="7426" width="11.125" bestFit="1" customWidth="1"/>
    <col min="7430" max="7430" width="10.375" customWidth="1"/>
    <col min="7433" max="7433" width="10" customWidth="1"/>
    <col min="7682" max="7682" width="11.125" bestFit="1" customWidth="1"/>
    <col min="7686" max="7686" width="10.375" customWidth="1"/>
    <col min="7689" max="7689" width="10" customWidth="1"/>
    <col min="7938" max="7938" width="11.125" bestFit="1" customWidth="1"/>
    <col min="7942" max="7942" width="10.375" customWidth="1"/>
    <col min="7945" max="7945" width="10" customWidth="1"/>
    <col min="8194" max="8194" width="11.125" bestFit="1" customWidth="1"/>
    <col min="8198" max="8198" width="10.375" customWidth="1"/>
    <col min="8201" max="8201" width="10" customWidth="1"/>
    <col min="8450" max="8450" width="11.125" bestFit="1" customWidth="1"/>
    <col min="8454" max="8454" width="10.375" customWidth="1"/>
    <col min="8457" max="8457" width="10" customWidth="1"/>
    <col min="8706" max="8706" width="11.125" bestFit="1" customWidth="1"/>
    <col min="8710" max="8710" width="10.375" customWidth="1"/>
    <col min="8713" max="8713" width="10" customWidth="1"/>
    <col min="8962" max="8962" width="11.125" bestFit="1" customWidth="1"/>
    <col min="8966" max="8966" width="10.375" customWidth="1"/>
    <col min="8969" max="8969" width="10" customWidth="1"/>
    <col min="9218" max="9218" width="11.125" bestFit="1" customWidth="1"/>
    <col min="9222" max="9222" width="10.375" customWidth="1"/>
    <col min="9225" max="9225" width="10" customWidth="1"/>
    <col min="9474" max="9474" width="11.125" bestFit="1" customWidth="1"/>
    <col min="9478" max="9478" width="10.375" customWidth="1"/>
    <col min="9481" max="9481" width="10" customWidth="1"/>
    <col min="9730" max="9730" width="11.125" bestFit="1" customWidth="1"/>
    <col min="9734" max="9734" width="10.375" customWidth="1"/>
    <col min="9737" max="9737" width="10" customWidth="1"/>
    <col min="9986" max="9986" width="11.125" bestFit="1" customWidth="1"/>
    <col min="9990" max="9990" width="10.375" customWidth="1"/>
    <col min="9993" max="9993" width="10" customWidth="1"/>
    <col min="10242" max="10242" width="11.125" bestFit="1" customWidth="1"/>
    <col min="10246" max="10246" width="10.375" customWidth="1"/>
    <col min="10249" max="10249" width="10" customWidth="1"/>
    <col min="10498" max="10498" width="11.125" bestFit="1" customWidth="1"/>
    <col min="10502" max="10502" width="10.375" customWidth="1"/>
    <col min="10505" max="10505" width="10" customWidth="1"/>
    <col min="10754" max="10754" width="11.125" bestFit="1" customWidth="1"/>
    <col min="10758" max="10758" width="10.375" customWidth="1"/>
    <col min="10761" max="10761" width="10" customWidth="1"/>
    <col min="11010" max="11010" width="11.125" bestFit="1" customWidth="1"/>
    <col min="11014" max="11014" width="10.375" customWidth="1"/>
    <col min="11017" max="11017" width="10" customWidth="1"/>
    <col min="11266" max="11266" width="11.125" bestFit="1" customWidth="1"/>
    <col min="11270" max="11270" width="10.375" customWidth="1"/>
    <col min="11273" max="11273" width="10" customWidth="1"/>
    <col min="11522" max="11522" width="11.125" bestFit="1" customWidth="1"/>
    <col min="11526" max="11526" width="10.375" customWidth="1"/>
    <col min="11529" max="11529" width="10" customWidth="1"/>
    <col min="11778" max="11778" width="11.125" bestFit="1" customWidth="1"/>
    <col min="11782" max="11782" width="10.375" customWidth="1"/>
    <col min="11785" max="11785" width="10" customWidth="1"/>
    <col min="12034" max="12034" width="11.125" bestFit="1" customWidth="1"/>
    <col min="12038" max="12038" width="10.375" customWidth="1"/>
    <col min="12041" max="12041" width="10" customWidth="1"/>
    <col min="12290" max="12290" width="11.125" bestFit="1" customWidth="1"/>
    <col min="12294" max="12294" width="10.375" customWidth="1"/>
    <col min="12297" max="12297" width="10" customWidth="1"/>
    <col min="12546" max="12546" width="11.125" bestFit="1" customWidth="1"/>
    <col min="12550" max="12550" width="10.375" customWidth="1"/>
    <col min="12553" max="12553" width="10" customWidth="1"/>
    <col min="12802" max="12802" width="11.125" bestFit="1" customWidth="1"/>
    <col min="12806" max="12806" width="10.375" customWidth="1"/>
    <col min="12809" max="12809" width="10" customWidth="1"/>
    <col min="13058" max="13058" width="11.125" bestFit="1" customWidth="1"/>
    <col min="13062" max="13062" width="10.375" customWidth="1"/>
    <col min="13065" max="13065" width="10" customWidth="1"/>
    <col min="13314" max="13314" width="11.125" bestFit="1" customWidth="1"/>
    <col min="13318" max="13318" width="10.375" customWidth="1"/>
    <col min="13321" max="13321" width="10" customWidth="1"/>
    <col min="13570" max="13570" width="11.125" bestFit="1" customWidth="1"/>
    <col min="13574" max="13574" width="10.375" customWidth="1"/>
    <col min="13577" max="13577" width="10" customWidth="1"/>
    <col min="13826" max="13826" width="11.125" bestFit="1" customWidth="1"/>
    <col min="13830" max="13830" width="10.375" customWidth="1"/>
    <col min="13833" max="13833" width="10" customWidth="1"/>
    <col min="14082" max="14082" width="11.125" bestFit="1" customWidth="1"/>
    <col min="14086" max="14086" width="10.375" customWidth="1"/>
    <col min="14089" max="14089" width="10" customWidth="1"/>
    <col min="14338" max="14338" width="11.125" bestFit="1" customWidth="1"/>
    <col min="14342" max="14342" width="10.375" customWidth="1"/>
    <col min="14345" max="14345" width="10" customWidth="1"/>
    <col min="14594" max="14594" width="11.125" bestFit="1" customWidth="1"/>
    <col min="14598" max="14598" width="10.375" customWidth="1"/>
    <col min="14601" max="14601" width="10" customWidth="1"/>
    <col min="14850" max="14850" width="11.125" bestFit="1" customWidth="1"/>
    <col min="14854" max="14854" width="10.375" customWidth="1"/>
    <col min="14857" max="14857" width="10" customWidth="1"/>
    <col min="15106" max="15106" width="11.125" bestFit="1" customWidth="1"/>
    <col min="15110" max="15110" width="10.375" customWidth="1"/>
    <col min="15113" max="15113" width="10" customWidth="1"/>
    <col min="15362" max="15362" width="11.125" bestFit="1" customWidth="1"/>
    <col min="15366" max="15366" width="10.375" customWidth="1"/>
    <col min="15369" max="15369" width="10" customWidth="1"/>
    <col min="15618" max="15618" width="11.125" bestFit="1" customWidth="1"/>
    <col min="15622" max="15622" width="10.375" customWidth="1"/>
    <col min="15625" max="15625" width="10" customWidth="1"/>
    <col min="15874" max="15874" width="11.125" bestFit="1" customWidth="1"/>
    <col min="15878" max="15878" width="10.375" customWidth="1"/>
    <col min="15881" max="15881" width="10" customWidth="1"/>
    <col min="16130" max="16130" width="11.125" bestFit="1" customWidth="1"/>
    <col min="16134" max="16134" width="10.375" customWidth="1"/>
    <col min="16137" max="16137" width="10" customWidth="1"/>
  </cols>
  <sheetData>
    <row r="1" spans="1:99" ht="51" customHeight="1">
      <c r="A1" s="9" t="s">
        <v>11</v>
      </c>
      <c r="B1" s="10" t="s">
        <v>12</v>
      </c>
      <c r="C1" s="11" t="s">
        <v>13</v>
      </c>
      <c r="D1" s="11" t="s">
        <v>14</v>
      </c>
      <c r="E1" s="11" t="s">
        <v>15</v>
      </c>
      <c r="F1" s="11" t="s">
        <v>16</v>
      </c>
      <c r="G1" s="11" t="s">
        <v>17</v>
      </c>
      <c r="H1" s="11" t="s">
        <v>18</v>
      </c>
      <c r="I1" s="11" t="s">
        <v>19</v>
      </c>
      <c r="J1" s="11" t="s">
        <v>20</v>
      </c>
      <c r="K1" s="11" t="s">
        <v>21</v>
      </c>
      <c r="L1" s="11" t="s">
        <v>22</v>
      </c>
      <c r="M1" s="11" t="s">
        <v>23</v>
      </c>
      <c r="N1" s="11" t="s">
        <v>24</v>
      </c>
      <c r="O1" s="12" t="s">
        <v>25</v>
      </c>
      <c r="P1" s="13"/>
      <c r="Q1" s="13"/>
      <c r="R1" s="13"/>
      <c r="S1" s="13"/>
      <c r="T1" s="13"/>
      <c r="U1" s="13"/>
      <c r="V1" s="13"/>
      <c r="W1" s="13"/>
      <c r="X1" s="13"/>
      <c r="Y1" s="13"/>
      <c r="Z1" s="13"/>
      <c r="AA1" s="14"/>
      <c r="AB1" s="15"/>
      <c r="AC1" s="15"/>
      <c r="AD1" s="15"/>
      <c r="AE1" s="15"/>
      <c r="AF1" s="15"/>
      <c r="AG1" s="1"/>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c r="CN1" s="14"/>
      <c r="CO1" s="14"/>
      <c r="CP1" s="14"/>
      <c r="CQ1" s="14"/>
      <c r="CR1" s="14"/>
      <c r="CS1" s="14"/>
      <c r="CT1" s="14"/>
      <c r="CU1" s="14"/>
    </row>
    <row r="2" spans="1:99">
      <c r="A2" s="14"/>
      <c r="B2" s="10" t="s">
        <v>0</v>
      </c>
      <c r="C2" s="16">
        <f>+'SF mapping'!D35</f>
        <v>-13.825098999999909</v>
      </c>
      <c r="D2" s="16">
        <f>+'SF mapping'!E35</f>
        <v>-10.633717999999931</v>
      </c>
      <c r="E2" s="16">
        <f>+'SF mapping'!F35</f>
        <v>-4.563303000000019</v>
      </c>
      <c r="F2" s="16">
        <f>+'SF mapping'!G35</f>
        <v>-4.5135520000000042</v>
      </c>
      <c r="G2" s="16">
        <f>+'SF mapping'!H35</f>
        <v>4.0740909999999531</v>
      </c>
      <c r="H2" s="16">
        <f>+'SF mapping'!I35</f>
        <v>27.884110999999962</v>
      </c>
      <c r="I2" s="16">
        <f>+'SF mapping'!J35</f>
        <v>46.092237999999952</v>
      </c>
      <c r="J2" s="16">
        <f>+'SF mapping'!K35</f>
        <v>42.102826999999934</v>
      </c>
      <c r="K2" s="16">
        <f>+'SF mapping'!L35</f>
        <v>36.199188999999933</v>
      </c>
      <c r="L2" s="16">
        <f>+'SF mapping'!M35</f>
        <v>20.874737999999979</v>
      </c>
      <c r="M2" s="16">
        <f>+'SF mapping'!N35</f>
        <v>6.4258179999999356</v>
      </c>
      <c r="N2" s="16">
        <f>+'SF mapping'!O35</f>
        <v>-8.5490679999998065</v>
      </c>
      <c r="O2" s="17">
        <f>SUM(C2:N2)</f>
        <v>141.56827199999998</v>
      </c>
      <c r="P2" s="18"/>
      <c r="Q2" s="18"/>
      <c r="R2" s="18"/>
      <c r="S2" s="18"/>
      <c r="T2" s="18"/>
      <c r="U2" s="18"/>
      <c r="V2" s="18"/>
      <c r="W2" s="18"/>
      <c r="X2" s="18"/>
      <c r="Y2" s="18"/>
      <c r="Z2" s="18"/>
      <c r="AA2" s="19"/>
      <c r="AB2" s="14"/>
      <c r="AC2" s="14"/>
      <c r="AD2" s="14"/>
      <c r="AE2" s="14"/>
      <c r="AF2" s="14"/>
      <c r="AG2" s="19"/>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row>
    <row r="3" spans="1:99">
      <c r="A3" s="14"/>
      <c r="B3" s="10" t="s">
        <v>1</v>
      </c>
      <c r="C3" s="16">
        <f>+'SF mapping'!P35</f>
        <v>-20.380535000000009</v>
      </c>
      <c r="D3" s="16">
        <f>+'SF mapping'!Q35</f>
        <v>-14.826434999999947</v>
      </c>
      <c r="E3" s="16">
        <f>+'SF mapping'!R35</f>
        <v>-4.0685859999998684</v>
      </c>
      <c r="F3" s="16">
        <f>+'SF mapping'!S35</f>
        <v>14.469569000000092</v>
      </c>
      <c r="G3" s="16">
        <f>+'SF mapping'!T35</f>
        <v>33.649312000000009</v>
      </c>
      <c r="H3" s="16">
        <f>+'SF mapping'!U35</f>
        <v>36.650733999999943</v>
      </c>
      <c r="I3" s="16">
        <f>+'SF mapping'!V35</f>
        <v>34.763034999999945</v>
      </c>
      <c r="J3" s="16">
        <f>+'SF mapping'!W35</f>
        <v>22.78790499999991</v>
      </c>
      <c r="K3" s="16">
        <f>+'SF mapping'!X35</f>
        <v>25.652527000000418</v>
      </c>
      <c r="L3" s="16">
        <f>+'SF mapping'!Y35</f>
        <v>8.6402639999998883</v>
      </c>
      <c r="M3" s="16">
        <f>+'SF mapping'!Z35</f>
        <v>2.9397640000001957</v>
      </c>
      <c r="N3" s="16">
        <f>+'SF mapping'!AA35</f>
        <v>-4.1314259999999194</v>
      </c>
      <c r="O3" s="17">
        <f t="shared" ref="O3:O9" si="0">SUM(C3:N3)</f>
        <v>136.14612800000066</v>
      </c>
      <c r="P3" s="18"/>
      <c r="Q3" s="18"/>
      <c r="R3" s="18"/>
      <c r="S3" s="18"/>
      <c r="T3" s="18"/>
      <c r="U3" s="18"/>
      <c r="V3" s="18"/>
      <c r="W3" s="18"/>
      <c r="X3" s="18"/>
      <c r="Y3" s="18"/>
      <c r="Z3" s="18"/>
      <c r="AA3" s="19"/>
      <c r="AB3" s="14"/>
      <c r="AC3" s="14"/>
      <c r="AD3" s="14"/>
      <c r="AE3" s="14"/>
      <c r="AF3" s="14"/>
      <c r="AG3" s="19"/>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row>
    <row r="4" spans="1:99" ht="11.25" customHeight="1">
      <c r="A4" s="186" t="s">
        <v>104</v>
      </c>
      <c r="B4" s="10" t="s">
        <v>2</v>
      </c>
      <c r="C4" s="16">
        <f>+'SF mapping'!AB35</f>
        <v>-11.686990000000151</v>
      </c>
      <c r="D4" s="16">
        <f>+'SF mapping'!AC35</f>
        <v>-8.2323949999999968</v>
      </c>
      <c r="E4" s="16">
        <f>+'SF mapping'!AD35</f>
        <v>-7.1165320000000065</v>
      </c>
      <c r="F4" s="16">
        <f>+'SF mapping'!AE35</f>
        <v>9.6413350000000264</v>
      </c>
      <c r="G4" s="16">
        <f>+'SF mapping'!AF35</f>
        <v>28.343943000000195</v>
      </c>
      <c r="H4" s="16">
        <f>+'SF mapping'!AG35</f>
        <v>29.459745999999996</v>
      </c>
      <c r="I4" s="16">
        <f>+'SF mapping'!AH35</f>
        <v>31.246942000000217</v>
      </c>
      <c r="J4" s="16">
        <f>+'SF mapping'!AI35</f>
        <v>26.074336999999787</v>
      </c>
      <c r="K4" s="16">
        <f>+'SF mapping'!AJ35</f>
        <v>25.190377999999782</v>
      </c>
      <c r="L4" s="16">
        <f>+'SF mapping'!AK35</f>
        <v>15.294095000000198</v>
      </c>
      <c r="M4" s="16">
        <f>+'SF mapping'!AL35</f>
        <v>2.4510270000000673</v>
      </c>
      <c r="N4" s="16">
        <f>+'SF mapping'!AM35</f>
        <v>-13.366334000000052</v>
      </c>
      <c r="O4" s="17">
        <f t="shared" si="0"/>
        <v>127.29955200000006</v>
      </c>
      <c r="P4" s="18"/>
      <c r="Q4" s="18"/>
      <c r="R4" s="18"/>
      <c r="S4" s="18"/>
      <c r="T4" s="18"/>
      <c r="U4" s="18"/>
      <c r="V4" s="18"/>
      <c r="W4" s="18"/>
      <c r="X4" s="18"/>
      <c r="Y4" s="18"/>
      <c r="Z4" s="18"/>
      <c r="AA4" s="19"/>
      <c r="AB4" s="14"/>
      <c r="AC4" s="14"/>
      <c r="AD4" s="14"/>
      <c r="AE4" s="14"/>
      <c r="AF4" s="14"/>
      <c r="AG4" s="19"/>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row>
    <row r="5" spans="1:99">
      <c r="A5" s="186"/>
      <c r="B5" s="10" t="s">
        <v>3</v>
      </c>
      <c r="C5" s="16">
        <f>+'SF mapping'!AN35</f>
        <v>-24.141213999999991</v>
      </c>
      <c r="D5" s="16">
        <f>+'SF mapping'!AO35</f>
        <v>-27.218541999999957</v>
      </c>
      <c r="E5" s="16">
        <f>+'SF mapping'!AP35</f>
        <v>-17.82042931597698</v>
      </c>
      <c r="F5" s="16">
        <f>+'SF mapping'!AQ35</f>
        <v>-6.6323378265095698</v>
      </c>
      <c r="G5" s="16">
        <f>+'SF mapping'!AR35</f>
        <v>16.237207855276438</v>
      </c>
      <c r="H5" s="16">
        <f>+'SF mapping'!AS35</f>
        <v>22.43373728378549</v>
      </c>
      <c r="I5" s="16">
        <f>+'SF mapping'!AT35</f>
        <v>25.967463344743692</v>
      </c>
      <c r="J5" s="16">
        <f>+'SF mapping'!AU35</f>
        <v>21.711895999624176</v>
      </c>
      <c r="K5" s="16">
        <f>+'SF mapping'!AV35</f>
        <v>16.49113356260159</v>
      </c>
      <c r="L5" s="16">
        <f>+'SF mapping'!AW35</f>
        <v>0.53123106058228586</v>
      </c>
      <c r="M5" s="16">
        <f>+'SF mapping'!AX35</f>
        <v>-10.325916437398519</v>
      </c>
      <c r="N5" s="16">
        <f>+'SF mapping'!AY35</f>
        <v>-29.972739376440359</v>
      </c>
      <c r="O5" s="17">
        <f t="shared" si="0"/>
        <v>-12.738509849711704</v>
      </c>
      <c r="P5" s="18"/>
      <c r="Q5" s="18"/>
      <c r="R5" s="18"/>
      <c r="S5" s="18"/>
      <c r="T5" s="18"/>
      <c r="U5" s="18"/>
      <c r="V5" s="18"/>
      <c r="W5" s="18"/>
      <c r="X5" s="18"/>
      <c r="Y5" s="18"/>
      <c r="Z5" s="18"/>
      <c r="AA5" s="19"/>
      <c r="AB5" s="14"/>
      <c r="AC5" s="14"/>
      <c r="AD5" s="14"/>
      <c r="AE5" s="14"/>
      <c r="AF5" s="14"/>
      <c r="AG5" s="19"/>
      <c r="AH5" s="14"/>
      <c r="AI5" s="14"/>
      <c r="AJ5" s="14"/>
      <c r="AK5" s="14"/>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c r="BX5" s="14"/>
      <c r="BY5" s="14"/>
      <c r="BZ5" s="14"/>
      <c r="CA5" s="14"/>
      <c r="CB5" s="14"/>
      <c r="CC5" s="14"/>
      <c r="CD5" s="14"/>
      <c r="CE5" s="14"/>
      <c r="CF5" s="14"/>
      <c r="CG5" s="14"/>
      <c r="CH5" s="14"/>
      <c r="CI5" s="14"/>
      <c r="CJ5" s="14"/>
      <c r="CK5" s="14"/>
      <c r="CL5" s="14"/>
      <c r="CM5" s="14"/>
      <c r="CN5" s="14"/>
      <c r="CO5" s="14"/>
      <c r="CP5" s="14"/>
      <c r="CQ5" s="14"/>
      <c r="CR5" s="14"/>
      <c r="CS5" s="14"/>
      <c r="CT5" s="14"/>
      <c r="CU5" s="14"/>
    </row>
    <row r="6" spans="1:99">
      <c r="A6" s="14"/>
      <c r="B6" s="10" t="s">
        <v>4</v>
      </c>
      <c r="C6" s="16">
        <f>+'SF mapping'!AZ35</f>
        <v>-45.917488979310974</v>
      </c>
      <c r="D6" s="16">
        <f>+'SF mapping'!BA35</f>
        <v>-57.034162437398322</v>
      </c>
      <c r="E6" s="16">
        <f>+'SF mapping'!BB35</f>
        <v>-50.072852236093922</v>
      </c>
      <c r="F6" s="16">
        <f>+'SF mapping'!BC35</f>
        <v>-39.02065150327735</v>
      </c>
      <c r="G6" s="16">
        <f>+'SF mapping'!BD35</f>
        <v>-16.799284425523183</v>
      </c>
      <c r="H6" s="16">
        <f>+'SF mapping'!BE35</f>
        <v>-1.1177340028650633</v>
      </c>
      <c r="I6" s="16">
        <f>+'SF mapping'!BF35</f>
        <v>5.5686004166577732</v>
      </c>
      <c r="J6" s="16">
        <f>+'SF mapping'!BG35</f>
        <v>-0.29967918347142586</v>
      </c>
      <c r="K6" s="16">
        <f>+'SF mapping'!BH35</f>
        <v>-1.6745281839616837</v>
      </c>
      <c r="L6" s="16">
        <f>+'SF mapping'!BI35</f>
        <v>9.7862290155212577</v>
      </c>
      <c r="M6" s="16">
        <f>+'SF mapping'!BJ35</f>
        <v>9.820500816038475</v>
      </c>
      <c r="N6" s="16">
        <f>+'SF mapping'!BK35</f>
        <v>-5.3895269849690521</v>
      </c>
      <c r="O6" s="17">
        <f t="shared" si="0"/>
        <v>-192.15057768865347</v>
      </c>
      <c r="P6" s="18"/>
      <c r="Q6" s="18"/>
      <c r="R6" s="18"/>
      <c r="S6" s="18"/>
      <c r="T6" s="18"/>
      <c r="U6" s="18"/>
      <c r="V6" s="18"/>
      <c r="W6" s="18"/>
      <c r="X6" s="18"/>
      <c r="Y6" s="18"/>
      <c r="Z6" s="18"/>
      <c r="AA6" s="19"/>
      <c r="AB6" s="14"/>
      <c r="AC6" s="14"/>
      <c r="AD6" s="14"/>
      <c r="AE6" s="14"/>
      <c r="AF6" s="14"/>
      <c r="AG6" s="19"/>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c r="BI6" s="14"/>
      <c r="BJ6" s="14"/>
      <c r="BK6" s="14"/>
      <c r="BL6" s="14"/>
      <c r="BM6" s="14"/>
      <c r="BN6" s="14"/>
      <c r="BO6" s="14"/>
      <c r="BP6" s="14"/>
      <c r="BQ6" s="14"/>
      <c r="BR6" s="14"/>
      <c r="BS6" s="14"/>
      <c r="BT6" s="14"/>
      <c r="BU6" s="14"/>
      <c r="BV6" s="14"/>
      <c r="BW6" s="14"/>
      <c r="BX6" s="14"/>
      <c r="BY6" s="14"/>
      <c r="BZ6" s="14"/>
      <c r="CA6" s="14"/>
      <c r="CB6" s="14"/>
      <c r="CC6" s="14"/>
      <c r="CD6" s="14"/>
      <c r="CE6" s="14"/>
      <c r="CF6" s="14"/>
      <c r="CG6" s="14"/>
      <c r="CH6" s="14"/>
      <c r="CI6" s="14"/>
      <c r="CJ6" s="14"/>
      <c r="CK6" s="14"/>
      <c r="CL6" s="14"/>
      <c r="CM6" s="14"/>
      <c r="CN6" s="14"/>
      <c r="CO6" s="14"/>
      <c r="CP6" s="14"/>
      <c r="CQ6" s="14"/>
      <c r="CR6" s="14"/>
      <c r="CS6" s="14"/>
      <c r="CT6" s="14"/>
      <c r="CU6" s="14"/>
    </row>
    <row r="7" spans="1:99">
      <c r="A7" s="14"/>
      <c r="B7" s="10" t="s">
        <v>26</v>
      </c>
      <c r="C7" s="16">
        <f>+'SF mapping'!BL35</f>
        <v>-2.2937178678332657</v>
      </c>
      <c r="D7" s="16">
        <f>+'SF mapping'!BM35</f>
        <v>-17.263997183961465</v>
      </c>
      <c r="E7" s="16">
        <f>+'SF mapping'!BN35</f>
        <v>-15.650983951045305</v>
      </c>
      <c r="F7" s="16">
        <f>+'SF mapping'!BO35</f>
        <v>-17.782047260664399</v>
      </c>
      <c r="G7" s="16">
        <f>+'SF mapping'!BP35</f>
        <v>-18.164098221931795</v>
      </c>
      <c r="H7" s="16">
        <f>+'SF mapping'!BQ35</f>
        <v>-5.4564795638882515</v>
      </c>
      <c r="I7" s="16">
        <f>+'SF mapping'!BR35</f>
        <v>0.61050390809759847</v>
      </c>
      <c r="J7" s="16">
        <f>+'SF mapping'!BS35</f>
        <v>2.6887799008788988</v>
      </c>
      <c r="K7" s="16">
        <f>+'SF mapping'!BT35</f>
        <v>0.35720903090850697</v>
      </c>
      <c r="L7" s="16">
        <f>+'SF mapping'!BU35</f>
        <v>-3.8997200991209411</v>
      </c>
      <c r="M7" s="16">
        <f>+'SF mapping'!BV35</f>
        <v>-13.289414969091467</v>
      </c>
      <c r="N7" s="16">
        <f>+'SF mapping'!BW35</f>
        <v>-23.191453969091299</v>
      </c>
      <c r="O7" s="17">
        <f t="shared" si="0"/>
        <v>-113.33542024674318</v>
      </c>
      <c r="P7" s="18"/>
      <c r="Q7" s="18"/>
      <c r="R7" s="18"/>
      <c r="S7" s="18"/>
      <c r="T7" s="18"/>
      <c r="U7" s="18"/>
      <c r="V7" s="18"/>
      <c r="W7" s="18"/>
      <c r="X7" s="18"/>
      <c r="Y7" s="18"/>
      <c r="Z7" s="18"/>
      <c r="AA7" s="19"/>
      <c r="AB7" s="14"/>
      <c r="AC7" s="14"/>
      <c r="AD7" s="14"/>
      <c r="AE7" s="14"/>
      <c r="AF7" s="14"/>
      <c r="AG7" s="19"/>
      <c r="AH7" s="14"/>
      <c r="AI7" s="14"/>
      <c r="AJ7" s="14"/>
      <c r="AK7" s="14"/>
      <c r="AL7" s="14"/>
      <c r="AM7" s="14"/>
      <c r="AN7" s="14"/>
      <c r="AO7" s="14"/>
      <c r="AP7" s="14"/>
      <c r="AQ7" s="14"/>
      <c r="AR7" s="14"/>
      <c r="AS7" s="14"/>
      <c r="AT7" s="14"/>
      <c r="AU7" s="14"/>
      <c r="AV7" s="14"/>
      <c r="AW7" s="14"/>
      <c r="AX7" s="14"/>
      <c r="AY7" s="14"/>
      <c r="AZ7" s="14"/>
      <c r="BA7" s="14"/>
      <c r="BB7" s="14"/>
      <c r="BC7" s="14"/>
      <c r="BD7" s="14"/>
      <c r="BE7" s="14"/>
      <c r="BF7" s="14"/>
      <c r="BG7" s="14"/>
      <c r="BH7" s="14"/>
      <c r="BI7" s="14"/>
      <c r="BJ7" s="14"/>
      <c r="BK7" s="14"/>
      <c r="BL7" s="14"/>
      <c r="BM7" s="14"/>
      <c r="BN7" s="14"/>
      <c r="BO7" s="14"/>
      <c r="BP7" s="14"/>
      <c r="BQ7" s="14"/>
      <c r="BR7" s="14"/>
      <c r="BS7" s="14"/>
      <c r="BT7" s="14"/>
      <c r="BU7" s="14"/>
      <c r="BV7" s="14"/>
      <c r="BW7" s="14"/>
      <c r="BX7" s="14"/>
      <c r="BY7" s="14"/>
      <c r="BZ7" s="14"/>
      <c r="CA7" s="14"/>
      <c r="CB7" s="14"/>
      <c r="CC7" s="14"/>
      <c r="CD7" s="14"/>
      <c r="CE7" s="14"/>
      <c r="CF7" s="14"/>
      <c r="CG7" s="14"/>
      <c r="CH7" s="14"/>
      <c r="CI7" s="14"/>
      <c r="CJ7" s="14"/>
      <c r="CK7" s="14"/>
      <c r="CL7" s="14"/>
      <c r="CM7" s="14"/>
      <c r="CN7" s="14"/>
      <c r="CO7" s="14"/>
      <c r="CP7" s="14"/>
      <c r="CQ7" s="14"/>
      <c r="CR7" s="14"/>
      <c r="CS7" s="14"/>
      <c r="CT7" s="14"/>
      <c r="CU7" s="14"/>
    </row>
    <row r="8" spans="1:99">
      <c r="A8" s="14"/>
      <c r="B8" s="10" t="s">
        <v>27</v>
      </c>
      <c r="C8" s="16">
        <f>+'SF mapping'!BX35</f>
        <v>-29.618892359179313</v>
      </c>
      <c r="D8" s="16">
        <f>+'SF mapping'!BY35</f>
        <v>-32.207838969091426</v>
      </c>
      <c r="E8" s="16">
        <f>+'SF mapping'!BZ35</f>
        <v>-31.25992599999995</v>
      </c>
      <c r="F8" s="16">
        <f>+'SF mapping'!CA35</f>
        <v>-30.401976000000104</v>
      </c>
      <c r="G8" s="16">
        <f>+'SF mapping'!CB35</f>
        <v>-30.345591000000013</v>
      </c>
      <c r="H8" s="16">
        <f>+'SF mapping'!CC35</f>
        <v>-25.536023</v>
      </c>
      <c r="I8" s="16">
        <f>+'SF mapping'!CD35</f>
        <v>-25.931067999999868</v>
      </c>
      <c r="J8" s="16">
        <f>+'SF mapping'!CE35</f>
        <v>-25.12094100000013</v>
      </c>
      <c r="K8" s="16">
        <f>+'SF mapping'!CF35</f>
        <v>-32.92692100000022</v>
      </c>
      <c r="L8" s="16">
        <f>+'SF mapping'!CG35</f>
        <v>-38.411244999999781</v>
      </c>
      <c r="M8" s="16">
        <f>+'SF mapping'!CH35</f>
        <v>-35.701373000000103</v>
      </c>
      <c r="N8" s="16">
        <f>+'SF mapping'!CI35</f>
        <v>-32.60942799999998</v>
      </c>
      <c r="O8" s="17">
        <f t="shared" si="0"/>
        <v>-370.07122332827089</v>
      </c>
      <c r="P8" s="18"/>
      <c r="Q8" s="18"/>
      <c r="R8" s="18"/>
      <c r="S8" s="18"/>
      <c r="T8" s="18"/>
      <c r="U8" s="18"/>
      <c r="V8" s="18"/>
      <c r="W8" s="18"/>
      <c r="X8" s="18"/>
      <c r="Y8" s="18"/>
      <c r="Z8" s="18"/>
      <c r="AA8" s="19"/>
      <c r="AB8" s="14"/>
      <c r="AC8" s="14"/>
      <c r="AD8" s="14"/>
      <c r="AE8" s="14"/>
      <c r="AF8" s="14"/>
      <c r="AG8" s="19"/>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c r="CC8" s="14"/>
      <c r="CD8" s="14"/>
      <c r="CE8" s="14"/>
      <c r="CF8" s="14"/>
      <c r="CG8" s="14"/>
      <c r="CH8" s="14"/>
      <c r="CI8" s="14"/>
      <c r="CJ8" s="14"/>
      <c r="CK8" s="14"/>
      <c r="CL8" s="14"/>
      <c r="CM8" s="14"/>
      <c r="CN8" s="14"/>
      <c r="CO8" s="14"/>
      <c r="CP8" s="14"/>
      <c r="CQ8" s="14"/>
      <c r="CR8" s="14"/>
      <c r="CS8" s="14"/>
      <c r="CT8" s="14"/>
      <c r="CU8" s="14"/>
    </row>
    <row r="9" spans="1:99">
      <c r="A9" s="14"/>
      <c r="B9" s="10" t="s">
        <v>28</v>
      </c>
      <c r="C9" s="16">
        <f>+'SF mapping'!CJ35</f>
        <v>-29.031186000000048</v>
      </c>
      <c r="D9" s="16">
        <f>+'SF mapping'!CK35</f>
        <v>-30.616994000000091</v>
      </c>
      <c r="E9" s="16">
        <f>+'SF mapping'!CL35</f>
        <v>-25.676996000000145</v>
      </c>
      <c r="F9" s="16">
        <f>+'SF mapping'!CM35</f>
        <v>-22.850857000000133</v>
      </c>
      <c r="G9" s="16">
        <f>+'SF mapping'!CN35</f>
        <v>-15.479048000000034</v>
      </c>
      <c r="H9" s="16">
        <f>+'SF mapping'!CO35</f>
        <v>-13.133689</v>
      </c>
      <c r="I9" s="16">
        <f>+'SF mapping'!CP35</f>
        <v>-14.040751</v>
      </c>
      <c r="J9" s="16">
        <f>+'SF mapping'!CQ35</f>
        <v>-17.089956000000004</v>
      </c>
      <c r="K9" s="16">
        <f>+'SF mapping'!CR35</f>
        <v>-21.815249000000005</v>
      </c>
      <c r="L9" s="16">
        <f>+'SF mapping'!CS35</f>
        <v>-23.871843999999996</v>
      </c>
      <c r="M9" s="16">
        <f>+'SF mapping'!CT35</f>
        <v>-29.294032000000001</v>
      </c>
      <c r="N9" s="16">
        <f>+'SF mapping'!CU35</f>
        <v>-39.697296999999999</v>
      </c>
      <c r="O9" s="17">
        <f t="shared" si="0"/>
        <v>-282.59789900000044</v>
      </c>
      <c r="P9" s="18"/>
      <c r="Q9" s="18"/>
      <c r="R9" s="18"/>
      <c r="S9" s="18"/>
      <c r="T9" s="18"/>
      <c r="U9" s="18"/>
      <c r="V9" s="18"/>
      <c r="W9" s="18"/>
      <c r="X9" s="18"/>
      <c r="Y9" s="18"/>
      <c r="Z9" s="18"/>
      <c r="AA9" s="19"/>
      <c r="AB9" s="14"/>
      <c r="AC9" s="14"/>
      <c r="AD9" s="14"/>
      <c r="AE9" s="14"/>
      <c r="AF9" s="14"/>
      <c r="AG9" s="19"/>
      <c r="AH9" s="14"/>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c r="BT9" s="14"/>
      <c r="BU9" s="14"/>
      <c r="BV9" s="14"/>
      <c r="BW9" s="14"/>
      <c r="BX9" s="14"/>
      <c r="BY9" s="14"/>
      <c r="BZ9" s="14"/>
      <c r="CA9" s="14"/>
      <c r="CB9" s="14"/>
      <c r="CC9" s="14"/>
      <c r="CD9" s="14"/>
      <c r="CE9" s="14"/>
      <c r="CF9" s="14"/>
      <c r="CG9" s="14"/>
      <c r="CH9" s="14"/>
      <c r="CI9" s="14"/>
      <c r="CJ9" s="14"/>
      <c r="CK9" s="14"/>
      <c r="CL9" s="14"/>
      <c r="CM9" s="14"/>
      <c r="CN9" s="14"/>
      <c r="CO9" s="14"/>
      <c r="CP9" s="14"/>
      <c r="CQ9" s="14"/>
      <c r="CR9" s="14"/>
      <c r="CS9" s="14"/>
      <c r="CT9" s="14"/>
      <c r="CU9" s="14"/>
    </row>
    <row r="10" spans="1:99">
      <c r="A10" s="14"/>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BW10" s="14"/>
      <c r="BX10" s="14"/>
      <c r="BY10" s="14"/>
      <c r="BZ10" s="14"/>
      <c r="CA10" s="14"/>
      <c r="CB10" s="14"/>
      <c r="CC10" s="14"/>
      <c r="CD10" s="14"/>
      <c r="CE10" s="14"/>
      <c r="CF10" s="14"/>
      <c r="CG10" s="14"/>
      <c r="CH10" s="14"/>
      <c r="CI10" s="14"/>
      <c r="CJ10" s="14"/>
      <c r="CK10" s="14"/>
      <c r="CL10" s="14"/>
      <c r="CM10" s="14"/>
      <c r="CN10" s="14"/>
      <c r="CO10" s="14"/>
      <c r="CP10" s="14"/>
      <c r="CQ10" s="14"/>
      <c r="CR10" s="14"/>
      <c r="CS10" s="14"/>
      <c r="CT10" s="14"/>
      <c r="CU10" s="14"/>
    </row>
    <row r="11" spans="1:99">
      <c r="A11" s="14"/>
      <c r="B11" s="2" t="s">
        <v>10</v>
      </c>
      <c r="C11" s="20"/>
      <c r="D11" s="21"/>
      <c r="E11" s="14"/>
      <c r="F11" s="14"/>
      <c r="G11" s="14"/>
      <c r="H11" s="14"/>
      <c r="I11" s="14"/>
      <c r="J11" s="14"/>
      <c r="K11" s="14"/>
      <c r="L11" s="14"/>
      <c r="M11" s="14"/>
      <c r="N11" s="14"/>
      <c r="O11" s="14"/>
      <c r="P11" s="14"/>
      <c r="Q11" s="22"/>
      <c r="R11" s="22"/>
      <c r="S11" s="22"/>
      <c r="T11" s="22"/>
      <c r="U11" s="22"/>
      <c r="V11" s="22"/>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row>
    <row r="12" spans="1:99">
      <c r="A12" s="14"/>
      <c r="B12" s="14"/>
      <c r="C12" s="14"/>
      <c r="D12" s="14"/>
      <c r="E12" s="14"/>
      <c r="F12" s="14"/>
      <c r="G12" s="14"/>
      <c r="H12" s="14"/>
      <c r="I12" s="14"/>
      <c r="J12" s="14"/>
      <c r="K12" s="14"/>
      <c r="L12" s="14"/>
      <c r="M12" s="14"/>
      <c r="N12" s="14"/>
      <c r="O12" s="14"/>
      <c r="P12" s="14"/>
      <c r="Q12" s="22"/>
      <c r="R12" s="22"/>
      <c r="S12" s="22"/>
      <c r="T12" s="22"/>
      <c r="U12" s="22"/>
      <c r="V12" s="22"/>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row>
    <row r="13" spans="1:99" ht="76.5">
      <c r="A13" s="9" t="s">
        <v>72</v>
      </c>
      <c r="B13" s="23"/>
      <c r="C13" s="24" t="s">
        <v>29</v>
      </c>
      <c r="D13" s="24" t="s">
        <v>30</v>
      </c>
      <c r="E13" s="25" t="s">
        <v>31</v>
      </c>
      <c r="F13" s="24" t="s">
        <v>32</v>
      </c>
      <c r="G13" s="24" t="s">
        <v>33</v>
      </c>
      <c r="H13" s="26" t="s">
        <v>34</v>
      </c>
      <c r="I13" s="27"/>
      <c r="J13" s="182" t="s">
        <v>35</v>
      </c>
      <c r="K13" s="183"/>
      <c r="L13" s="183"/>
      <c r="M13" s="183"/>
      <c r="N13" s="183"/>
      <c r="O13" s="184"/>
      <c r="P13" s="14"/>
      <c r="Q13" s="185"/>
      <c r="R13" s="185"/>
      <c r="S13" s="185"/>
      <c r="T13" s="185"/>
      <c r="U13" s="185"/>
      <c r="V13" s="185"/>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row>
    <row r="14" spans="1:99" ht="13.5" customHeight="1">
      <c r="A14" s="14"/>
      <c r="B14" s="28" t="s">
        <v>0</v>
      </c>
      <c r="C14" s="29">
        <f>AVERAGE($C2:$N2)</f>
        <v>11.797355999999999</v>
      </c>
      <c r="D14" s="30"/>
      <c r="E14" s="30"/>
      <c r="F14" s="30"/>
      <c r="G14" s="29">
        <f>$G$22</f>
        <v>-1.6527218376583441</v>
      </c>
      <c r="H14" s="31">
        <f>$H$22</f>
        <v>17.997531927253718</v>
      </c>
      <c r="I14" s="19"/>
      <c r="J14" s="32" t="s">
        <v>36</v>
      </c>
      <c r="K14" s="33"/>
      <c r="L14" s="22"/>
      <c r="M14" s="34" t="str">
        <f>IF(C18&lt;G$22,"abnormally negative",IF(C18&gt;H$22,"abnormally positive","candidate for normal period"))</f>
        <v>abnormally negative</v>
      </c>
      <c r="N14" s="34"/>
      <c r="O14" s="35"/>
      <c r="P14" s="14"/>
      <c r="Q14" s="34"/>
      <c r="R14" s="34"/>
      <c r="S14" s="36"/>
      <c r="T14" s="34"/>
      <c r="U14" s="33"/>
      <c r="V14" s="36"/>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row>
    <row r="15" spans="1:99">
      <c r="A15" s="14"/>
      <c r="B15" s="28" t="s">
        <v>1</v>
      </c>
      <c r="C15" s="29">
        <f>AVERAGE($C3:$N3)</f>
        <v>11.345510666666721</v>
      </c>
      <c r="D15" s="30"/>
      <c r="E15" s="30"/>
      <c r="F15" s="30"/>
      <c r="G15" s="29">
        <f t="shared" ref="G15:G21" si="1">$G$22</f>
        <v>-1.6527218376583441</v>
      </c>
      <c r="H15" s="31">
        <f t="shared" ref="H15:H21" si="2">$H$22</f>
        <v>17.997531927253718</v>
      </c>
      <c r="I15" s="19"/>
      <c r="J15" s="32" t="s">
        <v>37</v>
      </c>
      <c r="K15" s="33"/>
      <c r="L15" s="22"/>
      <c r="M15" s="34" t="str">
        <f t="shared" ref="M15:M17" si="3">IF(C19&lt;G$22,"abnormally negative",IF(C19&gt;H$22,"abnormally positive","candidate for normal period"))</f>
        <v>abnormally negative</v>
      </c>
      <c r="N15" s="34"/>
      <c r="O15" s="35"/>
      <c r="P15" s="14"/>
      <c r="Q15" s="34"/>
      <c r="R15" s="34"/>
      <c r="S15" s="36"/>
      <c r="T15" s="34"/>
      <c r="U15" s="34"/>
      <c r="V15" s="36"/>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row>
    <row r="16" spans="1:99">
      <c r="A16" s="14"/>
      <c r="B16" s="28" t="s">
        <v>2</v>
      </c>
      <c r="C16" s="29">
        <f>AVERAGE($C4:$N4)</f>
        <v>10.608296000000005</v>
      </c>
      <c r="D16" s="30"/>
      <c r="E16" s="30"/>
      <c r="F16" s="30"/>
      <c r="G16" s="29">
        <f t="shared" si="1"/>
        <v>-1.6527218376583441</v>
      </c>
      <c r="H16" s="31">
        <f t="shared" si="2"/>
        <v>17.997531927253718</v>
      </c>
      <c r="I16" s="19"/>
      <c r="J16" s="32" t="s">
        <v>38</v>
      </c>
      <c r="K16" s="33"/>
      <c r="L16" s="22"/>
      <c r="M16" s="34" t="str">
        <f>IF(C20&lt;G$22,"abnormally negative",IF(C20&gt;H$22,"abnormally positive","candidate for normal period"))</f>
        <v>abnormally negative</v>
      </c>
      <c r="N16" s="34"/>
      <c r="O16" s="35"/>
      <c r="P16" s="14"/>
      <c r="Q16" s="34"/>
      <c r="R16" s="34"/>
      <c r="S16" s="36"/>
      <c r="T16" s="34"/>
      <c r="U16" s="34"/>
      <c r="V16" s="36"/>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row>
    <row r="17" spans="1:99">
      <c r="A17" s="14"/>
      <c r="B17" s="28" t="s">
        <v>3</v>
      </c>
      <c r="C17" s="29">
        <f>AVERAGE($C5:$N5)</f>
        <v>-1.0615424874759753</v>
      </c>
      <c r="D17" s="30"/>
      <c r="E17" s="30"/>
      <c r="F17" s="30"/>
      <c r="G17" s="29">
        <f t="shared" si="1"/>
        <v>-1.6527218376583441</v>
      </c>
      <c r="H17" s="31">
        <f t="shared" si="2"/>
        <v>17.997531927253718</v>
      </c>
      <c r="I17" s="19"/>
      <c r="J17" s="37" t="s">
        <v>39</v>
      </c>
      <c r="K17" s="38"/>
      <c r="L17" s="39"/>
      <c r="M17" s="40" t="str">
        <f t="shared" si="3"/>
        <v>abnormally negative</v>
      </c>
      <c r="N17" s="40"/>
      <c r="O17" s="41"/>
      <c r="P17" s="14"/>
      <c r="Q17" s="34"/>
      <c r="R17" s="34"/>
      <c r="S17" s="36"/>
      <c r="T17" s="34"/>
      <c r="U17" s="34"/>
      <c r="V17" s="36"/>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row>
    <row r="18" spans="1:99">
      <c r="A18" s="14"/>
      <c r="B18" s="28" t="s">
        <v>4</v>
      </c>
      <c r="C18" s="29">
        <f>AVERAGE($C6:$N6)</f>
        <v>-16.012548140721123</v>
      </c>
      <c r="D18" s="30"/>
      <c r="E18" s="30"/>
      <c r="F18" s="30"/>
      <c r="G18" s="29">
        <f t="shared" si="1"/>
        <v>-1.6527218376583441</v>
      </c>
      <c r="H18" s="31">
        <f t="shared" si="2"/>
        <v>17.997531927253718</v>
      </c>
      <c r="I18" s="19"/>
      <c r="J18" s="14"/>
      <c r="K18" s="14"/>
      <c r="L18" s="14"/>
      <c r="M18" s="14"/>
      <c r="N18" s="14"/>
      <c r="O18" s="14"/>
      <c r="P18" s="14"/>
      <c r="Q18" s="34"/>
      <c r="R18" s="34"/>
      <c r="S18" s="34"/>
      <c r="T18" s="34"/>
      <c r="U18" s="34"/>
      <c r="V18" s="36"/>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c r="BX18" s="14"/>
      <c r="BY18" s="14"/>
      <c r="BZ18" s="14"/>
      <c r="CA18" s="14"/>
      <c r="CB18" s="14"/>
      <c r="CC18" s="14"/>
      <c r="CD18" s="14"/>
      <c r="CE18" s="14"/>
      <c r="CF18" s="14"/>
      <c r="CG18" s="14"/>
      <c r="CH18" s="14"/>
      <c r="CI18" s="14"/>
      <c r="CJ18" s="14"/>
      <c r="CK18" s="14"/>
      <c r="CL18" s="14"/>
      <c r="CM18" s="14"/>
      <c r="CN18" s="14"/>
      <c r="CO18" s="14"/>
      <c r="CP18" s="14"/>
      <c r="CQ18" s="14"/>
      <c r="CR18" s="14"/>
      <c r="CS18" s="14"/>
      <c r="CT18" s="14"/>
      <c r="CU18" s="14"/>
    </row>
    <row r="19" spans="1:99" ht="15">
      <c r="A19" s="14"/>
      <c r="B19" s="28" t="s">
        <v>26</v>
      </c>
      <c r="C19" s="29">
        <f t="shared" ref="C19:C20" si="4">AVERAGE($C7:$N7)</f>
        <v>-9.4446183538952653</v>
      </c>
      <c r="D19" s="30"/>
      <c r="E19" s="30"/>
      <c r="F19" s="30"/>
      <c r="G19" s="29">
        <f t="shared" si="1"/>
        <v>-1.6527218376583441</v>
      </c>
      <c r="H19" s="31">
        <f t="shared" si="2"/>
        <v>17.997531927253718</v>
      </c>
      <c r="I19" s="19"/>
      <c r="J19" s="14"/>
      <c r="K19" s="14"/>
      <c r="L19" s="147" t="s">
        <v>76</v>
      </c>
      <c r="M19" s="148" t="str">
        <f>IF(C14&lt;G$22,"abnormally negative",IF(C22&gt;H$22,"abnormally positive","candidate for normal period"))</f>
        <v>candidate for normal period</v>
      </c>
      <c r="N19" s="147"/>
      <c r="O19" s="147"/>
      <c r="P19" s="14"/>
      <c r="Q19" s="169" t="s">
        <v>102</v>
      </c>
      <c r="R19" s="34"/>
      <c r="S19" s="34"/>
      <c r="T19" s="34"/>
      <c r="U19" s="34"/>
      <c r="V19" s="36"/>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c r="BT19" s="14"/>
      <c r="BU19" s="14"/>
      <c r="BV19" s="14"/>
      <c r="BW19" s="14"/>
      <c r="BX19" s="14"/>
      <c r="BY19" s="14"/>
      <c r="BZ19" s="14"/>
      <c r="CA19" s="14"/>
      <c r="CB19" s="14"/>
      <c r="CC19" s="14"/>
      <c r="CD19" s="14"/>
      <c r="CE19" s="14"/>
      <c r="CF19" s="14"/>
      <c r="CG19" s="14"/>
      <c r="CH19" s="14"/>
      <c r="CI19" s="14"/>
      <c r="CJ19" s="14"/>
      <c r="CK19" s="14"/>
      <c r="CL19" s="14"/>
      <c r="CM19" s="14"/>
      <c r="CN19" s="14"/>
      <c r="CO19" s="14"/>
      <c r="CP19" s="14"/>
      <c r="CQ19" s="14"/>
      <c r="CR19" s="14"/>
      <c r="CS19" s="14"/>
      <c r="CT19" s="14"/>
      <c r="CU19" s="14"/>
    </row>
    <row r="20" spans="1:99">
      <c r="A20" s="14"/>
      <c r="B20" s="28" t="s">
        <v>27</v>
      </c>
      <c r="C20" s="29">
        <f t="shared" si="4"/>
        <v>-30.839268610689242</v>
      </c>
      <c r="D20" s="30"/>
      <c r="E20" s="30"/>
      <c r="F20" s="30"/>
      <c r="G20" s="29">
        <f t="shared" si="1"/>
        <v>-1.6527218376583441</v>
      </c>
      <c r="H20" s="31">
        <f t="shared" si="2"/>
        <v>17.997531927253718</v>
      </c>
      <c r="I20" s="19"/>
      <c r="J20" s="14"/>
      <c r="K20" s="14"/>
      <c r="L20" s="147" t="s">
        <v>77</v>
      </c>
      <c r="M20" s="148" t="str">
        <f>IF(C15&lt;G$22,"abnormally negative",IF(C23&gt;H$22,"abnormally positive","candidate for normal period"))</f>
        <v>candidate for normal period</v>
      </c>
      <c r="N20" s="147"/>
      <c r="O20" s="147"/>
      <c r="P20" s="14"/>
      <c r="Q20" s="34"/>
      <c r="R20" s="42"/>
      <c r="S20" s="42"/>
      <c r="T20" s="34"/>
      <c r="U20" s="42"/>
      <c r="V20" s="36"/>
      <c r="W20" s="14"/>
      <c r="X20" s="14"/>
      <c r="Y20" s="14"/>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4"/>
      <c r="BN20" s="14"/>
      <c r="BO20" s="14"/>
      <c r="BP20" s="14"/>
      <c r="BQ20" s="14"/>
      <c r="BR20" s="14"/>
      <c r="BS20" s="14"/>
      <c r="BT20" s="14"/>
      <c r="BU20" s="14"/>
      <c r="BV20" s="14"/>
      <c r="BW20" s="14"/>
      <c r="BX20" s="14"/>
      <c r="BY20" s="14"/>
      <c r="BZ20" s="14"/>
      <c r="CA20" s="14"/>
      <c r="CB20" s="14"/>
      <c r="CC20" s="14"/>
      <c r="CD20" s="14"/>
      <c r="CE20" s="14"/>
      <c r="CF20" s="14"/>
      <c r="CG20" s="14"/>
      <c r="CH20" s="14"/>
      <c r="CI20" s="14"/>
      <c r="CJ20" s="14"/>
      <c r="CK20" s="14"/>
      <c r="CL20" s="14"/>
      <c r="CM20" s="14"/>
      <c r="CN20" s="14"/>
      <c r="CO20" s="14"/>
      <c r="CP20" s="14"/>
      <c r="CQ20" s="14"/>
      <c r="CR20" s="14"/>
      <c r="CS20" s="14"/>
      <c r="CT20" s="14"/>
      <c r="CU20" s="14"/>
    </row>
    <row r="21" spans="1:99">
      <c r="A21" s="14"/>
      <c r="B21" s="28" t="s">
        <v>28</v>
      </c>
      <c r="C21" s="29">
        <f>AVERAGE(C9:N9)</f>
        <v>-23.549824916666704</v>
      </c>
      <c r="D21" s="30"/>
      <c r="E21" s="30"/>
      <c r="F21" s="30"/>
      <c r="G21" s="29">
        <f t="shared" si="1"/>
        <v>-1.6527218376583441</v>
      </c>
      <c r="H21" s="31">
        <f t="shared" si="2"/>
        <v>17.997531927253718</v>
      </c>
      <c r="I21" s="19"/>
      <c r="J21" s="14"/>
      <c r="K21" s="14"/>
      <c r="L21" s="147" t="s">
        <v>78</v>
      </c>
      <c r="M21" s="148" t="str">
        <f>IF(C16&lt;G$22,"abnormally negative",IF(C24&gt;H$22,"abnormally positive","candidate for normal period"))</f>
        <v>candidate for normal period</v>
      </c>
      <c r="N21" s="147"/>
      <c r="O21" s="147"/>
      <c r="P21" s="7"/>
      <c r="Q21" s="34"/>
      <c r="R21" s="34"/>
      <c r="S21" s="34"/>
      <c r="T21" s="34"/>
      <c r="U21" s="36"/>
      <c r="V21" s="36"/>
      <c r="W21" s="14"/>
      <c r="X21" s="14"/>
      <c r="Y21" s="14"/>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c r="AX21" s="14"/>
      <c r="AY21" s="14"/>
      <c r="AZ21" s="14"/>
      <c r="BA21" s="14"/>
      <c r="BB21" s="14"/>
      <c r="BC21" s="14"/>
      <c r="BD21" s="14"/>
      <c r="BE21" s="14"/>
      <c r="BF21" s="14"/>
      <c r="BG21" s="14"/>
      <c r="BH21" s="14"/>
      <c r="BI21" s="14"/>
      <c r="BJ21" s="14"/>
      <c r="BK21" s="14"/>
      <c r="BL21" s="14"/>
      <c r="BM21" s="14"/>
      <c r="BN21" s="14"/>
      <c r="BO21" s="14"/>
      <c r="BP21" s="14"/>
      <c r="BQ21" s="14"/>
      <c r="BR21" s="14"/>
      <c r="BS21" s="14"/>
      <c r="BT21" s="14"/>
      <c r="BU21" s="14"/>
      <c r="BV21" s="14"/>
      <c r="BW21" s="14"/>
      <c r="BX21" s="14"/>
      <c r="BY21" s="14"/>
      <c r="BZ21" s="14"/>
      <c r="CA21" s="14"/>
      <c r="CB21" s="14"/>
      <c r="CC21" s="14"/>
      <c r="CD21" s="14"/>
      <c r="CE21" s="14"/>
      <c r="CF21" s="14"/>
      <c r="CG21" s="14"/>
      <c r="CH21" s="14"/>
      <c r="CI21" s="14"/>
      <c r="CJ21" s="14"/>
      <c r="CK21" s="14"/>
      <c r="CL21" s="14"/>
      <c r="CM21" s="14"/>
      <c r="CN21" s="14"/>
      <c r="CO21" s="14"/>
      <c r="CP21" s="14"/>
      <c r="CQ21" s="14"/>
      <c r="CR21" s="14"/>
      <c r="CS21" s="14"/>
      <c r="CT21" s="14"/>
      <c r="CU21" s="14"/>
    </row>
    <row r="22" spans="1:99" ht="25.5">
      <c r="A22" s="14"/>
      <c r="B22" s="103" t="s">
        <v>40</v>
      </c>
      <c r="C22" s="43">
        <f>AVERAGE(C14:C17)</f>
        <v>8.1724050447976868</v>
      </c>
      <c r="D22" s="43">
        <f>STDEV(C14:C17)</f>
        <v>6.1754411580490451</v>
      </c>
      <c r="E22" s="43">
        <f>COUNT(C14:C17)</f>
        <v>4</v>
      </c>
      <c r="F22" s="29">
        <f>3.182*(D22/SQRT(E22))</f>
        <v>9.8251268824560309</v>
      </c>
      <c r="G22" s="29">
        <f t="shared" ref="G22" si="5">C22-F22</f>
        <v>-1.6527218376583441</v>
      </c>
      <c r="H22" s="31">
        <f t="shared" ref="H22" si="6">C22+F22</f>
        <v>17.997531927253718</v>
      </c>
      <c r="I22" s="14"/>
      <c r="J22" s="44"/>
      <c r="K22" s="14"/>
      <c r="L22" s="149" t="s">
        <v>79</v>
      </c>
      <c r="M22" s="150" t="str">
        <f>IF(C17&lt;G$22,"abnormally negative",IF(C25&gt;H$22,"abnormally positive","candidate for normal period"))</f>
        <v>candidate for normal period</v>
      </c>
      <c r="N22" s="149"/>
      <c r="O22" s="147"/>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c r="BT22" s="14"/>
      <c r="BU22" s="14"/>
      <c r="BV22" s="14"/>
      <c r="BW22" s="14"/>
      <c r="BX22" s="14"/>
      <c r="BY22" s="14"/>
      <c r="BZ22" s="14"/>
      <c r="CA22" s="14"/>
      <c r="CB22" s="14"/>
      <c r="CC22" s="14"/>
      <c r="CD22" s="14"/>
      <c r="CE22" s="14"/>
      <c r="CF22" s="14"/>
      <c r="CG22" s="14"/>
      <c r="CH22" s="14"/>
      <c r="CI22" s="14"/>
      <c r="CJ22" s="14"/>
      <c r="CK22" s="14"/>
      <c r="CL22" s="14"/>
      <c r="CM22" s="14"/>
      <c r="CN22" s="14"/>
      <c r="CO22" s="14"/>
      <c r="CP22" s="14"/>
      <c r="CQ22" s="14"/>
      <c r="CR22" s="14"/>
      <c r="CS22" s="14"/>
      <c r="CT22" s="14"/>
      <c r="CU22" s="14"/>
    </row>
    <row r="23" spans="1:99">
      <c r="A23" s="14"/>
      <c r="B23" s="45"/>
      <c r="C23" s="39"/>
      <c r="D23" s="39"/>
      <c r="E23" s="39"/>
      <c r="F23" s="39"/>
      <c r="G23" s="39"/>
      <c r="H23" s="41"/>
      <c r="I23" s="14"/>
      <c r="J23" s="14"/>
      <c r="K23" s="14"/>
      <c r="L23" s="14"/>
      <c r="M23" s="14"/>
      <c r="N23" s="14"/>
      <c r="O23" s="7"/>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4"/>
      <c r="BN23" s="14"/>
      <c r="BO23" s="14"/>
      <c r="BP23" s="14"/>
      <c r="BQ23" s="14"/>
      <c r="BR23" s="14"/>
      <c r="BS23" s="14"/>
      <c r="BT23" s="14"/>
      <c r="BU23" s="14"/>
      <c r="BV23" s="14"/>
      <c r="BW23" s="14"/>
      <c r="BX23" s="14"/>
      <c r="BY23" s="14"/>
      <c r="BZ23" s="14"/>
      <c r="CA23" s="14"/>
      <c r="CB23" s="14"/>
      <c r="CC23" s="14"/>
      <c r="CD23" s="14"/>
      <c r="CE23" s="14"/>
      <c r="CF23" s="14"/>
      <c r="CG23" s="14"/>
      <c r="CH23" s="14"/>
      <c r="CI23" s="14"/>
      <c r="CJ23" s="14"/>
      <c r="CK23" s="14"/>
      <c r="CL23" s="14"/>
      <c r="CM23" s="14"/>
      <c r="CN23" s="14"/>
      <c r="CO23" s="14"/>
      <c r="CP23" s="14"/>
      <c r="CQ23" s="14"/>
      <c r="CR23" s="14"/>
      <c r="CS23" s="14"/>
      <c r="CT23" s="14"/>
      <c r="CU23" s="14"/>
    </row>
    <row r="24" spans="1:99">
      <c r="A24" s="14"/>
      <c r="B24" s="14"/>
      <c r="C24" s="14"/>
      <c r="D24" s="14"/>
      <c r="E24" s="14"/>
      <c r="F24" s="14"/>
      <c r="G24" s="14"/>
      <c r="H24" s="14"/>
      <c r="I24" s="14"/>
      <c r="J24" s="14"/>
      <c r="K24" s="14"/>
      <c r="L24" s="14"/>
      <c r="M24" s="14"/>
      <c r="N24" s="14"/>
      <c r="O24" s="14"/>
      <c r="P24" s="14"/>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c r="BB24" s="14"/>
      <c r="BC24" s="14"/>
      <c r="BD24" s="14"/>
      <c r="BE24" s="14"/>
      <c r="BF24" s="14"/>
      <c r="BG24" s="14"/>
      <c r="BH24" s="14"/>
      <c r="BI24" s="14"/>
      <c r="BJ24" s="14"/>
      <c r="BK24" s="14"/>
      <c r="BL24" s="14"/>
      <c r="BM24" s="14"/>
      <c r="BN24" s="14"/>
      <c r="BO24" s="14"/>
      <c r="BP24" s="14"/>
      <c r="BQ24" s="14"/>
      <c r="BR24" s="14"/>
      <c r="BS24" s="14"/>
      <c r="BT24" s="14"/>
      <c r="BU24" s="14"/>
      <c r="BV24" s="14"/>
      <c r="BW24" s="14"/>
      <c r="BX24" s="14"/>
      <c r="BY24" s="14"/>
      <c r="BZ24" s="14"/>
      <c r="CA24" s="14"/>
      <c r="CB24" s="14"/>
      <c r="CC24" s="14"/>
      <c r="CD24" s="14"/>
      <c r="CE24" s="14"/>
      <c r="CF24" s="14"/>
      <c r="CG24" s="14"/>
      <c r="CH24" s="14"/>
      <c r="CI24" s="14"/>
      <c r="CJ24" s="14"/>
      <c r="CK24" s="14"/>
      <c r="CL24" s="14"/>
      <c r="CM24" s="14"/>
      <c r="CN24" s="14"/>
      <c r="CO24" s="14"/>
      <c r="CP24" s="14"/>
      <c r="CQ24" s="14"/>
      <c r="CR24" s="14"/>
      <c r="CS24" s="14"/>
      <c r="CT24" s="14"/>
      <c r="CU24" s="14"/>
    </row>
    <row r="25" spans="1:99">
      <c r="A25" s="14"/>
      <c r="B25" s="14"/>
      <c r="C25" s="19"/>
      <c r="D25" s="19"/>
      <c r="E25" s="19"/>
      <c r="F25" s="19"/>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c r="BM25" s="14"/>
      <c r="BN25" s="14"/>
      <c r="BO25" s="14"/>
      <c r="BP25" s="14"/>
      <c r="BQ25" s="14"/>
      <c r="BR25" s="14"/>
      <c r="BS25" s="14"/>
      <c r="BT25" s="14"/>
      <c r="BU25" s="14"/>
      <c r="BV25" s="14"/>
      <c r="BW25" s="14"/>
      <c r="BX25" s="14"/>
      <c r="BY25" s="14"/>
      <c r="BZ25" s="14"/>
      <c r="CA25" s="14"/>
      <c r="CB25" s="14"/>
      <c r="CC25" s="14"/>
      <c r="CD25" s="14"/>
      <c r="CE25" s="14"/>
      <c r="CF25" s="14"/>
      <c r="CG25" s="14"/>
      <c r="CH25" s="14"/>
      <c r="CI25" s="14"/>
      <c r="CJ25" s="14"/>
      <c r="CK25" s="14"/>
      <c r="CL25" s="14"/>
      <c r="CM25" s="14"/>
      <c r="CN25" s="14"/>
      <c r="CO25" s="14"/>
      <c r="CP25" s="14"/>
      <c r="CQ25" s="14"/>
      <c r="CR25" s="14"/>
      <c r="CS25" s="14"/>
      <c r="CT25" s="14"/>
      <c r="CU25" s="14"/>
    </row>
    <row r="26" spans="1:99">
      <c r="A26" s="14"/>
      <c r="B26" s="14"/>
      <c r="C26" s="19"/>
      <c r="D26" s="19"/>
      <c r="E26" s="19"/>
      <c r="F26" s="19"/>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c r="CU26" s="14"/>
    </row>
    <row r="27" spans="1:99">
      <c r="A27" s="14"/>
      <c r="B27" s="14"/>
      <c r="C27" s="19"/>
      <c r="D27" s="19"/>
      <c r="E27" s="19"/>
      <c r="F27" s="19"/>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c r="BM27" s="14"/>
      <c r="BN27" s="14"/>
      <c r="BO27" s="14"/>
      <c r="BP27" s="14"/>
      <c r="BQ27" s="14"/>
      <c r="BR27" s="14"/>
      <c r="BS27" s="14"/>
      <c r="BT27" s="14"/>
      <c r="BU27" s="14"/>
      <c r="BV27" s="14"/>
      <c r="BW27" s="14"/>
      <c r="BX27" s="14"/>
      <c r="BY27" s="14"/>
      <c r="BZ27" s="14"/>
      <c r="CA27" s="14"/>
      <c r="CB27" s="14"/>
      <c r="CC27" s="14"/>
      <c r="CD27" s="14"/>
      <c r="CE27" s="14"/>
      <c r="CF27" s="14"/>
      <c r="CG27" s="14"/>
      <c r="CH27" s="14"/>
      <c r="CI27" s="14"/>
      <c r="CJ27" s="14"/>
      <c r="CK27" s="14"/>
      <c r="CL27" s="14"/>
      <c r="CM27" s="14"/>
      <c r="CN27" s="14"/>
      <c r="CO27" s="14"/>
      <c r="CP27" s="14"/>
      <c r="CQ27" s="14"/>
      <c r="CR27" s="14"/>
      <c r="CS27" s="14"/>
      <c r="CT27" s="14"/>
      <c r="CU27" s="14"/>
    </row>
    <row r="28" spans="1:99">
      <c r="A28" s="14"/>
      <c r="B28" s="14"/>
      <c r="C28" s="19"/>
      <c r="D28" s="19"/>
      <c r="E28" s="19"/>
      <c r="F28" s="19"/>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c r="BT28" s="14"/>
      <c r="BU28" s="14"/>
      <c r="BV28" s="14"/>
      <c r="BW28" s="14"/>
      <c r="BX28" s="14"/>
      <c r="BY28" s="14"/>
      <c r="BZ28" s="14"/>
      <c r="CA28" s="14"/>
      <c r="CB28" s="14"/>
      <c r="CC28" s="14"/>
      <c r="CD28" s="14"/>
      <c r="CE28" s="14"/>
      <c r="CF28" s="14"/>
      <c r="CG28" s="14"/>
      <c r="CH28" s="14"/>
      <c r="CI28" s="14"/>
      <c r="CJ28" s="14"/>
      <c r="CK28" s="14"/>
      <c r="CL28" s="14"/>
      <c r="CM28" s="14"/>
      <c r="CN28" s="14"/>
      <c r="CO28" s="14"/>
      <c r="CP28" s="14"/>
      <c r="CQ28" s="14"/>
      <c r="CR28" s="14"/>
      <c r="CS28" s="14"/>
      <c r="CT28" s="14"/>
      <c r="CU28" s="14"/>
    </row>
    <row r="29" spans="1:99">
      <c r="A29" s="14"/>
      <c r="B29" s="14"/>
      <c r="C29" s="19"/>
      <c r="D29" s="19"/>
      <c r="E29" s="19"/>
      <c r="F29" s="19"/>
      <c r="G29" s="14"/>
      <c r="H29" s="14"/>
      <c r="I29" s="14"/>
      <c r="J29" s="14"/>
      <c r="K29" s="14"/>
      <c r="L29" s="14"/>
      <c r="M29" s="14"/>
      <c r="N29" s="14"/>
      <c r="O29" s="14"/>
      <c r="P29" s="14"/>
      <c r="Q29" s="14"/>
      <c r="R29" s="14"/>
      <c r="S29" s="14"/>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14"/>
      <c r="AV29" s="14"/>
      <c r="AW29" s="14"/>
      <c r="AX29" s="14"/>
      <c r="AY29" s="14"/>
      <c r="AZ29" s="14"/>
      <c r="BA29" s="14"/>
      <c r="BB29" s="14"/>
      <c r="BC29" s="14"/>
      <c r="BD29" s="14"/>
      <c r="BE29" s="14"/>
      <c r="BF29" s="14"/>
      <c r="BG29" s="14"/>
      <c r="BH29" s="14"/>
      <c r="BI29" s="14"/>
      <c r="BJ29" s="14"/>
      <c r="BK29" s="14"/>
      <c r="BL29" s="14"/>
      <c r="BM29" s="14"/>
      <c r="BN29" s="14"/>
      <c r="BO29" s="14"/>
      <c r="BP29" s="14"/>
      <c r="BQ29" s="14"/>
      <c r="BR29" s="14"/>
      <c r="BS29" s="14"/>
      <c r="BT29" s="14"/>
      <c r="BU29" s="14"/>
      <c r="BV29" s="14"/>
      <c r="BW29" s="14"/>
      <c r="BX29" s="14"/>
      <c r="BY29" s="14"/>
      <c r="BZ29" s="14"/>
      <c r="CA29" s="14"/>
      <c r="CB29" s="14"/>
      <c r="CC29" s="14"/>
      <c r="CD29" s="14"/>
      <c r="CE29" s="14"/>
      <c r="CF29" s="14"/>
      <c r="CG29" s="14"/>
      <c r="CH29" s="14"/>
      <c r="CI29" s="14"/>
      <c r="CJ29" s="14"/>
      <c r="CK29" s="14"/>
      <c r="CL29" s="14"/>
      <c r="CM29" s="14"/>
      <c r="CN29" s="14"/>
      <c r="CO29" s="14"/>
      <c r="CP29" s="14"/>
      <c r="CQ29" s="14"/>
      <c r="CR29" s="14"/>
      <c r="CS29" s="14"/>
      <c r="CT29" s="14"/>
      <c r="CU29" s="14"/>
    </row>
    <row r="30" spans="1:99">
      <c r="A30" s="14"/>
      <c r="B30" s="14"/>
      <c r="C30" s="22"/>
      <c r="D30" s="22"/>
      <c r="E30" s="20"/>
      <c r="F30" s="21"/>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14"/>
      <c r="BM30" s="14"/>
      <c r="BN30" s="14"/>
      <c r="BO30" s="14"/>
      <c r="BP30" s="14"/>
      <c r="BQ30" s="14"/>
      <c r="BR30" s="14"/>
      <c r="BS30" s="14"/>
      <c r="BT30" s="14"/>
      <c r="BU30" s="14"/>
      <c r="BV30" s="14"/>
      <c r="BW30" s="14"/>
      <c r="BX30" s="14"/>
      <c r="BY30" s="14"/>
      <c r="BZ30" s="14"/>
      <c r="CA30" s="14"/>
      <c r="CB30" s="14"/>
      <c r="CC30" s="14"/>
      <c r="CD30" s="14"/>
      <c r="CE30" s="14"/>
      <c r="CF30" s="14"/>
      <c r="CG30" s="14"/>
      <c r="CH30" s="14"/>
      <c r="CI30" s="14"/>
      <c r="CJ30" s="14"/>
      <c r="CK30" s="14"/>
      <c r="CL30" s="14"/>
      <c r="CM30" s="14"/>
      <c r="CN30" s="14"/>
      <c r="CO30" s="14"/>
      <c r="CP30" s="14"/>
      <c r="CQ30" s="14"/>
      <c r="CR30" s="14"/>
      <c r="CS30" s="14"/>
      <c r="CT30" s="14"/>
      <c r="CU30" s="14"/>
    </row>
    <row r="31" spans="1:99">
      <c r="A31" s="14"/>
      <c r="B31" s="14"/>
      <c r="C31" s="22"/>
      <c r="D31" s="22"/>
      <c r="E31" s="20"/>
      <c r="F31" s="21"/>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4"/>
      <c r="BN31" s="14"/>
      <c r="BO31" s="14"/>
      <c r="BP31" s="14"/>
      <c r="BQ31" s="14"/>
      <c r="BR31" s="14"/>
      <c r="BS31" s="14"/>
      <c r="BT31" s="14"/>
      <c r="BU31" s="14"/>
      <c r="BV31" s="14"/>
      <c r="BW31" s="14"/>
      <c r="BX31" s="14"/>
      <c r="BY31" s="14"/>
      <c r="BZ31" s="14"/>
      <c r="CA31" s="14"/>
      <c r="CB31" s="14"/>
      <c r="CC31" s="14"/>
      <c r="CD31" s="14"/>
      <c r="CE31" s="14"/>
      <c r="CF31" s="14"/>
      <c r="CG31" s="14"/>
      <c r="CH31" s="14"/>
      <c r="CI31" s="14"/>
      <c r="CJ31" s="14"/>
      <c r="CK31" s="14"/>
      <c r="CL31" s="14"/>
      <c r="CM31" s="14"/>
      <c r="CN31" s="14"/>
      <c r="CO31" s="14"/>
      <c r="CP31" s="14"/>
      <c r="CQ31" s="14"/>
      <c r="CR31" s="14"/>
      <c r="CS31" s="14"/>
      <c r="CT31" s="14"/>
      <c r="CU31" s="14"/>
    </row>
    <row r="32" spans="1:99">
      <c r="A32" s="14"/>
      <c r="B32" s="14"/>
      <c r="C32" s="22"/>
      <c r="D32" s="22"/>
      <c r="E32" s="21"/>
      <c r="F32" s="21"/>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c r="BM32" s="14"/>
      <c r="BN32" s="14"/>
      <c r="BO32" s="14"/>
      <c r="BP32" s="14"/>
      <c r="BQ32" s="14"/>
      <c r="BR32" s="14"/>
      <c r="BS32" s="14"/>
      <c r="BT32" s="14"/>
      <c r="BU32" s="14"/>
      <c r="BV32" s="14"/>
      <c r="BW32" s="14"/>
      <c r="BX32" s="14"/>
      <c r="BY32" s="14"/>
      <c r="BZ32" s="14"/>
      <c r="CA32" s="14"/>
      <c r="CB32" s="14"/>
      <c r="CC32" s="14"/>
      <c r="CD32" s="14"/>
      <c r="CE32" s="14"/>
      <c r="CF32" s="14"/>
      <c r="CG32" s="14"/>
      <c r="CH32" s="14"/>
      <c r="CI32" s="14"/>
      <c r="CJ32" s="14"/>
      <c r="CK32" s="14"/>
      <c r="CL32" s="14"/>
      <c r="CM32" s="14"/>
      <c r="CN32" s="14"/>
      <c r="CO32" s="14"/>
      <c r="CP32" s="14"/>
      <c r="CQ32" s="14"/>
      <c r="CR32" s="14"/>
      <c r="CS32" s="14"/>
      <c r="CT32" s="14"/>
      <c r="CU32" s="14"/>
    </row>
    <row r="33" spans="1:99">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c r="BM33" s="14"/>
      <c r="BN33" s="14"/>
      <c r="BO33" s="14"/>
      <c r="BP33" s="14"/>
      <c r="BQ33" s="14"/>
      <c r="BR33" s="14"/>
      <c r="BS33" s="14"/>
      <c r="BT33" s="14"/>
      <c r="BU33" s="14"/>
      <c r="BV33" s="14"/>
      <c r="BW33" s="14"/>
      <c r="BX33" s="14"/>
      <c r="BY33" s="14"/>
      <c r="BZ33" s="14"/>
      <c r="CA33" s="14"/>
      <c r="CB33" s="14"/>
      <c r="CC33" s="14"/>
      <c r="CD33" s="14"/>
      <c r="CE33" s="14"/>
      <c r="CF33" s="14"/>
      <c r="CG33" s="14"/>
      <c r="CH33" s="14"/>
      <c r="CI33" s="14"/>
      <c r="CJ33" s="14"/>
      <c r="CK33" s="14"/>
      <c r="CL33" s="14"/>
      <c r="CM33" s="14"/>
      <c r="CN33" s="14"/>
      <c r="CO33" s="14"/>
      <c r="CP33" s="14"/>
      <c r="CQ33" s="14"/>
      <c r="CR33" s="14"/>
      <c r="CS33" s="14"/>
      <c r="CT33" s="14"/>
      <c r="CU33" s="14"/>
    </row>
    <row r="34" spans="1:99">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c r="BM34" s="14"/>
      <c r="BN34" s="14"/>
      <c r="BO34" s="14"/>
      <c r="BP34" s="14"/>
      <c r="BQ34" s="14"/>
      <c r="BR34" s="14"/>
      <c r="BS34" s="14"/>
      <c r="BT34" s="14"/>
      <c r="BU34" s="14"/>
      <c r="BV34" s="14"/>
      <c r="BW34" s="14"/>
      <c r="BX34" s="14"/>
      <c r="BY34" s="14"/>
      <c r="BZ34" s="14"/>
      <c r="CA34" s="14"/>
      <c r="CB34" s="14"/>
      <c r="CC34" s="14"/>
      <c r="CD34" s="14"/>
      <c r="CE34" s="14"/>
      <c r="CF34" s="14"/>
      <c r="CG34" s="14"/>
      <c r="CH34" s="14"/>
      <c r="CI34" s="14"/>
      <c r="CJ34" s="14"/>
      <c r="CK34" s="14"/>
      <c r="CL34" s="14"/>
      <c r="CM34" s="14"/>
      <c r="CN34" s="14"/>
      <c r="CO34" s="14"/>
      <c r="CP34" s="14"/>
      <c r="CQ34" s="14"/>
      <c r="CR34" s="14"/>
      <c r="CS34" s="14"/>
      <c r="CT34" s="14"/>
      <c r="CU34" s="14"/>
    </row>
    <row r="35" spans="1:99">
      <c r="A35" s="14"/>
      <c r="B35" s="14"/>
      <c r="C35" s="14"/>
      <c r="D35" s="14"/>
      <c r="E35" s="14"/>
      <c r="F35" s="14"/>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c r="BB35" s="14"/>
      <c r="BC35" s="14"/>
      <c r="BD35" s="14"/>
      <c r="BE35" s="14"/>
      <c r="BF35" s="14"/>
      <c r="BG35" s="14"/>
      <c r="BH35" s="14"/>
      <c r="BI35" s="14"/>
      <c r="BJ35" s="14"/>
      <c r="BK35" s="14"/>
      <c r="BL35" s="14"/>
      <c r="BM35" s="14"/>
      <c r="BN35" s="14"/>
      <c r="BO35" s="14"/>
      <c r="BP35" s="14"/>
      <c r="BQ35" s="14"/>
      <c r="BR35" s="14"/>
      <c r="BS35" s="14"/>
      <c r="BT35" s="14"/>
      <c r="BU35" s="14"/>
      <c r="BV35" s="14"/>
      <c r="BW35" s="14"/>
      <c r="BX35" s="14"/>
      <c r="BY35" s="14"/>
      <c r="BZ35" s="14"/>
      <c r="CA35" s="14"/>
      <c r="CB35" s="14"/>
      <c r="CC35" s="14"/>
      <c r="CD35" s="14"/>
      <c r="CE35" s="14"/>
      <c r="CF35" s="14"/>
      <c r="CG35" s="14"/>
      <c r="CH35" s="14"/>
      <c r="CI35" s="14"/>
      <c r="CJ35" s="14"/>
      <c r="CK35" s="14"/>
      <c r="CL35" s="14"/>
      <c r="CM35" s="14"/>
      <c r="CN35" s="14"/>
      <c r="CO35" s="14"/>
      <c r="CP35" s="14"/>
      <c r="CQ35" s="14"/>
      <c r="CR35" s="14"/>
      <c r="CS35" s="14"/>
      <c r="CT35" s="14"/>
      <c r="CU35" s="14"/>
    </row>
    <row r="36" spans="1:99">
      <c r="A36" s="14"/>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row>
    <row r="37" spans="1:99">
      <c r="A37" s="14"/>
      <c r="B37" s="14"/>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14"/>
      <c r="BW37" s="14"/>
      <c r="BX37" s="14"/>
      <c r="BY37" s="14"/>
      <c r="BZ37" s="14"/>
      <c r="CA37" s="14"/>
      <c r="CB37" s="14"/>
      <c r="CC37" s="14"/>
      <c r="CD37" s="14"/>
      <c r="CE37" s="14"/>
      <c r="CF37" s="14"/>
      <c r="CG37" s="14"/>
      <c r="CH37" s="14"/>
      <c r="CI37" s="14"/>
      <c r="CJ37" s="14"/>
      <c r="CK37" s="14"/>
      <c r="CL37" s="14"/>
      <c r="CM37" s="14"/>
      <c r="CN37" s="14"/>
      <c r="CO37" s="14"/>
      <c r="CP37" s="14"/>
      <c r="CQ37" s="14"/>
      <c r="CR37" s="14"/>
      <c r="CS37" s="14"/>
      <c r="CT37" s="14"/>
      <c r="CU37" s="14"/>
    </row>
    <row r="38" spans="1:99">
      <c r="A38" s="14"/>
      <c r="B38" s="14"/>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c r="BX38" s="14"/>
      <c r="BY38" s="14"/>
      <c r="BZ38" s="14"/>
      <c r="CA38" s="14"/>
      <c r="CB38" s="14"/>
      <c r="CC38" s="14"/>
      <c r="CD38" s="14"/>
      <c r="CE38" s="14"/>
      <c r="CF38" s="14"/>
      <c r="CG38" s="14"/>
      <c r="CH38" s="14"/>
      <c r="CI38" s="14"/>
      <c r="CJ38" s="14"/>
      <c r="CK38" s="14"/>
      <c r="CL38" s="14"/>
      <c r="CM38" s="14"/>
      <c r="CN38" s="14"/>
      <c r="CO38" s="14"/>
      <c r="CP38" s="14"/>
      <c r="CQ38" s="14"/>
      <c r="CR38" s="14"/>
      <c r="CS38" s="14"/>
      <c r="CT38" s="14"/>
      <c r="CU38" s="14"/>
    </row>
    <row r="39" spans="1:99">
      <c r="A39" s="14"/>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row>
    <row r="40" spans="1:99">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4"/>
      <c r="BL40" s="14"/>
      <c r="BM40" s="14"/>
      <c r="BN40" s="14"/>
      <c r="BO40" s="14"/>
      <c r="BP40" s="14"/>
      <c r="BQ40" s="14"/>
      <c r="BR40" s="14"/>
      <c r="BS40" s="14"/>
      <c r="BT40" s="14"/>
      <c r="BU40" s="14"/>
      <c r="BV40" s="14"/>
      <c r="BW40" s="14"/>
      <c r="BX40" s="14"/>
      <c r="BY40" s="14"/>
      <c r="BZ40" s="14"/>
      <c r="CA40" s="14"/>
      <c r="CB40" s="14"/>
      <c r="CC40" s="14"/>
      <c r="CD40" s="14"/>
      <c r="CE40" s="14"/>
      <c r="CF40" s="14"/>
      <c r="CG40" s="14"/>
      <c r="CH40" s="14"/>
      <c r="CI40" s="14"/>
      <c r="CJ40" s="14"/>
      <c r="CK40" s="14"/>
      <c r="CL40" s="14"/>
      <c r="CM40" s="14"/>
      <c r="CN40" s="14"/>
      <c r="CO40" s="14"/>
      <c r="CP40" s="14"/>
      <c r="CQ40" s="14"/>
      <c r="CR40" s="14"/>
      <c r="CS40" s="14"/>
      <c r="CT40" s="14"/>
      <c r="CU40" s="14"/>
    </row>
    <row r="41" spans="1:99">
      <c r="A41" s="14"/>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c r="CB41" s="14"/>
      <c r="CC41" s="14"/>
      <c r="CD41" s="14"/>
      <c r="CE41" s="14"/>
      <c r="CF41" s="14"/>
      <c r="CG41" s="14"/>
      <c r="CH41" s="14"/>
      <c r="CI41" s="14"/>
      <c r="CJ41" s="14"/>
      <c r="CK41" s="14"/>
      <c r="CL41" s="14"/>
      <c r="CM41" s="14"/>
      <c r="CN41" s="14"/>
      <c r="CO41" s="14"/>
      <c r="CP41" s="14"/>
      <c r="CQ41" s="14"/>
      <c r="CR41" s="14"/>
      <c r="CS41" s="14"/>
      <c r="CT41" s="14"/>
      <c r="CU41" s="14"/>
    </row>
    <row r="42" spans="1:99">
      <c r="A42" s="14"/>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14"/>
      <c r="BD42" s="14"/>
      <c r="BE42" s="14"/>
      <c r="BF42" s="14"/>
      <c r="BG42" s="14"/>
      <c r="BH42" s="14"/>
      <c r="BI42" s="14"/>
      <c r="BJ42" s="14"/>
      <c r="BK42" s="14"/>
      <c r="BL42" s="14"/>
      <c r="BM42" s="14"/>
      <c r="BN42" s="14"/>
      <c r="BO42" s="14"/>
      <c r="BP42" s="14"/>
      <c r="BQ42" s="14"/>
      <c r="BR42" s="14"/>
      <c r="BS42" s="14"/>
      <c r="BT42" s="14"/>
      <c r="BU42" s="14"/>
      <c r="BV42" s="14"/>
      <c r="BW42" s="14"/>
      <c r="BX42" s="14"/>
      <c r="BY42" s="14"/>
      <c r="BZ42" s="14"/>
      <c r="CA42" s="14"/>
      <c r="CB42" s="14"/>
      <c r="CC42" s="14"/>
      <c r="CD42" s="14"/>
      <c r="CE42" s="14"/>
      <c r="CF42" s="14"/>
      <c r="CG42" s="14"/>
      <c r="CH42" s="14"/>
      <c r="CI42" s="14"/>
      <c r="CJ42" s="14"/>
      <c r="CK42" s="14"/>
      <c r="CL42" s="14"/>
      <c r="CM42" s="14"/>
      <c r="CN42" s="14"/>
      <c r="CO42" s="14"/>
      <c r="CP42" s="14"/>
      <c r="CQ42" s="14"/>
      <c r="CR42" s="14"/>
      <c r="CS42" s="14"/>
      <c r="CT42" s="14"/>
      <c r="CU42" s="14"/>
    </row>
    <row r="43" spans="1:99">
      <c r="A43" s="14"/>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c r="BC43" s="14"/>
      <c r="BD43" s="14"/>
      <c r="BE43" s="14"/>
      <c r="BF43" s="14"/>
      <c r="BG43" s="14"/>
      <c r="BH43" s="14"/>
      <c r="BI43" s="14"/>
      <c r="BJ43" s="14"/>
      <c r="BK43" s="14"/>
      <c r="BL43" s="14"/>
      <c r="BM43" s="14"/>
      <c r="BN43" s="14"/>
      <c r="BO43" s="14"/>
      <c r="BP43" s="14"/>
      <c r="BQ43" s="14"/>
      <c r="BR43" s="14"/>
      <c r="BS43" s="14"/>
      <c r="BT43" s="14"/>
      <c r="BU43" s="14"/>
      <c r="BV43" s="14"/>
      <c r="BW43" s="14"/>
      <c r="BX43" s="14"/>
      <c r="BY43" s="14"/>
      <c r="BZ43" s="14"/>
      <c r="CA43" s="14"/>
      <c r="CB43" s="14"/>
      <c r="CC43" s="14"/>
      <c r="CD43" s="14"/>
      <c r="CE43" s="14"/>
      <c r="CF43" s="14"/>
      <c r="CG43" s="14"/>
      <c r="CH43" s="14"/>
      <c r="CI43" s="14"/>
      <c r="CJ43" s="14"/>
      <c r="CK43" s="14"/>
      <c r="CL43" s="14"/>
      <c r="CM43" s="14"/>
      <c r="CN43" s="14"/>
      <c r="CO43" s="14"/>
      <c r="CP43" s="14"/>
      <c r="CQ43" s="14"/>
      <c r="CR43" s="14"/>
      <c r="CS43" s="14"/>
      <c r="CT43" s="14"/>
      <c r="CU43" s="14"/>
    </row>
    <row r="44" spans="1:99">
      <c r="A44" s="14"/>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4"/>
      <c r="BL44" s="14"/>
      <c r="BM44" s="14"/>
      <c r="BN44" s="14"/>
      <c r="BO44" s="14"/>
      <c r="BP44" s="14"/>
      <c r="BQ44" s="14"/>
      <c r="BR44" s="14"/>
      <c r="BS44" s="14"/>
      <c r="BT44" s="14"/>
      <c r="BU44" s="14"/>
      <c r="BV44" s="14"/>
      <c r="BW44" s="14"/>
      <c r="BX44" s="14"/>
      <c r="BY44" s="14"/>
      <c r="BZ44" s="14"/>
      <c r="CA44" s="14"/>
      <c r="CB44" s="14"/>
      <c r="CC44" s="14"/>
      <c r="CD44" s="14"/>
      <c r="CE44" s="14"/>
      <c r="CF44" s="14"/>
      <c r="CG44" s="14"/>
      <c r="CH44" s="14"/>
      <c r="CI44" s="14"/>
      <c r="CJ44" s="14"/>
      <c r="CK44" s="14"/>
      <c r="CL44" s="14"/>
      <c r="CM44" s="14"/>
      <c r="CN44" s="14"/>
      <c r="CO44" s="14"/>
      <c r="CP44" s="14"/>
      <c r="CQ44" s="14"/>
      <c r="CR44" s="14"/>
      <c r="CS44" s="14"/>
      <c r="CT44" s="14"/>
      <c r="CU44" s="14"/>
    </row>
    <row r="45" spans="1:99">
      <c r="A45" s="14"/>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c r="BK45" s="14"/>
      <c r="BL45" s="14"/>
      <c r="BM45" s="14"/>
      <c r="BN45" s="14"/>
      <c r="BO45" s="14"/>
      <c r="BP45" s="14"/>
      <c r="BQ45" s="14"/>
      <c r="BR45" s="14"/>
      <c r="BS45" s="14"/>
      <c r="BT45" s="14"/>
      <c r="BU45" s="14"/>
      <c r="BV45" s="14"/>
      <c r="BW45" s="14"/>
      <c r="BX45" s="14"/>
      <c r="BY45" s="14"/>
      <c r="BZ45" s="14"/>
      <c r="CA45" s="14"/>
      <c r="CB45" s="14"/>
      <c r="CC45" s="14"/>
      <c r="CD45" s="14"/>
      <c r="CE45" s="14"/>
      <c r="CF45" s="14"/>
      <c r="CG45" s="14"/>
      <c r="CH45" s="14"/>
      <c r="CI45" s="14"/>
      <c r="CJ45" s="14"/>
      <c r="CK45" s="14"/>
      <c r="CL45" s="14"/>
      <c r="CM45" s="14"/>
      <c r="CN45" s="14"/>
      <c r="CO45" s="14"/>
      <c r="CP45" s="14"/>
      <c r="CQ45" s="14"/>
      <c r="CR45" s="14"/>
      <c r="CS45" s="14"/>
      <c r="CT45" s="14"/>
      <c r="CU45" s="14"/>
    </row>
    <row r="46" spans="1:99">
      <c r="A46" s="14"/>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row>
    <row r="47" spans="1:99">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14"/>
      <c r="BL47" s="14"/>
      <c r="BM47" s="14"/>
      <c r="BN47" s="14"/>
      <c r="BO47" s="14"/>
      <c r="BP47" s="14"/>
      <c r="BQ47" s="14"/>
      <c r="BR47" s="14"/>
      <c r="BS47" s="14"/>
      <c r="BT47" s="14"/>
      <c r="BU47" s="14"/>
      <c r="BV47" s="14"/>
      <c r="BW47" s="14"/>
      <c r="BX47" s="14"/>
      <c r="BY47" s="14"/>
      <c r="BZ47" s="14"/>
      <c r="CA47" s="14"/>
      <c r="CB47" s="14"/>
      <c r="CC47" s="14"/>
      <c r="CD47" s="14"/>
      <c r="CE47" s="14"/>
      <c r="CF47" s="14"/>
      <c r="CG47" s="14"/>
      <c r="CH47" s="14"/>
      <c r="CI47" s="14"/>
      <c r="CJ47" s="14"/>
      <c r="CK47" s="14"/>
      <c r="CL47" s="14"/>
      <c r="CM47" s="14"/>
      <c r="CN47" s="14"/>
      <c r="CO47" s="14"/>
      <c r="CP47" s="14"/>
      <c r="CQ47" s="14"/>
      <c r="CR47" s="14"/>
      <c r="CS47" s="14"/>
      <c r="CT47" s="14"/>
      <c r="CU47" s="14"/>
    </row>
    <row r="48" spans="1:99">
      <c r="A48" s="14"/>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4"/>
      <c r="AS48" s="14"/>
      <c r="AT48" s="14"/>
      <c r="AU48" s="14"/>
      <c r="AV48" s="14"/>
      <c r="AW48" s="14"/>
      <c r="AX48" s="14"/>
      <c r="AY48" s="14"/>
      <c r="AZ48" s="14"/>
      <c r="BA48" s="14"/>
      <c r="BB48" s="14"/>
      <c r="BC48" s="14"/>
      <c r="BD48" s="14"/>
      <c r="BE48" s="14"/>
      <c r="BF48" s="14"/>
      <c r="BG48" s="14"/>
      <c r="BH48" s="14"/>
      <c r="BI48" s="14"/>
      <c r="BJ48" s="14"/>
      <c r="BK48" s="14"/>
      <c r="BL48" s="14"/>
      <c r="BM48" s="14"/>
      <c r="BN48" s="14"/>
      <c r="BO48" s="14"/>
      <c r="BP48" s="14"/>
      <c r="BQ48" s="14"/>
      <c r="BR48" s="14"/>
      <c r="BS48" s="14"/>
      <c r="BT48" s="14"/>
      <c r="BU48" s="14"/>
      <c r="BV48" s="14"/>
      <c r="BW48" s="14"/>
      <c r="BX48" s="14"/>
      <c r="BY48" s="14"/>
      <c r="BZ48" s="14"/>
      <c r="CA48" s="14"/>
      <c r="CB48" s="14"/>
      <c r="CC48" s="14"/>
      <c r="CD48" s="14"/>
      <c r="CE48" s="14"/>
      <c r="CF48" s="14"/>
      <c r="CG48" s="14"/>
      <c r="CH48" s="14"/>
      <c r="CI48" s="14"/>
      <c r="CJ48" s="14"/>
      <c r="CK48" s="14"/>
      <c r="CL48" s="14"/>
      <c r="CM48" s="14"/>
      <c r="CN48" s="14"/>
      <c r="CO48" s="14"/>
      <c r="CP48" s="14"/>
      <c r="CQ48" s="14"/>
      <c r="CR48" s="14"/>
      <c r="CS48" s="14"/>
      <c r="CT48" s="14"/>
      <c r="CU48" s="14"/>
    </row>
    <row r="49" spans="1:99">
      <c r="A49" s="14"/>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14"/>
      <c r="AI49" s="14"/>
      <c r="AJ49" s="14"/>
      <c r="AK49" s="14"/>
      <c r="AL49" s="14"/>
      <c r="AM49" s="14"/>
      <c r="AN49" s="14"/>
      <c r="AO49" s="14"/>
      <c r="AP49" s="14"/>
      <c r="AQ49" s="14"/>
      <c r="AR49" s="14"/>
      <c r="AS49" s="14"/>
      <c r="AT49" s="14"/>
      <c r="AU49" s="14"/>
      <c r="AV49" s="14"/>
      <c r="AW49" s="14"/>
      <c r="AX49" s="14"/>
      <c r="AY49" s="14"/>
      <c r="AZ49" s="14"/>
      <c r="BA49" s="14"/>
      <c r="BB49" s="14"/>
      <c r="BC49" s="14"/>
      <c r="BD49" s="14"/>
      <c r="BE49" s="14"/>
      <c r="BF49" s="14"/>
      <c r="BG49" s="14"/>
      <c r="BH49" s="14"/>
      <c r="BI49" s="14"/>
      <c r="BJ49" s="14"/>
      <c r="BK49" s="14"/>
      <c r="BL49" s="14"/>
      <c r="BM49" s="14"/>
      <c r="BN49" s="14"/>
      <c r="BO49" s="14"/>
      <c r="BP49" s="14"/>
      <c r="BQ49" s="14"/>
      <c r="BR49" s="14"/>
      <c r="BS49" s="14"/>
      <c r="BT49" s="14"/>
      <c r="BU49" s="14"/>
      <c r="BV49" s="14"/>
      <c r="BW49" s="14"/>
      <c r="BX49" s="14"/>
      <c r="BY49" s="14"/>
      <c r="BZ49" s="14"/>
      <c r="CA49" s="14"/>
      <c r="CB49" s="14"/>
      <c r="CC49" s="14"/>
      <c r="CD49" s="14"/>
      <c r="CE49" s="14"/>
      <c r="CF49" s="14"/>
      <c r="CG49" s="14"/>
      <c r="CH49" s="14"/>
      <c r="CI49" s="14"/>
      <c r="CJ49" s="14"/>
      <c r="CK49" s="14"/>
      <c r="CL49" s="14"/>
      <c r="CM49" s="14"/>
      <c r="CN49" s="14"/>
      <c r="CO49" s="14"/>
      <c r="CP49" s="14"/>
      <c r="CQ49" s="14"/>
      <c r="CR49" s="14"/>
      <c r="CS49" s="14"/>
      <c r="CT49" s="14"/>
      <c r="CU49" s="14"/>
    </row>
    <row r="50" spans="1:99">
      <c r="A50" s="14"/>
      <c r="B50" s="22"/>
      <c r="C50" s="46"/>
      <c r="D50" s="46"/>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c r="BL50" s="14"/>
      <c r="BM50" s="14"/>
      <c r="BN50" s="14"/>
      <c r="BO50" s="14"/>
      <c r="BP50" s="14"/>
      <c r="BQ50" s="14"/>
      <c r="BR50" s="14"/>
      <c r="BS50" s="14"/>
      <c r="BT50" s="14"/>
      <c r="BU50" s="14"/>
      <c r="BV50" s="14"/>
      <c r="BW50" s="14"/>
      <c r="BX50" s="14"/>
      <c r="BY50" s="14"/>
      <c r="BZ50" s="14"/>
      <c r="CA50" s="14"/>
      <c r="CB50" s="14"/>
      <c r="CC50" s="14"/>
      <c r="CD50" s="14"/>
      <c r="CE50" s="14"/>
      <c r="CF50" s="14"/>
      <c r="CG50" s="14"/>
      <c r="CH50" s="14"/>
      <c r="CI50" s="14"/>
      <c r="CJ50" s="14"/>
      <c r="CK50" s="14"/>
      <c r="CL50" s="14"/>
      <c r="CM50" s="14"/>
      <c r="CN50" s="14"/>
      <c r="CO50" s="14"/>
      <c r="CP50" s="14"/>
      <c r="CQ50" s="14"/>
      <c r="CR50" s="14"/>
      <c r="CS50" s="14"/>
      <c r="CT50" s="14"/>
      <c r="CU50" s="14"/>
    </row>
    <row r="51" spans="1:99">
      <c r="A51" s="14"/>
      <c r="B51" s="22"/>
      <c r="C51" s="20"/>
      <c r="D51" s="21"/>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4"/>
      <c r="AS51" s="14"/>
      <c r="AT51" s="14"/>
      <c r="AU51" s="14"/>
      <c r="AV51" s="14"/>
      <c r="AW51" s="14"/>
      <c r="AX51" s="14"/>
      <c r="AY51" s="14"/>
      <c r="AZ51" s="14"/>
      <c r="BA51" s="14"/>
      <c r="BB51" s="14"/>
      <c r="BC51" s="14"/>
      <c r="BD51" s="14"/>
      <c r="BE51" s="14"/>
      <c r="BF51" s="14"/>
      <c r="BG51" s="14"/>
      <c r="BH51" s="14"/>
      <c r="BI51" s="14"/>
      <c r="BJ51" s="14"/>
      <c r="BK51" s="14"/>
      <c r="BL51" s="14"/>
      <c r="BM51" s="14"/>
      <c r="BN51" s="14"/>
      <c r="BO51" s="14"/>
      <c r="BP51" s="14"/>
      <c r="BQ51" s="14"/>
      <c r="BR51" s="14"/>
      <c r="BS51" s="14"/>
      <c r="BT51" s="14"/>
      <c r="BU51" s="14"/>
      <c r="BV51" s="14"/>
      <c r="BW51" s="14"/>
      <c r="BX51" s="14"/>
      <c r="BY51" s="14"/>
      <c r="BZ51" s="14"/>
      <c r="CA51" s="14"/>
      <c r="CB51" s="14"/>
      <c r="CC51" s="14"/>
      <c r="CD51" s="14"/>
      <c r="CE51" s="14"/>
      <c r="CF51" s="14"/>
      <c r="CG51" s="14"/>
      <c r="CH51" s="14"/>
      <c r="CI51" s="14"/>
      <c r="CJ51" s="14"/>
      <c r="CK51" s="14"/>
      <c r="CL51" s="14"/>
      <c r="CM51" s="14"/>
      <c r="CN51" s="14"/>
      <c r="CO51" s="14"/>
      <c r="CP51" s="14"/>
      <c r="CQ51" s="14"/>
      <c r="CR51" s="14"/>
      <c r="CS51" s="14"/>
      <c r="CT51" s="14"/>
      <c r="CU51" s="14"/>
    </row>
    <row r="52" spans="1:99">
      <c r="A52" s="14"/>
      <c r="B52" s="22"/>
      <c r="C52" s="20"/>
      <c r="D52" s="21"/>
      <c r="E52" s="14"/>
      <c r="F52" s="14"/>
      <c r="G52" s="14"/>
      <c r="H52" s="14"/>
      <c r="I52" s="14"/>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4"/>
      <c r="AJ52" s="14"/>
      <c r="AK52" s="14"/>
      <c r="AL52" s="14"/>
      <c r="AM52" s="14"/>
      <c r="AN52" s="14"/>
      <c r="AO52" s="14"/>
      <c r="AP52" s="14"/>
      <c r="AQ52" s="14"/>
      <c r="AR52" s="14"/>
      <c r="AS52" s="14"/>
      <c r="AT52" s="14"/>
      <c r="AU52" s="14"/>
      <c r="AV52" s="14"/>
      <c r="AW52" s="14"/>
      <c r="AX52" s="14"/>
      <c r="AY52" s="14"/>
      <c r="AZ52" s="14"/>
      <c r="BA52" s="14"/>
      <c r="BB52" s="14"/>
      <c r="BC52" s="14"/>
      <c r="BD52" s="14"/>
      <c r="BE52" s="14"/>
      <c r="BF52" s="14"/>
      <c r="BG52" s="14"/>
      <c r="BH52" s="14"/>
      <c r="BI52" s="14"/>
      <c r="BJ52" s="14"/>
      <c r="BK52" s="14"/>
      <c r="BL52" s="14"/>
      <c r="BM52" s="14"/>
      <c r="BN52" s="14"/>
      <c r="BO52" s="14"/>
      <c r="BP52" s="14"/>
      <c r="BQ52" s="14"/>
      <c r="BR52" s="14"/>
      <c r="BS52" s="14"/>
      <c r="BT52" s="14"/>
      <c r="BU52" s="14"/>
      <c r="BV52" s="14"/>
      <c r="BW52" s="14"/>
      <c r="BX52" s="14"/>
      <c r="BY52" s="14"/>
      <c r="BZ52" s="14"/>
      <c r="CA52" s="14"/>
      <c r="CB52" s="14"/>
      <c r="CC52" s="14"/>
      <c r="CD52" s="14"/>
      <c r="CE52" s="14"/>
      <c r="CF52" s="14"/>
      <c r="CG52" s="14"/>
      <c r="CH52" s="14"/>
      <c r="CI52" s="14"/>
      <c r="CJ52" s="14"/>
      <c r="CK52" s="14"/>
      <c r="CL52" s="14"/>
      <c r="CM52" s="14"/>
      <c r="CN52" s="14"/>
      <c r="CO52" s="14"/>
      <c r="CP52" s="14"/>
      <c r="CQ52" s="14"/>
      <c r="CR52" s="14"/>
      <c r="CS52" s="14"/>
      <c r="CT52" s="14"/>
      <c r="CU52" s="14"/>
    </row>
    <row r="53" spans="1:99">
      <c r="A53" s="14"/>
      <c r="B53" s="22"/>
      <c r="C53" s="20"/>
      <c r="D53" s="21"/>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c r="BA53" s="14"/>
      <c r="BB53" s="14"/>
      <c r="BC53" s="14"/>
      <c r="BD53" s="14"/>
      <c r="BE53" s="14"/>
      <c r="BF53" s="14"/>
      <c r="BG53" s="14"/>
      <c r="BH53" s="14"/>
      <c r="BI53" s="14"/>
      <c r="BJ53" s="14"/>
      <c r="BK53" s="14"/>
      <c r="BL53" s="14"/>
      <c r="BM53" s="14"/>
      <c r="BN53" s="14"/>
      <c r="BO53" s="14"/>
      <c r="BP53" s="14"/>
      <c r="BQ53" s="14"/>
      <c r="BR53" s="14"/>
      <c r="BS53" s="14"/>
      <c r="BT53" s="14"/>
      <c r="BU53" s="14"/>
      <c r="BV53" s="14"/>
      <c r="BW53" s="14"/>
      <c r="BX53" s="14"/>
      <c r="BY53" s="14"/>
      <c r="BZ53" s="14"/>
      <c r="CA53" s="14"/>
      <c r="CB53" s="14"/>
      <c r="CC53" s="14"/>
      <c r="CD53" s="14"/>
      <c r="CE53" s="14"/>
      <c r="CF53" s="14"/>
      <c r="CG53" s="14"/>
      <c r="CH53" s="14"/>
      <c r="CI53" s="14"/>
      <c r="CJ53" s="14"/>
      <c r="CK53" s="14"/>
      <c r="CL53" s="14"/>
      <c r="CM53" s="14"/>
      <c r="CN53" s="14"/>
      <c r="CO53" s="14"/>
      <c r="CP53" s="14"/>
      <c r="CQ53" s="14"/>
      <c r="CR53" s="14"/>
      <c r="CS53" s="14"/>
      <c r="CT53" s="14"/>
      <c r="CU53" s="14"/>
    </row>
    <row r="54" spans="1:99">
      <c r="A54" s="14"/>
      <c r="B54" s="22"/>
      <c r="C54" s="20"/>
      <c r="D54" s="21"/>
      <c r="E54" s="14"/>
      <c r="F54" s="14"/>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c r="AQ54" s="14"/>
      <c r="AR54" s="14"/>
      <c r="AS54" s="14"/>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14"/>
      <c r="BS54" s="14"/>
      <c r="BT54" s="14"/>
      <c r="BU54" s="14"/>
      <c r="BV54" s="14"/>
      <c r="BW54" s="14"/>
      <c r="BX54" s="14"/>
      <c r="BY54" s="14"/>
      <c r="BZ54" s="14"/>
      <c r="CA54" s="14"/>
      <c r="CB54" s="14"/>
      <c r="CC54" s="14"/>
      <c r="CD54" s="14"/>
      <c r="CE54" s="14"/>
      <c r="CF54" s="14"/>
      <c r="CG54" s="14"/>
      <c r="CH54" s="14"/>
      <c r="CI54" s="14"/>
      <c r="CJ54" s="14"/>
      <c r="CK54" s="14"/>
      <c r="CL54" s="14"/>
      <c r="CM54" s="14"/>
      <c r="CN54" s="14"/>
      <c r="CO54" s="14"/>
      <c r="CP54" s="14"/>
      <c r="CQ54" s="14"/>
      <c r="CR54" s="14"/>
      <c r="CS54" s="14"/>
      <c r="CT54" s="14"/>
      <c r="CU54" s="14"/>
    </row>
    <row r="55" spans="1:99">
      <c r="A55" s="14"/>
      <c r="B55" s="22"/>
      <c r="C55" s="20"/>
      <c r="D55" s="21"/>
      <c r="E55" s="14"/>
      <c r="F55" s="14"/>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c r="AQ55" s="14"/>
      <c r="AR55" s="14"/>
      <c r="AS55" s="14"/>
      <c r="AT55" s="14"/>
      <c r="AU55" s="14"/>
      <c r="AV55" s="14"/>
      <c r="AW55" s="14"/>
      <c r="AX55" s="14"/>
      <c r="AY55" s="14"/>
      <c r="AZ55" s="14"/>
      <c r="BA55" s="14"/>
      <c r="BB55" s="14"/>
      <c r="BC55" s="14"/>
      <c r="BD55" s="14"/>
      <c r="BE55" s="14"/>
      <c r="BF55" s="14"/>
      <c r="BG55" s="14"/>
      <c r="BH55" s="14"/>
      <c r="BI55" s="14"/>
      <c r="BJ55" s="14"/>
      <c r="BK55" s="14"/>
      <c r="BL55" s="14"/>
      <c r="BM55" s="14"/>
      <c r="BN55" s="14"/>
      <c r="BO55" s="14"/>
      <c r="BP55" s="14"/>
      <c r="BQ55" s="14"/>
      <c r="BR55" s="14"/>
      <c r="BS55" s="14"/>
      <c r="BT55" s="14"/>
      <c r="BU55" s="14"/>
      <c r="BV55" s="14"/>
      <c r="BW55" s="14"/>
      <c r="BX55" s="14"/>
      <c r="BY55" s="14"/>
      <c r="BZ55" s="14"/>
      <c r="CA55" s="14"/>
      <c r="CB55" s="14"/>
      <c r="CC55" s="14"/>
      <c r="CD55" s="14"/>
      <c r="CE55" s="14"/>
      <c r="CF55" s="14"/>
      <c r="CG55" s="14"/>
      <c r="CH55" s="14"/>
      <c r="CI55" s="14"/>
      <c r="CJ55" s="14"/>
      <c r="CK55" s="14"/>
      <c r="CL55" s="14"/>
      <c r="CM55" s="14"/>
      <c r="CN55" s="14"/>
      <c r="CO55" s="14"/>
      <c r="CP55" s="14"/>
      <c r="CQ55" s="14"/>
      <c r="CR55" s="14"/>
      <c r="CS55" s="14"/>
      <c r="CT55" s="14"/>
      <c r="CU55" s="14"/>
    </row>
    <row r="56" spans="1:99">
      <c r="A56" s="14"/>
      <c r="B56" s="22"/>
      <c r="C56" s="20"/>
      <c r="D56" s="21"/>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4"/>
      <c r="AZ56" s="14"/>
      <c r="BA56" s="14"/>
      <c r="BB56" s="14"/>
      <c r="BC56" s="14"/>
      <c r="BD56" s="14"/>
      <c r="BE56" s="14"/>
      <c r="BF56" s="14"/>
      <c r="BG56" s="14"/>
      <c r="BH56" s="14"/>
      <c r="BI56" s="14"/>
      <c r="BJ56" s="14"/>
      <c r="BK56" s="14"/>
      <c r="BL56" s="14"/>
      <c r="BM56" s="14"/>
      <c r="BN56" s="14"/>
      <c r="BO56" s="14"/>
      <c r="BP56" s="14"/>
      <c r="BQ56" s="14"/>
      <c r="BR56" s="14"/>
      <c r="BS56" s="14"/>
      <c r="BT56" s="14"/>
      <c r="BU56" s="14"/>
      <c r="BV56" s="14"/>
      <c r="BW56" s="14"/>
      <c r="BX56" s="14"/>
      <c r="BY56" s="14"/>
      <c r="BZ56" s="14"/>
      <c r="CA56" s="14"/>
      <c r="CB56" s="14"/>
      <c r="CC56" s="14"/>
      <c r="CD56" s="14"/>
      <c r="CE56" s="14"/>
      <c r="CF56" s="14"/>
      <c r="CG56" s="14"/>
      <c r="CH56" s="14"/>
      <c r="CI56" s="14"/>
      <c r="CJ56" s="14"/>
      <c r="CK56" s="14"/>
      <c r="CL56" s="14"/>
      <c r="CM56" s="14"/>
      <c r="CN56" s="14"/>
      <c r="CO56" s="14"/>
      <c r="CP56" s="14"/>
      <c r="CQ56" s="14"/>
      <c r="CR56" s="14"/>
      <c r="CS56" s="14"/>
      <c r="CT56" s="14"/>
      <c r="CU56" s="14"/>
    </row>
    <row r="57" spans="1:99" s="6" customFormat="1" ht="60.75" customHeight="1">
      <c r="A57" s="47" t="s">
        <v>73</v>
      </c>
      <c r="B57" s="44"/>
      <c r="C57" s="48">
        <v>38443</v>
      </c>
      <c r="D57" s="48">
        <v>38473</v>
      </c>
      <c r="E57" s="48">
        <v>38504</v>
      </c>
      <c r="F57" s="48">
        <v>38534</v>
      </c>
      <c r="G57" s="48">
        <v>38565</v>
      </c>
      <c r="H57" s="48">
        <v>38596</v>
      </c>
      <c r="I57" s="48">
        <v>38626</v>
      </c>
      <c r="J57" s="48">
        <v>38657</v>
      </c>
      <c r="K57" s="48">
        <v>38687</v>
      </c>
      <c r="L57" s="48">
        <v>38718</v>
      </c>
      <c r="M57" s="48">
        <v>38749</v>
      </c>
      <c r="N57" s="48">
        <v>38777</v>
      </c>
      <c r="O57" s="48">
        <v>38808</v>
      </c>
      <c r="P57" s="48">
        <v>38838</v>
      </c>
      <c r="Q57" s="48">
        <v>38869</v>
      </c>
      <c r="R57" s="48">
        <v>38899</v>
      </c>
      <c r="S57" s="48">
        <v>38930</v>
      </c>
      <c r="T57" s="48">
        <v>38961</v>
      </c>
      <c r="U57" s="48">
        <v>38991</v>
      </c>
      <c r="V57" s="48">
        <v>39022</v>
      </c>
      <c r="W57" s="48">
        <v>39052</v>
      </c>
      <c r="X57" s="48">
        <v>39083</v>
      </c>
      <c r="Y57" s="48">
        <v>39114</v>
      </c>
      <c r="Z57" s="48">
        <v>39142</v>
      </c>
      <c r="AA57" s="48">
        <v>39173</v>
      </c>
      <c r="AB57" s="48">
        <v>39203</v>
      </c>
      <c r="AC57" s="48">
        <v>39234</v>
      </c>
      <c r="AD57" s="48">
        <v>39264</v>
      </c>
      <c r="AE57" s="48">
        <v>39295</v>
      </c>
      <c r="AF57" s="48">
        <v>39326</v>
      </c>
      <c r="AG57" s="48">
        <v>39356</v>
      </c>
      <c r="AH57" s="48">
        <v>39387</v>
      </c>
      <c r="AI57" s="48">
        <v>39417</v>
      </c>
      <c r="AJ57" s="48">
        <v>39448</v>
      </c>
      <c r="AK57" s="48">
        <v>39479</v>
      </c>
      <c r="AL57" s="48">
        <v>39508</v>
      </c>
      <c r="AM57" s="48">
        <v>39539</v>
      </c>
      <c r="AN57" s="48">
        <v>39569</v>
      </c>
      <c r="AO57" s="48">
        <v>39600</v>
      </c>
      <c r="AP57" s="48">
        <v>39630</v>
      </c>
      <c r="AQ57" s="48">
        <v>39661</v>
      </c>
      <c r="AR57" s="48">
        <v>39692</v>
      </c>
      <c r="AS57" s="48">
        <v>39722</v>
      </c>
      <c r="AT57" s="48">
        <v>39753</v>
      </c>
      <c r="AU57" s="48">
        <v>39783</v>
      </c>
      <c r="AV57" s="48">
        <v>39814</v>
      </c>
      <c r="AW57" s="48">
        <v>39845</v>
      </c>
      <c r="AX57" s="48">
        <v>39873</v>
      </c>
      <c r="AY57" s="48">
        <v>39904</v>
      </c>
      <c r="AZ57" s="48">
        <v>39934</v>
      </c>
      <c r="BA57" s="48">
        <v>39965</v>
      </c>
      <c r="BB57" s="48">
        <v>39995</v>
      </c>
      <c r="BC57" s="48">
        <v>40026</v>
      </c>
      <c r="BD57" s="48">
        <v>40057</v>
      </c>
      <c r="BE57" s="48">
        <v>40087</v>
      </c>
      <c r="BF57" s="48">
        <v>40118</v>
      </c>
      <c r="BG57" s="48">
        <v>40148</v>
      </c>
      <c r="BH57" s="48">
        <v>40179</v>
      </c>
      <c r="BI57" s="48">
        <v>40210</v>
      </c>
      <c r="BJ57" s="48">
        <v>40238</v>
      </c>
      <c r="BK57" s="48">
        <v>40269</v>
      </c>
      <c r="BL57" s="48">
        <v>40299</v>
      </c>
      <c r="BM57" s="48">
        <v>40330</v>
      </c>
      <c r="BN57" s="48">
        <v>40360</v>
      </c>
      <c r="BO57" s="48">
        <v>40391</v>
      </c>
      <c r="BP57" s="48">
        <v>40422</v>
      </c>
      <c r="BQ57" s="48">
        <v>40452</v>
      </c>
      <c r="BR57" s="48">
        <v>40483</v>
      </c>
      <c r="BS57" s="48">
        <v>40513</v>
      </c>
      <c r="BT57" s="48">
        <v>40544</v>
      </c>
      <c r="BU57" s="48">
        <v>40575</v>
      </c>
      <c r="BV57" s="48">
        <v>40603</v>
      </c>
      <c r="BW57" s="48">
        <v>40634</v>
      </c>
      <c r="BX57" s="48">
        <v>40664</v>
      </c>
      <c r="BY57" s="48">
        <v>40695</v>
      </c>
      <c r="BZ57" s="48">
        <v>40725</v>
      </c>
      <c r="CA57" s="48">
        <v>40756</v>
      </c>
      <c r="CB57" s="48">
        <v>40787</v>
      </c>
      <c r="CC57" s="48">
        <v>40817</v>
      </c>
      <c r="CD57" s="48">
        <v>40848</v>
      </c>
      <c r="CE57" s="48">
        <v>40878</v>
      </c>
      <c r="CF57" s="48">
        <v>40909</v>
      </c>
      <c r="CG57" s="48">
        <v>40940</v>
      </c>
      <c r="CH57" s="48">
        <v>40969</v>
      </c>
      <c r="CI57" s="48">
        <v>41000</v>
      </c>
      <c r="CJ57" s="48">
        <v>41030</v>
      </c>
      <c r="CK57" s="48">
        <v>41061</v>
      </c>
      <c r="CL57" s="48">
        <v>41091</v>
      </c>
      <c r="CM57" s="48">
        <v>41122</v>
      </c>
      <c r="CN57" s="48">
        <v>41153</v>
      </c>
      <c r="CO57" s="48">
        <v>41183</v>
      </c>
      <c r="CP57" s="48">
        <v>41214</v>
      </c>
      <c r="CQ57" s="48">
        <v>41244</v>
      </c>
      <c r="CR57" s="48">
        <v>41275</v>
      </c>
      <c r="CS57" s="48">
        <v>41306</v>
      </c>
      <c r="CT57" s="48">
        <v>41334</v>
      </c>
      <c r="CU57" s="44"/>
    </row>
    <row r="58" spans="1:99" s="6" customFormat="1">
      <c r="A58" s="44"/>
      <c r="B58" s="44" t="s">
        <v>41</v>
      </c>
      <c r="C58" s="49">
        <f>SUM($C$2:C$2)</f>
        <v>-13.825098999999909</v>
      </c>
      <c r="D58" s="49">
        <f>SUM($C$2:D$2)</f>
        <v>-24.45881699999984</v>
      </c>
      <c r="E58" s="49">
        <f>SUM($C$2:E$2)</f>
        <v>-29.022119999999859</v>
      </c>
      <c r="F58" s="49">
        <f>SUM($C$2:F$2)</f>
        <v>-33.535671999999863</v>
      </c>
      <c r="G58" s="49">
        <f>SUM($C$2:G$2)</f>
        <v>-29.46158099999991</v>
      </c>
      <c r="H58" s="49">
        <f>SUM($C$2:H$2)</f>
        <v>-1.5774699999999484</v>
      </c>
      <c r="I58" s="49">
        <f>SUM($C$2:I$2)</f>
        <v>44.514768000000004</v>
      </c>
      <c r="J58" s="49">
        <f>SUM($C$2:J$2)</f>
        <v>86.617594999999937</v>
      </c>
      <c r="K58" s="49">
        <f>SUM($C$2:K$2)</f>
        <v>122.81678399999987</v>
      </c>
      <c r="L58" s="49">
        <f>SUM($C$2:L$2)</f>
        <v>143.69152199999985</v>
      </c>
      <c r="M58" s="49">
        <f>SUM($C$2:M$2)</f>
        <v>150.11733999999979</v>
      </c>
      <c r="N58" s="49">
        <f>SUM($C$2:N$2)</f>
        <v>141.56827199999998</v>
      </c>
      <c r="O58" s="49">
        <f>SUM($N$58,$C$3:C$3)</f>
        <v>121.18773699999997</v>
      </c>
      <c r="P58" s="49">
        <f>SUM($N$58,$C$3:D$3)</f>
        <v>106.36130200000002</v>
      </c>
      <c r="Q58" s="49">
        <f>SUM($N$58,$C$3:E$3)</f>
        <v>102.29271600000015</v>
      </c>
      <c r="R58" s="49">
        <f>SUM($N$58,$C$3:F$3)</f>
        <v>116.76228500000025</v>
      </c>
      <c r="S58" s="49">
        <f>SUM($N$58,$C$3:G$3)</f>
        <v>150.41159700000026</v>
      </c>
      <c r="T58" s="49">
        <f>SUM($N$58,$C$3:H$3)</f>
        <v>187.0623310000002</v>
      </c>
      <c r="U58" s="49">
        <f>SUM($N$58,$C$3:I$3)</f>
        <v>221.82536600000014</v>
      </c>
      <c r="V58" s="49">
        <f>SUM($N$58,$C$3:J$3)</f>
        <v>244.61327100000005</v>
      </c>
      <c r="W58" s="49">
        <f>SUM($N$58,$C$3:K$3)</f>
        <v>270.26579800000047</v>
      </c>
      <c r="X58" s="49">
        <f>SUM($N$58,$C$3:L$3)</f>
        <v>278.90606200000036</v>
      </c>
      <c r="Y58" s="49">
        <f>SUM($N$58,$C$3:M$3)</f>
        <v>281.84582600000056</v>
      </c>
      <c r="Z58" s="49">
        <f>SUM($N$58,$C$3:N$3)</f>
        <v>277.71440000000064</v>
      </c>
      <c r="AA58" s="49">
        <f>SUM($Z$58,$C$4:C$4)</f>
        <v>266.02741000000049</v>
      </c>
      <c r="AB58" s="49">
        <f>SUM($Z$58,$C$4:D$4)</f>
        <v>257.79501500000049</v>
      </c>
      <c r="AC58" s="49">
        <f>SUM($Z$58,$C$4:E$4)</f>
        <v>250.67848300000048</v>
      </c>
      <c r="AD58" s="49">
        <f>SUM($Z$58,$C$4:F$4)</f>
        <v>260.31981800000051</v>
      </c>
      <c r="AE58" s="49">
        <f>SUM($Z$58,$C$4:G$4)</f>
        <v>288.6637610000007</v>
      </c>
      <c r="AF58" s="49">
        <f>SUM($Z$58,$C$4:H$4)</f>
        <v>318.1235070000007</v>
      </c>
      <c r="AG58" s="49">
        <f>SUM($Z$58,$C$4:I$4)</f>
        <v>349.37044900000092</v>
      </c>
      <c r="AH58" s="49">
        <f>SUM($Z$58,$C$4:J$4)</f>
        <v>375.4447860000007</v>
      </c>
      <c r="AI58" s="49">
        <f>SUM($Z$58,$C$4:K$4)</f>
        <v>400.63516400000049</v>
      </c>
      <c r="AJ58" s="49">
        <f>SUM($Z$58,$C$4:L$4)</f>
        <v>415.92925900000068</v>
      </c>
      <c r="AK58" s="49">
        <f>SUM($Z$58,$C$4:M$4)</f>
        <v>418.38028600000075</v>
      </c>
      <c r="AL58" s="49">
        <f>SUM($Z$58,$C$4:N$4)</f>
        <v>405.0139520000007</v>
      </c>
      <c r="AM58" s="49">
        <f>SUM($AL$58,$C$5:C$5)</f>
        <v>380.87273800000071</v>
      </c>
      <c r="AN58" s="49">
        <f>SUM($AL$58,$C$5:D$5)</f>
        <v>353.65419600000075</v>
      </c>
      <c r="AO58" s="49">
        <f>SUM($AL$58,$C$5:E$5)</f>
        <v>335.83376668402377</v>
      </c>
      <c r="AP58" s="49">
        <f>SUM($AL$58,$C$5:F$5)</f>
        <v>329.2014288575142</v>
      </c>
      <c r="AQ58" s="49">
        <f>SUM($AL$58,$C$5:G$5)</f>
        <v>345.43863671279064</v>
      </c>
      <c r="AR58" s="49">
        <f>SUM($AL$58,$C$5:H$5)</f>
        <v>367.87237399657613</v>
      </c>
      <c r="AS58" s="49">
        <f>SUM($AL$58,$C$5:I$5)</f>
        <v>393.83983734131982</v>
      </c>
      <c r="AT58" s="49">
        <f>SUM($AL$58,$C$5:J$5)</f>
        <v>415.551733340944</v>
      </c>
      <c r="AU58" s="49">
        <f>SUM($AL$58,$C$5:K$5)</f>
        <v>432.04286690354559</v>
      </c>
      <c r="AV58" s="49">
        <f>SUM($AL$58,$C$5:L$5)</f>
        <v>432.57409796412787</v>
      </c>
      <c r="AW58" s="49">
        <f>SUM($AL$58,$C$5:M$5)</f>
        <v>422.24818152672935</v>
      </c>
      <c r="AX58" s="49">
        <f>SUM($AL$58,$C$5:N$5)</f>
        <v>392.275442150289</v>
      </c>
      <c r="AY58" s="49">
        <f>SUM($AX$58,$C$6:C$6)</f>
        <v>346.35795317097802</v>
      </c>
      <c r="AZ58" s="49">
        <f>SUM($AX$58,$C$6:D$6)</f>
        <v>289.3237907335797</v>
      </c>
      <c r="BA58" s="49">
        <f>SUM($AX$58,$C$6:E$6)</f>
        <v>239.25093849748578</v>
      </c>
      <c r="BB58" s="49">
        <f>SUM($AX$58,$C$6:F$6)</f>
        <v>200.23028699420843</v>
      </c>
      <c r="BC58" s="49">
        <f>SUM($AX$58,$C$6:G$6)</f>
        <v>183.43100256868524</v>
      </c>
      <c r="BD58" s="49">
        <f>SUM($AX$58,$C$6:H$6)</f>
        <v>182.31326856582018</v>
      </c>
      <c r="BE58" s="49">
        <f>SUM($AX$58,$C$6:I$6)</f>
        <v>187.88186898247795</v>
      </c>
      <c r="BF58" s="49">
        <f>SUM($AX$58,$C$6:J$6)</f>
        <v>187.58218979900653</v>
      </c>
      <c r="BG58" s="49">
        <f>SUM($AX$58,$C$6:K$6)</f>
        <v>185.90766161504484</v>
      </c>
      <c r="BH58" s="49">
        <f>SUM($AX$58,$C$6:L$6)</f>
        <v>195.6938906305661</v>
      </c>
      <c r="BI58" s="49">
        <f>SUM($AX$58,$C$6:M$6)</f>
        <v>205.51439144660458</v>
      </c>
      <c r="BJ58" s="49">
        <f>SUM($AX$58,$C$6:N$6)</f>
        <v>200.12486446163553</v>
      </c>
      <c r="BK58" s="49">
        <f>SUM($BJ$58,$C$7:C$7)</f>
        <v>197.83114659380226</v>
      </c>
      <c r="BL58" s="49">
        <f>SUM($BJ$58,$C$7:D$7)</f>
        <v>180.56714940984079</v>
      </c>
      <c r="BM58" s="49">
        <f>SUM($BJ$58,$C$7:E$7)</f>
        <v>164.91616545879549</v>
      </c>
      <c r="BN58" s="49">
        <f>SUM($BJ$58,$C$7:F$7)</f>
        <v>147.13411819813109</v>
      </c>
      <c r="BO58" s="49">
        <f>SUM($BJ$58,$C$7:G$7)</f>
        <v>128.9700199761993</v>
      </c>
      <c r="BP58" s="49">
        <f>SUM($BJ$58,$C$7:H$7)</f>
        <v>123.51354041231104</v>
      </c>
      <c r="BQ58" s="49">
        <f>SUM($BJ$58,$C$7:I$7)</f>
        <v>124.12404432040864</v>
      </c>
      <c r="BR58" s="49">
        <f>SUM($BJ$58,$C$7:J$7)</f>
        <v>126.81282422128754</v>
      </c>
      <c r="BS58" s="49">
        <f>SUM($BJ$58,$C$7:K$7)</f>
        <v>127.17003325219605</v>
      </c>
      <c r="BT58" s="49">
        <f>SUM($BJ$58,$C$7:L$7)</f>
        <v>123.27031315307511</v>
      </c>
      <c r="BU58" s="49">
        <f>SUM($BJ$58,$C$7:M$7)</f>
        <v>109.98089818398364</v>
      </c>
      <c r="BV58" s="49">
        <f>SUM($BJ$58,$C$7:N$7)</f>
        <v>86.789444214892342</v>
      </c>
      <c r="BW58" s="49">
        <f>SUM($BV$58,$C$8:C$8)</f>
        <v>57.170551855713029</v>
      </c>
      <c r="BX58" s="49">
        <f>SUM($BV$58,$C$8:D$8)</f>
        <v>24.962712886621603</v>
      </c>
      <c r="BY58" s="49">
        <f>SUM($BV$58,$C$8:E$8)</f>
        <v>-6.2972131133783478</v>
      </c>
      <c r="BZ58" s="49">
        <f>SUM($BV$58,$C$8:F$8)</f>
        <v>-36.699189113378452</v>
      </c>
      <c r="CA58" s="49">
        <f>SUM($BV$58,$C$8:G$8)</f>
        <v>-67.044780113378465</v>
      </c>
      <c r="CB58" s="49">
        <f>SUM($BV$58,$C$8:H$8)</f>
        <v>-92.580803113378465</v>
      </c>
      <c r="CC58" s="49">
        <f>SUM($BV$58,$C$8:I$8)</f>
        <v>-118.51187111337833</v>
      </c>
      <c r="CD58" s="49">
        <f>SUM($BV$58,$C$8:J$8)</f>
        <v>-143.63281211337846</v>
      </c>
      <c r="CE58" s="49">
        <f>SUM($BV$58,$C$8:K$8)</f>
        <v>-176.55973311337868</v>
      </c>
      <c r="CF58" s="49">
        <f>SUM($BV$58,$C$8:L$8)</f>
        <v>-214.97097811337846</v>
      </c>
      <c r="CG58" s="49">
        <f>SUM($BV$58,$C$8:M$8)</f>
        <v>-250.67235111337857</v>
      </c>
      <c r="CH58" s="49">
        <f>SUM($BV$58,$C$8:N$8)</f>
        <v>-283.28177911337855</v>
      </c>
      <c r="CI58" s="49">
        <f>SUM($CH$58,$C$9:C$9)</f>
        <v>-312.3129651133786</v>
      </c>
      <c r="CJ58" s="49">
        <f>SUM($CH$58,$C$9:D$9)</f>
        <v>-342.92995911337869</v>
      </c>
      <c r="CK58" s="49">
        <f>SUM($CH$58,$C$9:E$9)</f>
        <v>-368.60695511337883</v>
      </c>
      <c r="CL58" s="49">
        <f>SUM($CH$58,$C$9:F$9)</f>
        <v>-391.45781211337896</v>
      </c>
      <c r="CM58" s="49">
        <f>SUM($CH$58,$C$9:G$9)</f>
        <v>-406.936860113379</v>
      </c>
      <c r="CN58" s="49">
        <f>SUM($CH$58,$C$9:H$9)</f>
        <v>-420.070549113379</v>
      </c>
      <c r="CO58" s="49">
        <f>SUM($CH$58,$C$9:I$9)</f>
        <v>-434.111300113379</v>
      </c>
      <c r="CP58" s="49">
        <f>SUM($CH$58,$C$9:J$9)</f>
        <v>-451.20125611337903</v>
      </c>
      <c r="CQ58" s="49">
        <f>SUM($CH$58,$C$9:K$9)</f>
        <v>-473.01650511337903</v>
      </c>
      <c r="CR58" s="49">
        <f>SUM($CH$58,$C$9:L$9)</f>
        <v>-496.88834911337904</v>
      </c>
      <c r="CS58" s="49">
        <f>SUM($CH$58,$C$9:M$9)</f>
        <v>-526.18238111337905</v>
      </c>
      <c r="CT58" s="49">
        <f>SUM($CH$58,$C$9:N$9)</f>
        <v>-565.8796781133791</v>
      </c>
      <c r="CU58" s="44"/>
    </row>
    <row r="59" spans="1:99" s="6" customFormat="1">
      <c r="A59" s="44"/>
      <c r="B59" s="44"/>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c r="AN59" s="44"/>
      <c r="AO59" s="44"/>
      <c r="AP59" s="44"/>
      <c r="AQ59" s="44"/>
      <c r="AR59" s="44"/>
      <c r="AS59" s="44"/>
      <c r="AT59" s="44"/>
      <c r="AU59" s="44"/>
      <c r="AV59" s="44"/>
      <c r="AW59" s="44"/>
      <c r="AX59" s="44"/>
      <c r="AY59" s="44"/>
      <c r="AZ59" s="44"/>
      <c r="BA59" s="44"/>
      <c r="BB59" s="44"/>
      <c r="BC59" s="44"/>
      <c r="BD59" s="44"/>
      <c r="BE59" s="44"/>
      <c r="BF59" s="44"/>
      <c r="BG59" s="44"/>
      <c r="BH59" s="44"/>
      <c r="BI59" s="44"/>
      <c r="BJ59" s="44"/>
      <c r="BK59" s="44"/>
      <c r="BL59" s="44"/>
      <c r="BM59" s="44"/>
      <c r="BN59" s="44"/>
      <c r="BO59" s="44"/>
      <c r="BP59" s="44"/>
      <c r="BQ59" s="44"/>
      <c r="BR59" s="44"/>
      <c r="BS59" s="44"/>
      <c r="BT59" s="44"/>
      <c r="BU59" s="44"/>
      <c r="BV59" s="44"/>
      <c r="BW59" s="44"/>
      <c r="BX59" s="44"/>
      <c r="BY59" s="44"/>
      <c r="BZ59" s="44"/>
      <c r="CA59" s="44"/>
      <c r="CB59" s="44"/>
      <c r="CC59" s="44"/>
      <c r="CD59" s="44"/>
      <c r="CE59" s="44"/>
      <c r="CF59" s="44"/>
      <c r="CG59" s="44"/>
      <c r="CH59" s="44"/>
      <c r="CI59" s="44"/>
      <c r="CJ59" s="44"/>
      <c r="CK59" s="44"/>
      <c r="CL59" s="44"/>
      <c r="CM59" s="44"/>
      <c r="CN59" s="44"/>
      <c r="CO59" s="44"/>
      <c r="CP59" s="44"/>
      <c r="CQ59" s="44"/>
      <c r="CR59" s="44"/>
      <c r="CS59" s="44"/>
      <c r="CT59" s="44"/>
      <c r="CU59" s="44"/>
    </row>
    <row r="60" spans="1:99" s="6" customFormat="1">
      <c r="A60" s="44"/>
      <c r="B60" s="44"/>
      <c r="C60" s="44"/>
      <c r="D60" s="44"/>
      <c r="E60" s="44"/>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c r="BG60" s="44"/>
      <c r="BH60" s="44"/>
      <c r="BI60" s="44"/>
      <c r="BJ60" s="44"/>
      <c r="BK60" s="44"/>
      <c r="BL60" s="44"/>
      <c r="BM60" s="44"/>
      <c r="BN60" s="44"/>
      <c r="BO60" s="44"/>
      <c r="BP60" s="44"/>
      <c r="BQ60" s="44"/>
      <c r="BR60" s="44"/>
      <c r="BS60" s="44"/>
      <c r="BT60" s="44"/>
      <c r="BU60" s="44"/>
      <c r="BV60" s="44"/>
      <c r="BW60" s="44"/>
      <c r="BX60" s="44"/>
      <c r="BY60" s="44"/>
      <c r="BZ60" s="44"/>
      <c r="CA60" s="44"/>
      <c r="CB60" s="44"/>
      <c r="CC60" s="44"/>
      <c r="CD60" s="44"/>
      <c r="CE60" s="44"/>
      <c r="CF60" s="44"/>
      <c r="CG60" s="44"/>
      <c r="CH60" s="44"/>
      <c r="CI60" s="44"/>
      <c r="CJ60" s="44"/>
      <c r="CK60" s="44"/>
      <c r="CL60" s="44"/>
      <c r="CM60" s="44"/>
      <c r="CN60" s="44"/>
      <c r="CO60" s="44"/>
      <c r="CP60" s="44"/>
      <c r="CQ60" s="44"/>
      <c r="CR60" s="44"/>
      <c r="CS60" s="44"/>
      <c r="CT60" s="44"/>
      <c r="CU60" s="44"/>
    </row>
    <row r="61" spans="1:99" s="6" customFormat="1">
      <c r="A61" s="44"/>
      <c r="B61" s="44"/>
      <c r="C61" s="44"/>
      <c r="D61" s="44"/>
      <c r="E61" s="44"/>
      <c r="F61" s="44"/>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c r="AN61" s="44"/>
      <c r="AO61" s="44"/>
      <c r="AP61" s="44"/>
      <c r="AQ61" s="44"/>
      <c r="AR61" s="44"/>
      <c r="AS61" s="44"/>
      <c r="AT61" s="44"/>
      <c r="AU61" s="44"/>
      <c r="AV61" s="44"/>
      <c r="AW61" s="44"/>
      <c r="AX61" s="44"/>
      <c r="AY61" s="44"/>
      <c r="AZ61" s="44"/>
      <c r="BA61" s="44"/>
      <c r="BB61" s="44"/>
      <c r="BC61" s="44"/>
      <c r="BD61" s="44"/>
      <c r="BE61" s="44"/>
      <c r="BF61" s="44"/>
      <c r="BG61" s="44"/>
      <c r="BH61" s="44"/>
      <c r="BI61" s="44"/>
      <c r="BJ61" s="44"/>
      <c r="BK61" s="44"/>
      <c r="BL61" s="44"/>
      <c r="BM61" s="44"/>
      <c r="BN61" s="44"/>
      <c r="BO61" s="44"/>
      <c r="BP61" s="44"/>
      <c r="BQ61" s="44"/>
      <c r="BR61" s="44"/>
      <c r="BS61" s="44"/>
      <c r="BT61" s="44"/>
      <c r="BU61" s="44"/>
      <c r="BV61" s="44"/>
      <c r="BW61" s="44"/>
      <c r="BX61" s="44"/>
      <c r="BY61" s="44"/>
      <c r="BZ61" s="44"/>
      <c r="CA61" s="44"/>
      <c r="CB61" s="44"/>
      <c r="CC61" s="44"/>
      <c r="CD61" s="44"/>
      <c r="CE61" s="44"/>
      <c r="CF61" s="44"/>
      <c r="CG61" s="44"/>
      <c r="CH61" s="44"/>
      <c r="CI61" s="44"/>
      <c r="CJ61" s="44"/>
      <c r="CK61" s="44"/>
      <c r="CL61" s="44"/>
      <c r="CM61" s="44"/>
      <c r="CN61" s="44"/>
      <c r="CO61" s="44"/>
      <c r="CP61" s="44"/>
      <c r="CQ61" s="44"/>
      <c r="CR61" s="44"/>
      <c r="CS61" s="44"/>
      <c r="CT61" s="44"/>
      <c r="CU61" s="44"/>
    </row>
    <row r="62" spans="1:99" s="6" customFormat="1">
      <c r="A62" s="44"/>
      <c r="B62" s="44"/>
      <c r="C62" s="44"/>
      <c r="D62" s="44"/>
      <c r="E62" s="44"/>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c r="AN62" s="44"/>
      <c r="AO62" s="44"/>
      <c r="AP62" s="44"/>
      <c r="AQ62" s="44"/>
      <c r="AR62" s="44"/>
      <c r="AS62" s="44"/>
      <c r="AT62" s="44"/>
      <c r="AU62" s="44"/>
      <c r="AV62" s="44"/>
      <c r="AW62" s="44"/>
      <c r="AX62" s="44"/>
      <c r="AY62" s="44"/>
      <c r="AZ62" s="44"/>
      <c r="BA62" s="44"/>
      <c r="BB62" s="44"/>
      <c r="BC62" s="44"/>
      <c r="BD62" s="44"/>
      <c r="BE62" s="44"/>
      <c r="BF62" s="44"/>
      <c r="BG62" s="44"/>
      <c r="BH62" s="44"/>
      <c r="BI62" s="44"/>
      <c r="BJ62" s="44"/>
      <c r="BK62" s="44"/>
      <c r="BL62" s="44"/>
      <c r="BM62" s="44"/>
      <c r="BN62" s="44"/>
      <c r="BO62" s="44"/>
      <c r="BP62" s="44"/>
      <c r="BQ62" s="44"/>
      <c r="BR62" s="44"/>
      <c r="BS62" s="44"/>
      <c r="BT62" s="44"/>
      <c r="BU62" s="44"/>
      <c r="BV62" s="44"/>
      <c r="BW62" s="44"/>
      <c r="BX62" s="44"/>
      <c r="BY62" s="44"/>
      <c r="BZ62" s="44"/>
      <c r="CA62" s="44"/>
      <c r="CB62" s="44"/>
      <c r="CC62" s="44"/>
      <c r="CD62" s="44"/>
      <c r="CE62" s="44"/>
      <c r="CF62" s="44"/>
      <c r="CG62" s="44"/>
      <c r="CH62" s="44"/>
      <c r="CI62" s="44"/>
      <c r="CJ62" s="44"/>
      <c r="CK62" s="44"/>
      <c r="CL62" s="44"/>
      <c r="CM62" s="44"/>
      <c r="CN62" s="44"/>
      <c r="CO62" s="44"/>
      <c r="CP62" s="44"/>
      <c r="CQ62" s="44"/>
      <c r="CR62" s="44"/>
      <c r="CS62" s="44"/>
      <c r="CT62" s="44"/>
      <c r="CU62" s="44"/>
    </row>
    <row r="63" spans="1:99" s="6" customFormat="1">
      <c r="A63" s="44"/>
      <c r="B63" s="44"/>
      <c r="C63" s="44"/>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44"/>
      <c r="AS63" s="44"/>
      <c r="AT63" s="44"/>
      <c r="AU63" s="44"/>
      <c r="AV63" s="44"/>
      <c r="AW63" s="44"/>
      <c r="AX63" s="44"/>
      <c r="AY63" s="44"/>
      <c r="AZ63" s="44"/>
      <c r="BA63" s="44"/>
      <c r="BB63" s="44"/>
      <c r="BC63" s="44"/>
      <c r="BD63" s="44"/>
      <c r="BE63" s="44"/>
      <c r="BF63" s="44"/>
      <c r="BG63" s="44"/>
      <c r="BH63" s="44"/>
      <c r="BI63" s="44"/>
      <c r="BJ63" s="44"/>
      <c r="BK63" s="44"/>
      <c r="BL63" s="44"/>
      <c r="BM63" s="44"/>
      <c r="BN63" s="44"/>
      <c r="BO63" s="44"/>
      <c r="BP63" s="44"/>
      <c r="BQ63" s="44"/>
      <c r="BR63" s="44"/>
      <c r="BS63" s="44"/>
      <c r="BT63" s="44"/>
      <c r="BU63" s="44"/>
      <c r="BV63" s="44"/>
      <c r="BW63" s="44"/>
      <c r="BX63" s="44"/>
      <c r="BY63" s="44"/>
      <c r="BZ63" s="44"/>
      <c r="CA63" s="44"/>
      <c r="CB63" s="44"/>
      <c r="CC63" s="44"/>
      <c r="CD63" s="44"/>
      <c r="CE63" s="44"/>
      <c r="CF63" s="44"/>
      <c r="CG63" s="44"/>
      <c r="CH63" s="44"/>
      <c r="CI63" s="44"/>
      <c r="CJ63" s="44"/>
      <c r="CK63" s="44"/>
      <c r="CL63" s="44"/>
      <c r="CM63" s="44"/>
      <c r="CN63" s="44"/>
      <c r="CO63" s="44"/>
      <c r="CP63" s="44"/>
      <c r="CQ63" s="44"/>
      <c r="CR63" s="44"/>
      <c r="CS63" s="44"/>
      <c r="CT63" s="44"/>
      <c r="CU63" s="44"/>
    </row>
    <row r="64" spans="1:99" s="6" customFormat="1">
      <c r="A64" s="44"/>
      <c r="B64" s="44"/>
      <c r="C64" s="44"/>
      <c r="D64" s="44"/>
      <c r="E64" s="44"/>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c r="AN64" s="44"/>
      <c r="AO64" s="44"/>
      <c r="AP64" s="44"/>
      <c r="AQ64" s="44"/>
      <c r="AR64" s="44"/>
      <c r="AS64" s="44"/>
      <c r="AT64" s="44"/>
      <c r="AU64" s="44"/>
      <c r="AV64" s="44"/>
      <c r="AW64" s="44"/>
      <c r="AX64" s="44"/>
      <c r="AY64" s="44"/>
      <c r="AZ64" s="44"/>
      <c r="BA64" s="44"/>
      <c r="BB64" s="44"/>
      <c r="BC64" s="44"/>
      <c r="BD64" s="44"/>
      <c r="BE64" s="44"/>
      <c r="BF64" s="44"/>
      <c r="BG64" s="44"/>
      <c r="BH64" s="44"/>
      <c r="BI64" s="44"/>
      <c r="BJ64" s="44"/>
      <c r="BK64" s="44"/>
      <c r="BL64" s="44"/>
      <c r="BM64" s="44"/>
      <c r="BN64" s="44"/>
      <c r="BO64" s="44"/>
      <c r="BP64" s="44"/>
      <c r="BQ64" s="44"/>
      <c r="BR64" s="44"/>
      <c r="BS64" s="44"/>
      <c r="BT64" s="44"/>
      <c r="BU64" s="44"/>
      <c r="BV64" s="44"/>
      <c r="BW64" s="44"/>
      <c r="BX64" s="44"/>
      <c r="BY64" s="44"/>
      <c r="BZ64" s="44"/>
      <c r="CA64" s="44"/>
      <c r="CB64" s="44"/>
      <c r="CC64" s="44"/>
      <c r="CD64" s="44"/>
      <c r="CE64" s="44"/>
      <c r="CF64" s="44"/>
      <c r="CG64" s="44"/>
      <c r="CH64" s="44"/>
      <c r="CI64" s="44"/>
      <c r="CJ64" s="44"/>
      <c r="CK64" s="44"/>
      <c r="CL64" s="44"/>
      <c r="CM64" s="44"/>
      <c r="CN64" s="44"/>
      <c r="CO64" s="44"/>
      <c r="CP64" s="44"/>
      <c r="CQ64" s="44"/>
      <c r="CR64" s="44"/>
      <c r="CS64" s="44"/>
      <c r="CT64" s="44"/>
      <c r="CU64" s="44"/>
    </row>
    <row r="65" spans="1:99" s="6" customFormat="1">
      <c r="A65" s="44"/>
      <c r="B65" s="44"/>
      <c r="C65" s="44"/>
      <c r="D65" s="44"/>
      <c r="E65" s="44"/>
      <c r="F65" s="44"/>
      <c r="G65" s="44"/>
      <c r="H65" s="44"/>
      <c r="I65" s="44"/>
      <c r="J65" s="44"/>
      <c r="K65" s="44"/>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c r="AN65" s="44"/>
      <c r="AO65" s="44"/>
      <c r="AP65" s="44"/>
      <c r="AQ65" s="44"/>
      <c r="AR65" s="44"/>
      <c r="AS65" s="44"/>
      <c r="AT65" s="44"/>
      <c r="AU65" s="44"/>
      <c r="AV65" s="44"/>
      <c r="AW65" s="44"/>
      <c r="AX65" s="44"/>
      <c r="AY65" s="44"/>
      <c r="AZ65" s="44"/>
      <c r="BA65" s="44"/>
      <c r="BB65" s="44"/>
      <c r="BC65" s="44"/>
      <c r="BD65" s="44"/>
      <c r="BE65" s="44"/>
      <c r="BF65" s="44"/>
      <c r="BG65" s="44"/>
      <c r="BH65" s="44"/>
      <c r="BI65" s="44"/>
      <c r="BJ65" s="44"/>
      <c r="BK65" s="44"/>
      <c r="BL65" s="44"/>
      <c r="BM65" s="44"/>
      <c r="BN65" s="44"/>
      <c r="BO65" s="44"/>
      <c r="BP65" s="44"/>
      <c r="BQ65" s="44"/>
      <c r="BR65" s="44"/>
      <c r="BS65" s="44"/>
      <c r="BT65" s="44"/>
      <c r="BU65" s="44"/>
      <c r="BV65" s="44"/>
      <c r="BW65" s="44"/>
      <c r="BX65" s="44"/>
      <c r="BY65" s="44"/>
      <c r="BZ65" s="44"/>
      <c r="CA65" s="44"/>
      <c r="CB65" s="44"/>
      <c r="CC65" s="44"/>
      <c r="CD65" s="44"/>
      <c r="CE65" s="44"/>
      <c r="CF65" s="44"/>
      <c r="CG65" s="44"/>
      <c r="CH65" s="44"/>
      <c r="CI65" s="44"/>
      <c r="CJ65" s="44"/>
      <c r="CK65" s="44"/>
      <c r="CL65" s="44"/>
      <c r="CM65" s="44"/>
      <c r="CN65" s="44"/>
      <c r="CO65" s="44"/>
      <c r="CP65" s="44"/>
      <c r="CQ65" s="44"/>
      <c r="CR65" s="44"/>
      <c r="CS65" s="44"/>
      <c r="CT65" s="44"/>
      <c r="CU65" s="44"/>
    </row>
    <row r="66" spans="1:99" s="6" customFormat="1">
      <c r="A66" s="44"/>
      <c r="B66" s="44"/>
      <c r="C66" s="44"/>
      <c r="D66" s="44"/>
      <c r="E66" s="44"/>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c r="AN66" s="44"/>
      <c r="AO66" s="44"/>
      <c r="AP66" s="44"/>
      <c r="AQ66" s="44"/>
      <c r="AR66" s="44"/>
      <c r="AS66" s="44"/>
      <c r="AT66" s="44"/>
      <c r="AU66" s="44"/>
      <c r="AV66" s="44"/>
      <c r="AW66" s="44"/>
      <c r="AX66" s="44"/>
      <c r="AY66" s="44"/>
      <c r="AZ66" s="44"/>
      <c r="BA66" s="44"/>
      <c r="BB66" s="44"/>
      <c r="BC66" s="44"/>
      <c r="BD66" s="44"/>
      <c r="BE66" s="44"/>
      <c r="BF66" s="44"/>
      <c r="BG66" s="44"/>
      <c r="BH66" s="44"/>
      <c r="BI66" s="44"/>
      <c r="BJ66" s="44"/>
      <c r="BK66" s="44"/>
      <c r="BL66" s="44"/>
      <c r="BM66" s="44"/>
      <c r="BN66" s="44"/>
      <c r="BO66" s="44"/>
      <c r="BP66" s="44"/>
      <c r="BQ66" s="44"/>
      <c r="BR66" s="44"/>
      <c r="BS66" s="44"/>
      <c r="BT66" s="44"/>
      <c r="BU66" s="44"/>
      <c r="BV66" s="44"/>
      <c r="BW66" s="44"/>
      <c r="BX66" s="44"/>
      <c r="BY66" s="44"/>
      <c r="BZ66" s="44"/>
      <c r="CA66" s="44"/>
      <c r="CB66" s="44"/>
      <c r="CC66" s="44"/>
      <c r="CD66" s="44"/>
      <c r="CE66" s="44"/>
      <c r="CF66" s="44"/>
      <c r="CG66" s="44"/>
      <c r="CH66" s="44"/>
      <c r="CI66" s="44"/>
      <c r="CJ66" s="44"/>
      <c r="CK66" s="44"/>
      <c r="CL66" s="44"/>
      <c r="CM66" s="44"/>
      <c r="CN66" s="44"/>
      <c r="CO66" s="44"/>
      <c r="CP66" s="44"/>
      <c r="CQ66" s="44"/>
      <c r="CR66" s="44"/>
      <c r="CS66" s="44"/>
      <c r="CT66" s="44"/>
      <c r="CU66" s="44"/>
    </row>
    <row r="67" spans="1:99" s="6" customFormat="1">
      <c r="A67" s="44"/>
      <c r="B67" s="44"/>
      <c r="C67" s="44"/>
      <c r="D67" s="44"/>
      <c r="E67" s="44"/>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c r="AN67" s="44"/>
      <c r="AO67" s="44"/>
      <c r="AP67" s="44"/>
      <c r="AQ67" s="44"/>
      <c r="AR67" s="44"/>
      <c r="AS67" s="44"/>
      <c r="AT67" s="44"/>
      <c r="AU67" s="44"/>
      <c r="AV67" s="44"/>
      <c r="AW67" s="44"/>
      <c r="AX67" s="44"/>
      <c r="AY67" s="44"/>
      <c r="AZ67" s="44"/>
      <c r="BA67" s="44"/>
      <c r="BB67" s="44"/>
      <c r="BC67" s="44"/>
      <c r="BD67" s="44"/>
      <c r="BE67" s="44"/>
      <c r="BF67" s="44"/>
      <c r="BG67" s="44"/>
      <c r="BH67" s="44"/>
      <c r="BI67" s="44"/>
      <c r="BJ67" s="44"/>
      <c r="BK67" s="44"/>
      <c r="BL67" s="44"/>
      <c r="BM67" s="44"/>
      <c r="BN67" s="44"/>
      <c r="BO67" s="44"/>
      <c r="BP67" s="44"/>
      <c r="BQ67" s="44"/>
      <c r="BR67" s="44"/>
      <c r="BS67" s="44"/>
      <c r="BT67" s="44"/>
      <c r="BU67" s="44"/>
      <c r="BV67" s="44"/>
      <c r="BW67" s="44"/>
      <c r="BX67" s="44"/>
      <c r="BY67" s="44"/>
      <c r="BZ67" s="44"/>
      <c r="CA67" s="44"/>
      <c r="CB67" s="44"/>
      <c r="CC67" s="44"/>
      <c r="CD67" s="44"/>
      <c r="CE67" s="44"/>
      <c r="CF67" s="44"/>
      <c r="CG67" s="44"/>
      <c r="CH67" s="44"/>
      <c r="CI67" s="44"/>
      <c r="CJ67" s="44"/>
      <c r="CK67" s="44"/>
      <c r="CL67" s="44"/>
      <c r="CM67" s="44"/>
      <c r="CN67" s="44"/>
      <c r="CO67" s="44"/>
      <c r="CP67" s="44"/>
      <c r="CQ67" s="44"/>
      <c r="CR67" s="44"/>
      <c r="CS67" s="44"/>
      <c r="CT67" s="44"/>
      <c r="CU67" s="44"/>
    </row>
    <row r="68" spans="1:99" s="6" customFormat="1">
      <c r="A68" s="44"/>
      <c r="B68" s="44"/>
      <c r="C68" s="44"/>
      <c r="D68" s="44"/>
      <c r="E68" s="44"/>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c r="AJ68" s="44"/>
      <c r="AK68" s="44"/>
      <c r="AL68" s="44"/>
      <c r="AM68" s="44"/>
      <c r="AN68" s="44"/>
      <c r="AO68" s="44"/>
      <c r="AP68" s="44"/>
      <c r="AQ68" s="44"/>
      <c r="AR68" s="44"/>
      <c r="AS68" s="44"/>
      <c r="AT68" s="44"/>
      <c r="AU68" s="44"/>
      <c r="AV68" s="44"/>
      <c r="AW68" s="44"/>
      <c r="AX68" s="44"/>
      <c r="AY68" s="44"/>
      <c r="AZ68" s="44"/>
      <c r="BA68" s="44"/>
      <c r="BB68" s="44"/>
      <c r="BC68" s="44"/>
      <c r="BD68" s="44"/>
      <c r="BE68" s="44"/>
      <c r="BF68" s="44"/>
      <c r="BG68" s="44"/>
      <c r="BH68" s="44"/>
      <c r="BI68" s="44"/>
      <c r="BJ68" s="44"/>
      <c r="BK68" s="44"/>
      <c r="BL68" s="44"/>
      <c r="BM68" s="44"/>
      <c r="BN68" s="44"/>
      <c r="BO68" s="44"/>
      <c r="BP68" s="44"/>
      <c r="BQ68" s="44"/>
      <c r="BR68" s="44"/>
      <c r="BS68" s="44"/>
      <c r="BT68" s="44"/>
      <c r="BU68" s="44"/>
      <c r="BV68" s="44"/>
      <c r="BW68" s="44"/>
      <c r="BX68" s="44"/>
      <c r="BY68" s="44"/>
      <c r="BZ68" s="44"/>
      <c r="CA68" s="44"/>
      <c r="CB68" s="44"/>
      <c r="CC68" s="44"/>
      <c r="CD68" s="44"/>
      <c r="CE68" s="44"/>
      <c r="CF68" s="44"/>
      <c r="CG68" s="44"/>
      <c r="CH68" s="44"/>
      <c r="CI68" s="44"/>
      <c r="CJ68" s="44"/>
      <c r="CK68" s="44"/>
      <c r="CL68" s="44"/>
      <c r="CM68" s="44"/>
      <c r="CN68" s="44"/>
      <c r="CO68" s="44"/>
      <c r="CP68" s="44"/>
      <c r="CQ68" s="44"/>
      <c r="CR68" s="44"/>
      <c r="CS68" s="44"/>
      <c r="CT68" s="44"/>
      <c r="CU68" s="44"/>
    </row>
    <row r="69" spans="1:99" s="6" customFormat="1">
      <c r="A69" s="44"/>
      <c r="B69" s="44"/>
      <c r="C69" s="44"/>
      <c r="D69" s="44"/>
      <c r="E69" s="44"/>
      <c r="F69" s="44"/>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c r="AI69" s="44"/>
      <c r="AJ69" s="44"/>
      <c r="AK69" s="44"/>
      <c r="AL69" s="44"/>
      <c r="AM69" s="44"/>
      <c r="AN69" s="44"/>
      <c r="AO69" s="44"/>
      <c r="AP69" s="44"/>
      <c r="AQ69" s="44"/>
      <c r="AR69" s="44"/>
      <c r="AS69" s="44"/>
      <c r="AT69" s="44"/>
      <c r="AU69" s="44"/>
      <c r="AV69" s="44"/>
      <c r="AW69" s="44"/>
      <c r="AX69" s="44"/>
      <c r="AY69" s="44"/>
      <c r="AZ69" s="44"/>
      <c r="BA69" s="44"/>
      <c r="BB69" s="44"/>
      <c r="BC69" s="44"/>
      <c r="BD69" s="44"/>
      <c r="BE69" s="44"/>
      <c r="BF69" s="44"/>
      <c r="BG69" s="44"/>
      <c r="BH69" s="44"/>
      <c r="BI69" s="44"/>
      <c r="BJ69" s="44"/>
      <c r="BK69" s="44"/>
      <c r="BL69" s="44"/>
      <c r="BM69" s="44"/>
      <c r="BN69" s="44"/>
      <c r="BO69" s="44"/>
      <c r="BP69" s="44"/>
      <c r="BQ69" s="44"/>
      <c r="BR69" s="44"/>
      <c r="BS69" s="44"/>
      <c r="BT69" s="44"/>
      <c r="BU69" s="44"/>
      <c r="BV69" s="44"/>
      <c r="BW69" s="44"/>
      <c r="BX69" s="44"/>
      <c r="BY69" s="44"/>
      <c r="BZ69" s="44"/>
      <c r="CA69" s="44"/>
      <c r="CB69" s="44"/>
      <c r="CC69" s="44"/>
      <c r="CD69" s="44"/>
      <c r="CE69" s="44"/>
      <c r="CF69" s="44"/>
      <c r="CG69" s="44"/>
      <c r="CH69" s="44"/>
      <c r="CI69" s="44"/>
      <c r="CJ69" s="44"/>
      <c r="CK69" s="44"/>
      <c r="CL69" s="44"/>
      <c r="CM69" s="44"/>
      <c r="CN69" s="44"/>
      <c r="CO69" s="44"/>
      <c r="CP69" s="44"/>
      <c r="CQ69" s="44"/>
      <c r="CR69" s="44"/>
      <c r="CS69" s="44"/>
      <c r="CT69" s="44"/>
      <c r="CU69" s="44"/>
    </row>
    <row r="70" spans="1:99" s="6" customFormat="1">
      <c r="A70" s="44"/>
      <c r="B70" s="44"/>
      <c r="C70" s="44"/>
      <c r="D70" s="44"/>
      <c r="E70" s="44"/>
      <c r="F70" s="44"/>
      <c r="G70" s="44"/>
      <c r="H70" s="44"/>
      <c r="I70" s="44"/>
      <c r="J70" s="44"/>
      <c r="K70" s="44"/>
      <c r="L70" s="44"/>
      <c r="M70" s="44"/>
      <c r="N70" s="44"/>
      <c r="O70" s="44"/>
      <c r="P70" s="44"/>
      <c r="Q70" s="44"/>
      <c r="R70" s="44"/>
      <c r="S70" s="44"/>
      <c r="T70" s="44"/>
      <c r="U70" s="44"/>
      <c r="V70" s="44"/>
      <c r="W70" s="44"/>
      <c r="X70" s="44"/>
      <c r="Y70" s="44"/>
      <c r="Z70" s="44"/>
      <c r="AA70" s="44"/>
      <c r="AB70" s="44"/>
      <c r="AC70" s="44"/>
      <c r="AD70" s="44"/>
      <c r="AE70" s="44"/>
      <c r="AF70" s="44"/>
      <c r="AG70" s="44"/>
      <c r="AH70" s="44"/>
      <c r="AI70" s="44"/>
      <c r="AJ70" s="44"/>
      <c r="AK70" s="44"/>
      <c r="AL70" s="44"/>
      <c r="AM70" s="44"/>
      <c r="AN70" s="44"/>
      <c r="AO70" s="44"/>
      <c r="AP70" s="44"/>
      <c r="AQ70" s="44"/>
      <c r="AR70" s="44"/>
      <c r="AS70" s="44"/>
      <c r="AT70" s="44"/>
      <c r="AU70" s="44"/>
      <c r="AV70" s="44"/>
      <c r="AW70" s="44"/>
      <c r="AX70" s="44"/>
      <c r="AY70" s="44"/>
      <c r="AZ70" s="44"/>
      <c r="BA70" s="44"/>
      <c r="BB70" s="44"/>
      <c r="BC70" s="44"/>
      <c r="BD70" s="44"/>
      <c r="BE70" s="44"/>
      <c r="BF70" s="44"/>
      <c r="BG70" s="44"/>
      <c r="BH70" s="44"/>
      <c r="BI70" s="44"/>
      <c r="BJ70" s="44"/>
      <c r="BK70" s="44"/>
      <c r="BL70" s="44"/>
      <c r="BM70" s="44"/>
      <c r="BN70" s="44"/>
      <c r="BO70" s="44"/>
      <c r="BP70" s="44"/>
      <c r="BQ70" s="44"/>
      <c r="BR70" s="44"/>
      <c r="BS70" s="44"/>
      <c r="BT70" s="44"/>
      <c r="BU70" s="44"/>
      <c r="BV70" s="44"/>
      <c r="BW70" s="44"/>
      <c r="BX70" s="44"/>
      <c r="BY70" s="44"/>
      <c r="BZ70" s="44"/>
      <c r="CA70" s="44"/>
      <c r="CB70" s="44"/>
      <c r="CC70" s="44"/>
      <c r="CD70" s="44"/>
      <c r="CE70" s="44"/>
      <c r="CF70" s="44"/>
      <c r="CG70" s="44"/>
      <c r="CH70" s="44"/>
      <c r="CI70" s="44"/>
      <c r="CJ70" s="44"/>
      <c r="CK70" s="44"/>
      <c r="CL70" s="44"/>
      <c r="CM70" s="44"/>
      <c r="CN70" s="44"/>
      <c r="CO70" s="44"/>
      <c r="CP70" s="44"/>
      <c r="CQ70" s="44"/>
      <c r="CR70" s="44"/>
      <c r="CS70" s="44"/>
      <c r="CT70" s="44"/>
      <c r="CU70" s="44"/>
    </row>
    <row r="71" spans="1:99" s="6" customFormat="1">
      <c r="A71" s="44"/>
      <c r="B71" s="44"/>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c r="AJ71" s="44"/>
      <c r="AK71" s="44"/>
      <c r="AL71" s="44"/>
      <c r="AM71" s="44"/>
      <c r="AN71" s="44"/>
      <c r="AO71" s="44"/>
      <c r="AP71" s="44"/>
      <c r="AQ71" s="44"/>
      <c r="AR71" s="44"/>
      <c r="AS71" s="44"/>
      <c r="AT71" s="44"/>
      <c r="AU71" s="44"/>
      <c r="AV71" s="44"/>
      <c r="AW71" s="44"/>
      <c r="AX71" s="44"/>
      <c r="AY71" s="44"/>
      <c r="AZ71" s="44"/>
      <c r="BA71" s="44"/>
      <c r="BB71" s="44"/>
      <c r="BC71" s="44"/>
      <c r="BD71" s="44"/>
      <c r="BE71" s="44"/>
      <c r="BF71" s="44"/>
      <c r="BG71" s="44"/>
      <c r="BH71" s="44"/>
      <c r="BI71" s="44"/>
      <c r="BJ71" s="44"/>
      <c r="BK71" s="44"/>
      <c r="BL71" s="44"/>
      <c r="BM71" s="44"/>
      <c r="BN71" s="44"/>
      <c r="BO71" s="44"/>
      <c r="BP71" s="44"/>
      <c r="BQ71" s="44"/>
      <c r="BR71" s="44"/>
      <c r="BS71" s="44"/>
      <c r="BT71" s="44"/>
      <c r="BU71" s="44"/>
      <c r="BV71" s="44"/>
      <c r="BW71" s="44"/>
      <c r="BX71" s="44"/>
      <c r="BY71" s="44"/>
      <c r="BZ71" s="44"/>
      <c r="CA71" s="44"/>
      <c r="CB71" s="44"/>
      <c r="CC71" s="44"/>
      <c r="CD71" s="44"/>
      <c r="CE71" s="44"/>
      <c r="CF71" s="44"/>
      <c r="CG71" s="44"/>
      <c r="CH71" s="44"/>
      <c r="CI71" s="44"/>
      <c r="CJ71" s="44"/>
      <c r="CK71" s="44"/>
      <c r="CL71" s="44"/>
      <c r="CM71" s="44"/>
      <c r="CN71" s="44"/>
      <c r="CO71" s="44"/>
      <c r="CP71" s="44"/>
      <c r="CQ71" s="44"/>
      <c r="CR71" s="44"/>
      <c r="CS71" s="44"/>
      <c r="CT71" s="44"/>
      <c r="CU71" s="44"/>
    </row>
    <row r="72" spans="1:99" s="6" customFormat="1">
      <c r="A72" s="44"/>
      <c r="B72" s="44"/>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c r="AJ72" s="44"/>
      <c r="AK72" s="44"/>
      <c r="AL72" s="44"/>
      <c r="AM72" s="44"/>
      <c r="AN72" s="44"/>
      <c r="AO72" s="44"/>
      <c r="AP72" s="44"/>
      <c r="AQ72" s="44"/>
      <c r="AR72" s="44"/>
      <c r="AS72" s="44"/>
      <c r="AT72" s="44"/>
      <c r="AU72" s="44"/>
      <c r="AV72" s="44"/>
      <c r="AW72" s="44"/>
      <c r="AX72" s="44"/>
      <c r="AY72" s="44"/>
      <c r="AZ72" s="44"/>
      <c r="BA72" s="44"/>
      <c r="BB72" s="44"/>
      <c r="BC72" s="44"/>
      <c r="BD72" s="44"/>
      <c r="BE72" s="44"/>
      <c r="BF72" s="44"/>
      <c r="BG72" s="44"/>
      <c r="BH72" s="44"/>
      <c r="BI72" s="44"/>
      <c r="BJ72" s="44"/>
      <c r="BK72" s="44"/>
      <c r="BL72" s="44"/>
      <c r="BM72" s="44"/>
      <c r="BN72" s="44"/>
      <c r="BO72" s="44"/>
      <c r="BP72" s="44"/>
      <c r="BQ72" s="44"/>
      <c r="BR72" s="44"/>
      <c r="BS72" s="44"/>
      <c r="BT72" s="44"/>
      <c r="BU72" s="44"/>
      <c r="BV72" s="44"/>
      <c r="BW72" s="44"/>
      <c r="BX72" s="44"/>
      <c r="BY72" s="44"/>
      <c r="BZ72" s="44"/>
      <c r="CA72" s="44"/>
      <c r="CB72" s="44"/>
      <c r="CC72" s="44"/>
      <c r="CD72" s="44"/>
      <c r="CE72" s="44"/>
      <c r="CF72" s="44"/>
      <c r="CG72" s="44"/>
      <c r="CH72" s="44"/>
      <c r="CI72" s="44"/>
      <c r="CJ72" s="44"/>
      <c r="CK72" s="44"/>
      <c r="CL72" s="44"/>
      <c r="CM72" s="44"/>
      <c r="CN72" s="44"/>
      <c r="CO72" s="44"/>
      <c r="CP72" s="44"/>
      <c r="CQ72" s="44"/>
      <c r="CR72" s="44"/>
      <c r="CS72" s="44"/>
      <c r="CT72" s="44"/>
      <c r="CU72" s="44"/>
    </row>
    <row r="73" spans="1:99" s="6" customFormat="1">
      <c r="A73" s="44"/>
      <c r="B73" s="44"/>
      <c r="C73" s="44"/>
      <c r="D73" s="44"/>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c r="BE73" s="44"/>
      <c r="BF73" s="44"/>
      <c r="BG73" s="44"/>
      <c r="BH73" s="44"/>
      <c r="BI73" s="44"/>
      <c r="BJ73" s="44"/>
      <c r="BK73" s="44"/>
      <c r="BL73" s="44"/>
      <c r="BM73" s="44"/>
      <c r="BN73" s="44"/>
      <c r="BO73" s="44"/>
      <c r="BP73" s="44"/>
      <c r="BQ73" s="44"/>
      <c r="BR73" s="44"/>
      <c r="BS73" s="44"/>
      <c r="BT73" s="44"/>
      <c r="BU73" s="44"/>
      <c r="BV73" s="44"/>
      <c r="BW73" s="44"/>
      <c r="BX73" s="44"/>
      <c r="BY73" s="44"/>
      <c r="BZ73" s="44"/>
      <c r="CA73" s="44"/>
      <c r="CB73" s="44"/>
      <c r="CC73" s="44"/>
      <c r="CD73" s="44"/>
      <c r="CE73" s="44"/>
      <c r="CF73" s="44"/>
      <c r="CG73" s="44"/>
      <c r="CH73" s="44"/>
      <c r="CI73" s="44"/>
      <c r="CJ73" s="44"/>
      <c r="CK73" s="44"/>
      <c r="CL73" s="44"/>
      <c r="CM73" s="44"/>
      <c r="CN73" s="44"/>
      <c r="CO73" s="44"/>
      <c r="CP73" s="44"/>
      <c r="CQ73" s="44"/>
      <c r="CR73" s="44"/>
      <c r="CS73" s="44"/>
      <c r="CT73" s="44"/>
      <c r="CU73" s="44"/>
    </row>
    <row r="74" spans="1:99" s="6" customFormat="1">
      <c r="A74" s="44"/>
      <c r="B74" s="44"/>
      <c r="C74" s="44"/>
      <c r="D74" s="44"/>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c r="BE74" s="44"/>
      <c r="BF74" s="44"/>
      <c r="BG74" s="44"/>
      <c r="BH74" s="44"/>
      <c r="BI74" s="44"/>
      <c r="BJ74" s="44"/>
      <c r="BK74" s="44"/>
      <c r="BL74" s="44"/>
      <c r="BM74" s="44"/>
      <c r="BN74" s="44"/>
      <c r="BO74" s="44"/>
      <c r="BP74" s="44"/>
      <c r="BQ74" s="44"/>
      <c r="BR74" s="44"/>
      <c r="BS74" s="44"/>
      <c r="BT74" s="44"/>
      <c r="BU74" s="44"/>
      <c r="BV74" s="44"/>
      <c r="BW74" s="44"/>
      <c r="BX74" s="44"/>
      <c r="BY74" s="44"/>
      <c r="BZ74" s="44"/>
      <c r="CA74" s="44"/>
      <c r="CB74" s="44"/>
      <c r="CC74" s="44"/>
      <c r="CD74" s="44"/>
      <c r="CE74" s="44"/>
      <c r="CF74" s="44"/>
      <c r="CG74" s="44"/>
      <c r="CH74" s="44"/>
      <c r="CI74" s="44"/>
      <c r="CJ74" s="44"/>
      <c r="CK74" s="44"/>
      <c r="CL74" s="44"/>
      <c r="CM74" s="44"/>
      <c r="CN74" s="44"/>
      <c r="CO74" s="44"/>
      <c r="CP74" s="44"/>
      <c r="CQ74" s="44"/>
      <c r="CR74" s="44"/>
      <c r="CS74" s="44"/>
      <c r="CT74" s="44"/>
      <c r="CU74" s="44"/>
    </row>
    <row r="75" spans="1:99" s="6" customFormat="1">
      <c r="A75" s="44"/>
      <c r="B75" s="44"/>
      <c r="C75" s="44"/>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c r="BE75" s="44"/>
      <c r="BF75" s="44"/>
      <c r="BG75" s="44"/>
      <c r="BH75" s="44"/>
      <c r="BI75" s="44"/>
      <c r="BJ75" s="44"/>
      <c r="BK75" s="44"/>
      <c r="BL75" s="44"/>
      <c r="BM75" s="44"/>
      <c r="BN75" s="44"/>
      <c r="BO75" s="44"/>
      <c r="BP75" s="44"/>
      <c r="BQ75" s="44"/>
      <c r="BR75" s="44"/>
      <c r="BS75" s="44"/>
      <c r="BT75" s="44"/>
      <c r="BU75" s="44"/>
      <c r="BV75" s="44"/>
      <c r="BW75" s="44"/>
      <c r="BX75" s="44"/>
      <c r="BY75" s="44"/>
      <c r="BZ75" s="44"/>
      <c r="CA75" s="44"/>
      <c r="CB75" s="44"/>
      <c r="CC75" s="44"/>
      <c r="CD75" s="44"/>
      <c r="CE75" s="44"/>
      <c r="CF75" s="44"/>
      <c r="CG75" s="44"/>
      <c r="CH75" s="44"/>
      <c r="CI75" s="44"/>
      <c r="CJ75" s="44"/>
      <c r="CK75" s="44"/>
      <c r="CL75" s="44"/>
      <c r="CM75" s="44"/>
      <c r="CN75" s="44"/>
      <c r="CO75" s="44"/>
      <c r="CP75" s="44"/>
      <c r="CQ75" s="44"/>
      <c r="CR75" s="44"/>
      <c r="CS75" s="44"/>
      <c r="CT75" s="44"/>
      <c r="CU75" s="44"/>
    </row>
    <row r="76" spans="1:99" s="6" customFormat="1">
      <c r="A76" s="44"/>
      <c r="B76" s="44"/>
      <c r="C76" s="44"/>
      <c r="D76" s="44"/>
      <c r="E76" s="44"/>
      <c r="F76" s="4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c r="AF76" s="44"/>
      <c r="AG76" s="44"/>
      <c r="AH76" s="44"/>
      <c r="AI76" s="44"/>
      <c r="AJ76" s="44"/>
      <c r="AK76" s="44"/>
      <c r="AL76" s="44"/>
      <c r="AM76" s="44"/>
      <c r="AN76" s="44"/>
      <c r="AO76" s="44"/>
      <c r="AP76" s="44"/>
      <c r="AQ76" s="44"/>
      <c r="AR76" s="44"/>
      <c r="AS76" s="44"/>
      <c r="AT76" s="44"/>
      <c r="AU76" s="44"/>
      <c r="AV76" s="44"/>
      <c r="AW76" s="44"/>
      <c r="AX76" s="44"/>
      <c r="AY76" s="44"/>
      <c r="AZ76" s="44"/>
      <c r="BA76" s="44"/>
      <c r="BB76" s="44"/>
      <c r="BC76" s="44"/>
      <c r="BD76" s="44"/>
      <c r="BE76" s="44"/>
      <c r="BF76" s="44"/>
      <c r="BG76" s="44"/>
      <c r="BH76" s="44"/>
      <c r="BI76" s="44"/>
      <c r="BJ76" s="44"/>
      <c r="BK76" s="44"/>
      <c r="BL76" s="44"/>
      <c r="BM76" s="44"/>
      <c r="BN76" s="44"/>
      <c r="BO76" s="44"/>
      <c r="BP76" s="44"/>
      <c r="BQ76" s="44"/>
      <c r="BR76" s="44"/>
      <c r="BS76" s="44"/>
      <c r="BT76" s="44"/>
      <c r="BU76" s="44"/>
      <c r="BV76" s="44"/>
      <c r="BW76" s="44"/>
      <c r="BX76" s="44"/>
      <c r="BY76" s="44"/>
      <c r="BZ76" s="44"/>
      <c r="CA76" s="44"/>
      <c r="CB76" s="44"/>
      <c r="CC76" s="44"/>
      <c r="CD76" s="44"/>
      <c r="CE76" s="44"/>
      <c r="CF76" s="44"/>
      <c r="CG76" s="44"/>
      <c r="CH76" s="44"/>
      <c r="CI76" s="44"/>
      <c r="CJ76" s="44"/>
      <c r="CK76" s="44"/>
      <c r="CL76" s="44"/>
      <c r="CM76" s="44"/>
      <c r="CN76" s="44"/>
      <c r="CO76" s="44"/>
      <c r="CP76" s="44"/>
      <c r="CQ76" s="44"/>
      <c r="CR76" s="44"/>
      <c r="CS76" s="44"/>
      <c r="CT76" s="44"/>
      <c r="CU76" s="44"/>
    </row>
    <row r="77" spans="1:99" s="6" customFormat="1">
      <c r="A77" s="44"/>
      <c r="B77" s="44"/>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44"/>
      <c r="AS77" s="44"/>
      <c r="AT77" s="44"/>
      <c r="AU77" s="44"/>
      <c r="AV77" s="44"/>
      <c r="AW77" s="44"/>
      <c r="AX77" s="44"/>
      <c r="AY77" s="44"/>
      <c r="AZ77" s="44"/>
      <c r="BA77" s="44"/>
      <c r="BB77" s="44"/>
      <c r="BC77" s="44"/>
      <c r="BD77" s="44"/>
      <c r="BE77" s="44"/>
      <c r="BF77" s="44"/>
      <c r="BG77" s="44"/>
      <c r="BH77" s="44"/>
      <c r="BI77" s="44"/>
      <c r="BJ77" s="44"/>
      <c r="BK77" s="44"/>
      <c r="BL77" s="44"/>
      <c r="BM77" s="44"/>
      <c r="BN77" s="44"/>
      <c r="BO77" s="44"/>
      <c r="BP77" s="44"/>
      <c r="BQ77" s="44"/>
      <c r="BR77" s="44"/>
      <c r="BS77" s="44"/>
      <c r="BT77" s="44"/>
      <c r="BU77" s="44"/>
      <c r="BV77" s="44"/>
      <c r="BW77" s="44"/>
      <c r="BX77" s="44"/>
      <c r="BY77" s="44"/>
      <c r="BZ77" s="44"/>
      <c r="CA77" s="44"/>
      <c r="CB77" s="44"/>
      <c r="CC77" s="44"/>
      <c r="CD77" s="44"/>
      <c r="CE77" s="44"/>
      <c r="CF77" s="44"/>
      <c r="CG77" s="44"/>
      <c r="CH77" s="44"/>
      <c r="CI77" s="44"/>
      <c r="CJ77" s="44"/>
      <c r="CK77" s="44"/>
      <c r="CL77" s="44"/>
      <c r="CM77" s="44"/>
      <c r="CN77" s="44"/>
      <c r="CO77" s="44"/>
      <c r="CP77" s="44"/>
      <c r="CQ77" s="44"/>
      <c r="CR77" s="44"/>
      <c r="CS77" s="44"/>
      <c r="CT77" s="44"/>
      <c r="CU77" s="44"/>
    </row>
    <row r="78" spans="1:99" s="6" customFormat="1">
      <c r="A78" s="44"/>
      <c r="B78" s="44"/>
      <c r="C78" s="44"/>
      <c r="D78" s="44"/>
      <c r="E78" s="44"/>
      <c r="F78" s="44"/>
      <c r="G78" s="44"/>
      <c r="H78" s="44"/>
      <c r="I78" s="44"/>
      <c r="J78" s="44"/>
      <c r="K78" s="44"/>
      <c r="L78" s="44"/>
      <c r="M78" s="44"/>
      <c r="N78" s="44"/>
      <c r="O78" s="44"/>
      <c r="P78" s="44"/>
      <c r="Q78" s="44"/>
      <c r="R78" s="44"/>
      <c r="S78" s="44"/>
      <c r="T78" s="44"/>
      <c r="U78" s="44"/>
      <c r="V78" s="44"/>
      <c r="W78" s="44"/>
      <c r="X78" s="44"/>
      <c r="Y78" s="44"/>
      <c r="Z78" s="44"/>
      <c r="AA78" s="44"/>
      <c r="AB78" s="44"/>
      <c r="AC78" s="44"/>
      <c r="AD78" s="44"/>
      <c r="AE78" s="44"/>
      <c r="AF78" s="44"/>
      <c r="AG78" s="44"/>
      <c r="AH78" s="44"/>
      <c r="AI78" s="44"/>
      <c r="AJ78" s="44"/>
      <c r="AK78" s="44"/>
      <c r="AL78" s="44"/>
      <c r="AM78" s="44"/>
      <c r="AN78" s="44"/>
      <c r="AO78" s="44"/>
      <c r="AP78" s="44"/>
      <c r="AQ78" s="44"/>
      <c r="AR78" s="44"/>
      <c r="AS78" s="44"/>
      <c r="AT78" s="44"/>
      <c r="AU78" s="44"/>
      <c r="AV78" s="44"/>
      <c r="AW78" s="44"/>
      <c r="AX78" s="44"/>
      <c r="AY78" s="44"/>
      <c r="AZ78" s="44"/>
      <c r="BA78" s="44"/>
      <c r="BB78" s="44"/>
      <c r="BC78" s="44"/>
      <c r="BD78" s="44"/>
      <c r="BE78" s="44"/>
      <c r="BF78" s="44"/>
      <c r="BG78" s="44"/>
      <c r="BH78" s="44"/>
      <c r="BI78" s="44"/>
      <c r="BJ78" s="44"/>
      <c r="BK78" s="44"/>
      <c r="BL78" s="44"/>
      <c r="BM78" s="44"/>
      <c r="BN78" s="44"/>
      <c r="BO78" s="44"/>
      <c r="BP78" s="44"/>
      <c r="BQ78" s="44"/>
      <c r="BR78" s="44"/>
      <c r="BS78" s="44"/>
      <c r="BT78" s="44"/>
      <c r="BU78" s="44"/>
      <c r="BV78" s="44"/>
      <c r="BW78" s="44"/>
      <c r="BX78" s="44"/>
      <c r="BY78" s="44"/>
      <c r="BZ78" s="44"/>
      <c r="CA78" s="44"/>
      <c r="CB78" s="44"/>
      <c r="CC78" s="44"/>
      <c r="CD78" s="44"/>
      <c r="CE78" s="44"/>
      <c r="CF78" s="44"/>
      <c r="CG78" s="44"/>
      <c r="CH78" s="44"/>
      <c r="CI78" s="44"/>
      <c r="CJ78" s="44"/>
      <c r="CK78" s="44"/>
      <c r="CL78" s="44"/>
      <c r="CM78" s="44"/>
      <c r="CN78" s="44"/>
      <c r="CO78" s="44"/>
      <c r="CP78" s="44"/>
      <c r="CQ78" s="44"/>
      <c r="CR78" s="44"/>
      <c r="CS78" s="44"/>
      <c r="CT78" s="44"/>
      <c r="CU78" s="44"/>
    </row>
    <row r="79" spans="1:99" s="6" customFormat="1">
      <c r="A79" s="44"/>
      <c r="B79" s="44"/>
      <c r="C79" s="44"/>
      <c r="D79" s="44"/>
      <c r="E79" s="44"/>
      <c r="F79" s="44"/>
      <c r="G79" s="44"/>
      <c r="H79" s="44"/>
      <c r="I79" s="44"/>
      <c r="J79" s="44"/>
      <c r="K79" s="44"/>
      <c r="L79" s="44"/>
      <c r="M79" s="44"/>
      <c r="N79" s="44"/>
      <c r="O79" s="44"/>
      <c r="P79" s="44"/>
      <c r="Q79" s="44"/>
      <c r="R79" s="44"/>
      <c r="S79" s="44"/>
      <c r="T79" s="44"/>
      <c r="U79" s="44"/>
      <c r="V79" s="44"/>
      <c r="W79" s="44"/>
      <c r="X79" s="44"/>
      <c r="Y79" s="44"/>
      <c r="Z79" s="44"/>
      <c r="AA79" s="44"/>
      <c r="AB79" s="44"/>
      <c r="AC79" s="44"/>
      <c r="AD79" s="44"/>
      <c r="AE79" s="44"/>
      <c r="AF79" s="44"/>
      <c r="AG79" s="44"/>
      <c r="AH79" s="44"/>
      <c r="AI79" s="44"/>
      <c r="AJ79" s="44"/>
      <c r="AK79" s="44"/>
      <c r="AL79" s="44"/>
      <c r="AM79" s="44"/>
      <c r="AN79" s="44"/>
      <c r="AO79" s="44"/>
      <c r="AP79" s="44"/>
      <c r="AQ79" s="44"/>
      <c r="AR79" s="44"/>
      <c r="AS79" s="44"/>
      <c r="AT79" s="44"/>
      <c r="AU79" s="44"/>
      <c r="AV79" s="44"/>
      <c r="AW79" s="44"/>
      <c r="AX79" s="44"/>
      <c r="AY79" s="44"/>
      <c r="AZ79" s="44"/>
      <c r="BA79" s="44"/>
      <c r="BB79" s="44"/>
      <c r="BC79" s="44"/>
      <c r="BD79" s="44"/>
      <c r="BE79" s="44"/>
      <c r="BF79" s="44"/>
      <c r="BG79" s="44"/>
      <c r="BH79" s="44"/>
      <c r="BI79" s="44"/>
      <c r="BJ79" s="44"/>
      <c r="BK79" s="44"/>
      <c r="BL79" s="44"/>
      <c r="BM79" s="44"/>
      <c r="BN79" s="44"/>
      <c r="BO79" s="44"/>
      <c r="BP79" s="44"/>
      <c r="BQ79" s="44"/>
      <c r="BR79" s="44"/>
      <c r="BS79" s="44"/>
      <c r="BT79" s="44"/>
      <c r="BU79" s="44"/>
      <c r="BV79" s="44"/>
      <c r="BW79" s="44"/>
      <c r="BX79" s="44"/>
      <c r="BY79" s="44"/>
      <c r="BZ79" s="44"/>
      <c r="CA79" s="44"/>
      <c r="CB79" s="44"/>
      <c r="CC79" s="44"/>
      <c r="CD79" s="44"/>
      <c r="CE79" s="44"/>
      <c r="CF79" s="44"/>
      <c r="CG79" s="44"/>
      <c r="CH79" s="44"/>
      <c r="CI79" s="44"/>
      <c r="CJ79" s="44"/>
      <c r="CK79" s="44"/>
      <c r="CL79" s="44"/>
      <c r="CM79" s="44"/>
      <c r="CN79" s="44"/>
      <c r="CO79" s="44"/>
      <c r="CP79" s="44"/>
      <c r="CQ79" s="44"/>
      <c r="CR79" s="44"/>
      <c r="CS79" s="44"/>
      <c r="CT79" s="44"/>
      <c r="CU79" s="44"/>
    </row>
    <row r="80" spans="1:99" s="6" customFormat="1">
      <c r="A80" s="44"/>
      <c r="B80" s="44"/>
      <c r="C80" s="44"/>
      <c r="D80" s="44"/>
      <c r="E80" s="44"/>
      <c r="F80" s="44"/>
      <c r="G80" s="44"/>
      <c r="H80" s="44"/>
      <c r="I80" s="44"/>
      <c r="J80" s="44"/>
      <c r="K80" s="44"/>
      <c r="L80" s="44"/>
      <c r="M80" s="44"/>
      <c r="N80" s="44"/>
      <c r="O80" s="44"/>
      <c r="P80" s="44"/>
      <c r="Q80" s="44"/>
      <c r="R80" s="44"/>
      <c r="S80" s="44"/>
      <c r="T80" s="44"/>
      <c r="U80" s="44"/>
      <c r="V80" s="44"/>
      <c r="W80" s="44"/>
      <c r="X80" s="44"/>
      <c r="Y80" s="44"/>
      <c r="Z80" s="44"/>
      <c r="AA80" s="44"/>
      <c r="AB80" s="44"/>
      <c r="AC80" s="44"/>
      <c r="AD80" s="44"/>
      <c r="AE80" s="44"/>
      <c r="AF80" s="44"/>
      <c r="AG80" s="44"/>
      <c r="AH80" s="44"/>
      <c r="AI80" s="44"/>
      <c r="AJ80" s="44"/>
      <c r="AK80" s="44"/>
      <c r="AL80" s="44"/>
      <c r="AM80" s="44"/>
      <c r="AN80" s="44"/>
      <c r="AO80" s="44"/>
      <c r="AP80" s="44"/>
      <c r="AQ80" s="44"/>
      <c r="AR80" s="44"/>
      <c r="AS80" s="44"/>
      <c r="AT80" s="44"/>
      <c r="AU80" s="44"/>
      <c r="AV80" s="44"/>
      <c r="AW80" s="44"/>
      <c r="AX80" s="44"/>
      <c r="AY80" s="44"/>
      <c r="AZ80" s="44"/>
      <c r="BA80" s="44"/>
      <c r="BB80" s="44"/>
      <c r="BC80" s="44"/>
      <c r="BD80" s="44"/>
      <c r="BE80" s="44"/>
      <c r="BF80" s="44"/>
      <c r="BG80" s="44"/>
      <c r="BH80" s="44"/>
      <c r="BI80" s="44"/>
      <c r="BJ80" s="44"/>
      <c r="BK80" s="44"/>
      <c r="BL80" s="44"/>
      <c r="BM80" s="44"/>
      <c r="BN80" s="44"/>
      <c r="BO80" s="44"/>
      <c r="BP80" s="44"/>
      <c r="BQ80" s="44"/>
      <c r="BR80" s="44"/>
      <c r="BS80" s="44"/>
      <c r="BT80" s="44"/>
      <c r="BU80" s="44"/>
      <c r="BV80" s="44"/>
      <c r="BW80" s="44"/>
      <c r="BX80" s="44"/>
      <c r="BY80" s="44"/>
      <c r="BZ80" s="44"/>
      <c r="CA80" s="44"/>
      <c r="CB80" s="44"/>
      <c r="CC80" s="44"/>
      <c r="CD80" s="44"/>
      <c r="CE80" s="44"/>
      <c r="CF80" s="44"/>
      <c r="CG80" s="44"/>
      <c r="CH80" s="44"/>
      <c r="CI80" s="44"/>
      <c r="CJ80" s="44"/>
      <c r="CK80" s="44"/>
      <c r="CL80" s="44"/>
      <c r="CM80" s="44"/>
      <c r="CN80" s="44"/>
      <c r="CO80" s="44"/>
      <c r="CP80" s="44"/>
      <c r="CQ80" s="44"/>
      <c r="CR80" s="44"/>
      <c r="CS80" s="44"/>
      <c r="CT80" s="44"/>
      <c r="CU80" s="44"/>
    </row>
    <row r="81" spans="1:99" s="6" customFormat="1">
      <c r="A81" s="44"/>
      <c r="B81" s="44"/>
      <c r="C81" s="44"/>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4"/>
      <c r="AI81" s="44"/>
      <c r="AJ81" s="44"/>
      <c r="AK81" s="44"/>
      <c r="AL81" s="44"/>
      <c r="AM81" s="44"/>
      <c r="AN81" s="44"/>
      <c r="AO81" s="44"/>
      <c r="AP81" s="44"/>
      <c r="AQ81" s="44"/>
      <c r="AR81" s="44"/>
      <c r="AS81" s="44"/>
      <c r="AT81" s="44"/>
      <c r="AU81" s="44"/>
      <c r="AV81" s="44"/>
      <c r="AW81" s="44"/>
      <c r="AX81" s="44"/>
      <c r="AY81" s="44"/>
      <c r="AZ81" s="44"/>
      <c r="BA81" s="44"/>
      <c r="BB81" s="44"/>
      <c r="BC81" s="44"/>
      <c r="BD81" s="44"/>
      <c r="BE81" s="44"/>
      <c r="BF81" s="44"/>
      <c r="BG81" s="44"/>
      <c r="BH81" s="44"/>
      <c r="BI81" s="44"/>
      <c r="BJ81" s="44"/>
      <c r="BK81" s="44"/>
      <c r="BL81" s="44"/>
      <c r="BM81" s="44"/>
      <c r="BN81" s="44"/>
      <c r="BO81" s="44"/>
      <c r="BP81" s="44"/>
      <c r="BQ81" s="44"/>
      <c r="BR81" s="44"/>
      <c r="BS81" s="44"/>
      <c r="BT81" s="44"/>
      <c r="BU81" s="44"/>
      <c r="BV81" s="44"/>
      <c r="BW81" s="44"/>
      <c r="BX81" s="44"/>
      <c r="BY81" s="44"/>
      <c r="BZ81" s="44"/>
      <c r="CA81" s="44"/>
      <c r="CB81" s="44"/>
      <c r="CC81" s="44"/>
      <c r="CD81" s="44"/>
      <c r="CE81" s="44"/>
      <c r="CF81" s="44"/>
      <c r="CG81" s="44"/>
      <c r="CH81" s="44"/>
      <c r="CI81" s="44"/>
      <c r="CJ81" s="44"/>
      <c r="CK81" s="44"/>
      <c r="CL81" s="44"/>
      <c r="CM81" s="44"/>
      <c r="CN81" s="44"/>
      <c r="CO81" s="44"/>
      <c r="CP81" s="44"/>
      <c r="CQ81" s="44"/>
      <c r="CR81" s="44"/>
      <c r="CS81" s="44"/>
      <c r="CT81" s="44"/>
      <c r="CU81" s="44"/>
    </row>
    <row r="82" spans="1:99">
      <c r="A82" s="14"/>
      <c r="B82" s="22"/>
      <c r="C82" s="20"/>
      <c r="D82" s="21"/>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14"/>
      <c r="AI82" s="14"/>
      <c r="AJ82" s="14"/>
      <c r="AK82" s="14"/>
      <c r="AL82" s="14"/>
      <c r="AM82" s="14"/>
      <c r="AN82" s="14"/>
      <c r="AO82" s="14"/>
      <c r="AP82" s="14"/>
      <c r="AQ82" s="14"/>
      <c r="AR82" s="14"/>
      <c r="AS82" s="14"/>
      <c r="AT82" s="14"/>
      <c r="AU82" s="14"/>
      <c r="AV82" s="14"/>
      <c r="AW82" s="14"/>
      <c r="AX82" s="14"/>
      <c r="AY82" s="14"/>
      <c r="AZ82" s="14"/>
      <c r="BA82" s="14"/>
      <c r="BB82" s="14"/>
      <c r="BC82" s="14"/>
      <c r="BD82" s="14"/>
      <c r="BE82" s="14"/>
      <c r="BF82" s="14"/>
      <c r="BG82" s="14"/>
      <c r="BH82" s="14"/>
      <c r="BI82" s="14"/>
      <c r="BJ82" s="14"/>
      <c r="BK82" s="14"/>
      <c r="BL82" s="14"/>
      <c r="BM82" s="14"/>
      <c r="BN82" s="14"/>
      <c r="BO82" s="14"/>
      <c r="BP82" s="14"/>
      <c r="BQ82" s="14"/>
      <c r="BR82" s="14"/>
      <c r="BS82" s="14"/>
      <c r="BT82" s="14"/>
      <c r="BU82" s="14"/>
      <c r="BV82" s="14"/>
      <c r="BW82" s="14"/>
      <c r="BX82" s="14"/>
      <c r="BY82" s="14"/>
      <c r="BZ82" s="14"/>
      <c r="CA82" s="14"/>
      <c r="CB82" s="14"/>
      <c r="CC82" s="14"/>
      <c r="CD82" s="14"/>
      <c r="CE82" s="14"/>
      <c r="CF82" s="14"/>
      <c r="CG82" s="14"/>
      <c r="CH82" s="14"/>
      <c r="CI82" s="14"/>
      <c r="CJ82" s="14"/>
      <c r="CK82" s="14"/>
      <c r="CL82" s="14"/>
      <c r="CM82" s="14"/>
      <c r="CN82" s="14"/>
      <c r="CO82" s="14"/>
      <c r="CP82" s="14"/>
      <c r="CQ82" s="14"/>
      <c r="CR82" s="14"/>
      <c r="CS82" s="14"/>
      <c r="CT82" s="14"/>
      <c r="CU82" s="14"/>
    </row>
    <row r="83" spans="1:99">
      <c r="A83" s="14"/>
      <c r="B83" s="22"/>
      <c r="C83" s="20"/>
      <c r="D83" s="21"/>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c r="AI83" s="14"/>
      <c r="AJ83" s="14"/>
      <c r="AK83" s="14"/>
      <c r="AL83" s="14"/>
      <c r="AM83" s="14"/>
      <c r="AN83" s="14"/>
      <c r="AO83" s="14"/>
      <c r="AP83" s="14"/>
      <c r="AQ83" s="14"/>
      <c r="AR83" s="14"/>
      <c r="AS83" s="14"/>
      <c r="AT83" s="14"/>
      <c r="AU83" s="14"/>
      <c r="AV83" s="14"/>
      <c r="AW83" s="14"/>
      <c r="AX83" s="14"/>
      <c r="AY83" s="14"/>
      <c r="AZ83" s="14"/>
      <c r="BA83" s="14"/>
      <c r="BB83" s="14"/>
      <c r="BC83" s="14"/>
      <c r="BD83" s="14"/>
      <c r="BE83" s="14"/>
      <c r="BF83" s="14"/>
      <c r="BG83" s="14"/>
      <c r="BH83" s="14"/>
      <c r="BI83" s="14"/>
      <c r="BJ83" s="14"/>
      <c r="BK83" s="14"/>
      <c r="BL83" s="14"/>
      <c r="BM83" s="14"/>
      <c r="BN83" s="14"/>
      <c r="BO83" s="14"/>
      <c r="BP83" s="14"/>
      <c r="BQ83" s="14"/>
      <c r="BR83" s="14"/>
      <c r="BS83" s="14"/>
      <c r="BT83" s="14"/>
      <c r="BU83" s="14"/>
      <c r="BV83" s="14"/>
      <c r="BW83" s="14"/>
      <c r="BX83" s="14"/>
      <c r="BY83" s="14"/>
      <c r="BZ83" s="14"/>
      <c r="CA83" s="14"/>
      <c r="CB83" s="14"/>
      <c r="CC83" s="14"/>
      <c r="CD83" s="14"/>
      <c r="CE83" s="14"/>
      <c r="CF83" s="14"/>
      <c r="CG83" s="14"/>
      <c r="CH83" s="14"/>
      <c r="CI83" s="14"/>
      <c r="CJ83" s="14"/>
      <c r="CK83" s="14"/>
      <c r="CL83" s="14"/>
      <c r="CM83" s="14"/>
      <c r="CN83" s="14"/>
      <c r="CO83" s="14"/>
      <c r="CP83" s="14"/>
      <c r="CQ83" s="14"/>
      <c r="CR83" s="14"/>
      <c r="CS83" s="14"/>
      <c r="CT83" s="14"/>
      <c r="CU83" s="14"/>
    </row>
    <row r="84" spans="1:99">
      <c r="A84" s="14"/>
      <c r="B84" s="22"/>
      <c r="C84" s="20"/>
      <c r="D84" s="21"/>
      <c r="E84" s="14"/>
      <c r="F84" s="14"/>
      <c r="G84" s="14"/>
      <c r="H84" s="14"/>
      <c r="I84" s="14"/>
      <c r="J84" s="14"/>
      <c r="K84" s="14"/>
      <c r="L84" s="14"/>
      <c r="M84" s="14"/>
      <c r="N84" s="14"/>
      <c r="O84" s="14"/>
      <c r="P84" s="14"/>
      <c r="Q84" s="14"/>
      <c r="R84" s="14"/>
      <c r="S84" s="14"/>
      <c r="T84" s="14"/>
      <c r="U84" s="14"/>
      <c r="V84" s="14"/>
      <c r="W84" s="14"/>
      <c r="X84" s="14"/>
      <c r="Y84" s="14"/>
      <c r="Z84" s="14"/>
      <c r="AA84" s="14"/>
      <c r="AB84" s="14"/>
      <c r="AC84" s="14"/>
      <c r="AD84" s="14"/>
      <c r="AE84" s="14"/>
      <c r="AF84" s="14"/>
      <c r="AG84" s="14"/>
      <c r="AH84" s="14"/>
      <c r="AI84" s="14"/>
      <c r="AJ84" s="14"/>
      <c r="AK84" s="14"/>
      <c r="AL84" s="14"/>
      <c r="AM84" s="14"/>
      <c r="AN84" s="14"/>
      <c r="AO84" s="14"/>
      <c r="AP84" s="14"/>
      <c r="AQ84" s="14"/>
      <c r="AR84" s="14"/>
      <c r="AS84" s="14"/>
      <c r="AT84" s="14"/>
      <c r="AU84" s="14"/>
      <c r="AV84" s="14"/>
      <c r="AW84" s="14"/>
      <c r="AX84" s="14"/>
      <c r="AY84" s="14"/>
      <c r="AZ84" s="14"/>
      <c r="BA84" s="14"/>
      <c r="BB84" s="14"/>
      <c r="BC84" s="14"/>
      <c r="BD84" s="14"/>
      <c r="BE84" s="14"/>
      <c r="BF84" s="14"/>
      <c r="BG84" s="14"/>
      <c r="BH84" s="14"/>
      <c r="BI84" s="14"/>
      <c r="BJ84" s="14"/>
      <c r="BK84" s="14"/>
      <c r="BL84" s="14"/>
      <c r="BM84" s="14"/>
      <c r="BN84" s="14"/>
      <c r="BO84" s="14"/>
      <c r="BP84" s="14"/>
      <c r="BQ84" s="14"/>
      <c r="BR84" s="14"/>
      <c r="BS84" s="14"/>
      <c r="BT84" s="14"/>
      <c r="BU84" s="14"/>
      <c r="BV84" s="14"/>
      <c r="BW84" s="14"/>
      <c r="BX84" s="14"/>
      <c r="BY84" s="14"/>
      <c r="BZ84" s="14"/>
      <c r="CA84" s="14"/>
      <c r="CB84" s="14"/>
      <c r="CC84" s="14"/>
      <c r="CD84" s="14"/>
      <c r="CE84" s="14"/>
      <c r="CF84" s="14"/>
      <c r="CG84" s="14"/>
      <c r="CH84" s="14"/>
      <c r="CI84" s="14"/>
      <c r="CJ84" s="14"/>
      <c r="CK84" s="14"/>
      <c r="CL84" s="14"/>
      <c r="CM84" s="14"/>
      <c r="CN84" s="14"/>
      <c r="CO84" s="14"/>
      <c r="CP84" s="14"/>
      <c r="CQ84" s="14"/>
      <c r="CR84" s="14"/>
      <c r="CS84" s="14"/>
      <c r="CT84" s="14"/>
      <c r="CU84" s="14"/>
    </row>
    <row r="85" spans="1:99">
      <c r="A85" s="14"/>
      <c r="B85" s="14"/>
      <c r="C85" s="14"/>
      <c r="D85" s="14"/>
      <c r="E85" s="14"/>
      <c r="F85" s="14"/>
      <c r="G85" s="14"/>
      <c r="H85" s="14"/>
      <c r="I85" s="14"/>
      <c r="J85" s="14"/>
      <c r="K85" s="14"/>
      <c r="L85" s="14"/>
      <c r="M85" s="14"/>
      <c r="N85" s="14"/>
      <c r="O85" s="14"/>
      <c r="P85" s="14"/>
      <c r="Q85" s="14"/>
      <c r="R85" s="14"/>
      <c r="S85" s="14"/>
      <c r="T85" s="14"/>
      <c r="U85" s="14"/>
      <c r="V85" s="14"/>
      <c r="W85" s="14"/>
      <c r="X85" s="14"/>
      <c r="Y85" s="14"/>
      <c r="Z85" s="14"/>
      <c r="AA85" s="14"/>
      <c r="AB85" s="14"/>
      <c r="AC85" s="14"/>
      <c r="AD85" s="14"/>
      <c r="AE85" s="14"/>
      <c r="AF85" s="14"/>
      <c r="AG85" s="14"/>
      <c r="AH85" s="14"/>
      <c r="AI85" s="14"/>
      <c r="AJ85" s="14"/>
      <c r="AK85" s="14"/>
      <c r="AL85" s="14"/>
      <c r="AM85" s="14"/>
      <c r="AN85" s="14"/>
      <c r="AO85" s="14"/>
      <c r="AP85" s="14"/>
      <c r="AQ85" s="14"/>
      <c r="AR85" s="14"/>
      <c r="AS85" s="14"/>
      <c r="AT85" s="14"/>
      <c r="AU85" s="14"/>
      <c r="AV85" s="14"/>
      <c r="AW85" s="14"/>
      <c r="AX85" s="14"/>
      <c r="AY85" s="14"/>
      <c r="AZ85" s="14"/>
      <c r="BA85" s="14"/>
      <c r="BB85" s="14"/>
      <c r="BC85" s="14"/>
      <c r="BD85" s="14"/>
      <c r="BE85" s="14"/>
      <c r="BF85" s="14"/>
      <c r="BG85" s="14"/>
      <c r="BH85" s="14"/>
      <c r="BI85" s="14"/>
      <c r="BJ85" s="14"/>
      <c r="BK85" s="14"/>
      <c r="BL85" s="14"/>
      <c r="BM85" s="14"/>
      <c r="BN85" s="14"/>
      <c r="BO85" s="14"/>
      <c r="BP85" s="14"/>
      <c r="BQ85" s="14"/>
      <c r="BR85" s="14"/>
      <c r="BS85" s="14"/>
      <c r="BT85" s="14"/>
      <c r="BU85" s="14"/>
      <c r="BV85" s="14"/>
      <c r="BW85" s="14"/>
      <c r="BX85" s="14"/>
      <c r="BY85" s="14"/>
      <c r="BZ85" s="14"/>
      <c r="CA85" s="14"/>
      <c r="CB85" s="14"/>
      <c r="CC85" s="14"/>
      <c r="CD85" s="14"/>
      <c r="CE85" s="14"/>
      <c r="CF85" s="14"/>
      <c r="CG85" s="14"/>
      <c r="CH85" s="14"/>
      <c r="CI85" s="14"/>
      <c r="CJ85" s="14"/>
      <c r="CK85" s="14"/>
      <c r="CL85" s="14"/>
      <c r="CM85" s="14"/>
      <c r="CN85" s="14"/>
      <c r="CO85" s="14"/>
      <c r="CP85" s="14"/>
      <c r="CQ85" s="14"/>
      <c r="CR85" s="14"/>
      <c r="CS85" s="14"/>
      <c r="CT85" s="14"/>
      <c r="CU85" s="14"/>
    </row>
    <row r="86" spans="1:99">
      <c r="A86" s="14"/>
      <c r="B86" s="14"/>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c r="BA86" s="14"/>
      <c r="BB86" s="14"/>
      <c r="BC86" s="14"/>
      <c r="BD86" s="14"/>
      <c r="BE86" s="14"/>
      <c r="BF86" s="14"/>
      <c r="BG86" s="14"/>
      <c r="BH86" s="14"/>
      <c r="BI86" s="14"/>
      <c r="BJ86" s="14"/>
      <c r="BK86" s="14"/>
      <c r="BL86" s="14"/>
      <c r="BM86" s="14"/>
      <c r="BN86" s="14"/>
      <c r="BO86" s="14"/>
      <c r="BP86" s="14"/>
      <c r="BQ86" s="14"/>
      <c r="BR86" s="14"/>
      <c r="BS86" s="14"/>
      <c r="BT86" s="14"/>
      <c r="BU86" s="14"/>
      <c r="BV86" s="14"/>
      <c r="BW86" s="14"/>
      <c r="BX86" s="14"/>
      <c r="BY86" s="14"/>
      <c r="BZ86" s="14"/>
      <c r="CA86" s="14"/>
      <c r="CB86" s="14"/>
      <c r="CC86" s="14"/>
      <c r="CD86" s="14"/>
      <c r="CE86" s="14"/>
      <c r="CF86" s="14"/>
      <c r="CG86" s="14"/>
      <c r="CH86" s="14"/>
      <c r="CI86" s="14"/>
      <c r="CJ86" s="14"/>
      <c r="CK86" s="14"/>
      <c r="CL86" s="14"/>
      <c r="CM86" s="14"/>
      <c r="CN86" s="14"/>
      <c r="CO86" s="14"/>
      <c r="CP86" s="14"/>
      <c r="CQ86" s="14"/>
      <c r="CR86" s="14"/>
      <c r="CS86" s="14"/>
      <c r="CT86" s="14"/>
      <c r="CU86" s="14"/>
    </row>
    <row r="87" spans="1:99">
      <c r="A87" s="14"/>
      <c r="B87" s="14"/>
      <c r="C87" s="14"/>
      <c r="D87" s="14"/>
      <c r="E87" s="14"/>
      <c r="F87" s="14"/>
      <c r="G87" s="14"/>
      <c r="H87" s="14"/>
      <c r="I87" s="14"/>
      <c r="J87" s="14"/>
      <c r="K87" s="14"/>
      <c r="L87" s="14"/>
      <c r="M87" s="14"/>
      <c r="N87" s="14"/>
      <c r="O87" s="14"/>
      <c r="P87" s="14"/>
      <c r="Q87" s="14"/>
      <c r="R87" s="14"/>
      <c r="S87" s="14"/>
      <c r="T87" s="14"/>
      <c r="U87" s="14"/>
      <c r="V87" s="14"/>
      <c r="W87" s="14"/>
      <c r="X87" s="14"/>
      <c r="Y87" s="14"/>
      <c r="Z87" s="14"/>
      <c r="AA87" s="14"/>
      <c r="AB87" s="14"/>
      <c r="AC87" s="14"/>
      <c r="AD87" s="14"/>
      <c r="AE87" s="14"/>
      <c r="AF87" s="14"/>
      <c r="AG87" s="14"/>
      <c r="AH87" s="14"/>
      <c r="AI87" s="14"/>
      <c r="AJ87" s="14"/>
      <c r="AK87" s="14"/>
      <c r="AL87" s="14"/>
      <c r="AM87" s="14"/>
      <c r="AN87" s="14"/>
      <c r="AO87" s="14"/>
      <c r="AP87" s="14"/>
      <c r="AQ87" s="14"/>
      <c r="AR87" s="14"/>
      <c r="AS87" s="14"/>
      <c r="AT87" s="14"/>
      <c r="AU87" s="14"/>
      <c r="AV87" s="14"/>
      <c r="AW87" s="14"/>
      <c r="AX87" s="14"/>
      <c r="AY87" s="14"/>
      <c r="AZ87" s="14"/>
      <c r="BA87" s="14"/>
      <c r="BB87" s="14"/>
      <c r="BC87" s="14"/>
      <c r="BD87" s="14"/>
      <c r="BE87" s="14"/>
      <c r="BF87" s="14"/>
      <c r="BG87" s="14"/>
      <c r="BH87" s="14"/>
      <c r="BI87" s="14"/>
      <c r="BJ87" s="14"/>
      <c r="BK87" s="14"/>
      <c r="BL87" s="14"/>
      <c r="BM87" s="14"/>
      <c r="BN87" s="14"/>
      <c r="BO87" s="14"/>
      <c r="BP87" s="14"/>
      <c r="BQ87" s="14"/>
      <c r="BR87" s="14"/>
      <c r="BS87" s="14"/>
      <c r="BT87" s="14"/>
      <c r="BU87" s="14"/>
      <c r="BV87" s="14"/>
      <c r="BW87" s="14"/>
      <c r="BX87" s="14"/>
      <c r="BY87" s="14"/>
      <c r="BZ87" s="14"/>
      <c r="CA87" s="14"/>
      <c r="CB87" s="14"/>
      <c r="CC87" s="14"/>
      <c r="CD87" s="14"/>
      <c r="CE87" s="14"/>
      <c r="CF87" s="14"/>
      <c r="CG87" s="14"/>
      <c r="CH87" s="14"/>
      <c r="CI87" s="14"/>
      <c r="CJ87" s="14"/>
      <c r="CK87" s="14"/>
      <c r="CL87" s="14"/>
      <c r="CM87" s="14"/>
      <c r="CN87" s="14"/>
      <c r="CO87" s="14"/>
      <c r="CP87" s="14"/>
      <c r="CQ87" s="14"/>
      <c r="CR87" s="14"/>
      <c r="CS87" s="14"/>
      <c r="CT87" s="14"/>
      <c r="CU87" s="14"/>
    </row>
  </sheetData>
  <mergeCells count="3">
    <mergeCell ref="J13:O13"/>
    <mergeCell ref="Q13:V13"/>
    <mergeCell ref="A4:A5"/>
  </mergeCells>
  <pageMargins left="0.19685039370078741" right="0.15748031496062992" top="0.51181102362204722" bottom="0.39370078740157483" header="0.31496062992125984" footer="0.31496062992125984"/>
  <pageSetup scale="64" orientation="landscape" r:id="rId1"/>
  <rowBreaks count="1" manualBreakCount="1">
    <brk id="56" max="16383" man="1"/>
  </rowBreaks>
  <colBreaks count="1" manualBreakCount="1">
    <brk id="16" max="1048575" man="1"/>
  </colBreaks>
  <drawing r:id="rId2"/>
  <legacyDrawing r:id="rId3"/>
</worksheet>
</file>

<file path=xl/worksheets/sheet2.xml><?xml version="1.0" encoding="utf-8"?>
<worksheet xmlns="http://schemas.openxmlformats.org/spreadsheetml/2006/main" xmlns:r="http://schemas.openxmlformats.org/officeDocument/2006/relationships">
  <sheetPr>
    <pageSetUpPr fitToPage="1"/>
  </sheetPr>
  <dimension ref="A1:DE45"/>
  <sheetViews>
    <sheetView zoomScale="85" zoomScaleNormal="85" workbookViewId="0"/>
  </sheetViews>
  <sheetFormatPr defaultRowHeight="12.75"/>
  <cols>
    <col min="1" max="1" width="74.5" customWidth="1"/>
    <col min="2" max="2" width="9.5" customWidth="1"/>
    <col min="3" max="3" width="41.5" customWidth="1"/>
    <col min="4" max="92" width="12.875" bestFit="1" customWidth="1"/>
    <col min="93" max="93" width="11.875" bestFit="1" customWidth="1"/>
  </cols>
  <sheetData>
    <row r="1" spans="2:109">
      <c r="B1" s="51"/>
      <c r="C1" s="51"/>
      <c r="D1" s="51"/>
      <c r="E1" s="51"/>
      <c r="F1" s="51"/>
      <c r="G1" s="51"/>
      <c r="H1" s="51"/>
      <c r="I1" s="51"/>
      <c r="J1" s="51"/>
      <c r="K1" s="51"/>
    </row>
    <row r="2" spans="2:109">
      <c r="B2" s="52" t="s">
        <v>43</v>
      </c>
      <c r="C2" s="53"/>
      <c r="D2" s="54"/>
      <c r="E2" s="55"/>
      <c r="F2" s="56"/>
      <c r="G2" s="56"/>
      <c r="H2" s="56"/>
      <c r="I2" s="56"/>
      <c r="J2" s="56"/>
      <c r="K2" s="56"/>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row>
    <row r="3" spans="2:109">
      <c r="B3" s="1"/>
      <c r="C3" s="22"/>
      <c r="D3" s="20"/>
      <c r="E3" s="21"/>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06"/>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row>
    <row r="4" spans="2:109">
      <c r="B4" s="14"/>
      <c r="C4" s="10"/>
      <c r="D4" s="50">
        <v>38443</v>
      </c>
      <c r="E4" s="50">
        <v>38473</v>
      </c>
      <c r="F4" s="50">
        <v>38504</v>
      </c>
      <c r="G4" s="50">
        <v>38534</v>
      </c>
      <c r="H4" s="50">
        <v>38565</v>
      </c>
      <c r="I4" s="50">
        <v>38596</v>
      </c>
      <c r="J4" s="50">
        <v>38626</v>
      </c>
      <c r="K4" s="50">
        <v>38657</v>
      </c>
      <c r="L4" s="50">
        <v>38687</v>
      </c>
      <c r="M4" s="50">
        <v>38718</v>
      </c>
      <c r="N4" s="50">
        <v>38749</v>
      </c>
      <c r="O4" s="50">
        <v>38777</v>
      </c>
      <c r="P4" s="50">
        <v>38808</v>
      </c>
      <c r="Q4" s="50">
        <v>38838</v>
      </c>
      <c r="R4" s="50">
        <v>38869</v>
      </c>
      <c r="S4" s="50">
        <v>38899</v>
      </c>
      <c r="T4" s="50">
        <v>38930</v>
      </c>
      <c r="U4" s="50">
        <v>38961</v>
      </c>
      <c r="V4" s="50">
        <v>38991</v>
      </c>
      <c r="W4" s="50">
        <v>39022</v>
      </c>
      <c r="X4" s="50">
        <v>39052</v>
      </c>
      <c r="Y4" s="50">
        <v>39083</v>
      </c>
      <c r="Z4" s="50">
        <v>39114</v>
      </c>
      <c r="AA4" s="50">
        <v>39142</v>
      </c>
      <c r="AB4" s="50">
        <v>39173</v>
      </c>
      <c r="AC4" s="50">
        <v>39203</v>
      </c>
      <c r="AD4" s="50">
        <v>39234</v>
      </c>
      <c r="AE4" s="50">
        <v>39264</v>
      </c>
      <c r="AF4" s="50">
        <v>39295</v>
      </c>
      <c r="AG4" s="50">
        <v>39326</v>
      </c>
      <c r="AH4" s="50">
        <v>39356</v>
      </c>
      <c r="AI4" s="50">
        <v>39387</v>
      </c>
      <c r="AJ4" s="50">
        <v>39417</v>
      </c>
      <c r="AK4" s="50">
        <v>39448</v>
      </c>
      <c r="AL4" s="50">
        <v>39479</v>
      </c>
      <c r="AM4" s="50">
        <v>39508</v>
      </c>
      <c r="AN4" s="50">
        <v>39539</v>
      </c>
      <c r="AO4" s="50">
        <v>39569</v>
      </c>
      <c r="AP4" s="50">
        <v>39600</v>
      </c>
      <c r="AQ4" s="50">
        <v>39630</v>
      </c>
      <c r="AR4" s="50">
        <v>39661</v>
      </c>
      <c r="AS4" s="50">
        <v>39692</v>
      </c>
      <c r="AT4" s="50">
        <v>39722</v>
      </c>
      <c r="AU4" s="50">
        <v>39753</v>
      </c>
      <c r="AV4" s="50">
        <v>39783</v>
      </c>
      <c r="AW4" s="50">
        <v>39814</v>
      </c>
      <c r="AX4" s="50">
        <v>39845</v>
      </c>
      <c r="AY4" s="50">
        <v>39873</v>
      </c>
      <c r="AZ4" s="50">
        <v>39904</v>
      </c>
      <c r="BA4" s="50">
        <v>39934</v>
      </c>
      <c r="BB4" s="50">
        <v>39965</v>
      </c>
      <c r="BC4" s="50">
        <v>39995</v>
      </c>
      <c r="BD4" s="50">
        <v>40026</v>
      </c>
      <c r="BE4" s="50">
        <v>40057</v>
      </c>
      <c r="BF4" s="50">
        <v>40087</v>
      </c>
      <c r="BG4" s="50">
        <v>40118</v>
      </c>
      <c r="BH4" s="50">
        <v>40148</v>
      </c>
      <c r="BI4" s="50">
        <v>40179</v>
      </c>
      <c r="BJ4" s="50">
        <v>40210</v>
      </c>
      <c r="BK4" s="50">
        <v>40238</v>
      </c>
      <c r="BL4" s="50">
        <v>40269</v>
      </c>
      <c r="BM4" s="50">
        <v>40299</v>
      </c>
      <c r="BN4" s="50">
        <v>40330</v>
      </c>
      <c r="BO4" s="50">
        <v>40360</v>
      </c>
      <c r="BP4" s="50">
        <v>40391</v>
      </c>
      <c r="BQ4" s="50">
        <v>40422</v>
      </c>
      <c r="BR4" s="50">
        <v>40452</v>
      </c>
      <c r="BS4" s="50">
        <v>40483</v>
      </c>
      <c r="BT4" s="50">
        <v>40513</v>
      </c>
      <c r="BU4" s="50">
        <v>40544</v>
      </c>
      <c r="BV4" s="50">
        <v>40575</v>
      </c>
      <c r="BW4" s="50">
        <v>40603</v>
      </c>
      <c r="BX4" s="50">
        <v>40634</v>
      </c>
      <c r="BY4" s="50">
        <v>40664</v>
      </c>
      <c r="BZ4" s="50">
        <v>40695</v>
      </c>
      <c r="CA4" s="50">
        <v>40725</v>
      </c>
      <c r="CB4" s="50">
        <v>40756</v>
      </c>
      <c r="CC4" s="50">
        <v>40787</v>
      </c>
      <c r="CD4" s="50">
        <v>40817</v>
      </c>
      <c r="CE4" s="50">
        <v>40848</v>
      </c>
      <c r="CF4" s="50">
        <v>40878</v>
      </c>
      <c r="CG4" s="50">
        <v>40909</v>
      </c>
      <c r="CH4" s="50">
        <v>40940</v>
      </c>
      <c r="CI4" s="50">
        <v>40969</v>
      </c>
      <c r="CJ4" s="50">
        <v>41000</v>
      </c>
      <c r="CK4" s="50">
        <v>41030</v>
      </c>
      <c r="CL4" s="50">
        <v>41061</v>
      </c>
      <c r="CM4" s="50">
        <v>41091</v>
      </c>
      <c r="CN4" s="50">
        <v>41122</v>
      </c>
      <c r="CO4" s="50">
        <v>41153</v>
      </c>
      <c r="CP4" s="50">
        <v>41183</v>
      </c>
      <c r="CQ4" s="50">
        <v>41214</v>
      </c>
      <c r="CR4" s="50">
        <v>41244</v>
      </c>
      <c r="CS4" s="50">
        <v>41275</v>
      </c>
      <c r="CT4" s="50">
        <v>41306</v>
      </c>
      <c r="CU4" s="50">
        <v>41334</v>
      </c>
      <c r="CV4" s="14"/>
    </row>
    <row r="5" spans="2:109">
      <c r="B5" s="57" t="s">
        <v>44</v>
      </c>
      <c r="C5" s="58" t="s">
        <v>71</v>
      </c>
      <c r="D5" s="105">
        <v>1070.2707909999999</v>
      </c>
      <c r="E5" s="105">
        <v>1014.372944</v>
      </c>
      <c r="F5" s="105">
        <v>923.14400699999999</v>
      </c>
      <c r="G5" s="105">
        <v>950.19434899999999</v>
      </c>
      <c r="H5" s="105">
        <v>964.21877800000004</v>
      </c>
      <c r="I5" s="105">
        <v>973.93162800000005</v>
      </c>
      <c r="J5" s="105">
        <v>1137.517456</v>
      </c>
      <c r="K5" s="105">
        <v>1331.027122</v>
      </c>
      <c r="L5" s="105">
        <v>1435.4630669999999</v>
      </c>
      <c r="M5" s="105">
        <v>1413.969564</v>
      </c>
      <c r="N5" s="105">
        <v>1273.1431439999999</v>
      </c>
      <c r="O5" s="105">
        <v>1325.7326419999999</v>
      </c>
      <c r="P5" s="105">
        <v>1057.0339819999999</v>
      </c>
      <c r="Q5" s="105">
        <v>983.17486599999995</v>
      </c>
      <c r="R5" s="105">
        <v>943.33416899999997</v>
      </c>
      <c r="S5" s="105">
        <v>965.44386599999996</v>
      </c>
      <c r="T5" s="105">
        <v>987.84408499999995</v>
      </c>
      <c r="U5" s="105">
        <v>988.24183000000005</v>
      </c>
      <c r="V5" s="105">
        <v>1156.1602379999999</v>
      </c>
      <c r="W5" s="105">
        <v>1278.5591549999999</v>
      </c>
      <c r="X5" s="105">
        <v>1378.906346</v>
      </c>
      <c r="Y5" s="105">
        <v>1356.074298</v>
      </c>
      <c r="Z5" s="105">
        <v>1209.841488</v>
      </c>
      <c r="AA5" s="105">
        <v>1234.2327499999999</v>
      </c>
      <c r="AB5" s="105">
        <v>1026.4910159999999</v>
      </c>
      <c r="AC5" s="105">
        <v>983.56919100000005</v>
      </c>
      <c r="AD5" s="105">
        <v>919.75597500000003</v>
      </c>
      <c r="AE5" s="105">
        <v>955.33728299999996</v>
      </c>
      <c r="AF5" s="105">
        <v>948.37969499999997</v>
      </c>
      <c r="AG5" s="105">
        <v>993.41879300000005</v>
      </c>
      <c r="AH5" s="105">
        <v>1144.6376600000001</v>
      </c>
      <c r="AI5" s="105">
        <v>1308.237809</v>
      </c>
      <c r="AJ5" s="105">
        <v>1404.0177699999999</v>
      </c>
      <c r="AK5" s="105">
        <v>1376.6385009999999</v>
      </c>
      <c r="AL5" s="105">
        <v>1272.7855099999999</v>
      </c>
      <c r="AM5" s="105">
        <v>1294.062277</v>
      </c>
      <c r="AN5" s="105">
        <v>1092.3785339999999</v>
      </c>
      <c r="AO5" s="105">
        <v>969.57008399999995</v>
      </c>
      <c r="AP5" s="105">
        <v>918.99912200000006</v>
      </c>
      <c r="AQ5" s="105">
        <v>958.11881500000004</v>
      </c>
      <c r="AR5" s="105">
        <v>947.16447600000004</v>
      </c>
      <c r="AS5" s="105">
        <v>1017.0331200000001</v>
      </c>
      <c r="AT5" s="105">
        <v>1180.4713280000001</v>
      </c>
      <c r="AU5" s="105">
        <v>1312.5713909999999</v>
      </c>
      <c r="AV5" s="105">
        <v>1455.1267350000001</v>
      </c>
      <c r="AW5" s="105">
        <v>1482.256097</v>
      </c>
      <c r="AX5" s="105">
        <v>1276.5972650000001</v>
      </c>
      <c r="AY5" s="105">
        <v>1235.6560460000001</v>
      </c>
      <c r="AZ5" s="105">
        <v>1047.025431</v>
      </c>
      <c r="BA5" s="105">
        <v>979.48929199999998</v>
      </c>
      <c r="BB5" s="105">
        <v>924.94663300000002</v>
      </c>
      <c r="BC5" s="105">
        <v>953.07918400000005</v>
      </c>
      <c r="BD5" s="105">
        <v>946.88751300000001</v>
      </c>
      <c r="BE5" s="105">
        <v>979.05684099999996</v>
      </c>
      <c r="BF5" s="105">
        <v>1114.0781400000001</v>
      </c>
      <c r="BG5" s="105">
        <v>1224.2344109999999</v>
      </c>
      <c r="BH5" s="105">
        <v>1412.468159</v>
      </c>
      <c r="BI5" s="105">
        <v>1466.0561439999999</v>
      </c>
      <c r="BJ5" s="105">
        <v>1271.4240110000001</v>
      </c>
      <c r="BK5" s="105">
        <v>1258.118939</v>
      </c>
      <c r="BL5" s="105">
        <v>1064.0632860000001</v>
      </c>
      <c r="BM5" s="105">
        <v>1015.9665649999999</v>
      </c>
      <c r="BN5" s="105">
        <v>919.04499099999998</v>
      </c>
      <c r="BO5" s="105">
        <v>943.01244499999996</v>
      </c>
      <c r="BP5" s="105">
        <v>952.05334899999991</v>
      </c>
      <c r="BQ5" s="105">
        <v>986.39372299999991</v>
      </c>
      <c r="BR5" s="105">
        <v>1113.23894</v>
      </c>
      <c r="BS5" s="105">
        <v>1314.7533539999999</v>
      </c>
      <c r="BT5" s="105">
        <v>1504.5904559999999</v>
      </c>
      <c r="BU5" s="105">
        <v>1384.1365149999999</v>
      </c>
      <c r="BV5" s="105">
        <v>1184.676015</v>
      </c>
      <c r="BW5" s="105">
        <v>1247.8502120000001</v>
      </c>
      <c r="BX5" s="105">
        <v>1001.031175</v>
      </c>
      <c r="BY5" s="105">
        <v>990.24637099999995</v>
      </c>
      <c r="BZ5" s="105">
        <v>947.18348900000001</v>
      </c>
      <c r="CA5" s="105">
        <v>964.74570499999993</v>
      </c>
      <c r="CB5" s="105">
        <v>966.09504599999991</v>
      </c>
      <c r="CC5" s="105">
        <v>961.91927399999997</v>
      </c>
      <c r="CD5" s="105">
        <v>1073.363605</v>
      </c>
      <c r="CE5" s="105">
        <v>1162.143278</v>
      </c>
      <c r="CF5" s="105">
        <v>1296.79213</v>
      </c>
      <c r="CG5" s="105">
        <v>1300.6307569999999</v>
      </c>
      <c r="CH5" s="105">
        <v>1260.947719</v>
      </c>
      <c r="CI5" s="105">
        <v>1184.122762</v>
      </c>
      <c r="CJ5" s="105">
        <v>1039.173814</v>
      </c>
      <c r="CK5" s="105">
        <v>1005.914457</v>
      </c>
      <c r="CL5" s="105">
        <v>938.28058799999997</v>
      </c>
      <c r="CM5" s="105">
        <v>960.15911399999993</v>
      </c>
      <c r="CN5" s="105">
        <v>952.71133199999997</v>
      </c>
      <c r="CO5" s="105">
        <v>970.2444999999999</v>
      </c>
      <c r="CP5" s="105">
        <v>1124.537732</v>
      </c>
      <c r="CQ5" s="105">
        <v>1232.3467000000001</v>
      </c>
      <c r="CR5" s="105">
        <v>1326.038047</v>
      </c>
      <c r="CS5" s="105">
        <v>1377.7634029999999</v>
      </c>
      <c r="CT5" s="105">
        <v>1226.6906629999999</v>
      </c>
      <c r="CU5" s="105">
        <v>1310.3413189999999</v>
      </c>
      <c r="CV5" s="14"/>
    </row>
    <row r="6" spans="2:109">
      <c r="B6" s="57" t="s">
        <v>45</v>
      </c>
      <c r="C6" s="58" t="s">
        <v>5</v>
      </c>
      <c r="D6" s="105">
        <v>1060.5220379999998</v>
      </c>
      <c r="E6" s="105">
        <v>1011.022926</v>
      </c>
      <c r="F6" s="105">
        <v>925.56022799999994</v>
      </c>
      <c r="G6" s="105">
        <v>952.324657</v>
      </c>
      <c r="H6" s="105">
        <v>972.30686100000003</v>
      </c>
      <c r="I6" s="105">
        <v>986.841273</v>
      </c>
      <c r="J6" s="105">
        <v>1150.1763640000001</v>
      </c>
      <c r="K6" s="105">
        <v>1337.888303</v>
      </c>
      <c r="L6" s="105">
        <v>1440.1548789999999</v>
      </c>
      <c r="M6" s="105">
        <v>1411.6131869999999</v>
      </c>
      <c r="N6" s="105">
        <v>1267.4837839999998</v>
      </c>
      <c r="O6" s="105">
        <v>1318.401938</v>
      </c>
      <c r="P6" s="105">
        <v>1052.970521</v>
      </c>
      <c r="Q6" s="105">
        <v>984.27975199999992</v>
      </c>
      <c r="R6" s="105">
        <v>947.32372399999997</v>
      </c>
      <c r="S6" s="105">
        <v>974.07868799999994</v>
      </c>
      <c r="T6" s="105">
        <v>999.07936399999994</v>
      </c>
      <c r="U6" s="105">
        <v>998.9068870000001</v>
      </c>
      <c r="V6" s="105">
        <v>1163.3350829999999</v>
      </c>
      <c r="W6" s="105">
        <v>1279.6130269999999</v>
      </c>
      <c r="X6" s="105">
        <v>1381.0148670000001</v>
      </c>
      <c r="Y6" s="105">
        <v>1347.604376</v>
      </c>
      <c r="Z6" s="105">
        <v>1203.499939</v>
      </c>
      <c r="AA6" s="105">
        <v>1225.3084249999999</v>
      </c>
      <c r="AB6" s="105">
        <v>1018.0992409999999</v>
      </c>
      <c r="AC6" s="105">
        <v>980.05194200000005</v>
      </c>
      <c r="AD6" s="105">
        <v>919.48408700000005</v>
      </c>
      <c r="AE6" s="105">
        <v>962.43277699999999</v>
      </c>
      <c r="AF6" s="105">
        <v>959.426199</v>
      </c>
      <c r="AG6" s="105">
        <v>1002.3787560000001</v>
      </c>
      <c r="AH6" s="105">
        <v>1154.3576250000001</v>
      </c>
      <c r="AI6" s="105">
        <v>1314.8656599999999</v>
      </c>
      <c r="AJ6" s="105">
        <v>1413.8922209999998</v>
      </c>
      <c r="AK6" s="105">
        <v>1378.549305</v>
      </c>
      <c r="AL6" s="105">
        <v>1270.880118</v>
      </c>
      <c r="AM6" s="105">
        <v>1286.4600210000001</v>
      </c>
      <c r="AN6" s="105">
        <v>1086.054478</v>
      </c>
      <c r="AO6" s="105">
        <v>965.821237</v>
      </c>
      <c r="AP6" s="105">
        <v>923.30721800000003</v>
      </c>
      <c r="AQ6" s="105">
        <v>965.85387100000003</v>
      </c>
      <c r="AR6" s="105">
        <v>957.8670370000001</v>
      </c>
      <c r="AS6" s="105">
        <v>1027.141122</v>
      </c>
      <c r="AT6" s="105">
        <v>1190.9960210000002</v>
      </c>
      <c r="AU6" s="105">
        <v>1318.6258780000001</v>
      </c>
      <c r="AV6" s="105">
        <v>1457.3883000000001</v>
      </c>
      <c r="AW6" s="105">
        <v>1478.35519</v>
      </c>
      <c r="AX6" s="105">
        <v>1272.5648030000002</v>
      </c>
      <c r="AY6" s="105">
        <v>1224.866233</v>
      </c>
      <c r="AZ6" s="105">
        <v>1034.0095779999999</v>
      </c>
      <c r="BA6" s="105">
        <v>971.08477199999993</v>
      </c>
      <c r="BB6" s="105">
        <v>920.03125899999998</v>
      </c>
      <c r="BC6" s="105">
        <v>952.65978800000005</v>
      </c>
      <c r="BD6" s="105">
        <v>952.63483299999996</v>
      </c>
      <c r="BE6" s="105">
        <v>987.66257399999995</v>
      </c>
      <c r="BF6" s="105">
        <v>1121.9902890000001</v>
      </c>
      <c r="BG6" s="105">
        <v>1226.8790689999998</v>
      </c>
      <c r="BH6" s="105">
        <v>1413.2563399999999</v>
      </c>
      <c r="BI6" s="105">
        <v>1472.9665009999999</v>
      </c>
      <c r="BJ6" s="105">
        <v>1271.5726280000001</v>
      </c>
      <c r="BK6" s="105">
        <v>1258.612961</v>
      </c>
      <c r="BL6" s="105">
        <v>1067.21495</v>
      </c>
      <c r="BM6" s="105">
        <v>1018.9731519999999</v>
      </c>
      <c r="BN6" s="105">
        <v>920.25193899999999</v>
      </c>
      <c r="BO6" s="105">
        <v>943.38808799999993</v>
      </c>
      <c r="BP6" s="105">
        <v>954.97587299999986</v>
      </c>
      <c r="BQ6" s="105">
        <v>992.71534499999996</v>
      </c>
      <c r="BR6" s="105">
        <v>1119.3453079999999</v>
      </c>
      <c r="BS6" s="105">
        <v>1317.0622859999999</v>
      </c>
      <c r="BT6" s="105">
        <v>1507.2623859999999</v>
      </c>
      <c r="BU6" s="105">
        <v>1385.6565289999999</v>
      </c>
      <c r="BV6" s="105">
        <v>1183.7969820000001</v>
      </c>
      <c r="BW6" s="105">
        <v>1247.8832050000001</v>
      </c>
      <c r="BX6" s="105">
        <v>1000.7524689999999</v>
      </c>
      <c r="BY6" s="105">
        <v>988.164537</v>
      </c>
      <c r="BZ6" s="105">
        <v>946.28143299999999</v>
      </c>
      <c r="CA6" s="105">
        <v>963.4854059999999</v>
      </c>
      <c r="CB6" s="105">
        <v>966.10915399999988</v>
      </c>
      <c r="CC6" s="105">
        <v>962.08070799999996</v>
      </c>
      <c r="CD6" s="105">
        <v>1074.516807</v>
      </c>
      <c r="CE6" s="105">
        <v>1162.291528</v>
      </c>
      <c r="CF6" s="105">
        <v>1295.899161</v>
      </c>
      <c r="CG6" s="105">
        <v>1298.370236</v>
      </c>
      <c r="CH6" s="105">
        <v>1258.908576</v>
      </c>
      <c r="CI6" s="105">
        <v>1182.808352</v>
      </c>
      <c r="CJ6" s="105">
        <v>1039.0327580000001</v>
      </c>
      <c r="CK6" s="105">
        <v>1005.33956</v>
      </c>
      <c r="CL6" s="105">
        <v>937.56581499999993</v>
      </c>
      <c r="CM6" s="105">
        <v>964.27053099999989</v>
      </c>
      <c r="CN6" s="105">
        <v>957.65121999999997</v>
      </c>
      <c r="CO6" s="105">
        <v>973.05038499999989</v>
      </c>
      <c r="CP6" s="105">
        <v>1126.6139499999999</v>
      </c>
      <c r="CQ6" s="105">
        <v>1230.2656730000001</v>
      </c>
      <c r="CR6" s="105">
        <v>1322.973931</v>
      </c>
      <c r="CS6" s="105">
        <v>1374.2718399999999</v>
      </c>
      <c r="CT6" s="105">
        <v>1219.9077989999998</v>
      </c>
      <c r="CU6" s="105">
        <v>1299.625194</v>
      </c>
      <c r="CV6" s="14"/>
    </row>
    <row r="7" spans="2:109">
      <c r="B7" s="57"/>
      <c r="C7" s="58" t="s">
        <v>6</v>
      </c>
      <c r="D7" s="105">
        <v>1043.2852429999998</v>
      </c>
      <c r="E7" s="105">
        <v>994.84674399999994</v>
      </c>
      <c r="F7" s="105">
        <v>916.4003009999999</v>
      </c>
      <c r="G7" s="105">
        <v>951.24386700000002</v>
      </c>
      <c r="H7" s="105">
        <v>977.55625299999997</v>
      </c>
      <c r="I7" s="105">
        <v>1000.529406</v>
      </c>
      <c r="J7" s="105">
        <v>1173.669791</v>
      </c>
      <c r="K7" s="105">
        <v>1357.4918259999999</v>
      </c>
      <c r="L7" s="105">
        <v>1452.8592139999998</v>
      </c>
      <c r="M7" s="105">
        <v>1418.656866</v>
      </c>
      <c r="N7" s="105">
        <v>1266.4944449999998</v>
      </c>
      <c r="O7" s="105">
        <v>1307.137457</v>
      </c>
      <c r="P7" s="105">
        <v>1035.810581</v>
      </c>
      <c r="Q7" s="105">
        <v>971.47508699999992</v>
      </c>
      <c r="R7" s="105">
        <v>944.40030200000001</v>
      </c>
      <c r="S7" s="105">
        <v>983.85273499999994</v>
      </c>
      <c r="T7" s="105">
        <v>1018.3652499999999</v>
      </c>
      <c r="U7" s="105">
        <v>1016.4505330000001</v>
      </c>
      <c r="V7" s="105">
        <v>1177.6698179999999</v>
      </c>
      <c r="W7" s="105">
        <v>1288.9141289999998</v>
      </c>
      <c r="X7" s="105">
        <v>1386.9212570000002</v>
      </c>
      <c r="Y7" s="105">
        <v>1348.1358809999999</v>
      </c>
      <c r="Z7" s="105">
        <v>1196.8032250000001</v>
      </c>
      <c r="AA7" s="105">
        <v>1212.844979</v>
      </c>
      <c r="AB7" s="105">
        <v>1002.9447069999999</v>
      </c>
      <c r="AC7" s="105">
        <v>964.92582000000004</v>
      </c>
      <c r="AD7" s="105">
        <v>911.77870800000005</v>
      </c>
      <c r="AE7" s="105">
        <v>964.20837199999994</v>
      </c>
      <c r="AF7" s="105">
        <v>971.18766000000005</v>
      </c>
      <c r="AG7" s="105">
        <v>1016.6175220000001</v>
      </c>
      <c r="AH7" s="105">
        <v>1171.298485</v>
      </c>
      <c r="AI7" s="105">
        <v>1332.575756</v>
      </c>
      <c r="AJ7" s="105">
        <v>1428.0522659999999</v>
      </c>
      <c r="AK7" s="105">
        <v>1386.733463</v>
      </c>
      <c r="AL7" s="105">
        <v>1272.475471</v>
      </c>
      <c r="AM7" s="105">
        <v>1281.019544</v>
      </c>
      <c r="AN7" s="105">
        <v>1070.9434309999999</v>
      </c>
      <c r="AO7" s="105">
        <v>949.58761900000002</v>
      </c>
      <c r="AP7" s="105">
        <v>911.92791699999998</v>
      </c>
      <c r="AQ7" s="105">
        <v>962.63337799999999</v>
      </c>
      <c r="AR7" s="105">
        <v>970.59598900000015</v>
      </c>
      <c r="AS7" s="105">
        <v>1044.388205</v>
      </c>
      <c r="AT7" s="105">
        <v>1210.7108520000002</v>
      </c>
      <c r="AU7" s="105">
        <v>1336.5519920000002</v>
      </c>
      <c r="AV7" s="105">
        <v>1471.121294</v>
      </c>
      <c r="AW7" s="105">
        <v>1482.6498329999999</v>
      </c>
      <c r="AX7" s="105">
        <v>1268.3081220000001</v>
      </c>
      <c r="AY7" s="105">
        <v>1211.4381289999999</v>
      </c>
      <c r="AZ7" s="105">
        <v>1011.111594</v>
      </c>
      <c r="BA7" s="105">
        <v>941.77700699999991</v>
      </c>
      <c r="BB7" s="105">
        <v>897.56769899999995</v>
      </c>
      <c r="BC7" s="105">
        <v>940.20205200000009</v>
      </c>
      <c r="BD7" s="105">
        <v>953.12430599999993</v>
      </c>
      <c r="BE7" s="105">
        <v>997.32107299999996</v>
      </c>
      <c r="BF7" s="105">
        <v>1135.294891</v>
      </c>
      <c r="BG7" s="105">
        <v>1237.7054469999998</v>
      </c>
      <c r="BH7" s="105">
        <v>1420.5672889999998</v>
      </c>
      <c r="BI7" s="105">
        <v>1477.034901</v>
      </c>
      <c r="BJ7" s="105">
        <v>1273.774036</v>
      </c>
      <c r="BK7" s="105">
        <v>1256.886581</v>
      </c>
      <c r="BL7" s="105">
        <v>1058.6237100000001</v>
      </c>
      <c r="BM7" s="105">
        <v>1012.0420509999999</v>
      </c>
      <c r="BN7" s="105">
        <v>916.875944</v>
      </c>
      <c r="BO7" s="105">
        <v>941.81716899999992</v>
      </c>
      <c r="BP7" s="105">
        <v>953.43436699999984</v>
      </c>
      <c r="BQ7" s="105">
        <v>996.90600599999993</v>
      </c>
      <c r="BR7" s="105">
        <v>1128.401609</v>
      </c>
      <c r="BS7" s="105">
        <v>1327.6470149999998</v>
      </c>
      <c r="BT7" s="105">
        <v>1515.427737</v>
      </c>
      <c r="BU7" s="105">
        <v>1388.5318169999998</v>
      </c>
      <c r="BV7" s="105">
        <v>1181.221286</v>
      </c>
      <c r="BW7" s="105">
        <v>1242.3945510000001</v>
      </c>
      <c r="BX7" s="105">
        <v>994.13190799999995</v>
      </c>
      <c r="BY7" s="105">
        <v>978.59653900000001</v>
      </c>
      <c r="BZ7" s="105">
        <v>941.830512</v>
      </c>
      <c r="CA7" s="105">
        <v>961.13552199999992</v>
      </c>
      <c r="CB7" s="105">
        <v>959.89338699999985</v>
      </c>
      <c r="CC7" s="105">
        <v>959.59710699999994</v>
      </c>
      <c r="CD7" s="105">
        <v>1071.9043260000001</v>
      </c>
      <c r="CE7" s="105">
        <v>1160.9281579999999</v>
      </c>
      <c r="CF7" s="105">
        <v>1290.379788</v>
      </c>
      <c r="CG7" s="105">
        <v>1292.694845</v>
      </c>
      <c r="CH7" s="105">
        <v>1254.377534</v>
      </c>
      <c r="CI7" s="105">
        <v>1178.8095450000001</v>
      </c>
      <c r="CJ7" s="105">
        <v>1032.621175</v>
      </c>
      <c r="CK7" s="105">
        <v>998.79233099999999</v>
      </c>
      <c r="CL7" s="105">
        <v>931.92331799999988</v>
      </c>
      <c r="CM7" s="105">
        <v>958.14119899999992</v>
      </c>
      <c r="CN7" s="105">
        <v>956.71986800000002</v>
      </c>
      <c r="CO7" s="105">
        <v>977.50144099999989</v>
      </c>
      <c r="CP7" s="105">
        <v>1129.1918209999999</v>
      </c>
      <c r="CQ7" s="105">
        <v>1231.7713600000002</v>
      </c>
      <c r="CR7" s="105">
        <v>1318.573056</v>
      </c>
      <c r="CS7" s="105">
        <v>1368.2948919999999</v>
      </c>
      <c r="CT7" s="105">
        <v>1213.9560429999999</v>
      </c>
      <c r="CU7" s="105">
        <v>1286.7433129999999</v>
      </c>
      <c r="CV7" s="14"/>
    </row>
    <row r="8" spans="2:109">
      <c r="B8" s="57"/>
      <c r="C8" s="58" t="s">
        <v>7</v>
      </c>
      <c r="D8" s="105">
        <v>1050.7262469999998</v>
      </c>
      <c r="E8" s="105">
        <v>996.01347599999997</v>
      </c>
      <c r="F8" s="105">
        <v>913.52904899999987</v>
      </c>
      <c r="G8" s="105">
        <v>943.13698799999997</v>
      </c>
      <c r="H8" s="105">
        <v>969.48199399999999</v>
      </c>
      <c r="I8" s="105">
        <v>997.93819899999994</v>
      </c>
      <c r="J8" s="105">
        <v>1179.719949</v>
      </c>
      <c r="K8" s="105">
        <v>1368.8445919999999</v>
      </c>
      <c r="L8" s="105">
        <v>1466.4140349999998</v>
      </c>
      <c r="M8" s="105">
        <v>1426.912018</v>
      </c>
      <c r="N8" s="105">
        <v>1271.6460119999997</v>
      </c>
      <c r="O8" s="105">
        <v>1309.6053890000001</v>
      </c>
      <c r="P8" s="105">
        <v>1035.118166</v>
      </c>
      <c r="Q8" s="105">
        <v>969.03591899999992</v>
      </c>
      <c r="R8" s="105">
        <v>939.10643200000004</v>
      </c>
      <c r="S8" s="105">
        <v>980.70034399999997</v>
      </c>
      <c r="T8" s="105">
        <v>1019.543246</v>
      </c>
      <c r="U8" s="105">
        <v>1021.8921610000001</v>
      </c>
      <c r="V8" s="105">
        <v>1186.8915129999998</v>
      </c>
      <c r="W8" s="105">
        <v>1298.5503089999997</v>
      </c>
      <c r="X8" s="105">
        <v>1398.4341420000003</v>
      </c>
      <c r="Y8" s="105">
        <v>1356.7617619999999</v>
      </c>
      <c r="Z8" s="105">
        <v>1203.9809200000002</v>
      </c>
      <c r="AA8" s="105">
        <v>1218.6388809999999</v>
      </c>
      <c r="AB8" s="105">
        <v>1004.7379499999998</v>
      </c>
      <c r="AC8" s="105">
        <v>965.61094900000001</v>
      </c>
      <c r="AD8" s="105">
        <v>906.02579200000002</v>
      </c>
      <c r="AE8" s="105">
        <v>959.19311799999991</v>
      </c>
      <c r="AF8" s="105">
        <v>970.35250100000007</v>
      </c>
      <c r="AG8" s="105">
        <v>1018.3144260000001</v>
      </c>
      <c r="AH8" s="105">
        <v>1174.8526220000001</v>
      </c>
      <c r="AI8" s="105">
        <v>1333.9529419999999</v>
      </c>
      <c r="AJ8" s="105">
        <v>1432.4263839999999</v>
      </c>
      <c r="AK8" s="105">
        <v>1392.1403780000001</v>
      </c>
      <c r="AL8" s="105">
        <v>1277.8564589999999</v>
      </c>
      <c r="AM8" s="105">
        <v>1283.63402</v>
      </c>
      <c r="AN8" s="105">
        <v>1070.6601509999998</v>
      </c>
      <c r="AO8" s="105">
        <v>947.73207200000002</v>
      </c>
      <c r="AP8" s="105">
        <v>906.73836699999993</v>
      </c>
      <c r="AQ8" s="105">
        <v>956.46656399999995</v>
      </c>
      <c r="AR8" s="105">
        <v>967.08032000000014</v>
      </c>
      <c r="AS8" s="105">
        <v>1043.329911</v>
      </c>
      <c r="AT8" s="105">
        <v>1211.9995580000002</v>
      </c>
      <c r="AU8" s="105">
        <v>1341.7665750000001</v>
      </c>
      <c r="AV8" s="105">
        <v>1477.9749830000001</v>
      </c>
      <c r="AW8" s="105">
        <v>1490.053494</v>
      </c>
      <c r="AX8" s="105">
        <v>1272.754895</v>
      </c>
      <c r="AY8" s="105">
        <v>1212.8942939999999</v>
      </c>
      <c r="AZ8" s="105">
        <v>1010.254458</v>
      </c>
      <c r="BA8" s="105">
        <v>935.66194499999995</v>
      </c>
      <c r="BB8" s="105">
        <v>887.6510679999999</v>
      </c>
      <c r="BC8" s="105">
        <v>927.87498500000015</v>
      </c>
      <c r="BD8" s="105">
        <v>943.99830599999996</v>
      </c>
      <c r="BE8" s="105">
        <v>991.84840499999996</v>
      </c>
      <c r="BF8" s="105">
        <v>1134.2476280000001</v>
      </c>
      <c r="BG8" s="105">
        <v>1236.0585889999998</v>
      </c>
      <c r="BH8" s="105">
        <v>1420.8698949999998</v>
      </c>
      <c r="BI8" s="105">
        <v>1479.876217</v>
      </c>
      <c r="BJ8" s="105">
        <v>1277.2655870000001</v>
      </c>
      <c r="BK8" s="105">
        <v>1260.9797289999999</v>
      </c>
      <c r="BL8" s="105">
        <v>1060.5172700000001</v>
      </c>
      <c r="BM8" s="105">
        <v>1011.7045459999999</v>
      </c>
      <c r="BN8" s="105">
        <v>915.00975300000005</v>
      </c>
      <c r="BO8" s="105">
        <v>933.80160199999989</v>
      </c>
      <c r="BP8" s="105">
        <v>944.9097959999998</v>
      </c>
      <c r="BQ8" s="105">
        <v>987.81427699999995</v>
      </c>
      <c r="BR8" s="105">
        <v>1122.678889</v>
      </c>
      <c r="BS8" s="105">
        <v>1330.0647469999997</v>
      </c>
      <c r="BT8" s="105">
        <v>1521.5840309999999</v>
      </c>
      <c r="BU8" s="105">
        <v>1393.8799989999998</v>
      </c>
      <c r="BV8" s="105">
        <v>1182.5472479999999</v>
      </c>
      <c r="BW8" s="105">
        <v>1242.4232200000001</v>
      </c>
      <c r="BX8" s="105">
        <v>990.88977499999999</v>
      </c>
      <c r="BY8" s="105">
        <v>974.44079599999998</v>
      </c>
      <c r="BZ8" s="105">
        <v>936.616445</v>
      </c>
      <c r="CA8" s="105">
        <v>955.03294699999992</v>
      </c>
      <c r="CB8" s="105">
        <v>953.66463099999987</v>
      </c>
      <c r="CC8" s="105">
        <v>952.20278599999995</v>
      </c>
      <c r="CD8" s="105">
        <v>1064.029636</v>
      </c>
      <c r="CE8" s="105">
        <v>1153.059892</v>
      </c>
      <c r="CF8" s="105">
        <v>1282.2550079999999</v>
      </c>
      <c r="CG8" s="105">
        <v>1284.024623</v>
      </c>
      <c r="CH8" s="105">
        <v>1247.413184</v>
      </c>
      <c r="CI8" s="105">
        <v>1173.1075960000001</v>
      </c>
      <c r="CJ8" s="105">
        <v>1026.971577</v>
      </c>
      <c r="CK8" s="105">
        <v>991.77699599999994</v>
      </c>
      <c r="CL8" s="105">
        <v>925.77187299999991</v>
      </c>
      <c r="CM8" s="105">
        <v>950.38950199999988</v>
      </c>
      <c r="CN8" s="105">
        <v>949.30760499999997</v>
      </c>
      <c r="CO8" s="105">
        <v>970.10883199999989</v>
      </c>
      <c r="CP8" s="105">
        <v>1123.0954489999999</v>
      </c>
      <c r="CQ8" s="105">
        <v>1226.8106790000002</v>
      </c>
      <c r="CR8" s="105">
        <v>1315.6146939999999</v>
      </c>
      <c r="CS8" s="105">
        <v>1364.8332479999999</v>
      </c>
      <c r="CT8" s="105">
        <v>1208.173769</v>
      </c>
      <c r="CU8" s="105">
        <v>1281.212098</v>
      </c>
      <c r="CV8" s="14"/>
    </row>
    <row r="9" spans="2:109">
      <c r="B9" s="57"/>
      <c r="C9" s="58" t="s">
        <v>8</v>
      </c>
      <c r="D9" s="105">
        <v>1062.4492419999999</v>
      </c>
      <c r="E9" s="105">
        <v>1010.103387</v>
      </c>
      <c r="F9" s="105">
        <v>925.57572499999992</v>
      </c>
      <c r="G9" s="105">
        <v>953.34917599999994</v>
      </c>
      <c r="H9" s="105">
        <v>974.04416300000003</v>
      </c>
      <c r="I9" s="105">
        <v>1000.997889</v>
      </c>
      <c r="J9" s="105">
        <v>1182.2225860000001</v>
      </c>
      <c r="K9" s="105">
        <v>1371.307926</v>
      </c>
      <c r="L9" s="105">
        <v>1469.1239119999998</v>
      </c>
      <c r="M9" s="105">
        <v>1431.452792</v>
      </c>
      <c r="N9" s="105">
        <v>1276.4446809999997</v>
      </c>
      <c r="O9" s="105">
        <v>1313.28493</v>
      </c>
      <c r="P9" s="105">
        <v>1035.1187259999999</v>
      </c>
      <c r="Q9" s="105">
        <v>966.81012599999997</v>
      </c>
      <c r="R9" s="105">
        <v>936.88051000000007</v>
      </c>
      <c r="S9" s="105">
        <v>977.93618800000002</v>
      </c>
      <c r="T9" s="105">
        <v>1019.5172809999999</v>
      </c>
      <c r="U9" s="105">
        <v>1022.6646780000001</v>
      </c>
      <c r="V9" s="105">
        <v>1188.9378339999998</v>
      </c>
      <c r="W9" s="105">
        <v>1301.0018589999997</v>
      </c>
      <c r="X9" s="105">
        <v>1405.3857500000004</v>
      </c>
      <c r="Y9" s="105">
        <v>1366.4891399999999</v>
      </c>
      <c r="Z9" s="105">
        <v>1215.8492850000002</v>
      </c>
      <c r="AA9" s="105">
        <v>1233.8601779999999</v>
      </c>
      <c r="AB9" s="105">
        <v>1018.7335869999998</v>
      </c>
      <c r="AC9" s="105">
        <v>979.030798</v>
      </c>
      <c r="AD9" s="105">
        <v>914.89930800000002</v>
      </c>
      <c r="AE9" s="105">
        <v>966.24196799999993</v>
      </c>
      <c r="AF9" s="105">
        <v>977.81196100000011</v>
      </c>
      <c r="AG9" s="105">
        <v>1022.7931910000001</v>
      </c>
      <c r="AH9" s="105">
        <v>1176.9594840000002</v>
      </c>
      <c r="AI9" s="105">
        <v>1335.0257649999999</v>
      </c>
      <c r="AJ9" s="105">
        <v>1429.9177679999998</v>
      </c>
      <c r="AK9" s="105">
        <v>1392.9134330000002</v>
      </c>
      <c r="AL9" s="105">
        <v>1275.8750299999999</v>
      </c>
      <c r="AM9" s="105">
        <v>1280.2567079999999</v>
      </c>
      <c r="AN9" s="105">
        <v>1068.3528569999999</v>
      </c>
      <c r="AO9" s="105">
        <v>946.64851099999998</v>
      </c>
      <c r="AP9" s="105">
        <v>905.23908099999994</v>
      </c>
      <c r="AQ9" s="105">
        <v>955.68165899999997</v>
      </c>
      <c r="AR9" s="105">
        <v>967.02574300000015</v>
      </c>
      <c r="AS9" s="105">
        <v>1042.9585360000001</v>
      </c>
      <c r="AT9" s="105">
        <v>1211.4068200000002</v>
      </c>
      <c r="AU9" s="105">
        <v>1339.5076670000001</v>
      </c>
      <c r="AV9" s="105">
        <v>1476.8250370000001</v>
      </c>
      <c r="AW9" s="105">
        <v>1489.763481</v>
      </c>
      <c r="AX9" s="105">
        <v>1271.3538310000001</v>
      </c>
      <c r="AY9" s="105">
        <v>1211.7331489999999</v>
      </c>
      <c r="AZ9" s="105">
        <v>1009.375459</v>
      </c>
      <c r="BA9" s="105">
        <v>931.22097199999996</v>
      </c>
      <c r="BB9" s="105">
        <v>882.3520729999999</v>
      </c>
      <c r="BC9" s="105">
        <v>924.50048200000015</v>
      </c>
      <c r="BD9" s="105">
        <v>941.30905899999993</v>
      </c>
      <c r="BE9" s="105">
        <v>989.59331499999996</v>
      </c>
      <c r="BF9" s="105">
        <v>1131.6843670000001</v>
      </c>
      <c r="BG9" s="105">
        <v>1233.9765879999998</v>
      </c>
      <c r="BH9" s="105">
        <v>1419.7841449999999</v>
      </c>
      <c r="BI9" s="105">
        <v>1483.269853</v>
      </c>
      <c r="BJ9" s="105">
        <v>1278.280205</v>
      </c>
      <c r="BK9" s="105">
        <v>1259.3374259999998</v>
      </c>
      <c r="BL9" s="105">
        <v>1058.9239669999999</v>
      </c>
      <c r="BM9" s="105">
        <v>1008.9615359999999</v>
      </c>
      <c r="BN9" s="105">
        <v>912.85804900000005</v>
      </c>
      <c r="BO9" s="105">
        <v>930.73234999999988</v>
      </c>
      <c r="BP9" s="105">
        <v>939.96668599999975</v>
      </c>
      <c r="BQ9" s="105">
        <v>983.71213999999998</v>
      </c>
      <c r="BR9" s="105">
        <v>1116.087806</v>
      </c>
      <c r="BS9" s="105">
        <v>1325.1716769999996</v>
      </c>
      <c r="BT9" s="105">
        <v>1514.0298889999999</v>
      </c>
      <c r="BU9" s="105">
        <v>1385.3605749999997</v>
      </c>
      <c r="BV9" s="105">
        <v>1176.0898709999999</v>
      </c>
      <c r="BW9" s="105">
        <v>1234.3596260000002</v>
      </c>
      <c r="BX9" s="105">
        <v>983.67000599999994</v>
      </c>
      <c r="BY9" s="105">
        <v>967.90928299999996</v>
      </c>
      <c r="BZ9" s="105">
        <v>927.13493400000004</v>
      </c>
      <c r="CA9" s="105">
        <v>944.62009999999987</v>
      </c>
      <c r="CB9" s="105">
        <v>945.1032019999999</v>
      </c>
      <c r="CC9" s="105">
        <v>944.14508499999999</v>
      </c>
      <c r="CD9" s="105">
        <v>1052.53475</v>
      </c>
      <c r="CE9" s="105">
        <v>1142.5090049999999</v>
      </c>
      <c r="CF9" s="105">
        <v>1269.7268039999999</v>
      </c>
      <c r="CG9" s="105">
        <v>1268.3690690000001</v>
      </c>
      <c r="CH9" s="105">
        <v>1230.363795</v>
      </c>
      <c r="CI9" s="105">
        <v>1156.7637070000001</v>
      </c>
      <c r="CJ9" s="105">
        <v>1013.817768</v>
      </c>
      <c r="CK9" s="105">
        <v>979.3206429999999</v>
      </c>
      <c r="CL9" s="105">
        <v>916.12586299999987</v>
      </c>
      <c r="CM9" s="105">
        <v>942.81008399999985</v>
      </c>
      <c r="CN9" s="105">
        <v>942.34935599999994</v>
      </c>
      <c r="CO9" s="105">
        <v>962.05473799999993</v>
      </c>
      <c r="CP9" s="105">
        <v>1114.525594</v>
      </c>
      <c r="CQ9" s="105">
        <v>1218.7076660000002</v>
      </c>
      <c r="CR9" s="105">
        <v>1306.8530489999998</v>
      </c>
      <c r="CS9" s="105">
        <v>1355.847988</v>
      </c>
      <c r="CT9" s="105">
        <v>1198.910801</v>
      </c>
      <c r="CU9" s="105">
        <v>1272.244385</v>
      </c>
      <c r="CV9" s="14"/>
    </row>
    <row r="10" spans="2:109">
      <c r="B10" s="57"/>
      <c r="C10" s="58" t="s">
        <v>9</v>
      </c>
      <c r="D10" s="105">
        <v>1056.445692</v>
      </c>
      <c r="E10" s="105">
        <v>1003.739226</v>
      </c>
      <c r="F10" s="105">
        <v>918.58070399999997</v>
      </c>
      <c r="G10" s="105">
        <v>945.68079699999998</v>
      </c>
      <c r="H10" s="105">
        <v>968.292869</v>
      </c>
      <c r="I10" s="105">
        <v>1001.815739</v>
      </c>
      <c r="J10" s="105">
        <v>1183.609694</v>
      </c>
      <c r="K10" s="105">
        <v>1373.1299489999999</v>
      </c>
      <c r="L10" s="105">
        <v>1471.6622559999998</v>
      </c>
      <c r="M10" s="105">
        <v>1434.844302</v>
      </c>
      <c r="N10" s="105">
        <v>1279.5689619999998</v>
      </c>
      <c r="O10" s="105">
        <v>1317.1835740000001</v>
      </c>
      <c r="P10" s="105">
        <v>1036.6534469999999</v>
      </c>
      <c r="Q10" s="105">
        <v>968.34843100000001</v>
      </c>
      <c r="R10" s="105">
        <v>939.26558300000011</v>
      </c>
      <c r="S10" s="105">
        <v>979.91343500000005</v>
      </c>
      <c r="T10" s="105">
        <v>1021.493397</v>
      </c>
      <c r="U10" s="105">
        <v>1024.892564</v>
      </c>
      <c r="V10" s="105">
        <v>1190.9232729999999</v>
      </c>
      <c r="W10" s="105">
        <v>1301.3470599999998</v>
      </c>
      <c r="X10" s="105">
        <v>1404.5588730000004</v>
      </c>
      <c r="Y10" s="105">
        <v>1364.7145619999999</v>
      </c>
      <c r="Z10" s="105">
        <v>1212.7812520000002</v>
      </c>
      <c r="AA10" s="105">
        <v>1230.101324</v>
      </c>
      <c r="AB10" s="105">
        <v>1014.8040259999998</v>
      </c>
      <c r="AC10" s="105">
        <v>975.33679600000005</v>
      </c>
      <c r="AD10" s="105">
        <v>912.63944300000003</v>
      </c>
      <c r="AE10" s="105">
        <v>964.97861799999998</v>
      </c>
      <c r="AF10" s="105">
        <v>976.72363800000016</v>
      </c>
      <c r="AG10" s="105">
        <v>1022.878539</v>
      </c>
      <c r="AH10" s="105">
        <v>1175.8846020000003</v>
      </c>
      <c r="AI10" s="105">
        <v>1334.3121459999998</v>
      </c>
      <c r="AJ10" s="105">
        <v>1429.2081479999997</v>
      </c>
      <c r="AK10" s="105">
        <v>1391.9325960000001</v>
      </c>
      <c r="AL10" s="105">
        <v>1275.236537</v>
      </c>
      <c r="AM10" s="105">
        <v>1280.6959429999999</v>
      </c>
      <c r="AN10" s="105">
        <v>1068.23732</v>
      </c>
      <c r="AO10" s="105">
        <v>942.35154199999999</v>
      </c>
      <c r="AP10" s="105">
        <v>901.36446799999999</v>
      </c>
      <c r="AQ10" s="105">
        <v>951.67844500000001</v>
      </c>
      <c r="AR10" s="105">
        <v>963.80919100000017</v>
      </c>
      <c r="AS10" s="105">
        <v>1039.8879480000001</v>
      </c>
      <c r="AT10" s="105">
        <v>1206.8524910000001</v>
      </c>
      <c r="AU10" s="105">
        <v>1334.8240330000001</v>
      </c>
      <c r="AV10" s="105">
        <v>1472.1690020000001</v>
      </c>
      <c r="AW10" s="105">
        <v>1483.3206829999999</v>
      </c>
      <c r="AX10" s="105">
        <v>1266.822482</v>
      </c>
      <c r="AY10" s="105">
        <v>1206.2270489999999</v>
      </c>
      <c r="AZ10" s="105">
        <v>1001.636303</v>
      </c>
      <c r="BA10" s="105">
        <v>923.00626299999999</v>
      </c>
      <c r="BB10" s="105">
        <v>874.25033299999996</v>
      </c>
      <c r="BC10" s="105">
        <v>913.42957800000011</v>
      </c>
      <c r="BD10" s="105">
        <v>928.04202199999997</v>
      </c>
      <c r="BE10" s="105">
        <v>975.80777399999999</v>
      </c>
      <c r="BF10" s="105">
        <v>1117.568659</v>
      </c>
      <c r="BG10" s="105">
        <v>1221.0253809999997</v>
      </c>
      <c r="BH10" s="105">
        <v>1407.8293239999998</v>
      </c>
      <c r="BI10" s="105">
        <v>1472.9736889999999</v>
      </c>
      <c r="BJ10" s="105">
        <v>1278.280205</v>
      </c>
      <c r="BK10" s="105">
        <v>1249.8057719999999</v>
      </c>
      <c r="BL10" s="105">
        <v>1058.9239669999999</v>
      </c>
      <c r="BM10" s="105">
        <v>995.73826099999997</v>
      </c>
      <c r="BN10" s="105">
        <v>901.200198</v>
      </c>
      <c r="BO10" s="105">
        <v>922.87941699999988</v>
      </c>
      <c r="BP10" s="105">
        <v>932.81103099999973</v>
      </c>
      <c r="BQ10" s="105">
        <v>979.91617699999995</v>
      </c>
      <c r="BR10" s="105">
        <v>1112.7591339999999</v>
      </c>
      <c r="BS10" s="105">
        <v>1317.0794299999995</v>
      </c>
      <c r="BT10" s="105">
        <v>1504.5728709999999</v>
      </c>
      <c r="BU10" s="105">
        <v>1379.8740909999997</v>
      </c>
      <c r="BV10" s="105">
        <v>1171.011806</v>
      </c>
      <c r="BW10" s="105">
        <v>1224.2839640000002</v>
      </c>
      <c r="BX10" s="105">
        <v>971.073759</v>
      </c>
      <c r="BY10" s="105">
        <v>957.66373799999997</v>
      </c>
      <c r="BZ10" s="105">
        <v>915.92356300000006</v>
      </c>
      <c r="CA10" s="105">
        <v>934.34372899999983</v>
      </c>
      <c r="CB10" s="105">
        <v>935.7494549999999</v>
      </c>
      <c r="CC10" s="105">
        <v>936.38325099999997</v>
      </c>
      <c r="CD10" s="105">
        <v>1047.4325370000001</v>
      </c>
      <c r="CE10" s="105">
        <v>1137.0223369999999</v>
      </c>
      <c r="CF10" s="105">
        <v>1263.8652089999998</v>
      </c>
      <c r="CG10" s="105">
        <v>1262.2195120000001</v>
      </c>
      <c r="CH10" s="105">
        <v>1225.2463459999999</v>
      </c>
      <c r="CI10" s="105">
        <v>1151.513334</v>
      </c>
      <c r="CJ10" s="105">
        <v>1010.1426279999999</v>
      </c>
      <c r="CK10" s="105">
        <v>975.29746299999988</v>
      </c>
      <c r="CL10" s="105">
        <v>912.60359199999982</v>
      </c>
      <c r="CM10" s="105">
        <v>937.3082569999998</v>
      </c>
      <c r="CN10" s="105">
        <v>937.23228399999994</v>
      </c>
      <c r="CO10" s="105">
        <v>957.1108109999999</v>
      </c>
      <c r="CP10" s="105">
        <v>1110.496981</v>
      </c>
      <c r="CQ10" s="105">
        <v>1215.2567440000003</v>
      </c>
      <c r="CR10" s="105">
        <v>1304.2227979999998</v>
      </c>
      <c r="CS10" s="105">
        <v>1353.8915589999999</v>
      </c>
      <c r="CT10" s="105">
        <v>1197.3966310000001</v>
      </c>
      <c r="CU10" s="105">
        <v>1270.6440219999999</v>
      </c>
      <c r="CV10" s="14"/>
    </row>
    <row r="11" spans="2:109">
      <c r="B11" s="59"/>
      <c r="C11" s="10" t="s">
        <v>42</v>
      </c>
      <c r="D11" s="105">
        <f>+D5+D12</f>
        <v>1070.2707909999999</v>
      </c>
      <c r="E11" s="105">
        <f t="shared" ref="E11:BP11" si="0">+E5+E12</f>
        <v>1014.372944</v>
      </c>
      <c r="F11" s="105">
        <f t="shared" si="0"/>
        <v>923.14400699999999</v>
      </c>
      <c r="G11" s="105">
        <f t="shared" si="0"/>
        <v>950.19434899999999</v>
      </c>
      <c r="H11" s="105">
        <f t="shared" si="0"/>
        <v>964.21877800000004</v>
      </c>
      <c r="I11" s="105">
        <f t="shared" si="0"/>
        <v>973.93162800000005</v>
      </c>
      <c r="J11" s="105">
        <f t="shared" si="0"/>
        <v>1137.517456</v>
      </c>
      <c r="K11" s="105">
        <f t="shared" si="0"/>
        <v>1331.027122</v>
      </c>
      <c r="L11" s="105">
        <f t="shared" si="0"/>
        <v>1435.4630669999999</v>
      </c>
      <c r="M11" s="105">
        <f t="shared" si="0"/>
        <v>1413.969564</v>
      </c>
      <c r="N11" s="105">
        <f t="shared" si="0"/>
        <v>1273.1431439999999</v>
      </c>
      <c r="O11" s="105">
        <f t="shared" si="0"/>
        <v>1325.7326419999999</v>
      </c>
      <c r="P11" s="105">
        <f t="shared" si="0"/>
        <v>1057.0339819999999</v>
      </c>
      <c r="Q11" s="105">
        <f t="shared" si="0"/>
        <v>983.17486599999995</v>
      </c>
      <c r="R11" s="105">
        <f t="shared" si="0"/>
        <v>943.33416899999997</v>
      </c>
      <c r="S11" s="105">
        <f t="shared" si="0"/>
        <v>965.44386599999996</v>
      </c>
      <c r="T11" s="105">
        <f t="shared" si="0"/>
        <v>987.84408499999995</v>
      </c>
      <c r="U11" s="105">
        <f t="shared" si="0"/>
        <v>988.24183000000005</v>
      </c>
      <c r="V11" s="105">
        <f t="shared" si="0"/>
        <v>1156.1602379999999</v>
      </c>
      <c r="W11" s="105">
        <f t="shared" si="0"/>
        <v>1278.5591549999999</v>
      </c>
      <c r="X11" s="105">
        <f t="shared" si="0"/>
        <v>1378.906346</v>
      </c>
      <c r="Y11" s="105">
        <f t="shared" si="0"/>
        <v>1356.074298</v>
      </c>
      <c r="Z11" s="105">
        <f t="shared" si="0"/>
        <v>1209.841488</v>
      </c>
      <c r="AA11" s="105">
        <f t="shared" si="0"/>
        <v>1234.2327499999999</v>
      </c>
      <c r="AB11" s="105">
        <f t="shared" si="0"/>
        <v>1026.4910159999999</v>
      </c>
      <c r="AC11" s="105">
        <f t="shared" si="0"/>
        <v>983.56919100000005</v>
      </c>
      <c r="AD11" s="105">
        <f t="shared" si="0"/>
        <v>919.75597500000003</v>
      </c>
      <c r="AE11" s="105">
        <f t="shared" si="0"/>
        <v>955.33728299999996</v>
      </c>
      <c r="AF11" s="105">
        <f t="shared" si="0"/>
        <v>948.37969499999997</v>
      </c>
      <c r="AG11" s="105">
        <f t="shared" si="0"/>
        <v>993.41879300000005</v>
      </c>
      <c r="AH11" s="105">
        <f t="shared" si="0"/>
        <v>1144.6376600000001</v>
      </c>
      <c r="AI11" s="105">
        <f t="shared" si="0"/>
        <v>1308.237809</v>
      </c>
      <c r="AJ11" s="105">
        <f t="shared" si="0"/>
        <v>1404.0177699999999</v>
      </c>
      <c r="AK11" s="105">
        <f t="shared" si="0"/>
        <v>1376.6385009999999</v>
      </c>
      <c r="AL11" s="105">
        <f t="shared" si="0"/>
        <v>1272.7855099999999</v>
      </c>
      <c r="AM11" s="105">
        <f t="shared" si="0"/>
        <v>1294.062277</v>
      </c>
      <c r="AN11" s="105">
        <f t="shared" si="0"/>
        <v>1130.6174782209841</v>
      </c>
      <c r="AO11" s="105">
        <f t="shared" si="0"/>
        <v>979.01423062535537</v>
      </c>
      <c r="AP11" s="105">
        <f t="shared" si="0"/>
        <v>936.74518938350229</v>
      </c>
      <c r="AQ11" s="105">
        <f t="shared" si="0"/>
        <v>966.66141098431035</v>
      </c>
      <c r="AR11" s="105">
        <f t="shared" si="0"/>
        <v>976.72348807670528</v>
      </c>
      <c r="AS11" s="105">
        <f t="shared" si="0"/>
        <v>1022.5462890094175</v>
      </c>
      <c r="AT11" s="105">
        <f t="shared" si="0"/>
        <v>1160.1118704816981</v>
      </c>
      <c r="AU11" s="105">
        <f t="shared" si="0"/>
        <v>1316.6524154473007</v>
      </c>
      <c r="AV11" s="105">
        <f t="shared" si="0"/>
        <v>1426.4960982553584</v>
      </c>
      <c r="AW11" s="105">
        <f t="shared" si="0"/>
        <v>1451.9533427325675</v>
      </c>
      <c r="AX11" s="105">
        <f t="shared" si="0"/>
        <v>1266.938646748275</v>
      </c>
      <c r="AY11" s="105">
        <f t="shared" si="0"/>
        <v>1218.7737347906109</v>
      </c>
      <c r="AZ11" s="105">
        <f t="shared" si="0"/>
        <v>1015.7314389153898</v>
      </c>
      <c r="BA11" s="105">
        <f t="shared" si="0"/>
        <v>946.39901903189161</v>
      </c>
      <c r="BB11" s="105">
        <f t="shared" si="0"/>
        <v>920.29576820803004</v>
      </c>
      <c r="BC11" s="105">
        <f t="shared" si="0"/>
        <v>928.35477654539068</v>
      </c>
      <c r="BD11" s="105">
        <f t="shared" si="0"/>
        <v>944.89788925618222</v>
      </c>
      <c r="BE11" s="105">
        <f t="shared" si="0"/>
        <v>981.59276649122808</v>
      </c>
      <c r="BF11" s="105">
        <f t="shared" si="0"/>
        <v>1103.4383485557555</v>
      </c>
      <c r="BG11" s="105">
        <f t="shared" si="0"/>
        <v>1227.5511757085064</v>
      </c>
      <c r="BH11" s="105">
        <f t="shared" si="0"/>
        <v>1413.974905943001</v>
      </c>
      <c r="BI11" s="105">
        <f t="shared" si="0"/>
        <v>1486.7816906402916</v>
      </c>
      <c r="BJ11" s="105">
        <f t="shared" si="0"/>
        <v>1297.7314394067321</v>
      </c>
      <c r="BK11" s="105">
        <f t="shared" si="0"/>
        <v>1269.9982296548928</v>
      </c>
      <c r="BL11" s="105">
        <f t="shared" si="0"/>
        <v>1064.0632860000001</v>
      </c>
      <c r="BM11" s="105">
        <f t="shared" si="0"/>
        <v>1015.9665649999999</v>
      </c>
      <c r="BN11" s="105">
        <f t="shared" si="0"/>
        <v>919.04499099999998</v>
      </c>
      <c r="BO11" s="105">
        <f t="shared" si="0"/>
        <v>943.01244499999996</v>
      </c>
      <c r="BP11" s="105">
        <f t="shared" si="0"/>
        <v>952.05334899999991</v>
      </c>
      <c r="BQ11" s="105">
        <f t="shared" ref="BQ11:CN11" si="1">+BQ5+BQ12</f>
        <v>986.39372299999991</v>
      </c>
      <c r="BR11" s="105">
        <f t="shared" si="1"/>
        <v>1113.23894</v>
      </c>
      <c r="BS11" s="105">
        <f t="shared" si="1"/>
        <v>1314.7533539999999</v>
      </c>
      <c r="BT11" s="105">
        <f t="shared" si="1"/>
        <v>1504.5904559999999</v>
      </c>
      <c r="BU11" s="105">
        <f t="shared" si="1"/>
        <v>1384.1365149999999</v>
      </c>
      <c r="BV11" s="105">
        <f t="shared" si="1"/>
        <v>1184.676015</v>
      </c>
      <c r="BW11" s="105">
        <f t="shared" si="1"/>
        <v>1247.8502120000001</v>
      </c>
      <c r="BX11" s="105">
        <f t="shared" si="1"/>
        <v>1001.031175</v>
      </c>
      <c r="BY11" s="105">
        <f t="shared" si="1"/>
        <v>990.24637099999995</v>
      </c>
      <c r="BZ11" s="105">
        <f t="shared" si="1"/>
        <v>947.18348900000001</v>
      </c>
      <c r="CA11" s="105">
        <f t="shared" si="1"/>
        <v>964.74570499999993</v>
      </c>
      <c r="CB11" s="105">
        <f t="shared" si="1"/>
        <v>966.09504599999991</v>
      </c>
      <c r="CC11" s="105">
        <f t="shared" si="1"/>
        <v>961.91927399999997</v>
      </c>
      <c r="CD11" s="105">
        <f t="shared" si="1"/>
        <v>1073.363605</v>
      </c>
      <c r="CE11" s="105">
        <f t="shared" si="1"/>
        <v>1162.143278</v>
      </c>
      <c r="CF11" s="105">
        <f t="shared" si="1"/>
        <v>1296.79213</v>
      </c>
      <c r="CG11" s="105">
        <f t="shared" si="1"/>
        <v>1300.6307569999999</v>
      </c>
      <c r="CH11" s="105">
        <f t="shared" si="1"/>
        <v>1260.947719</v>
      </c>
      <c r="CI11" s="105">
        <f t="shared" si="1"/>
        <v>1184.122762</v>
      </c>
      <c r="CJ11" s="105">
        <f t="shared" si="1"/>
        <v>1039.173814</v>
      </c>
      <c r="CK11" s="105">
        <f t="shared" si="1"/>
        <v>1005.914457</v>
      </c>
      <c r="CL11" s="105">
        <f t="shared" si="1"/>
        <v>938.28058799999997</v>
      </c>
      <c r="CM11" s="105">
        <f t="shared" si="1"/>
        <v>960.15911399999993</v>
      </c>
      <c r="CN11" s="105">
        <f t="shared" si="1"/>
        <v>952.71133199999997</v>
      </c>
      <c r="CO11" s="105">
        <f t="shared" ref="CO11:CU11" si="2">+CO5+CO12</f>
        <v>937.41843211337709</v>
      </c>
      <c r="CP11" s="105">
        <f t="shared" si="2"/>
        <v>1124.537732</v>
      </c>
      <c r="CQ11" s="105">
        <f t="shared" si="2"/>
        <v>1232.3467000000001</v>
      </c>
      <c r="CR11" s="105">
        <f t="shared" si="2"/>
        <v>1326.038047</v>
      </c>
      <c r="CS11" s="105">
        <f t="shared" si="2"/>
        <v>1377.7634029999999</v>
      </c>
      <c r="CT11" s="105">
        <f t="shared" si="2"/>
        <v>1226.6906629999999</v>
      </c>
      <c r="CU11" s="105">
        <f t="shared" si="2"/>
        <v>1310.3413189999999</v>
      </c>
      <c r="CV11" s="14"/>
    </row>
    <row r="12" spans="2:109">
      <c r="B12" s="60"/>
      <c r="C12" s="166" t="s">
        <v>90</v>
      </c>
      <c r="D12" s="167">
        <v>0</v>
      </c>
      <c r="E12" s="167">
        <v>0</v>
      </c>
      <c r="F12" s="167">
        <v>0</v>
      </c>
      <c r="G12" s="167">
        <v>0</v>
      </c>
      <c r="H12" s="167">
        <v>0</v>
      </c>
      <c r="I12" s="167">
        <v>0</v>
      </c>
      <c r="J12" s="167">
        <v>0</v>
      </c>
      <c r="K12" s="167">
        <v>0</v>
      </c>
      <c r="L12" s="167">
        <v>0</v>
      </c>
      <c r="M12" s="167">
        <v>0</v>
      </c>
      <c r="N12" s="167">
        <v>0</v>
      </c>
      <c r="O12" s="167">
        <v>0</v>
      </c>
      <c r="P12" s="167">
        <v>0</v>
      </c>
      <c r="Q12" s="167">
        <v>0</v>
      </c>
      <c r="R12" s="167">
        <v>0</v>
      </c>
      <c r="S12" s="167">
        <v>0</v>
      </c>
      <c r="T12" s="167">
        <v>0</v>
      </c>
      <c r="U12" s="167">
        <v>0</v>
      </c>
      <c r="V12" s="167">
        <v>0</v>
      </c>
      <c r="W12" s="167">
        <v>0</v>
      </c>
      <c r="X12" s="167">
        <v>0</v>
      </c>
      <c r="Y12" s="167">
        <v>0</v>
      </c>
      <c r="Z12" s="167">
        <v>0</v>
      </c>
      <c r="AA12" s="167">
        <v>0</v>
      </c>
      <c r="AB12" s="167">
        <v>0</v>
      </c>
      <c r="AC12" s="167">
        <v>0</v>
      </c>
      <c r="AD12" s="167">
        <v>0</v>
      </c>
      <c r="AE12" s="167">
        <v>0</v>
      </c>
      <c r="AF12" s="167">
        <v>0</v>
      </c>
      <c r="AG12" s="167">
        <v>0</v>
      </c>
      <c r="AH12" s="167">
        <v>0</v>
      </c>
      <c r="AI12" s="167">
        <v>0</v>
      </c>
      <c r="AJ12" s="167">
        <v>0</v>
      </c>
      <c r="AK12" s="167">
        <v>0</v>
      </c>
      <c r="AL12" s="167">
        <v>0</v>
      </c>
      <c r="AM12" s="167">
        <v>0</v>
      </c>
      <c r="AN12" s="167">
        <f>+'SF Normalisation'!B62</f>
        <v>38.238944220984195</v>
      </c>
      <c r="AO12" s="167">
        <f>+'SF Normalisation'!C62</f>
        <v>9.4441466253554154</v>
      </c>
      <c r="AP12" s="167">
        <f>+'SF Normalisation'!D62</f>
        <v>17.746067383502236</v>
      </c>
      <c r="AQ12" s="167">
        <f>+'SF Normalisation'!E62</f>
        <v>8.5425959843103101</v>
      </c>
      <c r="AR12" s="167">
        <f>+'SF Normalisation'!F62</f>
        <v>29.559012076705244</v>
      </c>
      <c r="AS12" s="167">
        <f>+'SF Normalisation'!G62</f>
        <v>5.5131690094174246</v>
      </c>
      <c r="AT12" s="167">
        <f>+'SF Normalisation'!H62</f>
        <v>-20.359457518301951</v>
      </c>
      <c r="AU12" s="167">
        <f>+'SF Normalisation'!I62</f>
        <v>4.081024447300706</v>
      </c>
      <c r="AV12" s="167">
        <f>+'SF Normalisation'!J62</f>
        <v>-28.630636744641606</v>
      </c>
      <c r="AW12" s="167">
        <f>+'SF Normalisation'!K62</f>
        <v>-30.30275426743242</v>
      </c>
      <c r="AX12" s="167">
        <f>+'SF Normalisation'!L62</f>
        <v>-9.6586182517251018</v>
      </c>
      <c r="AY12" s="167">
        <f>+'SF Normalisation'!M62</f>
        <v>-16.882311209389172</v>
      </c>
      <c r="AZ12" s="167">
        <f>+'SF Normalisation'!B71</f>
        <v>-31.293992084610181</v>
      </c>
      <c r="BA12" s="167">
        <f>+'SF Normalisation'!C71</f>
        <v>-33.090272968108366</v>
      </c>
      <c r="BB12" s="167">
        <f>+'SF Normalisation'!D71</f>
        <v>-4.6508647919699797</v>
      </c>
      <c r="BC12" s="167">
        <f>+'SF Normalisation'!E71</f>
        <v>-24.724407454609377</v>
      </c>
      <c r="BD12" s="167">
        <f>+'SF Normalisation'!F71</f>
        <v>-1.9896237438177877</v>
      </c>
      <c r="BE12" s="167">
        <f>+'SF Normalisation'!G71</f>
        <v>2.5359254912281131</v>
      </c>
      <c r="BF12" s="167">
        <f>+'SF Normalisation'!H71</f>
        <v>-10.639791444244565</v>
      </c>
      <c r="BG12" s="167">
        <f>+'SF Normalisation'!I71</f>
        <v>3.3167647085065255</v>
      </c>
      <c r="BH12" s="167">
        <f>+'SF Normalisation'!J71</f>
        <v>1.5067469430009623</v>
      </c>
      <c r="BI12" s="167">
        <f>+'SF Normalisation'!K71</f>
        <v>20.725546640291668</v>
      </c>
      <c r="BJ12" s="167">
        <f>+'SF Normalisation'!L71</f>
        <v>26.307428406732015</v>
      </c>
      <c r="BK12" s="167">
        <f>+'SF Normalisation'!M71</f>
        <v>11.879290654892884</v>
      </c>
      <c r="BL12" s="167">
        <v>0</v>
      </c>
      <c r="BM12" s="167">
        <v>0</v>
      </c>
      <c r="BN12" s="167">
        <v>0</v>
      </c>
      <c r="BO12" s="167">
        <v>0</v>
      </c>
      <c r="BP12" s="167">
        <v>0</v>
      </c>
      <c r="BQ12" s="167">
        <v>0</v>
      </c>
      <c r="BR12" s="167">
        <v>0</v>
      </c>
      <c r="BS12" s="167">
        <v>0</v>
      </c>
      <c r="BT12" s="167">
        <v>0</v>
      </c>
      <c r="BU12" s="167">
        <v>0</v>
      </c>
      <c r="BV12" s="167">
        <v>0</v>
      </c>
      <c r="BW12" s="167">
        <v>0</v>
      </c>
      <c r="BX12" s="167">
        <v>0</v>
      </c>
      <c r="BY12" s="167">
        <v>0</v>
      </c>
      <c r="BZ12" s="167">
        <v>0</v>
      </c>
      <c r="CA12" s="167">
        <v>0</v>
      </c>
      <c r="CB12" s="167">
        <v>0</v>
      </c>
      <c r="CC12" s="167">
        <v>0</v>
      </c>
      <c r="CD12" s="167">
        <v>0</v>
      </c>
      <c r="CE12" s="167">
        <v>0</v>
      </c>
      <c r="CF12" s="167">
        <v>0</v>
      </c>
      <c r="CG12" s="167">
        <v>0</v>
      </c>
      <c r="CH12" s="167">
        <v>0</v>
      </c>
      <c r="CI12" s="167">
        <v>0</v>
      </c>
      <c r="CJ12" s="167">
        <v>0</v>
      </c>
      <c r="CK12" s="167">
        <v>0</v>
      </c>
      <c r="CL12" s="167">
        <v>0</v>
      </c>
      <c r="CM12" s="167">
        <v>0</v>
      </c>
      <c r="CN12" s="167">
        <v>0</v>
      </c>
      <c r="CO12" s="168">
        <f>+SUM(D12:CN12)</f>
        <v>-32.826067886622809</v>
      </c>
      <c r="CP12" s="2"/>
    </row>
    <row r="13" spans="2:109">
      <c r="B13" s="60"/>
    </row>
    <row r="14" spans="2:109" ht="15" thickBot="1">
      <c r="B14" s="57" t="s">
        <v>46</v>
      </c>
      <c r="C14" s="61"/>
      <c r="BL14" s="62"/>
      <c r="BM14" s="62"/>
      <c r="BN14" s="62"/>
      <c r="BO14" s="62"/>
      <c r="BP14" s="62"/>
      <c r="BQ14" s="62"/>
      <c r="BR14" s="62"/>
      <c r="BS14" s="62"/>
      <c r="BT14" s="62"/>
      <c r="BU14" s="62"/>
      <c r="BV14" s="62"/>
      <c r="BW14" s="62"/>
      <c r="BX14" s="62"/>
      <c r="BY14" s="62"/>
      <c r="BZ14" s="62"/>
      <c r="CA14" s="62"/>
      <c r="CB14" s="62"/>
      <c r="CC14" s="62"/>
      <c r="CD14" s="62"/>
      <c r="CE14" s="62"/>
      <c r="CF14" s="62"/>
      <c r="CG14" s="62"/>
      <c r="CH14" s="62"/>
      <c r="CI14" s="62"/>
      <c r="CJ14" s="62"/>
      <c r="CK14" s="62"/>
      <c r="CL14" s="62"/>
      <c r="CM14" s="62"/>
      <c r="CN14" s="62"/>
      <c r="CO14" s="62"/>
      <c r="CP14" s="62"/>
      <c r="CQ14" s="62"/>
      <c r="CR14" s="62"/>
      <c r="CS14" s="62"/>
      <c r="CT14" s="62"/>
      <c r="CU14" s="62"/>
      <c r="CV14" s="63"/>
    </row>
    <row r="15" spans="2:109" ht="14.25">
      <c r="B15" s="60"/>
      <c r="C15" s="64"/>
      <c r="D15" s="65">
        <v>200504</v>
      </c>
      <c r="E15" s="65">
        <v>200505</v>
      </c>
      <c r="F15" s="65">
        <v>200506</v>
      </c>
      <c r="G15" s="65">
        <v>200507</v>
      </c>
      <c r="H15" s="65">
        <v>200508</v>
      </c>
      <c r="I15" s="65">
        <v>200509</v>
      </c>
      <c r="J15" s="65">
        <v>200510</v>
      </c>
      <c r="K15" s="65">
        <v>200511</v>
      </c>
      <c r="L15" s="65">
        <v>200512</v>
      </c>
      <c r="M15" s="65">
        <v>200601</v>
      </c>
      <c r="N15" s="65">
        <v>200602</v>
      </c>
      <c r="O15" s="65">
        <v>200603</v>
      </c>
      <c r="P15" s="65">
        <v>200604</v>
      </c>
      <c r="Q15" s="65">
        <v>200605</v>
      </c>
      <c r="R15" s="65">
        <v>200606</v>
      </c>
      <c r="S15" s="65">
        <v>200607</v>
      </c>
      <c r="T15" s="65">
        <v>200608</v>
      </c>
      <c r="U15" s="65">
        <v>200609</v>
      </c>
      <c r="V15" s="65">
        <v>200610</v>
      </c>
      <c r="W15" s="65">
        <v>200611</v>
      </c>
      <c r="X15" s="65">
        <v>200612</v>
      </c>
      <c r="Y15" s="65">
        <v>200701</v>
      </c>
      <c r="Z15" s="65">
        <v>200702</v>
      </c>
      <c r="AA15" s="65">
        <v>200703</v>
      </c>
      <c r="AB15" s="65">
        <v>200704</v>
      </c>
      <c r="AC15" s="65">
        <v>200705</v>
      </c>
      <c r="AD15" s="65">
        <v>200706</v>
      </c>
      <c r="AE15" s="65">
        <v>200707</v>
      </c>
      <c r="AF15" s="65">
        <v>200708</v>
      </c>
      <c r="AG15" s="65">
        <v>200709</v>
      </c>
      <c r="AH15" s="65">
        <v>200710</v>
      </c>
      <c r="AI15" s="65">
        <v>200711</v>
      </c>
      <c r="AJ15" s="65">
        <v>200712</v>
      </c>
      <c r="AK15" s="65">
        <v>200801</v>
      </c>
      <c r="AL15" s="65">
        <v>200802</v>
      </c>
      <c r="AM15" s="65">
        <v>200803</v>
      </c>
      <c r="AN15" s="65">
        <v>200804</v>
      </c>
      <c r="AO15" s="65">
        <v>200805</v>
      </c>
      <c r="AP15" s="65">
        <v>200806</v>
      </c>
      <c r="AQ15" s="65">
        <v>200807</v>
      </c>
      <c r="AR15" s="65">
        <v>200808</v>
      </c>
      <c r="AS15" s="65">
        <v>200809</v>
      </c>
      <c r="AT15" s="65">
        <v>200810</v>
      </c>
      <c r="AU15" s="65">
        <v>200811</v>
      </c>
      <c r="AV15" s="65">
        <v>200812</v>
      </c>
      <c r="AW15" s="65">
        <v>200901</v>
      </c>
      <c r="AX15" s="65">
        <v>200902</v>
      </c>
      <c r="AY15" s="65">
        <v>200903</v>
      </c>
      <c r="AZ15" s="65">
        <v>200904</v>
      </c>
      <c r="BA15" s="65">
        <v>200905</v>
      </c>
      <c r="BB15" s="65">
        <v>200906</v>
      </c>
      <c r="BC15" s="65">
        <v>200907</v>
      </c>
      <c r="BD15" s="65">
        <v>200908</v>
      </c>
      <c r="BE15" s="65">
        <v>200909</v>
      </c>
      <c r="BF15" s="65">
        <v>200910</v>
      </c>
      <c r="BG15" s="65">
        <v>200911</v>
      </c>
      <c r="BH15" s="65">
        <v>200912</v>
      </c>
      <c r="BI15" s="65">
        <v>201001</v>
      </c>
      <c r="BJ15" s="65">
        <v>201002</v>
      </c>
      <c r="BK15" s="66">
        <v>201003</v>
      </c>
      <c r="BL15" s="67">
        <f>BK15+1</f>
        <v>201004</v>
      </c>
      <c r="BM15" s="68">
        <f t="shared" ref="BM15:BT15" si="3">BL15+1</f>
        <v>201005</v>
      </c>
      <c r="BN15" s="68">
        <f t="shared" si="3"/>
        <v>201006</v>
      </c>
      <c r="BO15" s="68">
        <f t="shared" si="3"/>
        <v>201007</v>
      </c>
      <c r="BP15" s="68">
        <f t="shared" si="3"/>
        <v>201008</v>
      </c>
      <c r="BQ15" s="68">
        <f t="shared" si="3"/>
        <v>201009</v>
      </c>
      <c r="BR15" s="68">
        <f t="shared" si="3"/>
        <v>201010</v>
      </c>
      <c r="BS15" s="68">
        <f t="shared" si="3"/>
        <v>201011</v>
      </c>
      <c r="BT15" s="68">
        <f t="shared" si="3"/>
        <v>201012</v>
      </c>
      <c r="BU15" s="68">
        <v>201101</v>
      </c>
      <c r="BV15" s="68">
        <f>BU15+1</f>
        <v>201102</v>
      </c>
      <c r="BW15" s="68">
        <f t="shared" ref="BW15:CF15" si="4">BV15+1</f>
        <v>201103</v>
      </c>
      <c r="BX15" s="68">
        <f t="shared" si="4"/>
        <v>201104</v>
      </c>
      <c r="BY15" s="68">
        <f t="shared" si="4"/>
        <v>201105</v>
      </c>
      <c r="BZ15" s="68">
        <f t="shared" si="4"/>
        <v>201106</v>
      </c>
      <c r="CA15" s="68">
        <f t="shared" si="4"/>
        <v>201107</v>
      </c>
      <c r="CB15" s="68">
        <f t="shared" si="4"/>
        <v>201108</v>
      </c>
      <c r="CC15" s="68">
        <f t="shared" si="4"/>
        <v>201109</v>
      </c>
      <c r="CD15" s="68">
        <f t="shared" si="4"/>
        <v>201110</v>
      </c>
      <c r="CE15" s="68">
        <f t="shared" si="4"/>
        <v>201111</v>
      </c>
      <c r="CF15" s="68">
        <f t="shared" si="4"/>
        <v>201112</v>
      </c>
      <c r="CG15" s="68">
        <v>201201</v>
      </c>
      <c r="CH15" s="68">
        <f>CG15+1</f>
        <v>201202</v>
      </c>
      <c r="CI15" s="68">
        <f t="shared" ref="CI15:CR15" si="5">CH15+1</f>
        <v>201203</v>
      </c>
      <c r="CJ15" s="68">
        <f t="shared" si="5"/>
        <v>201204</v>
      </c>
      <c r="CK15" s="68">
        <f t="shared" si="5"/>
        <v>201205</v>
      </c>
      <c r="CL15" s="68">
        <f t="shared" si="5"/>
        <v>201206</v>
      </c>
      <c r="CM15" s="68">
        <f t="shared" si="5"/>
        <v>201207</v>
      </c>
      <c r="CN15" s="68">
        <f t="shared" si="5"/>
        <v>201208</v>
      </c>
      <c r="CO15" s="68">
        <f t="shared" si="5"/>
        <v>201209</v>
      </c>
      <c r="CP15" s="68">
        <f>CO15+1</f>
        <v>201210</v>
      </c>
      <c r="CQ15" s="68">
        <f t="shared" si="5"/>
        <v>201211</v>
      </c>
      <c r="CR15" s="68">
        <f t="shared" si="5"/>
        <v>201212</v>
      </c>
      <c r="CS15" s="68">
        <v>201301</v>
      </c>
      <c r="CT15" s="68">
        <f>CS15+1</f>
        <v>201302</v>
      </c>
      <c r="CU15" s="69">
        <f>CT15+1</f>
        <v>201303</v>
      </c>
      <c r="CV15" s="63"/>
    </row>
    <row r="16" spans="2:109" ht="14.25">
      <c r="B16" s="60"/>
      <c r="C16" s="70" t="s">
        <v>47</v>
      </c>
      <c r="D16" s="71">
        <f>IF(D6=0,0,D6-D5)</f>
        <v>-9.7487530000000788</v>
      </c>
      <c r="E16" s="71">
        <f t="shared" ref="E16:BP20" si="6">IF(E6=0,0,E6-E5)</f>
        <v>-3.3500179999999773</v>
      </c>
      <c r="F16" s="71">
        <f t="shared" si="6"/>
        <v>2.4162209999999504</v>
      </c>
      <c r="G16" s="71">
        <f t="shared" si="6"/>
        <v>2.1303080000000136</v>
      </c>
      <c r="H16" s="71">
        <f t="shared" si="6"/>
        <v>8.0880829999999833</v>
      </c>
      <c r="I16" s="71">
        <f t="shared" si="6"/>
        <v>12.909644999999955</v>
      </c>
      <c r="J16" s="71">
        <f t="shared" si="6"/>
        <v>12.65890800000011</v>
      </c>
      <c r="K16" s="71">
        <f t="shared" si="6"/>
        <v>6.8611809999999878</v>
      </c>
      <c r="L16" s="71">
        <f t="shared" si="6"/>
        <v>4.6918120000000272</v>
      </c>
      <c r="M16" s="71">
        <f t="shared" si="6"/>
        <v>-2.3563770000000659</v>
      </c>
      <c r="N16" s="71">
        <f t="shared" si="6"/>
        <v>-5.6593600000001061</v>
      </c>
      <c r="O16" s="71">
        <f t="shared" si="6"/>
        <v>-7.3307039999999688</v>
      </c>
      <c r="P16" s="71">
        <f t="shared" si="6"/>
        <v>-4.0634609999999611</v>
      </c>
      <c r="Q16" s="71">
        <f t="shared" si="6"/>
        <v>1.104885999999965</v>
      </c>
      <c r="R16" s="71">
        <f t="shared" si="6"/>
        <v>3.9895549999999957</v>
      </c>
      <c r="S16" s="71">
        <f t="shared" si="6"/>
        <v>8.6348219999999856</v>
      </c>
      <c r="T16" s="71">
        <f t="shared" si="6"/>
        <v>11.235278999999991</v>
      </c>
      <c r="U16" s="71">
        <f t="shared" si="6"/>
        <v>10.665057000000047</v>
      </c>
      <c r="V16" s="71">
        <f t="shared" si="6"/>
        <v>7.1748450000000048</v>
      </c>
      <c r="W16" s="71">
        <f t="shared" si="6"/>
        <v>1.0538719999999557</v>
      </c>
      <c r="X16" s="71">
        <f t="shared" si="6"/>
        <v>2.1085210000001098</v>
      </c>
      <c r="Y16" s="71">
        <f t="shared" si="6"/>
        <v>-8.4699219999999968</v>
      </c>
      <c r="Z16" s="71">
        <f t="shared" si="6"/>
        <v>-6.3415489999999863</v>
      </c>
      <c r="AA16" s="71">
        <f t="shared" si="6"/>
        <v>-8.9243249999999534</v>
      </c>
      <c r="AB16" s="71">
        <f t="shared" si="6"/>
        <v>-8.3917750000000524</v>
      </c>
      <c r="AC16" s="71">
        <f t="shared" si="6"/>
        <v>-3.5172489999999925</v>
      </c>
      <c r="AD16" s="71">
        <f t="shared" si="6"/>
        <v>-0.27188799999998992</v>
      </c>
      <c r="AE16" s="71">
        <f t="shared" si="6"/>
        <v>7.0954940000000306</v>
      </c>
      <c r="AF16" s="71">
        <f t="shared" si="6"/>
        <v>11.046504000000027</v>
      </c>
      <c r="AG16" s="71">
        <f t="shared" si="6"/>
        <v>8.9599630000000161</v>
      </c>
      <c r="AH16" s="71">
        <f t="shared" si="6"/>
        <v>9.719965000000002</v>
      </c>
      <c r="AI16" s="71">
        <f t="shared" si="6"/>
        <v>6.6278509999999642</v>
      </c>
      <c r="AJ16" s="71">
        <f t="shared" si="6"/>
        <v>9.8744509999999082</v>
      </c>
      <c r="AK16" s="71">
        <f t="shared" si="6"/>
        <v>1.9108040000000983</v>
      </c>
      <c r="AL16" s="71">
        <f t="shared" si="6"/>
        <v>-1.9053919999998925</v>
      </c>
      <c r="AM16" s="71">
        <f t="shared" si="6"/>
        <v>-7.6022559999998975</v>
      </c>
      <c r="AN16" s="71">
        <f t="shared" si="6"/>
        <v>-6.3240559999999277</v>
      </c>
      <c r="AO16" s="71">
        <f t="shared" si="6"/>
        <v>-3.7488469999999552</v>
      </c>
      <c r="AP16" s="71">
        <f t="shared" si="6"/>
        <v>4.3080959999999777</v>
      </c>
      <c r="AQ16" s="71">
        <f t="shared" si="6"/>
        <v>7.7350559999999859</v>
      </c>
      <c r="AR16" s="71">
        <f t="shared" si="6"/>
        <v>10.70256100000006</v>
      </c>
      <c r="AS16" s="71">
        <f t="shared" si="6"/>
        <v>10.108001999999942</v>
      </c>
      <c r="AT16" s="71">
        <f t="shared" si="6"/>
        <v>10.52469300000007</v>
      </c>
      <c r="AU16" s="71">
        <f t="shared" si="6"/>
        <v>6.0544870000001083</v>
      </c>
      <c r="AV16" s="71">
        <f t="shared" si="6"/>
        <v>2.2615650000000187</v>
      </c>
      <c r="AW16" s="71">
        <f t="shared" si="6"/>
        <v>-3.900906999999961</v>
      </c>
      <c r="AX16" s="71">
        <f t="shared" si="6"/>
        <v>-4.0324619999998959</v>
      </c>
      <c r="AY16" s="71">
        <f t="shared" si="6"/>
        <v>-10.789813000000095</v>
      </c>
      <c r="AZ16" s="71">
        <f t="shared" si="6"/>
        <v>-13.015853000000106</v>
      </c>
      <c r="BA16" s="71">
        <f t="shared" si="6"/>
        <v>-8.4045200000000477</v>
      </c>
      <c r="BB16" s="71">
        <f t="shared" si="6"/>
        <v>-4.9153740000000425</v>
      </c>
      <c r="BC16" s="71">
        <f t="shared" si="6"/>
        <v>-0.4193960000000061</v>
      </c>
      <c r="BD16" s="71">
        <f t="shared" si="6"/>
        <v>5.7473199999999451</v>
      </c>
      <c r="BE16" s="71">
        <f t="shared" si="6"/>
        <v>8.6057329999999865</v>
      </c>
      <c r="BF16" s="71">
        <f t="shared" si="6"/>
        <v>7.9121489999999994</v>
      </c>
      <c r="BG16" s="71">
        <f t="shared" si="6"/>
        <v>2.6446579999999358</v>
      </c>
      <c r="BH16" s="71">
        <f t="shared" si="6"/>
        <v>0.78818099999989499</v>
      </c>
      <c r="BI16" s="71">
        <f t="shared" si="6"/>
        <v>6.9103569999999763</v>
      </c>
      <c r="BJ16" s="71">
        <f t="shared" si="6"/>
        <v>0.1486170000000584</v>
      </c>
      <c r="BK16" s="71">
        <f t="shared" si="6"/>
        <v>0.49402200000008634</v>
      </c>
      <c r="BL16" s="71">
        <f t="shared" si="6"/>
        <v>3.1516639999999825</v>
      </c>
      <c r="BM16" s="71">
        <f t="shared" si="6"/>
        <v>3.0065869999999677</v>
      </c>
      <c r="BN16" s="71">
        <f t="shared" si="6"/>
        <v>1.2069480000000112</v>
      </c>
      <c r="BO16" s="71">
        <f t="shared" si="6"/>
        <v>0.3756429999999682</v>
      </c>
      <c r="BP16" s="71">
        <f t="shared" si="6"/>
        <v>2.922523999999953</v>
      </c>
      <c r="BQ16" s="71">
        <f t="shared" ref="BQ16:CN20" si="7">IF(BQ6=0,0,BQ6-BQ5)</f>
        <v>6.3216220000000476</v>
      </c>
      <c r="BR16" s="71">
        <f t="shared" si="7"/>
        <v>6.1063679999999749</v>
      </c>
      <c r="BS16" s="71">
        <f t="shared" si="7"/>
        <v>2.3089319999999134</v>
      </c>
      <c r="BT16" s="71">
        <f t="shared" si="7"/>
        <v>2.6719299999999748</v>
      </c>
      <c r="BU16" s="71">
        <f t="shared" si="7"/>
        <v>1.5200139999999465</v>
      </c>
      <c r="BV16" s="71">
        <f t="shared" si="7"/>
        <v>-0.87903299999993578</v>
      </c>
      <c r="BW16" s="71">
        <f t="shared" si="7"/>
        <v>3.2993000000033135E-2</v>
      </c>
      <c r="BX16" s="71">
        <f t="shared" si="7"/>
        <v>-0.27870600000005652</v>
      </c>
      <c r="BY16" s="71">
        <f t="shared" si="7"/>
        <v>-2.081833999999958</v>
      </c>
      <c r="BZ16" s="71">
        <f t="shared" si="7"/>
        <v>-0.90205600000001596</v>
      </c>
      <c r="CA16" s="71">
        <f t="shared" si="7"/>
        <v>-1.2602990000000318</v>
      </c>
      <c r="CB16" s="71">
        <f t="shared" si="7"/>
        <v>1.4107999999964704E-2</v>
      </c>
      <c r="CC16" s="71">
        <f t="shared" si="7"/>
        <v>0.16143399999998564</v>
      </c>
      <c r="CD16" s="71">
        <f t="shared" si="7"/>
        <v>1.1532019999999648</v>
      </c>
      <c r="CE16" s="71">
        <f t="shared" si="7"/>
        <v>0.1482499999999618</v>
      </c>
      <c r="CF16" s="71">
        <f t="shared" si="7"/>
        <v>-0.89296899999999368</v>
      </c>
      <c r="CG16" s="71">
        <f t="shared" si="7"/>
        <v>-2.2605209999999261</v>
      </c>
      <c r="CH16" s="71">
        <f t="shared" si="7"/>
        <v>-2.0391429999999673</v>
      </c>
      <c r="CI16" s="71">
        <f t="shared" si="7"/>
        <v>-1.3144099999999526</v>
      </c>
      <c r="CJ16" s="71">
        <f t="shared" si="7"/>
        <v>-0.14105599999993501</v>
      </c>
      <c r="CK16" s="71">
        <f t="shared" si="7"/>
        <v>-0.57489699999996446</v>
      </c>
      <c r="CL16" s="71">
        <f t="shared" si="7"/>
        <v>-0.71477300000003652</v>
      </c>
      <c r="CM16" s="71">
        <f t="shared" si="7"/>
        <v>4.1114169999999604</v>
      </c>
      <c r="CN16" s="71">
        <f t="shared" si="7"/>
        <v>4.9398879999999963</v>
      </c>
      <c r="CO16" s="71">
        <v>2.8058849999999995</v>
      </c>
      <c r="CP16" s="71">
        <v>2.0762180000000008</v>
      </c>
      <c r="CQ16" s="71">
        <v>-2.0810269999999997</v>
      </c>
      <c r="CR16" s="71">
        <v>-3.0641160000000012</v>
      </c>
      <c r="CS16" s="71">
        <v>-3.4915630000000002</v>
      </c>
      <c r="CT16" s="71">
        <v>-6.7828639999999991</v>
      </c>
      <c r="CU16" s="71">
        <v>-10.716125000000002</v>
      </c>
      <c r="CV16" s="63"/>
      <c r="CW16" s="171">
        <f t="shared" ref="CW16:CW20" si="8">+SUM(D16:O16)</f>
        <v>21.310945999999831</v>
      </c>
      <c r="CX16" s="171">
        <f t="shared" ref="CX16:CX20" si="9">+SUM(P16:AA16)</f>
        <v>18.167580000000157</v>
      </c>
      <c r="CY16" s="171">
        <f t="shared" ref="CY16:CY20" si="10">+SUM(AB16:AM16)</f>
        <v>33.546472000000222</v>
      </c>
      <c r="CZ16" s="171">
        <f t="shared" ref="CZ16:CZ20" si="11">+SUM(AN16:AY16)</f>
        <v>22.898375000000328</v>
      </c>
      <c r="DA16" s="171">
        <f t="shared" ref="DA16:DA20" si="12">+SUM(AZ16:BK16)</f>
        <v>6.4958939999996801</v>
      </c>
      <c r="DB16" s="171">
        <f t="shared" ref="DB16:DB20" si="13">+SUM(BL16:BW16)</f>
        <v>28.746191999999837</v>
      </c>
      <c r="DC16" s="171">
        <f t="shared" ref="DC16:DC20" si="14">+SUM(BX16:CI16)</f>
        <v>-9.552944000000025</v>
      </c>
      <c r="DD16" s="171">
        <f t="shared" ref="DD16:DD20" si="15">+SUM(CJ16:CN16)</f>
        <v>7.6205790000000206</v>
      </c>
      <c r="DE16" s="171">
        <f t="shared" ref="DE16:DE20" si="16">+SUM(CW16:DD16)</f>
        <v>129.23309400000005</v>
      </c>
    </row>
    <row r="17" spans="1:109" ht="14.25">
      <c r="B17" s="60"/>
      <c r="C17" s="70" t="s">
        <v>48</v>
      </c>
      <c r="D17" s="71">
        <f t="shared" ref="D17:S20" si="17">IF(D7=0,0,D7-D6)</f>
        <v>-17.236795000000029</v>
      </c>
      <c r="E17" s="71">
        <f t="shared" si="17"/>
        <v>-16.17618200000004</v>
      </c>
      <c r="F17" s="71">
        <f t="shared" si="17"/>
        <v>-9.1599270000000388</v>
      </c>
      <c r="G17" s="71">
        <f t="shared" si="17"/>
        <v>-1.080789999999979</v>
      </c>
      <c r="H17" s="71">
        <f t="shared" si="17"/>
        <v>5.2493919999999434</v>
      </c>
      <c r="I17" s="71">
        <f t="shared" si="17"/>
        <v>13.688132999999993</v>
      </c>
      <c r="J17" s="71">
        <f t="shared" si="17"/>
        <v>23.493426999999883</v>
      </c>
      <c r="K17" s="71">
        <f t="shared" si="17"/>
        <v>19.603522999999996</v>
      </c>
      <c r="L17" s="71">
        <f t="shared" si="17"/>
        <v>12.704334999999901</v>
      </c>
      <c r="M17" s="71">
        <f t="shared" si="17"/>
        <v>7.043679000000111</v>
      </c>
      <c r="N17" s="71">
        <f t="shared" si="17"/>
        <v>-0.98933899999997266</v>
      </c>
      <c r="O17" s="71">
        <f t="shared" si="17"/>
        <v>-11.264480999999932</v>
      </c>
      <c r="P17" s="71">
        <f t="shared" si="17"/>
        <v>-17.159940000000006</v>
      </c>
      <c r="Q17" s="71">
        <f t="shared" si="17"/>
        <v>-12.804665</v>
      </c>
      <c r="R17" s="71">
        <f t="shared" si="17"/>
        <v>-2.9234219999999596</v>
      </c>
      <c r="S17" s="71">
        <f t="shared" si="17"/>
        <v>9.7740469999999959</v>
      </c>
      <c r="T17" s="71">
        <f t="shared" si="6"/>
        <v>19.285886000000005</v>
      </c>
      <c r="U17" s="71">
        <f t="shared" si="6"/>
        <v>17.543645999999967</v>
      </c>
      <c r="V17" s="71">
        <f t="shared" si="6"/>
        <v>14.33473499999991</v>
      </c>
      <c r="W17" s="71">
        <f t="shared" si="6"/>
        <v>9.3011019999999007</v>
      </c>
      <c r="X17" s="71">
        <f t="shared" si="6"/>
        <v>5.9063900000001013</v>
      </c>
      <c r="Y17" s="71">
        <f t="shared" si="6"/>
        <v>0.53150499999992462</v>
      </c>
      <c r="Z17" s="71">
        <f t="shared" si="6"/>
        <v>-6.696713999999929</v>
      </c>
      <c r="AA17" s="71">
        <f t="shared" si="6"/>
        <v>-12.463445999999976</v>
      </c>
      <c r="AB17" s="71">
        <f t="shared" si="6"/>
        <v>-15.154534000000012</v>
      </c>
      <c r="AC17" s="71">
        <f t="shared" si="6"/>
        <v>-15.126122000000009</v>
      </c>
      <c r="AD17" s="71">
        <f t="shared" si="6"/>
        <v>-7.7053789999999935</v>
      </c>
      <c r="AE17" s="71">
        <f t="shared" si="6"/>
        <v>1.775594999999953</v>
      </c>
      <c r="AF17" s="71">
        <f t="shared" si="6"/>
        <v>11.761461000000054</v>
      </c>
      <c r="AG17" s="71">
        <f t="shared" si="6"/>
        <v>14.238766000000055</v>
      </c>
      <c r="AH17" s="71">
        <f t="shared" si="6"/>
        <v>16.94085999999993</v>
      </c>
      <c r="AI17" s="71">
        <f t="shared" si="6"/>
        <v>17.710096000000021</v>
      </c>
      <c r="AJ17" s="71">
        <f t="shared" si="6"/>
        <v>14.160045000000082</v>
      </c>
      <c r="AK17" s="71">
        <f t="shared" si="6"/>
        <v>8.1841580000000249</v>
      </c>
      <c r="AL17" s="71">
        <f t="shared" si="6"/>
        <v>1.5953529999999319</v>
      </c>
      <c r="AM17" s="71">
        <f t="shared" si="6"/>
        <v>-5.4404770000001008</v>
      </c>
      <c r="AN17" s="71">
        <f t="shared" si="6"/>
        <v>-15.111047000000099</v>
      </c>
      <c r="AO17" s="71">
        <f t="shared" si="6"/>
        <v>-16.233617999999979</v>
      </c>
      <c r="AP17" s="71">
        <f t="shared" si="6"/>
        <v>-11.379301000000055</v>
      </c>
      <c r="AQ17" s="71">
        <f t="shared" si="6"/>
        <v>-3.2204930000000331</v>
      </c>
      <c r="AR17" s="71">
        <f t="shared" si="6"/>
        <v>12.728952000000049</v>
      </c>
      <c r="AS17" s="71">
        <f t="shared" si="6"/>
        <v>17.247082999999975</v>
      </c>
      <c r="AT17" s="71">
        <f t="shared" si="6"/>
        <v>19.714831000000004</v>
      </c>
      <c r="AU17" s="71">
        <f t="shared" si="6"/>
        <v>17.926114000000098</v>
      </c>
      <c r="AV17" s="71">
        <f t="shared" si="6"/>
        <v>13.732993999999962</v>
      </c>
      <c r="AW17" s="71">
        <f t="shared" si="6"/>
        <v>4.2946429999999509</v>
      </c>
      <c r="AX17" s="71">
        <f t="shared" si="6"/>
        <v>-4.2566810000000714</v>
      </c>
      <c r="AY17" s="71">
        <f t="shared" si="6"/>
        <v>-13.428104000000076</v>
      </c>
      <c r="AZ17" s="71">
        <f t="shared" si="6"/>
        <v>-22.897983999999951</v>
      </c>
      <c r="BA17" s="71">
        <f t="shared" si="6"/>
        <v>-29.307765000000018</v>
      </c>
      <c r="BB17" s="71">
        <f t="shared" si="6"/>
        <v>-22.46356000000003</v>
      </c>
      <c r="BC17" s="71">
        <f t="shared" si="6"/>
        <v>-12.457735999999954</v>
      </c>
      <c r="BD17" s="71">
        <f t="shared" si="6"/>
        <v>0.4894729999999754</v>
      </c>
      <c r="BE17" s="71">
        <f t="shared" si="6"/>
        <v>9.6584990000000062</v>
      </c>
      <c r="BF17" s="71">
        <f t="shared" si="6"/>
        <v>13.304601999999932</v>
      </c>
      <c r="BG17" s="71">
        <f t="shared" si="6"/>
        <v>10.826377999999977</v>
      </c>
      <c r="BH17" s="71">
        <f t="shared" si="6"/>
        <v>7.3109489999999369</v>
      </c>
      <c r="BI17" s="71">
        <f t="shared" si="6"/>
        <v>4.0684000000001106</v>
      </c>
      <c r="BJ17" s="71">
        <f t="shared" si="6"/>
        <v>2.2014079999999012</v>
      </c>
      <c r="BK17" s="71">
        <f t="shared" si="6"/>
        <v>-1.7263800000000629</v>
      </c>
      <c r="BL17" s="71">
        <f t="shared" si="6"/>
        <v>-8.5912399999999707</v>
      </c>
      <c r="BM17" s="71">
        <f t="shared" si="6"/>
        <v>-6.9311010000000124</v>
      </c>
      <c r="BN17" s="71">
        <f t="shared" si="6"/>
        <v>-3.375994999999989</v>
      </c>
      <c r="BO17" s="71">
        <f t="shared" si="6"/>
        <v>-1.5709190000000035</v>
      </c>
      <c r="BP17" s="71">
        <f t="shared" si="6"/>
        <v>-1.5415060000000267</v>
      </c>
      <c r="BQ17" s="71">
        <f t="shared" si="7"/>
        <v>4.1906609999999773</v>
      </c>
      <c r="BR17" s="71">
        <f t="shared" si="7"/>
        <v>9.0563010000000759</v>
      </c>
      <c r="BS17" s="71">
        <f t="shared" si="7"/>
        <v>10.584728999999925</v>
      </c>
      <c r="BT17" s="71">
        <f t="shared" si="7"/>
        <v>8.1653510000001006</v>
      </c>
      <c r="BU17" s="71">
        <f t="shared" si="7"/>
        <v>2.875287999999955</v>
      </c>
      <c r="BV17" s="71">
        <f t="shared" si="7"/>
        <v>-2.5756960000001072</v>
      </c>
      <c r="BW17" s="71">
        <f t="shared" si="7"/>
        <v>-5.4886539999999968</v>
      </c>
      <c r="BX17" s="71">
        <f t="shared" si="7"/>
        <v>-6.6205609999999524</v>
      </c>
      <c r="BY17" s="71">
        <f t="shared" si="7"/>
        <v>-9.5679979999999887</v>
      </c>
      <c r="BZ17" s="71">
        <f t="shared" si="7"/>
        <v>-4.4509209999999939</v>
      </c>
      <c r="CA17" s="71">
        <f t="shared" si="7"/>
        <v>-2.3498839999999745</v>
      </c>
      <c r="CB17" s="71">
        <f t="shared" si="7"/>
        <v>-6.215767000000028</v>
      </c>
      <c r="CC17" s="71">
        <f t="shared" si="7"/>
        <v>-2.4836010000000215</v>
      </c>
      <c r="CD17" s="71">
        <f t="shared" si="7"/>
        <v>-2.6124809999998888</v>
      </c>
      <c r="CE17" s="71">
        <f t="shared" si="7"/>
        <v>-1.3633700000000317</v>
      </c>
      <c r="CF17" s="71">
        <f t="shared" si="7"/>
        <v>-5.5193730000000869</v>
      </c>
      <c r="CG17" s="71">
        <f t="shared" si="7"/>
        <v>-5.6753909999999905</v>
      </c>
      <c r="CH17" s="71">
        <f t="shared" si="7"/>
        <v>-4.5310420000000704</v>
      </c>
      <c r="CI17" s="71">
        <f t="shared" si="7"/>
        <v>-3.9988069999999425</v>
      </c>
      <c r="CJ17" s="71">
        <f t="shared" si="7"/>
        <v>-6.4115830000000642</v>
      </c>
      <c r="CK17" s="71">
        <f t="shared" si="7"/>
        <v>-6.5472290000000157</v>
      </c>
      <c r="CL17" s="71">
        <f t="shared" si="7"/>
        <v>-5.6424970000000485</v>
      </c>
      <c r="CM17" s="71">
        <f t="shared" si="7"/>
        <v>-6.1293319999999767</v>
      </c>
      <c r="CN17" s="71">
        <f t="shared" si="7"/>
        <v>-0.93135199999994711</v>
      </c>
      <c r="CO17" s="71">
        <v>4.4510559999999995</v>
      </c>
      <c r="CP17" s="71">
        <v>2.5778710000000005</v>
      </c>
      <c r="CQ17" s="71">
        <v>1.5056869999999998</v>
      </c>
      <c r="CR17" s="71">
        <v>-4.400875000000001</v>
      </c>
      <c r="CS17" s="71">
        <v>-5.9769480000000001</v>
      </c>
      <c r="CT17" s="71">
        <v>-5.9517560000000014</v>
      </c>
      <c r="CU17" s="71">
        <v>-12.881881</v>
      </c>
      <c r="CV17" s="63"/>
      <c r="CW17" s="171">
        <f t="shared" si="8"/>
        <v>25.874974999999836</v>
      </c>
      <c r="CX17" s="171">
        <f t="shared" si="9"/>
        <v>24.629123999999933</v>
      </c>
      <c r="CY17" s="171">
        <f t="shared" si="10"/>
        <v>42.939821999999936</v>
      </c>
      <c r="CZ17" s="171">
        <f t="shared" si="11"/>
        <v>22.015372999999727</v>
      </c>
      <c r="DA17" s="171">
        <f t="shared" si="12"/>
        <v>-40.993716000000177</v>
      </c>
      <c r="DB17" s="171">
        <f t="shared" si="13"/>
        <v>4.7972189999999273</v>
      </c>
      <c r="DC17" s="171">
        <f t="shared" si="14"/>
        <v>-55.38919599999997</v>
      </c>
      <c r="DD17" s="171">
        <f t="shared" si="15"/>
        <v>-25.661993000000052</v>
      </c>
      <c r="DE17" s="171">
        <f t="shared" si="16"/>
        <v>-1.7883920000008402</v>
      </c>
    </row>
    <row r="18" spans="1:109" ht="14.25">
      <c r="B18" s="60"/>
      <c r="C18" s="70" t="s">
        <v>49</v>
      </c>
      <c r="D18" s="71">
        <f t="shared" si="17"/>
        <v>7.4410040000000208</v>
      </c>
      <c r="E18" s="71">
        <f t="shared" si="17"/>
        <v>1.1667320000000245</v>
      </c>
      <c r="F18" s="71">
        <f t="shared" si="17"/>
        <v>-2.8712520000000268</v>
      </c>
      <c r="G18" s="71">
        <f t="shared" si="17"/>
        <v>-8.106879000000049</v>
      </c>
      <c r="H18" s="71">
        <f t="shared" si="17"/>
        <v>-8.0742589999999836</v>
      </c>
      <c r="I18" s="71">
        <f t="shared" si="17"/>
        <v>-2.591207000000054</v>
      </c>
      <c r="J18" s="71">
        <f t="shared" si="17"/>
        <v>6.0501580000000104</v>
      </c>
      <c r="K18" s="71">
        <f t="shared" si="17"/>
        <v>11.352765999999974</v>
      </c>
      <c r="L18" s="71">
        <f t="shared" si="17"/>
        <v>13.554820999999947</v>
      </c>
      <c r="M18" s="71">
        <f t="shared" si="17"/>
        <v>8.2551519999999527</v>
      </c>
      <c r="N18" s="71">
        <f t="shared" si="17"/>
        <v>5.1515669999998863</v>
      </c>
      <c r="O18" s="71">
        <f t="shared" si="17"/>
        <v>2.4679320000000189</v>
      </c>
      <c r="P18" s="71">
        <f t="shared" si="17"/>
        <v>-0.69241499999998268</v>
      </c>
      <c r="Q18" s="71">
        <f t="shared" si="17"/>
        <v>-2.4391679999999951</v>
      </c>
      <c r="R18" s="71">
        <f t="shared" si="17"/>
        <v>-5.2938699999999699</v>
      </c>
      <c r="S18" s="71">
        <f t="shared" si="17"/>
        <v>-3.152390999999966</v>
      </c>
      <c r="T18" s="71">
        <f t="shared" si="6"/>
        <v>1.1779960000000074</v>
      </c>
      <c r="U18" s="71">
        <f t="shared" si="6"/>
        <v>5.441628000000037</v>
      </c>
      <c r="V18" s="71">
        <f t="shared" si="6"/>
        <v>9.2216949999999542</v>
      </c>
      <c r="W18" s="71">
        <f t="shared" si="6"/>
        <v>9.6361799999999675</v>
      </c>
      <c r="X18" s="71">
        <f t="shared" si="6"/>
        <v>11.512885000000097</v>
      </c>
      <c r="Y18" s="71">
        <f t="shared" si="6"/>
        <v>8.6258809999999357</v>
      </c>
      <c r="Z18" s="71">
        <f t="shared" si="6"/>
        <v>7.1776950000000852</v>
      </c>
      <c r="AA18" s="71">
        <f t="shared" si="6"/>
        <v>5.7939019999998891</v>
      </c>
      <c r="AB18" s="71">
        <f t="shared" si="6"/>
        <v>1.7932429999999613</v>
      </c>
      <c r="AC18" s="71">
        <f t="shared" si="6"/>
        <v>0.6851289999999608</v>
      </c>
      <c r="AD18" s="71">
        <f t="shared" si="6"/>
        <v>-5.7529160000000275</v>
      </c>
      <c r="AE18" s="71">
        <f t="shared" si="6"/>
        <v>-5.0152540000000272</v>
      </c>
      <c r="AF18" s="71">
        <f t="shared" si="6"/>
        <v>-0.835158999999976</v>
      </c>
      <c r="AG18" s="71">
        <f t="shared" si="6"/>
        <v>1.6969040000000177</v>
      </c>
      <c r="AH18" s="71">
        <f t="shared" si="6"/>
        <v>3.5541370000000825</v>
      </c>
      <c r="AI18" s="71">
        <f t="shared" si="6"/>
        <v>1.3771859999999378</v>
      </c>
      <c r="AJ18" s="71">
        <f t="shared" si="6"/>
        <v>4.3741179999999531</v>
      </c>
      <c r="AK18" s="71">
        <f t="shared" si="6"/>
        <v>5.4069150000000263</v>
      </c>
      <c r="AL18" s="71">
        <f t="shared" si="6"/>
        <v>5.3809879999998884</v>
      </c>
      <c r="AM18" s="71">
        <f t="shared" si="6"/>
        <v>2.6144759999999678</v>
      </c>
      <c r="AN18" s="71">
        <f t="shared" si="6"/>
        <v>-0.28328000000010434</v>
      </c>
      <c r="AO18" s="71">
        <f t="shared" si="6"/>
        <v>-1.8555470000000014</v>
      </c>
      <c r="AP18" s="71">
        <f t="shared" si="6"/>
        <v>-5.1895500000000538</v>
      </c>
      <c r="AQ18" s="71">
        <f t="shared" si="6"/>
        <v>-6.1668140000000449</v>
      </c>
      <c r="AR18" s="71">
        <f t="shared" si="6"/>
        <v>-3.5156690000000026</v>
      </c>
      <c r="AS18" s="71">
        <f t="shared" si="6"/>
        <v>-1.0582939999999326</v>
      </c>
      <c r="AT18" s="71">
        <f t="shared" si="6"/>
        <v>1.2887060000000474</v>
      </c>
      <c r="AU18" s="71">
        <f t="shared" si="6"/>
        <v>5.2145829999999478</v>
      </c>
      <c r="AV18" s="71">
        <f t="shared" si="6"/>
        <v>6.8536890000000312</v>
      </c>
      <c r="AW18" s="71">
        <f t="shared" si="6"/>
        <v>7.4036610000000564</v>
      </c>
      <c r="AX18" s="71">
        <f t="shared" si="6"/>
        <v>4.4467729999998937</v>
      </c>
      <c r="AY18" s="71">
        <f t="shared" si="6"/>
        <v>1.4561650000000554</v>
      </c>
      <c r="AZ18" s="71">
        <f t="shared" si="6"/>
        <v>-0.85713599999996859</v>
      </c>
      <c r="BA18" s="71">
        <f t="shared" si="6"/>
        <v>-6.1150619999999662</v>
      </c>
      <c r="BB18" s="71">
        <f t="shared" si="6"/>
        <v>-9.9166310000000522</v>
      </c>
      <c r="BC18" s="71">
        <f t="shared" si="6"/>
        <v>-12.327066999999943</v>
      </c>
      <c r="BD18" s="71">
        <f t="shared" si="6"/>
        <v>-9.1259999999999764</v>
      </c>
      <c r="BE18" s="71">
        <f t="shared" si="6"/>
        <v>-5.4726679999999988</v>
      </c>
      <c r="BF18" s="71">
        <f t="shared" si="6"/>
        <v>-1.0472629999999299</v>
      </c>
      <c r="BG18" s="71">
        <f t="shared" si="6"/>
        <v>-1.6468580000000657</v>
      </c>
      <c r="BH18" s="71">
        <f t="shared" si="6"/>
        <v>0.30260599999996884</v>
      </c>
      <c r="BI18" s="71">
        <f t="shared" si="6"/>
        <v>2.8413160000000062</v>
      </c>
      <c r="BJ18" s="71">
        <f t="shared" si="6"/>
        <v>3.4915510000000722</v>
      </c>
      <c r="BK18" s="71">
        <f t="shared" si="6"/>
        <v>4.0931479999999283</v>
      </c>
      <c r="BL18" s="71">
        <f t="shared" si="6"/>
        <v>1.8935599999999795</v>
      </c>
      <c r="BM18" s="71">
        <f t="shared" si="6"/>
        <v>-0.33750499999996464</v>
      </c>
      <c r="BN18" s="71">
        <f t="shared" si="6"/>
        <v>-1.866190999999958</v>
      </c>
      <c r="BO18" s="71">
        <f t="shared" si="6"/>
        <v>-8.0155670000000327</v>
      </c>
      <c r="BP18" s="71">
        <f t="shared" si="6"/>
        <v>-8.5245710000000372</v>
      </c>
      <c r="BQ18" s="71">
        <f t="shared" si="7"/>
        <v>-9.0917289999999866</v>
      </c>
      <c r="BR18" s="71">
        <f t="shared" si="7"/>
        <v>-5.7227199999999812</v>
      </c>
      <c r="BS18" s="71">
        <f t="shared" si="7"/>
        <v>2.4177319999998872</v>
      </c>
      <c r="BT18" s="71">
        <f t="shared" si="7"/>
        <v>6.1562939999998889</v>
      </c>
      <c r="BU18" s="71">
        <f t="shared" si="7"/>
        <v>5.3481819999999516</v>
      </c>
      <c r="BV18" s="71">
        <f t="shared" si="7"/>
        <v>1.3259619999998904</v>
      </c>
      <c r="BW18" s="71">
        <f t="shared" si="7"/>
        <v>2.8669000000036249E-2</v>
      </c>
      <c r="BX18" s="71">
        <f t="shared" si="7"/>
        <v>-3.2421329999999671</v>
      </c>
      <c r="BY18" s="71">
        <f t="shared" si="7"/>
        <v>-4.1557430000000295</v>
      </c>
      <c r="BZ18" s="71">
        <f t="shared" si="7"/>
        <v>-5.214067</v>
      </c>
      <c r="CA18" s="71">
        <f t="shared" si="7"/>
        <v>-6.1025750000000016</v>
      </c>
      <c r="CB18" s="71">
        <f t="shared" si="7"/>
        <v>-6.2287559999999758</v>
      </c>
      <c r="CC18" s="71">
        <f t="shared" si="7"/>
        <v>-7.3943209999999908</v>
      </c>
      <c r="CD18" s="71">
        <f t="shared" si="7"/>
        <v>-7.8746900000001006</v>
      </c>
      <c r="CE18" s="71">
        <f t="shared" si="7"/>
        <v>-7.8682659999999487</v>
      </c>
      <c r="CF18" s="71">
        <f t="shared" si="7"/>
        <v>-8.1247800000001007</v>
      </c>
      <c r="CG18" s="71">
        <f t="shared" si="7"/>
        <v>-8.670221999999967</v>
      </c>
      <c r="CH18" s="71">
        <f t="shared" si="7"/>
        <v>-6.9643499999999676</v>
      </c>
      <c r="CI18" s="71">
        <f t="shared" si="7"/>
        <v>-5.7019490000000133</v>
      </c>
      <c r="CJ18" s="71">
        <f t="shared" si="7"/>
        <v>-5.649597999999969</v>
      </c>
      <c r="CK18" s="71">
        <f t="shared" si="7"/>
        <v>-7.0153350000000501</v>
      </c>
      <c r="CL18" s="71">
        <f t="shared" si="7"/>
        <v>-6.151444999999967</v>
      </c>
      <c r="CM18" s="71">
        <f t="shared" si="7"/>
        <v>-7.7516970000000356</v>
      </c>
      <c r="CN18" s="71">
        <f t="shared" si="7"/>
        <v>-7.4122630000000527</v>
      </c>
      <c r="CO18" s="71">
        <v>-7.3926090000000002</v>
      </c>
      <c r="CP18" s="71">
        <v>-6.0963720000000006</v>
      </c>
      <c r="CQ18" s="71">
        <v>-4.960681000000001</v>
      </c>
      <c r="CR18" s="71">
        <v>-2.9583620000000002</v>
      </c>
      <c r="CS18" s="71">
        <v>-3.4616439999999997</v>
      </c>
      <c r="CT18" s="71">
        <v>-5.7822740000000019</v>
      </c>
      <c r="CU18" s="71">
        <v>-5.5312149999999995</v>
      </c>
      <c r="CV18" s="63"/>
      <c r="CW18" s="171">
        <f t="shared" si="8"/>
        <v>33.796534999999722</v>
      </c>
      <c r="CX18" s="171">
        <f t="shared" si="9"/>
        <v>47.010018000000059</v>
      </c>
      <c r="CY18" s="171">
        <f t="shared" si="10"/>
        <v>15.279766999999765</v>
      </c>
      <c r="CZ18" s="171">
        <f t="shared" si="11"/>
        <v>8.5944229999998925</v>
      </c>
      <c r="DA18" s="171">
        <f t="shared" si="12"/>
        <v>-35.780063999999925</v>
      </c>
      <c r="DB18" s="171">
        <f t="shared" si="13"/>
        <v>-16.387884000000327</v>
      </c>
      <c r="DC18" s="171">
        <f t="shared" si="14"/>
        <v>-77.541852000000063</v>
      </c>
      <c r="DD18" s="171">
        <f t="shared" si="15"/>
        <v>-33.980338000000074</v>
      </c>
      <c r="DE18" s="171">
        <f t="shared" si="16"/>
        <v>-59.00939500000095</v>
      </c>
    </row>
    <row r="19" spans="1:109" ht="14.25">
      <c r="B19" s="60"/>
      <c r="C19" s="70" t="s">
        <v>50</v>
      </c>
      <c r="D19" s="71">
        <f t="shared" si="17"/>
        <v>11.722995000000083</v>
      </c>
      <c r="E19" s="71">
        <f t="shared" si="6"/>
        <v>14.089911000000029</v>
      </c>
      <c r="F19" s="71">
        <f t="shared" si="6"/>
        <v>12.046676000000048</v>
      </c>
      <c r="G19" s="71">
        <f t="shared" si="6"/>
        <v>10.212187999999969</v>
      </c>
      <c r="H19" s="71">
        <f t="shared" si="6"/>
        <v>4.5621690000000399</v>
      </c>
      <c r="I19" s="71">
        <f t="shared" si="6"/>
        <v>3.059690000000046</v>
      </c>
      <c r="J19" s="71">
        <f t="shared" si="6"/>
        <v>2.5026370000000497</v>
      </c>
      <c r="K19" s="71">
        <f t="shared" si="6"/>
        <v>2.4633340000000317</v>
      </c>
      <c r="L19" s="71">
        <f t="shared" si="6"/>
        <v>2.7098770000000059</v>
      </c>
      <c r="M19" s="71">
        <f t="shared" si="6"/>
        <v>4.5407740000000558</v>
      </c>
      <c r="N19" s="71">
        <f t="shared" si="6"/>
        <v>4.7986690000000181</v>
      </c>
      <c r="O19" s="71">
        <f t="shared" si="6"/>
        <v>3.679540999999972</v>
      </c>
      <c r="P19" s="71">
        <f t="shared" si="6"/>
        <v>5.5999999995037797E-4</v>
      </c>
      <c r="Q19" s="71">
        <f t="shared" si="6"/>
        <v>-2.2257929999999533</v>
      </c>
      <c r="R19" s="71">
        <f t="shared" si="6"/>
        <v>-2.2259219999999686</v>
      </c>
      <c r="S19" s="71">
        <f t="shared" si="6"/>
        <v>-2.7641559999999572</v>
      </c>
      <c r="T19" s="71">
        <f t="shared" si="6"/>
        <v>-2.5965000000041982E-2</v>
      </c>
      <c r="U19" s="71">
        <f t="shared" si="6"/>
        <v>0.77251699999999346</v>
      </c>
      <c r="V19" s="71">
        <f t="shared" si="6"/>
        <v>2.0463210000000345</v>
      </c>
      <c r="W19" s="71">
        <f t="shared" si="6"/>
        <v>2.4515499999999975</v>
      </c>
      <c r="X19" s="71">
        <f t="shared" si="6"/>
        <v>6.9516080000000784</v>
      </c>
      <c r="Y19" s="71">
        <f t="shared" si="6"/>
        <v>9.7273780000000443</v>
      </c>
      <c r="Z19" s="71">
        <f t="shared" si="6"/>
        <v>11.86836500000004</v>
      </c>
      <c r="AA19" s="71">
        <f t="shared" si="6"/>
        <v>15.22129700000005</v>
      </c>
      <c r="AB19" s="71">
        <f t="shared" si="6"/>
        <v>13.995636999999988</v>
      </c>
      <c r="AC19" s="71">
        <f t="shared" si="6"/>
        <v>13.419848999999999</v>
      </c>
      <c r="AD19" s="71">
        <f t="shared" si="6"/>
        <v>8.8735159999999951</v>
      </c>
      <c r="AE19" s="71">
        <f t="shared" si="6"/>
        <v>7.0488500000000158</v>
      </c>
      <c r="AF19" s="71">
        <f t="shared" si="6"/>
        <v>7.4594600000000355</v>
      </c>
      <c r="AG19" s="71">
        <f t="shared" si="6"/>
        <v>4.478764999999953</v>
      </c>
      <c r="AH19" s="71">
        <f t="shared" si="6"/>
        <v>2.1068620000000919</v>
      </c>
      <c r="AI19" s="71">
        <f t="shared" si="6"/>
        <v>1.0728229999999712</v>
      </c>
      <c r="AJ19" s="71">
        <f t="shared" si="6"/>
        <v>-2.5086160000000746</v>
      </c>
      <c r="AK19" s="71">
        <f t="shared" si="6"/>
        <v>0.77305500000011307</v>
      </c>
      <c r="AL19" s="71">
        <f t="shared" si="6"/>
        <v>-1.9814289999999346</v>
      </c>
      <c r="AM19" s="71">
        <f t="shared" si="6"/>
        <v>-3.3773120000000745</v>
      </c>
      <c r="AN19" s="71">
        <f t="shared" si="6"/>
        <v>-2.3072939999999562</v>
      </c>
      <c r="AO19" s="71">
        <f t="shared" si="6"/>
        <v>-1.0835610000000315</v>
      </c>
      <c r="AP19" s="71">
        <f t="shared" si="6"/>
        <v>-1.4992859999999837</v>
      </c>
      <c r="AQ19" s="71">
        <f t="shared" si="6"/>
        <v>-0.78490499999998065</v>
      </c>
      <c r="AR19" s="71">
        <f t="shared" si="6"/>
        <v>-5.4576999999994769E-2</v>
      </c>
      <c r="AS19" s="71">
        <f t="shared" si="6"/>
        <v>-0.37137499999994361</v>
      </c>
      <c r="AT19" s="71">
        <f t="shared" si="6"/>
        <v>-0.59273800000005394</v>
      </c>
      <c r="AU19" s="71">
        <f t="shared" si="6"/>
        <v>-2.2589080000000195</v>
      </c>
      <c r="AV19" s="71">
        <f t="shared" si="6"/>
        <v>-1.1499459999999999</v>
      </c>
      <c r="AW19" s="71">
        <f t="shared" si="6"/>
        <v>-0.29001300000004449</v>
      </c>
      <c r="AX19" s="71">
        <f t="shared" si="6"/>
        <v>-1.4010639999999057</v>
      </c>
      <c r="AY19" s="71">
        <f t="shared" si="6"/>
        <v>-1.1611450000000332</v>
      </c>
      <c r="AZ19" s="71">
        <f t="shared" si="6"/>
        <v>-0.87899900000002162</v>
      </c>
      <c r="BA19" s="71">
        <f t="shared" si="6"/>
        <v>-4.4409729999999854</v>
      </c>
      <c r="BB19" s="71">
        <f t="shared" si="6"/>
        <v>-5.2989949999999908</v>
      </c>
      <c r="BC19" s="71">
        <f t="shared" si="6"/>
        <v>-3.3745030000000042</v>
      </c>
      <c r="BD19" s="71">
        <f t="shared" si="6"/>
        <v>-2.689247000000023</v>
      </c>
      <c r="BE19" s="71">
        <f t="shared" si="6"/>
        <v>-2.2550899999999956</v>
      </c>
      <c r="BF19" s="71">
        <f t="shared" si="6"/>
        <v>-2.5632610000000113</v>
      </c>
      <c r="BG19" s="71">
        <f t="shared" si="6"/>
        <v>-2.0820009999999911</v>
      </c>
      <c r="BH19" s="71">
        <f t="shared" si="6"/>
        <v>-1.0857499999999618</v>
      </c>
      <c r="BI19" s="71">
        <f t="shared" si="6"/>
        <v>3.393636000000015</v>
      </c>
      <c r="BJ19" s="71">
        <f t="shared" si="6"/>
        <v>1.0146179999999276</v>
      </c>
      <c r="BK19" s="71">
        <f t="shared" si="6"/>
        <v>-1.6423030000000836</v>
      </c>
      <c r="BL19" s="71">
        <f t="shared" si="6"/>
        <v>-1.5933030000001054</v>
      </c>
      <c r="BM19" s="71">
        <f t="shared" si="6"/>
        <v>-2.7430100000000266</v>
      </c>
      <c r="BN19" s="71">
        <f t="shared" si="6"/>
        <v>-2.1517039999999952</v>
      </c>
      <c r="BO19" s="71">
        <f t="shared" si="6"/>
        <v>-3.0692520000000059</v>
      </c>
      <c r="BP19" s="71">
        <f t="shared" si="6"/>
        <v>-4.943110000000047</v>
      </c>
      <c r="BQ19" s="71">
        <f t="shared" si="7"/>
        <v>-4.1021369999999706</v>
      </c>
      <c r="BR19" s="71">
        <f t="shared" si="7"/>
        <v>-6.591083000000026</v>
      </c>
      <c r="BS19" s="71">
        <f t="shared" si="7"/>
        <v>-4.8930700000000797</v>
      </c>
      <c r="BT19" s="71">
        <f t="shared" si="7"/>
        <v>-7.5541419999999562</v>
      </c>
      <c r="BU19" s="71">
        <f t="shared" si="7"/>
        <v>-8.5194240000000718</v>
      </c>
      <c r="BV19" s="71">
        <f t="shared" si="7"/>
        <v>-6.4573769999999513</v>
      </c>
      <c r="BW19" s="71">
        <f t="shared" si="7"/>
        <v>-8.0635939999999664</v>
      </c>
      <c r="BX19" s="71">
        <f t="shared" si="7"/>
        <v>-7.2197690000000421</v>
      </c>
      <c r="BY19" s="71">
        <f t="shared" si="7"/>
        <v>-6.5315130000000181</v>
      </c>
      <c r="BZ19" s="71">
        <f t="shared" si="7"/>
        <v>-9.4815109999999549</v>
      </c>
      <c r="CA19" s="71">
        <f t="shared" si="7"/>
        <v>-10.412847000000056</v>
      </c>
      <c r="CB19" s="71">
        <f t="shared" si="7"/>
        <v>-8.5614289999999755</v>
      </c>
      <c r="CC19" s="71">
        <f t="shared" si="7"/>
        <v>-8.0577009999999518</v>
      </c>
      <c r="CD19" s="71">
        <f t="shared" si="7"/>
        <v>-11.494885999999951</v>
      </c>
      <c r="CE19" s="71">
        <f t="shared" si="7"/>
        <v>-10.550887000000102</v>
      </c>
      <c r="CF19" s="71">
        <f t="shared" si="7"/>
        <v>-12.52820399999996</v>
      </c>
      <c r="CG19" s="71">
        <f t="shared" si="7"/>
        <v>-15.655553999999938</v>
      </c>
      <c r="CH19" s="71">
        <f t="shared" si="7"/>
        <v>-17.049389000000019</v>
      </c>
      <c r="CI19" s="71">
        <f t="shared" si="7"/>
        <v>-16.34388899999999</v>
      </c>
      <c r="CJ19" s="71">
        <f t="shared" si="7"/>
        <v>-13.153809000000024</v>
      </c>
      <c r="CK19" s="71">
        <f t="shared" si="7"/>
        <v>-12.456353000000036</v>
      </c>
      <c r="CL19" s="71">
        <f t="shared" si="7"/>
        <v>-9.6460100000000466</v>
      </c>
      <c r="CM19" s="71">
        <f t="shared" si="7"/>
        <v>-7.5794180000000324</v>
      </c>
      <c r="CN19" s="71">
        <f t="shared" si="7"/>
        <v>-6.9582490000000234</v>
      </c>
      <c r="CO19" s="71">
        <v>-8.0540939999999992</v>
      </c>
      <c r="CP19" s="71">
        <v>-8.5698550000000022</v>
      </c>
      <c r="CQ19" s="71">
        <v>-8.1030130000000007</v>
      </c>
      <c r="CR19" s="71">
        <v>-8.7616450000000015</v>
      </c>
      <c r="CS19" s="71">
        <v>-8.9852599999999985</v>
      </c>
      <c r="CT19" s="71">
        <v>-9.2629680000000025</v>
      </c>
      <c r="CU19" s="71">
        <v>-8.967712999999998</v>
      </c>
      <c r="CV19" s="63"/>
      <c r="CW19" s="171">
        <f t="shared" si="8"/>
        <v>76.388461000000348</v>
      </c>
      <c r="CX19" s="171">
        <f t="shared" si="9"/>
        <v>41.797760000000267</v>
      </c>
      <c r="CY19" s="171">
        <f t="shared" si="10"/>
        <v>51.361460000000079</v>
      </c>
      <c r="CZ19" s="171">
        <f t="shared" si="11"/>
        <v>-12.954811999999947</v>
      </c>
      <c r="DA19" s="171">
        <f t="shared" si="12"/>
        <v>-21.902868000000126</v>
      </c>
      <c r="DB19" s="171">
        <f t="shared" si="13"/>
        <v>-60.681206000000202</v>
      </c>
      <c r="DC19" s="171">
        <f t="shared" si="14"/>
        <v>-133.88757899999996</v>
      </c>
      <c r="DD19" s="171">
        <f t="shared" si="15"/>
        <v>-49.793839000000162</v>
      </c>
      <c r="DE19" s="171">
        <f t="shared" si="16"/>
        <v>-109.6726229999997</v>
      </c>
    </row>
    <row r="20" spans="1:109" ht="14.25">
      <c r="B20" s="60"/>
      <c r="C20" s="70" t="s">
        <v>51</v>
      </c>
      <c r="D20" s="71">
        <f t="shared" si="17"/>
        <v>-6.0035499999999047</v>
      </c>
      <c r="E20" s="71">
        <f t="shared" si="6"/>
        <v>-6.3641609999999673</v>
      </c>
      <c r="F20" s="71">
        <f t="shared" si="6"/>
        <v>-6.9950209999999515</v>
      </c>
      <c r="G20" s="71">
        <f t="shared" si="6"/>
        <v>-7.668378999999959</v>
      </c>
      <c r="H20" s="71">
        <f t="shared" si="6"/>
        <v>-5.7512940000000299</v>
      </c>
      <c r="I20" s="71">
        <f t="shared" si="6"/>
        <v>0.81785000000002128</v>
      </c>
      <c r="J20" s="71">
        <f t="shared" si="6"/>
        <v>1.3871079999998983</v>
      </c>
      <c r="K20" s="71">
        <f t="shared" si="6"/>
        <v>1.8220229999999447</v>
      </c>
      <c r="L20" s="71">
        <f t="shared" si="6"/>
        <v>2.5383440000000519</v>
      </c>
      <c r="M20" s="71">
        <f t="shared" si="6"/>
        <v>3.3915099999999256</v>
      </c>
      <c r="N20" s="71">
        <f t="shared" si="6"/>
        <v>3.12428100000011</v>
      </c>
      <c r="O20" s="71">
        <f t="shared" si="6"/>
        <v>3.8986440000001039</v>
      </c>
      <c r="P20" s="71">
        <f t="shared" si="6"/>
        <v>1.5347209999999905</v>
      </c>
      <c r="Q20" s="71">
        <f t="shared" si="6"/>
        <v>1.5383050000000367</v>
      </c>
      <c r="R20" s="71">
        <f t="shared" si="6"/>
        <v>2.385073000000034</v>
      </c>
      <c r="S20" s="71">
        <f t="shared" si="6"/>
        <v>1.9772470000000339</v>
      </c>
      <c r="T20" s="71">
        <f t="shared" si="6"/>
        <v>1.9761160000000473</v>
      </c>
      <c r="U20" s="71">
        <f t="shared" si="6"/>
        <v>2.2278859999998986</v>
      </c>
      <c r="V20" s="71">
        <f t="shared" si="6"/>
        <v>1.9854390000000421</v>
      </c>
      <c r="W20" s="71">
        <f t="shared" si="6"/>
        <v>0.34520100000008824</v>
      </c>
      <c r="X20" s="71">
        <f t="shared" si="6"/>
        <v>-0.82687699999996767</v>
      </c>
      <c r="Y20" s="71">
        <f t="shared" si="6"/>
        <v>-1.7745780000000195</v>
      </c>
      <c r="Z20" s="71">
        <f t="shared" si="6"/>
        <v>-3.068033000000014</v>
      </c>
      <c r="AA20" s="71">
        <f t="shared" si="6"/>
        <v>-3.7588539999999284</v>
      </c>
      <c r="AB20" s="71">
        <f t="shared" si="6"/>
        <v>-3.9295610000000352</v>
      </c>
      <c r="AC20" s="71">
        <f t="shared" si="6"/>
        <v>-3.6940019999999549</v>
      </c>
      <c r="AD20" s="71">
        <f t="shared" si="6"/>
        <v>-2.2598649999999907</v>
      </c>
      <c r="AE20" s="71">
        <f t="shared" si="6"/>
        <v>-1.2633499999999458</v>
      </c>
      <c r="AF20" s="71">
        <f t="shared" si="6"/>
        <v>-1.0883229999999458</v>
      </c>
      <c r="AG20" s="71">
        <f t="shared" si="6"/>
        <v>8.5347999999953572E-2</v>
      </c>
      <c r="AH20" s="71">
        <f t="shared" ref="AH20:BP20" si="18">IF(AH10=0,0,AH10-AH9)</f>
        <v>-1.0748819999998886</v>
      </c>
      <c r="AI20" s="71">
        <f t="shared" si="18"/>
        <v>-0.71361900000010792</v>
      </c>
      <c r="AJ20" s="71">
        <f t="shared" si="18"/>
        <v>-0.70962000000008629</v>
      </c>
      <c r="AK20" s="71">
        <f t="shared" si="18"/>
        <v>-0.98083700000006502</v>
      </c>
      <c r="AL20" s="71">
        <f t="shared" si="18"/>
        <v>-0.63849299999992581</v>
      </c>
      <c r="AM20" s="71">
        <f t="shared" si="18"/>
        <v>0.43923500000005333</v>
      </c>
      <c r="AN20" s="71">
        <f t="shared" si="18"/>
        <v>-0.11553699999990386</v>
      </c>
      <c r="AO20" s="71">
        <f t="shared" si="18"/>
        <v>-4.29696899999999</v>
      </c>
      <c r="AP20" s="71">
        <f t="shared" si="18"/>
        <v>-3.8746129999999539</v>
      </c>
      <c r="AQ20" s="71">
        <f t="shared" si="18"/>
        <v>-4.0032139999999572</v>
      </c>
      <c r="AR20" s="71">
        <f t="shared" si="18"/>
        <v>-3.2165519999999788</v>
      </c>
      <c r="AS20" s="71">
        <f t="shared" si="18"/>
        <v>-3.0705880000000434</v>
      </c>
      <c r="AT20" s="71">
        <f t="shared" si="18"/>
        <v>-4.5543290000000525</v>
      </c>
      <c r="AU20" s="71">
        <f t="shared" si="18"/>
        <v>-4.6836339999999836</v>
      </c>
      <c r="AV20" s="71">
        <f t="shared" si="18"/>
        <v>-4.6560349999999744</v>
      </c>
      <c r="AW20" s="71">
        <f t="shared" si="18"/>
        <v>-6.4427980000000389</v>
      </c>
      <c r="AX20" s="71">
        <f t="shared" si="18"/>
        <v>-4.5313490000000911</v>
      </c>
      <c r="AY20" s="71">
        <f t="shared" si="18"/>
        <v>-5.5061000000000604</v>
      </c>
      <c r="AZ20" s="71">
        <f t="shared" si="18"/>
        <v>-7.7391559999999799</v>
      </c>
      <c r="BA20" s="71">
        <f t="shared" si="18"/>
        <v>-8.2147089999999707</v>
      </c>
      <c r="BB20" s="71">
        <f t="shared" si="18"/>
        <v>-8.1017399999999498</v>
      </c>
      <c r="BC20" s="71">
        <f t="shared" si="18"/>
        <v>-11.070904000000041</v>
      </c>
      <c r="BD20" s="71">
        <f t="shared" si="18"/>
        <v>-13.267036999999959</v>
      </c>
      <c r="BE20" s="71">
        <f t="shared" si="18"/>
        <v>-13.785540999999967</v>
      </c>
      <c r="BF20" s="71">
        <f t="shared" si="18"/>
        <v>-14.115708000000041</v>
      </c>
      <c r="BG20" s="71">
        <f t="shared" si="18"/>
        <v>-12.951207000000068</v>
      </c>
      <c r="BH20" s="71">
        <f t="shared" si="18"/>
        <v>-11.954821000000038</v>
      </c>
      <c r="BI20" s="71">
        <f t="shared" si="18"/>
        <v>-10.29616400000009</v>
      </c>
      <c r="BJ20" s="71">
        <f t="shared" si="18"/>
        <v>0</v>
      </c>
      <c r="BK20" s="71">
        <f t="shared" si="18"/>
        <v>-9.5316539999998895</v>
      </c>
      <c r="BL20" s="71">
        <f t="shared" si="18"/>
        <v>0</v>
      </c>
      <c r="BM20" s="71">
        <f t="shared" si="18"/>
        <v>-13.223274999999944</v>
      </c>
      <c r="BN20" s="71">
        <f t="shared" si="18"/>
        <v>-11.657851000000051</v>
      </c>
      <c r="BO20" s="71">
        <f t="shared" si="18"/>
        <v>-7.8529330000000073</v>
      </c>
      <c r="BP20" s="71">
        <f t="shared" si="18"/>
        <v>-7.1556550000000243</v>
      </c>
      <c r="BQ20" s="71">
        <f t="shared" si="7"/>
        <v>-3.7959630000000288</v>
      </c>
      <c r="BR20" s="71">
        <f t="shared" si="7"/>
        <v>-3.3286720000000969</v>
      </c>
      <c r="BS20" s="71">
        <f t="shared" si="7"/>
        <v>-8.092247000000043</v>
      </c>
      <c r="BT20" s="71">
        <f t="shared" si="7"/>
        <v>-9.4570180000000619</v>
      </c>
      <c r="BU20" s="71">
        <f t="shared" si="7"/>
        <v>-5.4864840000000186</v>
      </c>
      <c r="BV20" s="71">
        <f t="shared" si="7"/>
        <v>-5.0780649999999241</v>
      </c>
      <c r="BW20" s="71">
        <f t="shared" si="7"/>
        <v>-10.075661999999966</v>
      </c>
      <c r="BX20" s="71">
        <f t="shared" si="7"/>
        <v>-12.596246999999948</v>
      </c>
      <c r="BY20" s="71">
        <f t="shared" si="7"/>
        <v>-10.245544999999993</v>
      </c>
      <c r="BZ20" s="71">
        <f t="shared" si="7"/>
        <v>-11.211370999999986</v>
      </c>
      <c r="CA20" s="71">
        <f t="shared" si="7"/>
        <v>-10.27637100000004</v>
      </c>
      <c r="CB20" s="71">
        <f t="shared" si="7"/>
        <v>-9.3537469999999985</v>
      </c>
      <c r="CC20" s="71">
        <f t="shared" si="7"/>
        <v>-7.7618340000000217</v>
      </c>
      <c r="CD20" s="71">
        <f t="shared" si="7"/>
        <v>-5.1022129999998924</v>
      </c>
      <c r="CE20" s="71">
        <f t="shared" si="7"/>
        <v>-5.4866680000000088</v>
      </c>
      <c r="CF20" s="71">
        <f t="shared" si="7"/>
        <v>-5.8615950000000794</v>
      </c>
      <c r="CG20" s="71">
        <f t="shared" si="7"/>
        <v>-6.1495569999999589</v>
      </c>
      <c r="CH20" s="71">
        <f t="shared" si="7"/>
        <v>-5.1174490000000787</v>
      </c>
      <c r="CI20" s="71">
        <f t="shared" si="7"/>
        <v>-5.2503730000000814</v>
      </c>
      <c r="CJ20" s="71">
        <f t="shared" si="7"/>
        <v>-3.6751400000000558</v>
      </c>
      <c r="CK20" s="71">
        <f t="shared" si="7"/>
        <v>-4.0231800000000248</v>
      </c>
      <c r="CL20" s="71">
        <f t="shared" si="7"/>
        <v>-3.5222710000000461</v>
      </c>
      <c r="CM20" s="71">
        <f t="shared" si="7"/>
        <v>-5.5018270000000484</v>
      </c>
      <c r="CN20" s="71">
        <f t="shared" si="7"/>
        <v>-5.1170720000000074</v>
      </c>
      <c r="CO20" s="71">
        <v>-4.9439269999999995</v>
      </c>
      <c r="CP20" s="71">
        <v>-4.0286129999999991</v>
      </c>
      <c r="CQ20" s="71">
        <v>-3.4509220000000012</v>
      </c>
      <c r="CR20" s="71">
        <v>-2.6302510000000003</v>
      </c>
      <c r="CS20" s="71">
        <v>-1.956429</v>
      </c>
      <c r="CT20" s="71">
        <v>-1.51417</v>
      </c>
      <c r="CU20" s="71">
        <v>-1.6003630000000004</v>
      </c>
      <c r="CV20" s="63"/>
      <c r="CW20" s="171">
        <f t="shared" si="8"/>
        <v>-15.802644999999757</v>
      </c>
      <c r="CX20" s="171">
        <f t="shared" si="9"/>
        <v>4.5416460000002417</v>
      </c>
      <c r="CY20" s="171">
        <f t="shared" si="10"/>
        <v>-15.827968999999939</v>
      </c>
      <c r="CZ20" s="171">
        <f t="shared" si="11"/>
        <v>-48.951718000000028</v>
      </c>
      <c r="DA20" s="171">
        <f t="shared" si="12"/>
        <v>-121.02864099999999</v>
      </c>
      <c r="DB20" s="171">
        <f t="shared" si="13"/>
        <v>-85.203825000000165</v>
      </c>
      <c r="DC20" s="171">
        <f t="shared" si="14"/>
        <v>-94.412970000000087</v>
      </c>
      <c r="DD20" s="171">
        <f t="shared" si="15"/>
        <v>-21.839490000000183</v>
      </c>
      <c r="DE20" s="171">
        <f t="shared" si="16"/>
        <v>-398.52561199999991</v>
      </c>
    </row>
    <row r="21" spans="1:109">
      <c r="B21" s="57" t="s">
        <v>52</v>
      </c>
      <c r="C21" s="72" t="s">
        <v>53</v>
      </c>
      <c r="D21" s="73">
        <f>SUM(D16:D20)</f>
        <v>-13.825098999999909</v>
      </c>
      <c r="E21" s="73">
        <f t="shared" ref="E21:BP21" si="19">SUM(E16:E20)</f>
        <v>-10.633717999999931</v>
      </c>
      <c r="F21" s="73">
        <f t="shared" si="19"/>
        <v>-4.563303000000019</v>
      </c>
      <c r="G21" s="73">
        <f t="shared" si="19"/>
        <v>-4.5135520000000042</v>
      </c>
      <c r="H21" s="73">
        <f t="shared" si="19"/>
        <v>4.0740909999999531</v>
      </c>
      <c r="I21" s="73">
        <f t="shared" si="19"/>
        <v>27.884110999999962</v>
      </c>
      <c r="J21" s="73">
        <f t="shared" si="19"/>
        <v>46.092237999999952</v>
      </c>
      <c r="K21" s="73">
        <f t="shared" si="19"/>
        <v>42.102826999999934</v>
      </c>
      <c r="L21" s="73">
        <f t="shared" si="19"/>
        <v>36.199188999999933</v>
      </c>
      <c r="M21" s="73">
        <f t="shared" si="19"/>
        <v>20.874737999999979</v>
      </c>
      <c r="N21" s="73">
        <f t="shared" si="19"/>
        <v>6.4258179999999356</v>
      </c>
      <c r="O21" s="73">
        <f t="shared" si="19"/>
        <v>-8.5490679999998065</v>
      </c>
      <c r="P21" s="73">
        <f t="shared" si="19"/>
        <v>-20.380535000000009</v>
      </c>
      <c r="Q21" s="73">
        <f t="shared" si="19"/>
        <v>-14.826434999999947</v>
      </c>
      <c r="R21" s="73">
        <f t="shared" si="19"/>
        <v>-4.0685859999998684</v>
      </c>
      <c r="S21" s="73">
        <f t="shared" si="19"/>
        <v>14.469569000000092</v>
      </c>
      <c r="T21" s="73">
        <f t="shared" si="19"/>
        <v>33.649312000000009</v>
      </c>
      <c r="U21" s="73">
        <f t="shared" si="19"/>
        <v>36.650733999999943</v>
      </c>
      <c r="V21" s="73">
        <f t="shared" si="19"/>
        <v>34.763034999999945</v>
      </c>
      <c r="W21" s="73">
        <f t="shared" si="19"/>
        <v>22.78790499999991</v>
      </c>
      <c r="X21" s="73">
        <f t="shared" si="19"/>
        <v>25.652527000000418</v>
      </c>
      <c r="Y21" s="73">
        <f t="shared" si="19"/>
        <v>8.6402639999998883</v>
      </c>
      <c r="Z21" s="73">
        <f t="shared" si="19"/>
        <v>2.9397640000001957</v>
      </c>
      <c r="AA21" s="73">
        <f t="shared" si="19"/>
        <v>-4.1314259999999194</v>
      </c>
      <c r="AB21" s="73">
        <f t="shared" si="19"/>
        <v>-11.686990000000151</v>
      </c>
      <c r="AC21" s="73">
        <f t="shared" si="19"/>
        <v>-8.2323949999999968</v>
      </c>
      <c r="AD21" s="73">
        <f t="shared" si="19"/>
        <v>-7.1165320000000065</v>
      </c>
      <c r="AE21" s="73">
        <f t="shared" si="19"/>
        <v>9.6413350000000264</v>
      </c>
      <c r="AF21" s="73">
        <f t="shared" si="19"/>
        <v>28.343943000000195</v>
      </c>
      <c r="AG21" s="73">
        <f t="shared" si="19"/>
        <v>29.459745999999996</v>
      </c>
      <c r="AH21" s="73">
        <f t="shared" si="19"/>
        <v>31.246942000000217</v>
      </c>
      <c r="AI21" s="73">
        <f t="shared" si="19"/>
        <v>26.074336999999787</v>
      </c>
      <c r="AJ21" s="73">
        <f t="shared" si="19"/>
        <v>25.190377999999782</v>
      </c>
      <c r="AK21" s="73">
        <f t="shared" si="19"/>
        <v>15.294095000000198</v>
      </c>
      <c r="AL21" s="73">
        <f t="shared" si="19"/>
        <v>2.4510270000000673</v>
      </c>
      <c r="AM21" s="73">
        <f t="shared" si="19"/>
        <v>-13.366334000000052</v>
      </c>
      <c r="AN21" s="73">
        <f t="shared" si="19"/>
        <v>-24.141213999999991</v>
      </c>
      <c r="AO21" s="73">
        <f t="shared" si="19"/>
        <v>-27.218541999999957</v>
      </c>
      <c r="AP21" s="73">
        <f t="shared" si="19"/>
        <v>-17.634654000000069</v>
      </c>
      <c r="AQ21" s="73">
        <f t="shared" si="19"/>
        <v>-6.4403700000000299</v>
      </c>
      <c r="AR21" s="73">
        <f t="shared" si="19"/>
        <v>16.644715000000133</v>
      </c>
      <c r="AS21" s="73">
        <f t="shared" si="19"/>
        <v>22.854827999999998</v>
      </c>
      <c r="AT21" s="73">
        <f t="shared" si="19"/>
        <v>26.381163000000015</v>
      </c>
      <c r="AU21" s="73">
        <f t="shared" si="19"/>
        <v>22.252642000000151</v>
      </c>
      <c r="AV21" s="73">
        <f t="shared" si="19"/>
        <v>17.042267000000038</v>
      </c>
      <c r="AW21" s="73">
        <f t="shared" si="19"/>
        <v>1.064585999999963</v>
      </c>
      <c r="AX21" s="73">
        <f t="shared" si="19"/>
        <v>-9.7747830000000704</v>
      </c>
      <c r="AY21" s="73">
        <f t="shared" si="19"/>
        <v>-29.428997000000209</v>
      </c>
      <c r="AZ21" s="73">
        <f t="shared" si="19"/>
        <v>-45.389128000000028</v>
      </c>
      <c r="BA21" s="73">
        <f t="shared" si="19"/>
        <v>-56.483028999999988</v>
      </c>
      <c r="BB21" s="73">
        <f t="shared" si="19"/>
        <v>-50.696300000000065</v>
      </c>
      <c r="BC21" s="73">
        <f t="shared" si="19"/>
        <v>-39.649605999999949</v>
      </c>
      <c r="BD21" s="73">
        <f t="shared" si="19"/>
        <v>-18.845491000000038</v>
      </c>
      <c r="BE21" s="73">
        <f t="shared" si="19"/>
        <v>-3.2490669999999682</v>
      </c>
      <c r="BF21" s="73">
        <f t="shared" si="19"/>
        <v>3.4905189999999493</v>
      </c>
      <c r="BG21" s="73">
        <f t="shared" si="19"/>
        <v>-3.2090300000002117</v>
      </c>
      <c r="BH21" s="73">
        <f t="shared" si="19"/>
        <v>-4.6388350000001992</v>
      </c>
      <c r="BI21" s="73">
        <f t="shared" si="19"/>
        <v>6.9175450000000183</v>
      </c>
      <c r="BJ21" s="73">
        <f t="shared" si="19"/>
        <v>6.8561939999999595</v>
      </c>
      <c r="BK21" s="73">
        <f t="shared" si="19"/>
        <v>-8.3131670000000213</v>
      </c>
      <c r="BL21" s="73">
        <f t="shared" si="19"/>
        <v>-5.1393190000001141</v>
      </c>
      <c r="BM21" s="73">
        <f t="shared" si="19"/>
        <v>-20.22830399999998</v>
      </c>
      <c r="BN21" s="73">
        <f t="shared" si="19"/>
        <v>-17.844792999999981</v>
      </c>
      <c r="BO21" s="73">
        <f t="shared" si="19"/>
        <v>-20.133028000000081</v>
      </c>
      <c r="BP21" s="73">
        <f t="shared" si="19"/>
        <v>-19.242318000000182</v>
      </c>
      <c r="BQ21" s="73">
        <f t="shared" ref="BQ21:CU21" si="20">SUM(BQ16:BQ20)</f>
        <v>-6.4775459999999612</v>
      </c>
      <c r="BR21" s="73">
        <f t="shared" si="20"/>
        <v>-0.47980600000005325</v>
      </c>
      <c r="BS21" s="73">
        <f t="shared" si="20"/>
        <v>2.3260759999996026</v>
      </c>
      <c r="BT21" s="73">
        <f t="shared" si="20"/>
        <v>-1.7585000000053697E-2</v>
      </c>
      <c r="BU21" s="73">
        <f t="shared" si="20"/>
        <v>-4.2624240000002374</v>
      </c>
      <c r="BV21" s="73">
        <f t="shared" si="20"/>
        <v>-13.664209000000028</v>
      </c>
      <c r="BW21" s="73">
        <f t="shared" si="20"/>
        <v>-23.56624799999986</v>
      </c>
      <c r="BX21" s="73">
        <f t="shared" si="20"/>
        <v>-29.957415999999967</v>
      </c>
      <c r="BY21" s="73">
        <f t="shared" si="20"/>
        <v>-32.582632999999987</v>
      </c>
      <c r="BZ21" s="73">
        <f t="shared" si="20"/>
        <v>-31.25992599999995</v>
      </c>
      <c r="CA21" s="73">
        <f t="shared" si="20"/>
        <v>-30.401976000000104</v>
      </c>
      <c r="CB21" s="73">
        <f t="shared" si="20"/>
        <v>-30.345591000000013</v>
      </c>
      <c r="CC21" s="73">
        <f t="shared" si="20"/>
        <v>-25.536023</v>
      </c>
      <c r="CD21" s="73">
        <f t="shared" si="20"/>
        <v>-25.931067999999868</v>
      </c>
      <c r="CE21" s="73">
        <f t="shared" si="20"/>
        <v>-25.12094100000013</v>
      </c>
      <c r="CF21" s="73">
        <f t="shared" si="20"/>
        <v>-32.92692100000022</v>
      </c>
      <c r="CG21" s="73">
        <f t="shared" si="20"/>
        <v>-38.411244999999781</v>
      </c>
      <c r="CH21" s="73">
        <f t="shared" si="20"/>
        <v>-35.701373000000103</v>
      </c>
      <c r="CI21" s="73">
        <f t="shared" si="20"/>
        <v>-32.60942799999998</v>
      </c>
      <c r="CJ21" s="73">
        <f t="shared" si="20"/>
        <v>-29.031186000000048</v>
      </c>
      <c r="CK21" s="73">
        <f t="shared" si="20"/>
        <v>-30.616994000000091</v>
      </c>
      <c r="CL21" s="73">
        <f t="shared" si="20"/>
        <v>-25.676996000000145</v>
      </c>
      <c r="CM21" s="73">
        <f t="shared" si="20"/>
        <v>-22.850857000000133</v>
      </c>
      <c r="CN21" s="73">
        <f t="shared" si="20"/>
        <v>-15.479048000000034</v>
      </c>
      <c r="CO21" s="73">
        <f t="shared" si="20"/>
        <v>-13.133689</v>
      </c>
      <c r="CP21" s="73">
        <f t="shared" si="20"/>
        <v>-14.040751</v>
      </c>
      <c r="CQ21" s="73">
        <f t="shared" si="20"/>
        <v>-17.089956000000004</v>
      </c>
      <c r="CR21" s="73">
        <f t="shared" si="20"/>
        <v>-21.815249000000005</v>
      </c>
      <c r="CS21" s="73">
        <f t="shared" si="20"/>
        <v>-23.871843999999996</v>
      </c>
      <c r="CT21" s="73">
        <f t="shared" si="20"/>
        <v>-29.294032000000001</v>
      </c>
      <c r="CU21" s="74">
        <f t="shared" si="20"/>
        <v>-39.697296999999999</v>
      </c>
    </row>
    <row r="22" spans="1:109">
      <c r="CO22" s="151">
        <f>+SUM(D21:CN21)</f>
        <v>-439.76292800000135</v>
      </c>
      <c r="CP22" s="152" t="s">
        <v>91</v>
      </c>
      <c r="CQ22" s="153"/>
      <c r="CR22" s="153"/>
      <c r="CS22" s="154"/>
      <c r="CT22" s="147"/>
      <c r="CU22" s="2"/>
      <c r="CW22" s="172">
        <v>-23.39197299999983</v>
      </c>
      <c r="CX22" s="172">
        <v>-21.231696000000159</v>
      </c>
      <c r="CY22" s="172">
        <v>-37.038035000000221</v>
      </c>
      <c r="CZ22" s="172">
        <v>-29.681239000000328</v>
      </c>
      <c r="DA22" s="172">
        <v>-17.212018999999682</v>
      </c>
      <c r="DB22" s="172">
        <v>-28.746191999999837</v>
      </c>
      <c r="DC22" s="172">
        <v>9.552944000000025</v>
      </c>
      <c r="DD22" s="172">
        <v>13.690366999999977</v>
      </c>
      <c r="DE22" s="172">
        <v>-111.06551400000006</v>
      </c>
    </row>
    <row r="23" spans="1:109">
      <c r="B23" s="75"/>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1"/>
      <c r="AN23" s="111"/>
      <c r="AO23" s="111"/>
      <c r="AP23" s="111"/>
      <c r="AQ23" s="111"/>
      <c r="AR23" s="111"/>
      <c r="AS23" s="111"/>
      <c r="AT23" s="111"/>
      <c r="AU23" s="111"/>
      <c r="AV23" s="111"/>
      <c r="AW23" s="111"/>
      <c r="AX23" s="111"/>
      <c r="AY23" s="111"/>
      <c r="AZ23" s="111"/>
      <c r="BA23" s="111"/>
      <c r="BB23" s="111"/>
      <c r="BC23" s="111"/>
      <c r="BD23" s="111"/>
      <c r="BE23" s="111"/>
      <c r="BF23" s="111"/>
      <c r="BG23" s="111"/>
      <c r="BH23" s="111"/>
      <c r="BI23" s="111"/>
      <c r="BJ23" s="111"/>
      <c r="BK23" s="111"/>
      <c r="BL23" s="111"/>
      <c r="BM23" s="111"/>
      <c r="BN23" s="111"/>
      <c r="BO23" s="111"/>
      <c r="BP23" s="111"/>
      <c r="BQ23" s="111"/>
      <c r="BR23" s="111"/>
      <c r="BS23" s="111"/>
      <c r="BT23" s="111"/>
      <c r="BU23" s="111"/>
      <c r="BV23" s="111"/>
      <c r="BW23" s="111"/>
      <c r="BX23" s="111"/>
      <c r="BY23" s="111"/>
      <c r="BZ23" s="111"/>
      <c r="CA23" s="111"/>
      <c r="CB23" s="111"/>
      <c r="CC23" s="111"/>
      <c r="CD23" s="111"/>
      <c r="CE23" s="111"/>
      <c r="CF23" s="111"/>
      <c r="CG23" s="111"/>
      <c r="CH23" s="111"/>
      <c r="CI23" s="111"/>
      <c r="CJ23" s="111"/>
      <c r="CK23" s="111"/>
      <c r="CL23" s="111"/>
      <c r="CM23" s="111"/>
      <c r="CN23" s="111"/>
      <c r="CO23" s="151"/>
      <c r="CP23" s="153"/>
      <c r="CQ23" s="153"/>
      <c r="CR23" s="153"/>
      <c r="CS23" s="154"/>
      <c r="CT23" s="147"/>
      <c r="CU23" s="2"/>
      <c r="CW23" s="172">
        <v>-24.369287999999838</v>
      </c>
      <c r="CX23" s="172">
        <v>-29.029998999999933</v>
      </c>
      <c r="CY23" s="172">
        <v>-48.916769999999936</v>
      </c>
      <c r="CZ23" s="172">
        <v>-27.96712899999973</v>
      </c>
      <c r="DA23" s="172">
        <v>28.111835000000177</v>
      </c>
      <c r="DB23" s="172">
        <v>-4.7972189999999273</v>
      </c>
      <c r="DC23" s="172">
        <v>55.38919599999997</v>
      </c>
      <c r="DD23" s="172">
        <v>51.536968000000044</v>
      </c>
      <c r="DE23" s="172">
        <v>26.417516000000827</v>
      </c>
    </row>
    <row r="24" spans="1:109">
      <c r="B24" s="7"/>
      <c r="C24" s="7"/>
      <c r="D24" s="3">
        <v>38443</v>
      </c>
      <c r="E24" s="3">
        <v>38473</v>
      </c>
      <c r="F24" s="3">
        <v>38504</v>
      </c>
      <c r="G24" s="3">
        <v>38534</v>
      </c>
      <c r="H24" s="3">
        <v>38565</v>
      </c>
      <c r="I24" s="3">
        <v>38596</v>
      </c>
      <c r="J24" s="3">
        <v>38626</v>
      </c>
      <c r="K24" s="3">
        <v>38657</v>
      </c>
      <c r="L24" s="3">
        <v>38687</v>
      </c>
      <c r="M24" s="3">
        <v>38718</v>
      </c>
      <c r="N24" s="3">
        <v>38749</v>
      </c>
      <c r="O24" s="3">
        <v>38777</v>
      </c>
      <c r="P24" s="3">
        <v>38808</v>
      </c>
      <c r="Q24" s="3">
        <v>38838</v>
      </c>
      <c r="R24" s="3">
        <v>38869</v>
      </c>
      <c r="S24" s="3">
        <v>38899</v>
      </c>
      <c r="T24" s="3">
        <v>38930</v>
      </c>
      <c r="U24" s="3">
        <v>38961</v>
      </c>
      <c r="V24" s="3">
        <v>38991</v>
      </c>
      <c r="W24" s="3">
        <v>39022</v>
      </c>
      <c r="X24" s="3">
        <v>39052</v>
      </c>
      <c r="Y24" s="3">
        <v>39083</v>
      </c>
      <c r="Z24" s="3">
        <v>39114</v>
      </c>
      <c r="AA24" s="3">
        <v>39142</v>
      </c>
      <c r="AB24" s="3">
        <v>39173</v>
      </c>
      <c r="AC24" s="3">
        <v>39203</v>
      </c>
      <c r="AD24" s="3">
        <v>39234</v>
      </c>
      <c r="AE24" s="3">
        <v>39264</v>
      </c>
      <c r="AF24" s="3">
        <v>39295</v>
      </c>
      <c r="AG24" s="3">
        <v>39326</v>
      </c>
      <c r="AH24" s="3">
        <v>39356</v>
      </c>
      <c r="AI24" s="3">
        <v>39387</v>
      </c>
      <c r="AJ24" s="3">
        <v>39417</v>
      </c>
      <c r="AK24" s="3">
        <v>39448</v>
      </c>
      <c r="AL24" s="3">
        <v>39479</v>
      </c>
      <c r="AM24" s="3">
        <v>39508</v>
      </c>
      <c r="AN24" s="3">
        <v>39539</v>
      </c>
      <c r="AO24" s="3">
        <v>39569</v>
      </c>
      <c r="AP24" s="3">
        <v>39600</v>
      </c>
      <c r="AQ24" s="3">
        <v>39630</v>
      </c>
      <c r="AR24" s="3">
        <v>39661</v>
      </c>
      <c r="AS24" s="3">
        <v>39692</v>
      </c>
      <c r="AT24" s="3">
        <v>39722</v>
      </c>
      <c r="AU24" s="3">
        <v>39753</v>
      </c>
      <c r="AV24" s="3">
        <v>39783</v>
      </c>
      <c r="AW24" s="3">
        <v>39814</v>
      </c>
      <c r="AX24" s="3">
        <v>39845</v>
      </c>
      <c r="AY24" s="3">
        <v>39873</v>
      </c>
      <c r="AZ24" s="3">
        <v>39904</v>
      </c>
      <c r="BA24" s="3">
        <v>39934</v>
      </c>
      <c r="BB24" s="3">
        <v>39965</v>
      </c>
      <c r="BC24" s="3">
        <v>39995</v>
      </c>
      <c r="BD24" s="3">
        <v>40026</v>
      </c>
      <c r="BE24" s="3">
        <v>40057</v>
      </c>
      <c r="BF24" s="3">
        <v>40087</v>
      </c>
      <c r="BG24" s="3">
        <v>40118</v>
      </c>
      <c r="BH24" s="3">
        <v>40148</v>
      </c>
      <c r="BI24" s="3">
        <v>40179</v>
      </c>
      <c r="BJ24" s="3">
        <v>40210</v>
      </c>
      <c r="BK24" s="3">
        <v>40238</v>
      </c>
      <c r="BL24" s="3">
        <v>40269</v>
      </c>
      <c r="BM24" s="3">
        <v>40299</v>
      </c>
      <c r="BN24" s="3">
        <v>40330</v>
      </c>
      <c r="BO24" s="3">
        <v>40360</v>
      </c>
      <c r="BP24" s="3">
        <v>40391</v>
      </c>
      <c r="BQ24" s="3">
        <v>40422</v>
      </c>
      <c r="BR24" s="3">
        <v>40452</v>
      </c>
      <c r="BS24" s="3">
        <v>40483</v>
      </c>
      <c r="BT24" s="3">
        <v>40513</v>
      </c>
      <c r="BU24" s="3">
        <v>40544</v>
      </c>
      <c r="BV24" s="3">
        <v>40575</v>
      </c>
      <c r="BW24" s="3">
        <v>40603</v>
      </c>
      <c r="BX24" s="3">
        <v>40634</v>
      </c>
      <c r="BY24" s="3">
        <v>40664</v>
      </c>
      <c r="BZ24" s="3">
        <v>40695</v>
      </c>
      <c r="CA24" s="3">
        <v>40725</v>
      </c>
      <c r="CB24" s="3">
        <v>40756</v>
      </c>
      <c r="CC24" s="3">
        <v>40787</v>
      </c>
      <c r="CD24" s="3">
        <v>40817</v>
      </c>
      <c r="CE24" s="3">
        <v>40848</v>
      </c>
      <c r="CF24" s="3">
        <v>40878</v>
      </c>
      <c r="CG24" s="3">
        <v>40909</v>
      </c>
      <c r="CH24" s="3">
        <v>40940</v>
      </c>
      <c r="CI24" s="3">
        <v>40969</v>
      </c>
      <c r="CJ24" s="3">
        <v>41000</v>
      </c>
      <c r="CK24" s="3">
        <v>41030</v>
      </c>
      <c r="CL24" s="3">
        <v>41061</v>
      </c>
      <c r="CM24" s="3">
        <v>41091</v>
      </c>
      <c r="CN24" s="4">
        <v>41122</v>
      </c>
      <c r="CO24" s="155"/>
      <c r="CP24" s="147"/>
      <c r="CQ24" s="147"/>
      <c r="CR24" s="147"/>
      <c r="CS24" s="147"/>
      <c r="CT24" s="147"/>
      <c r="CU24" s="2"/>
      <c r="CW24" s="172">
        <v>-38.757215999999723</v>
      </c>
      <c r="CX24" s="172">
        <v>-49.96838000000006</v>
      </c>
      <c r="CY24" s="172">
        <v>-18.741410999999765</v>
      </c>
      <c r="CZ24" s="172">
        <v>-14.376696999999893</v>
      </c>
      <c r="DA24" s="172">
        <v>30.248848999999925</v>
      </c>
      <c r="DB24" s="172">
        <v>16.387884000000327</v>
      </c>
      <c r="DC24" s="172">
        <v>77.541852000000063</v>
      </c>
      <c r="DD24" s="172">
        <v>67.776873000000066</v>
      </c>
      <c r="DE24" s="172">
        <v>106.01941300000095</v>
      </c>
    </row>
    <row r="25" spans="1:109">
      <c r="A25" s="60" t="s">
        <v>74</v>
      </c>
      <c r="B25" s="7"/>
      <c r="C25" s="76" t="s">
        <v>54</v>
      </c>
      <c r="D25" s="77">
        <f>D11</f>
        <v>1070.2707909999999</v>
      </c>
      <c r="E25" s="77">
        <f t="shared" ref="E25:BP25" si="21">E11</f>
        <v>1014.372944</v>
      </c>
      <c r="F25" s="77">
        <f t="shared" si="21"/>
        <v>923.14400699999999</v>
      </c>
      <c r="G25" s="77">
        <f t="shared" si="21"/>
        <v>950.19434899999999</v>
      </c>
      <c r="H25" s="77">
        <f t="shared" si="21"/>
        <v>964.21877800000004</v>
      </c>
      <c r="I25" s="77">
        <f t="shared" si="21"/>
        <v>973.93162800000005</v>
      </c>
      <c r="J25" s="77">
        <f t="shared" si="21"/>
        <v>1137.517456</v>
      </c>
      <c r="K25" s="77">
        <f t="shared" si="21"/>
        <v>1331.027122</v>
      </c>
      <c r="L25" s="77">
        <f t="shared" si="21"/>
        <v>1435.4630669999999</v>
      </c>
      <c r="M25" s="77">
        <f t="shared" si="21"/>
        <v>1413.969564</v>
      </c>
      <c r="N25" s="77">
        <f t="shared" si="21"/>
        <v>1273.1431439999999</v>
      </c>
      <c r="O25" s="77">
        <f t="shared" si="21"/>
        <v>1325.7326419999999</v>
      </c>
      <c r="P25" s="77">
        <f t="shared" si="21"/>
        <v>1057.0339819999999</v>
      </c>
      <c r="Q25" s="77">
        <f t="shared" si="21"/>
        <v>983.17486599999995</v>
      </c>
      <c r="R25" s="77">
        <f t="shared" si="21"/>
        <v>943.33416899999997</v>
      </c>
      <c r="S25" s="77">
        <f t="shared" si="21"/>
        <v>965.44386599999996</v>
      </c>
      <c r="T25" s="77">
        <f t="shared" si="21"/>
        <v>987.84408499999995</v>
      </c>
      <c r="U25" s="77">
        <f t="shared" si="21"/>
        <v>988.24183000000005</v>
      </c>
      <c r="V25" s="77">
        <f t="shared" si="21"/>
        <v>1156.1602379999999</v>
      </c>
      <c r="W25" s="77">
        <f t="shared" si="21"/>
        <v>1278.5591549999999</v>
      </c>
      <c r="X25" s="77">
        <f t="shared" si="21"/>
        <v>1378.906346</v>
      </c>
      <c r="Y25" s="77">
        <f t="shared" si="21"/>
        <v>1356.074298</v>
      </c>
      <c r="Z25" s="77">
        <f t="shared" si="21"/>
        <v>1209.841488</v>
      </c>
      <c r="AA25" s="77">
        <f t="shared" si="21"/>
        <v>1234.2327499999999</v>
      </c>
      <c r="AB25" s="77">
        <f t="shared" si="21"/>
        <v>1026.4910159999999</v>
      </c>
      <c r="AC25" s="77">
        <f t="shared" si="21"/>
        <v>983.56919100000005</v>
      </c>
      <c r="AD25" s="77">
        <f t="shared" si="21"/>
        <v>919.75597500000003</v>
      </c>
      <c r="AE25" s="77">
        <f t="shared" si="21"/>
        <v>955.33728299999996</v>
      </c>
      <c r="AF25" s="77">
        <f t="shared" si="21"/>
        <v>948.37969499999997</v>
      </c>
      <c r="AG25" s="77">
        <f t="shared" si="21"/>
        <v>993.41879300000005</v>
      </c>
      <c r="AH25" s="77">
        <f t="shared" si="21"/>
        <v>1144.6376600000001</v>
      </c>
      <c r="AI25" s="77">
        <f t="shared" si="21"/>
        <v>1308.237809</v>
      </c>
      <c r="AJ25" s="77">
        <f t="shared" si="21"/>
        <v>1404.0177699999999</v>
      </c>
      <c r="AK25" s="77">
        <f t="shared" si="21"/>
        <v>1376.6385009999999</v>
      </c>
      <c r="AL25" s="77">
        <f t="shared" si="21"/>
        <v>1272.7855099999999</v>
      </c>
      <c r="AM25" s="77">
        <f t="shared" si="21"/>
        <v>1294.062277</v>
      </c>
      <c r="AN25" s="77">
        <f t="shared" si="21"/>
        <v>1130.6174782209841</v>
      </c>
      <c r="AO25" s="77">
        <f t="shared" si="21"/>
        <v>979.01423062535537</v>
      </c>
      <c r="AP25" s="77">
        <f t="shared" si="21"/>
        <v>936.74518938350229</v>
      </c>
      <c r="AQ25" s="77">
        <f t="shared" si="21"/>
        <v>966.66141098431035</v>
      </c>
      <c r="AR25" s="77">
        <f t="shared" si="21"/>
        <v>976.72348807670528</v>
      </c>
      <c r="AS25" s="77">
        <f t="shared" si="21"/>
        <v>1022.5462890094175</v>
      </c>
      <c r="AT25" s="77">
        <f t="shared" si="21"/>
        <v>1160.1118704816981</v>
      </c>
      <c r="AU25" s="77">
        <f t="shared" si="21"/>
        <v>1316.6524154473007</v>
      </c>
      <c r="AV25" s="77">
        <f t="shared" si="21"/>
        <v>1426.4960982553584</v>
      </c>
      <c r="AW25" s="77">
        <f t="shared" si="21"/>
        <v>1451.9533427325675</v>
      </c>
      <c r="AX25" s="77">
        <f t="shared" si="21"/>
        <v>1266.938646748275</v>
      </c>
      <c r="AY25" s="77">
        <f t="shared" si="21"/>
        <v>1218.7737347906109</v>
      </c>
      <c r="AZ25" s="77">
        <f t="shared" si="21"/>
        <v>1015.7314389153898</v>
      </c>
      <c r="BA25" s="77">
        <f t="shared" si="21"/>
        <v>946.39901903189161</v>
      </c>
      <c r="BB25" s="77">
        <f t="shared" si="21"/>
        <v>920.29576820803004</v>
      </c>
      <c r="BC25" s="77">
        <f t="shared" si="21"/>
        <v>928.35477654539068</v>
      </c>
      <c r="BD25" s="77">
        <f t="shared" si="21"/>
        <v>944.89788925618222</v>
      </c>
      <c r="BE25" s="77">
        <f t="shared" si="21"/>
        <v>981.59276649122808</v>
      </c>
      <c r="BF25" s="77">
        <f t="shared" si="21"/>
        <v>1103.4383485557555</v>
      </c>
      <c r="BG25" s="77">
        <f t="shared" si="21"/>
        <v>1227.5511757085064</v>
      </c>
      <c r="BH25" s="77">
        <f t="shared" si="21"/>
        <v>1413.974905943001</v>
      </c>
      <c r="BI25" s="77">
        <f t="shared" si="21"/>
        <v>1486.7816906402916</v>
      </c>
      <c r="BJ25" s="77">
        <f t="shared" si="21"/>
        <v>1297.7314394067321</v>
      </c>
      <c r="BK25" s="77">
        <f t="shared" si="21"/>
        <v>1269.9982296548928</v>
      </c>
      <c r="BL25" s="77">
        <f t="shared" si="21"/>
        <v>1064.0632860000001</v>
      </c>
      <c r="BM25" s="77">
        <f t="shared" si="21"/>
        <v>1015.9665649999999</v>
      </c>
      <c r="BN25" s="77">
        <f t="shared" si="21"/>
        <v>919.04499099999998</v>
      </c>
      <c r="BO25" s="77">
        <f t="shared" si="21"/>
        <v>943.01244499999996</v>
      </c>
      <c r="BP25" s="77">
        <f t="shared" si="21"/>
        <v>952.05334899999991</v>
      </c>
      <c r="BQ25" s="77">
        <f t="shared" ref="BQ25:CN25" si="22">BQ11</f>
        <v>986.39372299999991</v>
      </c>
      <c r="BR25" s="77">
        <f t="shared" si="22"/>
        <v>1113.23894</v>
      </c>
      <c r="BS25" s="77">
        <f t="shared" si="22"/>
        <v>1314.7533539999999</v>
      </c>
      <c r="BT25" s="77">
        <f t="shared" si="22"/>
        <v>1504.5904559999999</v>
      </c>
      <c r="BU25" s="77">
        <f t="shared" si="22"/>
        <v>1384.1365149999999</v>
      </c>
      <c r="BV25" s="77">
        <f t="shared" si="22"/>
        <v>1184.676015</v>
      </c>
      <c r="BW25" s="77">
        <f t="shared" si="22"/>
        <v>1247.8502120000001</v>
      </c>
      <c r="BX25" s="77">
        <f t="shared" si="22"/>
        <v>1001.031175</v>
      </c>
      <c r="BY25" s="77">
        <f t="shared" si="22"/>
        <v>990.24637099999995</v>
      </c>
      <c r="BZ25" s="77">
        <f t="shared" si="22"/>
        <v>947.18348900000001</v>
      </c>
      <c r="CA25" s="77">
        <f t="shared" si="22"/>
        <v>964.74570499999993</v>
      </c>
      <c r="CB25" s="77">
        <f t="shared" si="22"/>
        <v>966.09504599999991</v>
      </c>
      <c r="CC25" s="77">
        <f t="shared" si="22"/>
        <v>961.91927399999997</v>
      </c>
      <c r="CD25" s="77">
        <f t="shared" si="22"/>
        <v>1073.363605</v>
      </c>
      <c r="CE25" s="77">
        <f t="shared" si="22"/>
        <v>1162.143278</v>
      </c>
      <c r="CF25" s="77">
        <f t="shared" si="22"/>
        <v>1296.79213</v>
      </c>
      <c r="CG25" s="77">
        <f t="shared" si="22"/>
        <v>1300.6307569999999</v>
      </c>
      <c r="CH25" s="77">
        <f t="shared" si="22"/>
        <v>1260.947719</v>
      </c>
      <c r="CI25" s="77">
        <f t="shared" si="22"/>
        <v>1184.122762</v>
      </c>
      <c r="CJ25" s="77">
        <f t="shared" si="22"/>
        <v>1039.173814</v>
      </c>
      <c r="CK25" s="77">
        <f t="shared" si="22"/>
        <v>1005.914457</v>
      </c>
      <c r="CL25" s="77">
        <f t="shared" si="22"/>
        <v>938.28058799999997</v>
      </c>
      <c r="CM25" s="77">
        <f t="shared" si="22"/>
        <v>960.15911399999993</v>
      </c>
      <c r="CN25" s="77">
        <f t="shared" si="22"/>
        <v>952.71133199999997</v>
      </c>
      <c r="CO25" s="155"/>
      <c r="CP25" s="147"/>
      <c r="CQ25" s="147"/>
      <c r="CR25" s="147"/>
      <c r="CS25" s="147"/>
      <c r="CT25" s="147"/>
      <c r="CU25" s="2"/>
      <c r="CW25" s="172">
        <v>-84.491474000000352</v>
      </c>
      <c r="CX25" s="172">
        <v>-50.559405000000268</v>
      </c>
      <c r="CY25" s="172">
        <v>-60.346720000000076</v>
      </c>
      <c r="CZ25" s="172">
        <v>3.6918439999999446</v>
      </c>
      <c r="DA25" s="172">
        <v>12.935155000000128</v>
      </c>
      <c r="DB25" s="172">
        <v>60.681206000000202</v>
      </c>
      <c r="DC25" s="172">
        <v>133.88757899999996</v>
      </c>
      <c r="DD25" s="172">
        <v>126.18230000000017</v>
      </c>
      <c r="DE25" s="172">
        <v>151.47038299999969</v>
      </c>
    </row>
    <row r="26" spans="1:109">
      <c r="A26" s="59" t="s">
        <v>55</v>
      </c>
      <c r="B26" s="7"/>
      <c r="C26" s="76" t="s">
        <v>56</v>
      </c>
      <c r="D26" s="77">
        <f>D5-D11</f>
        <v>0</v>
      </c>
      <c r="E26" s="77">
        <f t="shared" ref="E26:BK26" si="23">E5-E11</f>
        <v>0</v>
      </c>
      <c r="F26" s="77">
        <f t="shared" si="23"/>
        <v>0</v>
      </c>
      <c r="G26" s="77">
        <f t="shared" si="23"/>
        <v>0</v>
      </c>
      <c r="H26" s="77">
        <f t="shared" si="23"/>
        <v>0</v>
      </c>
      <c r="I26" s="77">
        <f t="shared" si="23"/>
        <v>0</v>
      </c>
      <c r="J26" s="77">
        <f t="shared" si="23"/>
        <v>0</v>
      </c>
      <c r="K26" s="77">
        <f t="shared" si="23"/>
        <v>0</v>
      </c>
      <c r="L26" s="77">
        <f t="shared" si="23"/>
        <v>0</v>
      </c>
      <c r="M26" s="77">
        <f t="shared" si="23"/>
        <v>0</v>
      </c>
      <c r="N26" s="77">
        <f t="shared" si="23"/>
        <v>0</v>
      </c>
      <c r="O26" s="77">
        <f t="shared" si="23"/>
        <v>0</v>
      </c>
      <c r="P26" s="78">
        <f t="shared" si="23"/>
        <v>0</v>
      </c>
      <c r="Q26" s="78">
        <f t="shared" si="23"/>
        <v>0</v>
      </c>
      <c r="R26" s="78">
        <f t="shared" si="23"/>
        <v>0</v>
      </c>
      <c r="S26" s="78">
        <f t="shared" si="23"/>
        <v>0</v>
      </c>
      <c r="T26" s="78">
        <f t="shared" si="23"/>
        <v>0</v>
      </c>
      <c r="U26" s="78">
        <f t="shared" si="23"/>
        <v>0</v>
      </c>
      <c r="V26" s="78">
        <f t="shared" si="23"/>
        <v>0</v>
      </c>
      <c r="W26" s="78">
        <f t="shared" si="23"/>
        <v>0</v>
      </c>
      <c r="X26" s="78">
        <f t="shared" si="23"/>
        <v>0</v>
      </c>
      <c r="Y26" s="78">
        <f t="shared" si="23"/>
        <v>0</v>
      </c>
      <c r="Z26" s="78">
        <f t="shared" si="23"/>
        <v>0</v>
      </c>
      <c r="AA26" s="78">
        <f t="shared" si="23"/>
        <v>0</v>
      </c>
      <c r="AB26" s="79">
        <f t="shared" si="23"/>
        <v>0</v>
      </c>
      <c r="AC26" s="79">
        <f t="shared" si="23"/>
        <v>0</v>
      </c>
      <c r="AD26" s="79">
        <f t="shared" si="23"/>
        <v>0</v>
      </c>
      <c r="AE26" s="79">
        <f t="shared" si="23"/>
        <v>0</v>
      </c>
      <c r="AF26" s="79">
        <f t="shared" si="23"/>
        <v>0</v>
      </c>
      <c r="AG26" s="79">
        <f t="shared" si="23"/>
        <v>0</v>
      </c>
      <c r="AH26" s="79">
        <f t="shared" si="23"/>
        <v>0</v>
      </c>
      <c r="AI26" s="79">
        <f t="shared" si="23"/>
        <v>0</v>
      </c>
      <c r="AJ26" s="79">
        <f t="shared" si="23"/>
        <v>0</v>
      </c>
      <c r="AK26" s="79">
        <f t="shared" si="23"/>
        <v>0</v>
      </c>
      <c r="AL26" s="79">
        <f t="shared" si="23"/>
        <v>0</v>
      </c>
      <c r="AM26" s="79">
        <f t="shared" si="23"/>
        <v>0</v>
      </c>
      <c r="AN26" s="80">
        <f t="shared" si="23"/>
        <v>-38.238944220984195</v>
      </c>
      <c r="AO26" s="80">
        <f t="shared" si="23"/>
        <v>-9.4441466253554154</v>
      </c>
      <c r="AP26" s="80">
        <f t="shared" si="23"/>
        <v>-17.746067383502236</v>
      </c>
      <c r="AQ26" s="80">
        <f t="shared" si="23"/>
        <v>-8.5425959843103101</v>
      </c>
      <c r="AR26" s="80">
        <f t="shared" si="23"/>
        <v>-29.559012076705244</v>
      </c>
      <c r="AS26" s="80">
        <f t="shared" si="23"/>
        <v>-5.5131690094174246</v>
      </c>
      <c r="AT26" s="80">
        <f t="shared" si="23"/>
        <v>20.359457518301951</v>
      </c>
      <c r="AU26" s="80">
        <f t="shared" si="23"/>
        <v>-4.081024447300706</v>
      </c>
      <c r="AV26" s="80">
        <f t="shared" si="23"/>
        <v>28.630636744641606</v>
      </c>
      <c r="AW26" s="80">
        <f t="shared" si="23"/>
        <v>30.30275426743242</v>
      </c>
      <c r="AX26" s="80">
        <f t="shared" si="23"/>
        <v>9.6586182517251018</v>
      </c>
      <c r="AY26" s="80">
        <f t="shared" si="23"/>
        <v>16.882311209389172</v>
      </c>
      <c r="AZ26" s="81">
        <f t="shared" si="23"/>
        <v>31.293992084610181</v>
      </c>
      <c r="BA26" s="81">
        <f t="shared" si="23"/>
        <v>33.090272968108366</v>
      </c>
      <c r="BB26" s="81">
        <f t="shared" si="23"/>
        <v>4.6508647919699797</v>
      </c>
      <c r="BC26" s="81">
        <f t="shared" si="23"/>
        <v>24.724407454609377</v>
      </c>
      <c r="BD26" s="81">
        <f t="shared" si="23"/>
        <v>1.9896237438177877</v>
      </c>
      <c r="BE26" s="81">
        <f t="shared" si="23"/>
        <v>-2.5359254912281131</v>
      </c>
      <c r="BF26" s="81">
        <f t="shared" si="23"/>
        <v>10.639791444244565</v>
      </c>
      <c r="BG26" s="81">
        <f t="shared" si="23"/>
        <v>-3.3167647085065255</v>
      </c>
      <c r="BH26" s="81">
        <f t="shared" si="23"/>
        <v>-1.5067469430009623</v>
      </c>
      <c r="BI26" s="81">
        <f t="shared" si="23"/>
        <v>-20.725546640291668</v>
      </c>
      <c r="BJ26" s="81">
        <f t="shared" si="23"/>
        <v>-26.307428406732015</v>
      </c>
      <c r="BK26" s="81">
        <f t="shared" si="23"/>
        <v>-11.879290654892884</v>
      </c>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155"/>
      <c r="CP26" s="147"/>
      <c r="CQ26" s="147"/>
      <c r="CR26" s="147"/>
      <c r="CS26" s="147"/>
      <c r="CT26" s="147"/>
      <c r="CU26" s="2"/>
      <c r="CW26" s="172">
        <v>12.351722999999755</v>
      </c>
      <c r="CX26" s="172">
        <v>-7.171897000000242</v>
      </c>
      <c r="CY26" s="172">
        <v>13.871539999999939</v>
      </c>
      <c r="CZ26" s="172">
        <v>47.437548000000028</v>
      </c>
      <c r="DA26" s="172">
        <v>119.42827799999999</v>
      </c>
      <c r="DB26" s="172">
        <v>85.203825000000165</v>
      </c>
      <c r="DC26" s="172">
        <v>94.412970000000087</v>
      </c>
      <c r="DD26" s="172">
        <v>6.0368450000001772</v>
      </c>
      <c r="DE26" s="172">
        <v>403.06725799999992</v>
      </c>
    </row>
    <row r="27" spans="1:109">
      <c r="A27" s="59" t="s">
        <v>57</v>
      </c>
      <c r="B27" s="7"/>
      <c r="C27" s="82" t="s">
        <v>58</v>
      </c>
      <c r="D27" s="83">
        <v>30</v>
      </c>
      <c r="E27" s="83">
        <v>31</v>
      </c>
      <c r="F27" s="83">
        <v>30</v>
      </c>
      <c r="G27" s="83">
        <v>31</v>
      </c>
      <c r="H27" s="83">
        <v>31</v>
      </c>
      <c r="I27" s="83">
        <v>30</v>
      </c>
      <c r="J27" s="83">
        <v>31</v>
      </c>
      <c r="K27" s="83">
        <v>30</v>
      </c>
      <c r="L27" s="83">
        <v>31</v>
      </c>
      <c r="M27" s="83">
        <v>31</v>
      </c>
      <c r="N27" s="83">
        <v>28</v>
      </c>
      <c r="O27" s="83">
        <v>31</v>
      </c>
      <c r="P27" s="84">
        <v>30</v>
      </c>
      <c r="Q27" s="84">
        <v>31</v>
      </c>
      <c r="R27" s="84">
        <v>30</v>
      </c>
      <c r="S27" s="84">
        <v>31</v>
      </c>
      <c r="T27" s="84">
        <v>31</v>
      </c>
      <c r="U27" s="84">
        <v>30</v>
      </c>
      <c r="V27" s="84">
        <v>31</v>
      </c>
      <c r="W27" s="84">
        <v>30</v>
      </c>
      <c r="X27" s="84">
        <v>31</v>
      </c>
      <c r="Y27" s="84">
        <v>31</v>
      </c>
      <c r="Z27" s="84">
        <v>28</v>
      </c>
      <c r="AA27" s="84">
        <v>31</v>
      </c>
      <c r="AB27" s="85">
        <v>30</v>
      </c>
      <c r="AC27" s="85">
        <v>31</v>
      </c>
      <c r="AD27" s="85">
        <v>30</v>
      </c>
      <c r="AE27" s="85">
        <v>31</v>
      </c>
      <c r="AF27" s="85">
        <v>31</v>
      </c>
      <c r="AG27" s="85">
        <v>30</v>
      </c>
      <c r="AH27" s="85">
        <v>31</v>
      </c>
      <c r="AI27" s="85">
        <v>30</v>
      </c>
      <c r="AJ27" s="85">
        <v>31</v>
      </c>
      <c r="AK27" s="85">
        <v>31</v>
      </c>
      <c r="AL27" s="85">
        <v>28</v>
      </c>
      <c r="AM27" s="85">
        <v>31</v>
      </c>
      <c r="AN27" s="86">
        <v>30</v>
      </c>
      <c r="AO27" s="86">
        <v>31</v>
      </c>
      <c r="AP27" s="86">
        <v>30</v>
      </c>
      <c r="AQ27" s="86">
        <v>31</v>
      </c>
      <c r="AR27" s="86">
        <v>31</v>
      </c>
      <c r="AS27" s="86">
        <v>30</v>
      </c>
      <c r="AT27" s="86">
        <v>31</v>
      </c>
      <c r="AU27" s="86">
        <v>30</v>
      </c>
      <c r="AV27" s="86">
        <v>31</v>
      </c>
      <c r="AW27" s="86">
        <v>31</v>
      </c>
      <c r="AX27" s="86">
        <v>28</v>
      </c>
      <c r="AY27" s="86">
        <v>31</v>
      </c>
      <c r="AZ27" s="87">
        <v>30</v>
      </c>
      <c r="BA27" s="87">
        <v>31</v>
      </c>
      <c r="BB27" s="87">
        <v>30</v>
      </c>
      <c r="BC27" s="87">
        <v>31</v>
      </c>
      <c r="BD27" s="87">
        <v>31</v>
      </c>
      <c r="BE27" s="87">
        <v>30</v>
      </c>
      <c r="BF27" s="87">
        <v>31</v>
      </c>
      <c r="BG27" s="87">
        <v>30</v>
      </c>
      <c r="BH27" s="87">
        <v>31</v>
      </c>
      <c r="BI27" s="87">
        <v>31</v>
      </c>
      <c r="BJ27" s="87">
        <v>28</v>
      </c>
      <c r="BK27" s="87">
        <v>31</v>
      </c>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155"/>
      <c r="CP27" s="147"/>
      <c r="CQ27" s="147"/>
      <c r="CR27" s="147"/>
      <c r="CS27" s="147"/>
      <c r="CT27" s="147"/>
      <c r="CU27" s="2"/>
    </row>
    <row r="28" spans="1:109" ht="25.5">
      <c r="A28" s="88" t="s">
        <v>59</v>
      </c>
      <c r="B28" s="7"/>
      <c r="C28" s="82" t="s">
        <v>60</v>
      </c>
      <c r="D28" s="77">
        <f>(SUM($D$26:$O$26))*D27/365</f>
        <v>0</v>
      </c>
      <c r="E28" s="77">
        <f t="shared" ref="E28:O28" si="24">(SUM($D$26:$O$26))*E27/365</f>
        <v>0</v>
      </c>
      <c r="F28" s="77">
        <f t="shared" si="24"/>
        <v>0</v>
      </c>
      <c r="G28" s="77">
        <f t="shared" si="24"/>
        <v>0</v>
      </c>
      <c r="H28" s="77">
        <f t="shared" si="24"/>
        <v>0</v>
      </c>
      <c r="I28" s="77">
        <f t="shared" si="24"/>
        <v>0</v>
      </c>
      <c r="J28" s="77">
        <f t="shared" si="24"/>
        <v>0</v>
      </c>
      <c r="K28" s="77">
        <f t="shared" si="24"/>
        <v>0</v>
      </c>
      <c r="L28" s="77">
        <f t="shared" si="24"/>
        <v>0</v>
      </c>
      <c r="M28" s="77">
        <f t="shared" si="24"/>
        <v>0</v>
      </c>
      <c r="N28" s="77">
        <f t="shared" si="24"/>
        <v>0</v>
      </c>
      <c r="O28" s="77">
        <f t="shared" si="24"/>
        <v>0</v>
      </c>
      <c r="P28" s="78">
        <f>(SUM($P$26:$AA$26))*P27/365</f>
        <v>0</v>
      </c>
      <c r="Q28" s="78">
        <f t="shared" ref="Q28:AA28" si="25">(SUM($P$26:$AA$26))*Q27/365</f>
        <v>0</v>
      </c>
      <c r="R28" s="78">
        <f t="shared" si="25"/>
        <v>0</v>
      </c>
      <c r="S28" s="78">
        <f t="shared" si="25"/>
        <v>0</v>
      </c>
      <c r="T28" s="78">
        <f t="shared" si="25"/>
        <v>0</v>
      </c>
      <c r="U28" s="78">
        <f t="shared" si="25"/>
        <v>0</v>
      </c>
      <c r="V28" s="78">
        <f t="shared" si="25"/>
        <v>0</v>
      </c>
      <c r="W28" s="78">
        <f t="shared" si="25"/>
        <v>0</v>
      </c>
      <c r="X28" s="78">
        <f t="shared" si="25"/>
        <v>0</v>
      </c>
      <c r="Y28" s="78">
        <f t="shared" si="25"/>
        <v>0</v>
      </c>
      <c r="Z28" s="78">
        <f t="shared" si="25"/>
        <v>0</v>
      </c>
      <c r="AA28" s="78">
        <f t="shared" si="25"/>
        <v>0</v>
      </c>
      <c r="AB28" s="79">
        <f>(SUM($AB$26:$AM$26))*AB27/365</f>
        <v>0</v>
      </c>
      <c r="AC28" s="79">
        <f t="shared" ref="AC28:AM28" si="26">(SUM($AB$26:$AM$26))*AC27/365</f>
        <v>0</v>
      </c>
      <c r="AD28" s="79">
        <f t="shared" si="26"/>
        <v>0</v>
      </c>
      <c r="AE28" s="79">
        <f t="shared" si="26"/>
        <v>0</v>
      </c>
      <c r="AF28" s="79">
        <f t="shared" si="26"/>
        <v>0</v>
      </c>
      <c r="AG28" s="79">
        <f t="shared" si="26"/>
        <v>0</v>
      </c>
      <c r="AH28" s="79">
        <f t="shared" si="26"/>
        <v>0</v>
      </c>
      <c r="AI28" s="79">
        <f t="shared" si="26"/>
        <v>0</v>
      </c>
      <c r="AJ28" s="79">
        <f t="shared" si="26"/>
        <v>0</v>
      </c>
      <c r="AK28" s="79">
        <f t="shared" si="26"/>
        <v>0</v>
      </c>
      <c r="AL28" s="79">
        <f t="shared" si="26"/>
        <v>0</v>
      </c>
      <c r="AM28" s="79">
        <f t="shared" si="26"/>
        <v>0</v>
      </c>
      <c r="AN28" s="80">
        <f>(SUM($AN$26:$AY$26))*AN27/365</f>
        <v>-0.59927521282892704</v>
      </c>
      <c r="AO28" s="80">
        <f>(SUM($AN$26:$AY$26))*AO27/365</f>
        <v>-0.61925105325655805</v>
      </c>
      <c r="AP28" s="80">
        <f t="shared" ref="AP28:AY28" si="27">(SUM($AN$26:$AY$26))*AP27/365</f>
        <v>-0.59927521282892704</v>
      </c>
      <c r="AQ28" s="80">
        <f t="shared" si="27"/>
        <v>-0.61925105325655805</v>
      </c>
      <c r="AR28" s="80">
        <f t="shared" si="27"/>
        <v>-0.61925105325655805</v>
      </c>
      <c r="AS28" s="80">
        <f t="shared" si="27"/>
        <v>-0.59927521282892704</v>
      </c>
      <c r="AT28" s="80">
        <f t="shared" si="27"/>
        <v>-0.61925105325655805</v>
      </c>
      <c r="AU28" s="80">
        <f t="shared" si="27"/>
        <v>-0.59927521282892704</v>
      </c>
      <c r="AV28" s="80">
        <f t="shared" si="27"/>
        <v>-0.61925105325655805</v>
      </c>
      <c r="AW28" s="80">
        <f t="shared" si="27"/>
        <v>-0.61925105325655805</v>
      </c>
      <c r="AX28" s="80">
        <f t="shared" si="27"/>
        <v>-0.55932353197366524</v>
      </c>
      <c r="AY28" s="80">
        <f t="shared" si="27"/>
        <v>-0.61925105325655805</v>
      </c>
      <c r="AZ28" s="81">
        <f>(SUM($AZ$26:$BK$26))*AZ27/365</f>
        <v>3.2973081898116239</v>
      </c>
      <c r="BA28" s="81">
        <f t="shared" ref="BA28:BK28" si="28">(SUM($AZ$26:$BK$26))*BA27/365</f>
        <v>3.407218462805345</v>
      </c>
      <c r="BB28" s="81">
        <f t="shared" si="28"/>
        <v>3.2973081898116239</v>
      </c>
      <c r="BC28" s="81">
        <f t="shared" si="28"/>
        <v>3.407218462805345</v>
      </c>
      <c r="BD28" s="81">
        <f t="shared" si="28"/>
        <v>3.407218462805345</v>
      </c>
      <c r="BE28" s="81">
        <f t="shared" si="28"/>
        <v>3.2973081898116239</v>
      </c>
      <c r="BF28" s="81">
        <f t="shared" si="28"/>
        <v>3.407218462805345</v>
      </c>
      <c r="BG28" s="81">
        <f t="shared" si="28"/>
        <v>3.2973081898116239</v>
      </c>
      <c r="BH28" s="81">
        <f t="shared" si="28"/>
        <v>3.407218462805345</v>
      </c>
      <c r="BI28" s="81">
        <f t="shared" si="28"/>
        <v>3.407218462805345</v>
      </c>
      <c r="BJ28" s="81">
        <f t="shared" si="28"/>
        <v>3.0774876438241821</v>
      </c>
      <c r="BK28" s="81">
        <f t="shared" si="28"/>
        <v>3.407218462805345</v>
      </c>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155"/>
      <c r="CP28" s="147"/>
      <c r="CQ28" s="147"/>
      <c r="CR28" s="147"/>
      <c r="CS28" s="147"/>
      <c r="CT28" s="147"/>
      <c r="CU28" s="2"/>
    </row>
    <row r="29" spans="1:109">
      <c r="A29" s="187" t="s">
        <v>61</v>
      </c>
      <c r="B29" s="89">
        <v>0.31</v>
      </c>
      <c r="C29" s="82" t="s">
        <v>62</v>
      </c>
      <c r="D29" s="90"/>
      <c r="E29" s="90"/>
      <c r="F29" s="91">
        <f>D$28*$B29</f>
        <v>0</v>
      </c>
      <c r="G29" s="91">
        <f t="shared" ref="G29:BR29" si="29">E$28*$B29</f>
        <v>0</v>
      </c>
      <c r="H29" s="91">
        <f t="shared" si="29"/>
        <v>0</v>
      </c>
      <c r="I29" s="91">
        <f t="shared" si="29"/>
        <v>0</v>
      </c>
      <c r="J29" s="91">
        <f t="shared" si="29"/>
        <v>0</v>
      </c>
      <c r="K29" s="91">
        <f t="shared" si="29"/>
        <v>0</v>
      </c>
      <c r="L29" s="91">
        <f t="shared" si="29"/>
        <v>0</v>
      </c>
      <c r="M29" s="91">
        <f t="shared" si="29"/>
        <v>0</v>
      </c>
      <c r="N29" s="91">
        <f t="shared" si="29"/>
        <v>0</v>
      </c>
      <c r="O29" s="91">
        <f t="shared" si="29"/>
        <v>0</v>
      </c>
      <c r="P29" s="91">
        <f t="shared" si="29"/>
        <v>0</v>
      </c>
      <c r="Q29" s="91">
        <f t="shared" si="29"/>
        <v>0</v>
      </c>
      <c r="R29" s="92">
        <f t="shared" si="29"/>
        <v>0</v>
      </c>
      <c r="S29" s="92">
        <f t="shared" si="29"/>
        <v>0</v>
      </c>
      <c r="T29" s="92">
        <f t="shared" si="29"/>
        <v>0</v>
      </c>
      <c r="U29" s="92">
        <f t="shared" si="29"/>
        <v>0</v>
      </c>
      <c r="V29" s="92">
        <f t="shared" si="29"/>
        <v>0</v>
      </c>
      <c r="W29" s="92">
        <f t="shared" si="29"/>
        <v>0</v>
      </c>
      <c r="X29" s="92">
        <f t="shared" si="29"/>
        <v>0</v>
      </c>
      <c r="Y29" s="92">
        <f t="shared" si="29"/>
        <v>0</v>
      </c>
      <c r="Z29" s="92">
        <f t="shared" si="29"/>
        <v>0</v>
      </c>
      <c r="AA29" s="92">
        <f t="shared" si="29"/>
        <v>0</v>
      </c>
      <c r="AB29" s="92">
        <f t="shared" si="29"/>
        <v>0</v>
      </c>
      <c r="AC29" s="92">
        <f t="shared" si="29"/>
        <v>0</v>
      </c>
      <c r="AD29" s="93">
        <f t="shared" si="29"/>
        <v>0</v>
      </c>
      <c r="AE29" s="93">
        <f t="shared" si="29"/>
        <v>0</v>
      </c>
      <c r="AF29" s="93">
        <f t="shared" si="29"/>
        <v>0</v>
      </c>
      <c r="AG29" s="93">
        <f t="shared" si="29"/>
        <v>0</v>
      </c>
      <c r="AH29" s="93">
        <f t="shared" si="29"/>
        <v>0</v>
      </c>
      <c r="AI29" s="93">
        <f t="shared" si="29"/>
        <v>0</v>
      </c>
      <c r="AJ29" s="93">
        <f t="shared" si="29"/>
        <v>0</v>
      </c>
      <c r="AK29" s="93">
        <f t="shared" si="29"/>
        <v>0</v>
      </c>
      <c r="AL29" s="93">
        <f t="shared" si="29"/>
        <v>0</v>
      </c>
      <c r="AM29" s="93">
        <f t="shared" si="29"/>
        <v>0</v>
      </c>
      <c r="AN29" s="93">
        <f t="shared" si="29"/>
        <v>0</v>
      </c>
      <c r="AO29" s="93">
        <f t="shared" si="29"/>
        <v>0</v>
      </c>
      <c r="AP29" s="94">
        <f t="shared" si="29"/>
        <v>-0.18577531597696739</v>
      </c>
      <c r="AQ29" s="94">
        <f t="shared" si="29"/>
        <v>-0.19196782650953301</v>
      </c>
      <c r="AR29" s="94">
        <f t="shared" si="29"/>
        <v>-0.18577531597696739</v>
      </c>
      <c r="AS29" s="94">
        <f t="shared" si="29"/>
        <v>-0.19196782650953301</v>
      </c>
      <c r="AT29" s="94">
        <f t="shared" si="29"/>
        <v>-0.19196782650953301</v>
      </c>
      <c r="AU29" s="94">
        <f t="shared" si="29"/>
        <v>-0.18577531597696739</v>
      </c>
      <c r="AV29" s="94">
        <f t="shared" si="29"/>
        <v>-0.19196782650953301</v>
      </c>
      <c r="AW29" s="94">
        <f t="shared" si="29"/>
        <v>-0.18577531597696739</v>
      </c>
      <c r="AX29" s="94">
        <f t="shared" si="29"/>
        <v>-0.19196782650953301</v>
      </c>
      <c r="AY29" s="94">
        <f t="shared" si="29"/>
        <v>-0.19196782650953301</v>
      </c>
      <c r="AZ29" s="94">
        <f t="shared" si="29"/>
        <v>-0.17339029491183622</v>
      </c>
      <c r="BA29" s="94">
        <f t="shared" si="29"/>
        <v>-0.19196782650953301</v>
      </c>
      <c r="BB29" s="95">
        <f t="shared" si="29"/>
        <v>1.0221655388416033</v>
      </c>
      <c r="BC29" s="95">
        <f t="shared" si="29"/>
        <v>1.0562377234696569</v>
      </c>
      <c r="BD29" s="95">
        <f t="shared" si="29"/>
        <v>1.0221655388416033</v>
      </c>
      <c r="BE29" s="95">
        <f t="shared" si="29"/>
        <v>1.0562377234696569</v>
      </c>
      <c r="BF29" s="95">
        <f t="shared" si="29"/>
        <v>1.0562377234696569</v>
      </c>
      <c r="BG29" s="95">
        <f t="shared" si="29"/>
        <v>1.0221655388416033</v>
      </c>
      <c r="BH29" s="95">
        <f t="shared" si="29"/>
        <v>1.0562377234696569</v>
      </c>
      <c r="BI29" s="95">
        <f t="shared" si="29"/>
        <v>1.0221655388416033</v>
      </c>
      <c r="BJ29" s="95">
        <f t="shared" si="29"/>
        <v>1.0562377234696569</v>
      </c>
      <c r="BK29" s="95">
        <f t="shared" si="29"/>
        <v>1.0562377234696569</v>
      </c>
      <c r="BL29" s="95">
        <f t="shared" si="29"/>
        <v>0.95402116958549643</v>
      </c>
      <c r="BM29" s="95">
        <f t="shared" si="29"/>
        <v>1.0562377234696569</v>
      </c>
      <c r="BN29" s="96">
        <f t="shared" si="29"/>
        <v>0</v>
      </c>
      <c r="BO29" s="96">
        <f t="shared" si="29"/>
        <v>0</v>
      </c>
      <c r="BP29" s="96">
        <f t="shared" si="29"/>
        <v>0</v>
      </c>
      <c r="BQ29" s="96">
        <f t="shared" si="29"/>
        <v>0</v>
      </c>
      <c r="BR29" s="96">
        <f t="shared" si="29"/>
        <v>0</v>
      </c>
      <c r="BS29" s="96">
        <f t="shared" ref="BS29:CN29" si="30">BQ$28*$B29</f>
        <v>0</v>
      </c>
      <c r="BT29" s="96">
        <f t="shared" si="30"/>
        <v>0</v>
      </c>
      <c r="BU29" s="96">
        <f t="shared" si="30"/>
        <v>0</v>
      </c>
      <c r="BV29" s="96">
        <f t="shared" si="30"/>
        <v>0</v>
      </c>
      <c r="BW29" s="96">
        <f t="shared" si="30"/>
        <v>0</v>
      </c>
      <c r="BX29" s="96">
        <f t="shared" si="30"/>
        <v>0</v>
      </c>
      <c r="BY29" s="96">
        <f t="shared" si="30"/>
        <v>0</v>
      </c>
      <c r="BZ29" s="97">
        <f t="shared" si="30"/>
        <v>0</v>
      </c>
      <c r="CA29" s="97">
        <f t="shared" si="30"/>
        <v>0</v>
      </c>
      <c r="CB29" s="97">
        <f t="shared" si="30"/>
        <v>0</v>
      </c>
      <c r="CC29" s="97">
        <f t="shared" si="30"/>
        <v>0</v>
      </c>
      <c r="CD29" s="97">
        <f t="shared" si="30"/>
        <v>0</v>
      </c>
      <c r="CE29" s="97">
        <f t="shared" si="30"/>
        <v>0</v>
      </c>
      <c r="CF29" s="97">
        <f t="shared" si="30"/>
        <v>0</v>
      </c>
      <c r="CG29" s="97">
        <f t="shared" si="30"/>
        <v>0</v>
      </c>
      <c r="CH29" s="97">
        <f t="shared" si="30"/>
        <v>0</v>
      </c>
      <c r="CI29" s="97">
        <f t="shared" si="30"/>
        <v>0</v>
      </c>
      <c r="CJ29" s="97">
        <f t="shared" si="30"/>
        <v>0</v>
      </c>
      <c r="CK29" s="97">
        <f t="shared" si="30"/>
        <v>0</v>
      </c>
      <c r="CL29" s="98">
        <f t="shared" si="30"/>
        <v>0</v>
      </c>
      <c r="CM29" s="98">
        <f t="shared" si="30"/>
        <v>0</v>
      </c>
      <c r="CN29" s="98">
        <f t="shared" si="30"/>
        <v>0</v>
      </c>
      <c r="CO29" s="155"/>
      <c r="CP29" s="147"/>
      <c r="CQ29" s="147"/>
      <c r="CR29" s="147"/>
      <c r="CS29" s="147"/>
      <c r="CT29" s="147"/>
      <c r="CU29" s="2"/>
    </row>
    <row r="30" spans="1:109">
      <c r="A30" s="187"/>
      <c r="B30" s="89">
        <v>0.37</v>
      </c>
      <c r="C30" s="82" t="s">
        <v>63</v>
      </c>
      <c r="D30" s="90"/>
      <c r="E30" s="90"/>
      <c r="F30" s="90"/>
      <c r="G30" s="90"/>
      <c r="H30" s="91">
        <f>D$28*$B30</f>
        <v>0</v>
      </c>
      <c r="I30" s="91">
        <f t="shared" ref="I30:BT30" si="31">E$28*$B30</f>
        <v>0</v>
      </c>
      <c r="J30" s="91">
        <f t="shared" si="31"/>
        <v>0</v>
      </c>
      <c r="K30" s="91">
        <f t="shared" si="31"/>
        <v>0</v>
      </c>
      <c r="L30" s="91">
        <f t="shared" si="31"/>
        <v>0</v>
      </c>
      <c r="M30" s="91">
        <f t="shared" si="31"/>
        <v>0</v>
      </c>
      <c r="N30" s="91">
        <f t="shared" si="31"/>
        <v>0</v>
      </c>
      <c r="O30" s="91">
        <f t="shared" si="31"/>
        <v>0</v>
      </c>
      <c r="P30" s="91">
        <f t="shared" si="31"/>
        <v>0</v>
      </c>
      <c r="Q30" s="91">
        <f t="shared" si="31"/>
        <v>0</v>
      </c>
      <c r="R30" s="91">
        <f t="shared" si="31"/>
        <v>0</v>
      </c>
      <c r="S30" s="91">
        <f t="shared" si="31"/>
        <v>0</v>
      </c>
      <c r="T30" s="92">
        <f t="shared" si="31"/>
        <v>0</v>
      </c>
      <c r="U30" s="92">
        <f t="shared" si="31"/>
        <v>0</v>
      </c>
      <c r="V30" s="92">
        <f t="shared" si="31"/>
        <v>0</v>
      </c>
      <c r="W30" s="92">
        <f t="shared" si="31"/>
        <v>0</v>
      </c>
      <c r="X30" s="92">
        <f t="shared" si="31"/>
        <v>0</v>
      </c>
      <c r="Y30" s="92">
        <f t="shared" si="31"/>
        <v>0</v>
      </c>
      <c r="Z30" s="92">
        <f t="shared" si="31"/>
        <v>0</v>
      </c>
      <c r="AA30" s="92">
        <f t="shared" si="31"/>
        <v>0</v>
      </c>
      <c r="AB30" s="92">
        <f t="shared" si="31"/>
        <v>0</v>
      </c>
      <c r="AC30" s="92">
        <f t="shared" si="31"/>
        <v>0</v>
      </c>
      <c r="AD30" s="92">
        <f t="shared" si="31"/>
        <v>0</v>
      </c>
      <c r="AE30" s="92">
        <f t="shared" si="31"/>
        <v>0</v>
      </c>
      <c r="AF30" s="93">
        <f t="shared" si="31"/>
        <v>0</v>
      </c>
      <c r="AG30" s="93">
        <f t="shared" si="31"/>
        <v>0</v>
      </c>
      <c r="AH30" s="93">
        <f t="shared" si="31"/>
        <v>0</v>
      </c>
      <c r="AI30" s="93">
        <f t="shared" si="31"/>
        <v>0</v>
      </c>
      <c r="AJ30" s="93">
        <f t="shared" si="31"/>
        <v>0</v>
      </c>
      <c r="AK30" s="93">
        <f t="shared" si="31"/>
        <v>0</v>
      </c>
      <c r="AL30" s="93">
        <f t="shared" si="31"/>
        <v>0</v>
      </c>
      <c r="AM30" s="93">
        <f t="shared" si="31"/>
        <v>0</v>
      </c>
      <c r="AN30" s="93">
        <f t="shared" si="31"/>
        <v>0</v>
      </c>
      <c r="AO30" s="93">
        <f t="shared" si="31"/>
        <v>0</v>
      </c>
      <c r="AP30" s="93">
        <f t="shared" si="31"/>
        <v>0</v>
      </c>
      <c r="AQ30" s="93">
        <f t="shared" si="31"/>
        <v>0</v>
      </c>
      <c r="AR30" s="94">
        <f t="shared" si="31"/>
        <v>-0.221731828746703</v>
      </c>
      <c r="AS30" s="94">
        <f t="shared" si="31"/>
        <v>-0.22912288970492647</v>
      </c>
      <c r="AT30" s="94">
        <f t="shared" si="31"/>
        <v>-0.221731828746703</v>
      </c>
      <c r="AU30" s="94">
        <f t="shared" si="31"/>
        <v>-0.22912288970492647</v>
      </c>
      <c r="AV30" s="94">
        <f t="shared" si="31"/>
        <v>-0.22912288970492647</v>
      </c>
      <c r="AW30" s="94">
        <f t="shared" si="31"/>
        <v>-0.221731828746703</v>
      </c>
      <c r="AX30" s="94">
        <f t="shared" si="31"/>
        <v>-0.22912288970492647</v>
      </c>
      <c r="AY30" s="94">
        <f t="shared" si="31"/>
        <v>-0.221731828746703</v>
      </c>
      <c r="AZ30" s="94">
        <f t="shared" si="31"/>
        <v>-0.22912288970492647</v>
      </c>
      <c r="BA30" s="94">
        <f t="shared" si="31"/>
        <v>-0.22912288970492647</v>
      </c>
      <c r="BB30" s="94">
        <f t="shared" si="31"/>
        <v>-0.20694970683025612</v>
      </c>
      <c r="BC30" s="94">
        <f t="shared" si="31"/>
        <v>-0.22912288970492647</v>
      </c>
      <c r="BD30" s="95">
        <f t="shared" si="31"/>
        <v>1.2200040302303008</v>
      </c>
      <c r="BE30" s="95">
        <f t="shared" si="31"/>
        <v>1.2606708312379777</v>
      </c>
      <c r="BF30" s="95">
        <f t="shared" si="31"/>
        <v>1.2200040302303008</v>
      </c>
      <c r="BG30" s="95">
        <f t="shared" si="31"/>
        <v>1.2606708312379777</v>
      </c>
      <c r="BH30" s="95">
        <f t="shared" si="31"/>
        <v>1.2606708312379777</v>
      </c>
      <c r="BI30" s="95">
        <f t="shared" si="31"/>
        <v>1.2200040302303008</v>
      </c>
      <c r="BJ30" s="95">
        <f t="shared" si="31"/>
        <v>1.2606708312379777</v>
      </c>
      <c r="BK30" s="95">
        <f t="shared" si="31"/>
        <v>1.2200040302303008</v>
      </c>
      <c r="BL30" s="95">
        <f t="shared" si="31"/>
        <v>1.2606708312379777</v>
      </c>
      <c r="BM30" s="95">
        <f t="shared" si="31"/>
        <v>1.2606708312379777</v>
      </c>
      <c r="BN30" s="95">
        <f t="shared" si="31"/>
        <v>1.1386704282149473</v>
      </c>
      <c r="BO30" s="95">
        <f t="shared" si="31"/>
        <v>1.2606708312379777</v>
      </c>
      <c r="BP30" s="96">
        <f t="shared" si="31"/>
        <v>0</v>
      </c>
      <c r="BQ30" s="96">
        <f t="shared" si="31"/>
        <v>0</v>
      </c>
      <c r="BR30" s="96">
        <f t="shared" si="31"/>
        <v>0</v>
      </c>
      <c r="BS30" s="96">
        <f t="shared" si="31"/>
        <v>0</v>
      </c>
      <c r="BT30" s="96">
        <f t="shared" si="31"/>
        <v>0</v>
      </c>
      <c r="BU30" s="96">
        <f t="shared" ref="BU30:CN30" si="32">BQ$28*$B30</f>
        <v>0</v>
      </c>
      <c r="BV30" s="96">
        <f t="shared" si="32"/>
        <v>0</v>
      </c>
      <c r="BW30" s="96">
        <f t="shared" si="32"/>
        <v>0</v>
      </c>
      <c r="BX30" s="96">
        <f t="shared" si="32"/>
        <v>0</v>
      </c>
      <c r="BY30" s="96">
        <f t="shared" si="32"/>
        <v>0</v>
      </c>
      <c r="BZ30" s="96">
        <f t="shared" si="32"/>
        <v>0</v>
      </c>
      <c r="CA30" s="96">
        <f t="shared" si="32"/>
        <v>0</v>
      </c>
      <c r="CB30" s="97">
        <f t="shared" si="32"/>
        <v>0</v>
      </c>
      <c r="CC30" s="97">
        <f t="shared" si="32"/>
        <v>0</v>
      </c>
      <c r="CD30" s="97">
        <f t="shared" si="32"/>
        <v>0</v>
      </c>
      <c r="CE30" s="97">
        <f t="shared" si="32"/>
        <v>0</v>
      </c>
      <c r="CF30" s="97">
        <f t="shared" si="32"/>
        <v>0</v>
      </c>
      <c r="CG30" s="97">
        <f t="shared" si="32"/>
        <v>0</v>
      </c>
      <c r="CH30" s="97">
        <f t="shared" si="32"/>
        <v>0</v>
      </c>
      <c r="CI30" s="97">
        <f t="shared" si="32"/>
        <v>0</v>
      </c>
      <c r="CJ30" s="97">
        <f t="shared" si="32"/>
        <v>0</v>
      </c>
      <c r="CK30" s="97">
        <f t="shared" si="32"/>
        <v>0</v>
      </c>
      <c r="CL30" s="97">
        <f t="shared" si="32"/>
        <v>0</v>
      </c>
      <c r="CM30" s="97">
        <f t="shared" si="32"/>
        <v>0</v>
      </c>
      <c r="CN30" s="98">
        <f t="shared" si="32"/>
        <v>0</v>
      </c>
      <c r="CO30" s="155"/>
      <c r="CP30" s="147"/>
      <c r="CQ30" s="147"/>
      <c r="CR30" s="147"/>
      <c r="CS30" s="147"/>
      <c r="CT30" s="147"/>
      <c r="CU30" s="2"/>
    </row>
    <row r="31" spans="1:109">
      <c r="A31" s="187"/>
      <c r="B31" s="89">
        <v>0.21</v>
      </c>
      <c r="C31" s="82" t="s">
        <v>64</v>
      </c>
      <c r="D31" s="90"/>
      <c r="E31" s="90"/>
      <c r="F31" s="90"/>
      <c r="G31" s="90"/>
      <c r="H31" s="90"/>
      <c r="I31" s="90"/>
      <c r="J31" s="90"/>
      <c r="K31" s="91">
        <f>D$28*$B31</f>
        <v>0</v>
      </c>
      <c r="L31" s="91">
        <f t="shared" ref="L31:BW31" si="33">E$28*$B31</f>
        <v>0</v>
      </c>
      <c r="M31" s="91">
        <f t="shared" si="33"/>
        <v>0</v>
      </c>
      <c r="N31" s="91">
        <f t="shared" si="33"/>
        <v>0</v>
      </c>
      <c r="O31" s="91">
        <f t="shared" si="33"/>
        <v>0</v>
      </c>
      <c r="P31" s="91">
        <f t="shared" si="33"/>
        <v>0</v>
      </c>
      <c r="Q31" s="91">
        <f t="shared" si="33"/>
        <v>0</v>
      </c>
      <c r="R31" s="91">
        <f t="shared" si="33"/>
        <v>0</v>
      </c>
      <c r="S31" s="91">
        <f t="shared" si="33"/>
        <v>0</v>
      </c>
      <c r="T31" s="91">
        <f t="shared" si="33"/>
        <v>0</v>
      </c>
      <c r="U31" s="91">
        <f t="shared" si="33"/>
        <v>0</v>
      </c>
      <c r="V31" s="91">
        <f t="shared" si="33"/>
        <v>0</v>
      </c>
      <c r="W31" s="92">
        <f t="shared" si="33"/>
        <v>0</v>
      </c>
      <c r="X31" s="92">
        <f t="shared" si="33"/>
        <v>0</v>
      </c>
      <c r="Y31" s="92">
        <f t="shared" si="33"/>
        <v>0</v>
      </c>
      <c r="Z31" s="92">
        <f t="shared" si="33"/>
        <v>0</v>
      </c>
      <c r="AA31" s="92">
        <f t="shared" si="33"/>
        <v>0</v>
      </c>
      <c r="AB31" s="92">
        <f t="shared" si="33"/>
        <v>0</v>
      </c>
      <c r="AC31" s="92">
        <f t="shared" si="33"/>
        <v>0</v>
      </c>
      <c r="AD31" s="92">
        <f t="shared" si="33"/>
        <v>0</v>
      </c>
      <c r="AE31" s="92">
        <f t="shared" si="33"/>
        <v>0</v>
      </c>
      <c r="AF31" s="92">
        <f t="shared" si="33"/>
        <v>0</v>
      </c>
      <c r="AG31" s="92">
        <f t="shared" si="33"/>
        <v>0</v>
      </c>
      <c r="AH31" s="92">
        <f t="shared" si="33"/>
        <v>0</v>
      </c>
      <c r="AI31" s="93">
        <f t="shared" si="33"/>
        <v>0</v>
      </c>
      <c r="AJ31" s="93">
        <f t="shared" si="33"/>
        <v>0</v>
      </c>
      <c r="AK31" s="93">
        <f t="shared" si="33"/>
        <v>0</v>
      </c>
      <c r="AL31" s="93">
        <f t="shared" si="33"/>
        <v>0</v>
      </c>
      <c r="AM31" s="93">
        <f t="shared" si="33"/>
        <v>0</v>
      </c>
      <c r="AN31" s="93">
        <f t="shared" si="33"/>
        <v>0</v>
      </c>
      <c r="AO31" s="93">
        <f t="shared" si="33"/>
        <v>0</v>
      </c>
      <c r="AP31" s="93">
        <f t="shared" si="33"/>
        <v>0</v>
      </c>
      <c r="AQ31" s="93">
        <f t="shared" si="33"/>
        <v>0</v>
      </c>
      <c r="AR31" s="93">
        <f t="shared" si="33"/>
        <v>0</v>
      </c>
      <c r="AS31" s="93">
        <f t="shared" si="33"/>
        <v>0</v>
      </c>
      <c r="AT31" s="93">
        <f t="shared" si="33"/>
        <v>0</v>
      </c>
      <c r="AU31" s="94">
        <f t="shared" si="33"/>
        <v>-0.12584779469407467</v>
      </c>
      <c r="AV31" s="94">
        <f t="shared" si="33"/>
        <v>-0.13004272118387719</v>
      </c>
      <c r="AW31" s="94">
        <f t="shared" si="33"/>
        <v>-0.12584779469407467</v>
      </c>
      <c r="AX31" s="94">
        <f t="shared" si="33"/>
        <v>-0.13004272118387719</v>
      </c>
      <c r="AY31" s="94">
        <f t="shared" si="33"/>
        <v>-0.13004272118387719</v>
      </c>
      <c r="AZ31" s="94">
        <f t="shared" si="33"/>
        <v>-0.12584779469407467</v>
      </c>
      <c r="BA31" s="94">
        <f t="shared" si="33"/>
        <v>-0.13004272118387719</v>
      </c>
      <c r="BB31" s="94">
        <f t="shared" si="33"/>
        <v>-0.12584779469407467</v>
      </c>
      <c r="BC31" s="94">
        <f t="shared" si="33"/>
        <v>-0.13004272118387719</v>
      </c>
      <c r="BD31" s="94">
        <f t="shared" si="33"/>
        <v>-0.13004272118387719</v>
      </c>
      <c r="BE31" s="94">
        <f t="shared" si="33"/>
        <v>-0.1174579417144697</v>
      </c>
      <c r="BF31" s="94">
        <f t="shared" si="33"/>
        <v>-0.13004272118387719</v>
      </c>
      <c r="BG31" s="95">
        <f t="shared" si="33"/>
        <v>0.69243471986044103</v>
      </c>
      <c r="BH31" s="95">
        <f t="shared" si="33"/>
        <v>0.71551587718912246</v>
      </c>
      <c r="BI31" s="95">
        <f t="shared" si="33"/>
        <v>0.69243471986044103</v>
      </c>
      <c r="BJ31" s="95">
        <f t="shared" si="33"/>
        <v>0.71551587718912246</v>
      </c>
      <c r="BK31" s="95">
        <f t="shared" si="33"/>
        <v>0.71551587718912246</v>
      </c>
      <c r="BL31" s="95">
        <f t="shared" si="33"/>
        <v>0.69243471986044103</v>
      </c>
      <c r="BM31" s="95">
        <f t="shared" si="33"/>
        <v>0.71551587718912246</v>
      </c>
      <c r="BN31" s="95">
        <f t="shared" si="33"/>
        <v>0.69243471986044103</v>
      </c>
      <c r="BO31" s="95">
        <f t="shared" si="33"/>
        <v>0.71551587718912246</v>
      </c>
      <c r="BP31" s="95">
        <f t="shared" si="33"/>
        <v>0.71551587718912246</v>
      </c>
      <c r="BQ31" s="95">
        <f t="shared" si="33"/>
        <v>0.64627240520307816</v>
      </c>
      <c r="BR31" s="95">
        <f t="shared" si="33"/>
        <v>0.71551587718912246</v>
      </c>
      <c r="BS31" s="96">
        <f t="shared" si="33"/>
        <v>0</v>
      </c>
      <c r="BT31" s="96">
        <f t="shared" si="33"/>
        <v>0</v>
      </c>
      <c r="BU31" s="96">
        <f t="shared" si="33"/>
        <v>0</v>
      </c>
      <c r="BV31" s="96">
        <f t="shared" si="33"/>
        <v>0</v>
      </c>
      <c r="BW31" s="96">
        <f t="shared" si="33"/>
        <v>0</v>
      </c>
      <c r="BX31" s="96">
        <f t="shared" ref="BX31:CN31" si="34">BQ$28*$B31</f>
        <v>0</v>
      </c>
      <c r="BY31" s="96">
        <f t="shared" si="34"/>
        <v>0</v>
      </c>
      <c r="BZ31" s="96">
        <f t="shared" si="34"/>
        <v>0</v>
      </c>
      <c r="CA31" s="96">
        <f t="shared" si="34"/>
        <v>0</v>
      </c>
      <c r="CB31" s="96">
        <f t="shared" si="34"/>
        <v>0</v>
      </c>
      <c r="CC31" s="96">
        <f t="shared" si="34"/>
        <v>0</v>
      </c>
      <c r="CD31" s="96">
        <f t="shared" si="34"/>
        <v>0</v>
      </c>
      <c r="CE31" s="97">
        <f t="shared" si="34"/>
        <v>0</v>
      </c>
      <c r="CF31" s="97">
        <f t="shared" si="34"/>
        <v>0</v>
      </c>
      <c r="CG31" s="97">
        <f t="shared" si="34"/>
        <v>0</v>
      </c>
      <c r="CH31" s="97">
        <f t="shared" si="34"/>
        <v>0</v>
      </c>
      <c r="CI31" s="97">
        <f t="shared" si="34"/>
        <v>0</v>
      </c>
      <c r="CJ31" s="97">
        <f t="shared" si="34"/>
        <v>0</v>
      </c>
      <c r="CK31" s="97">
        <f t="shared" si="34"/>
        <v>0</v>
      </c>
      <c r="CL31" s="97">
        <f t="shared" si="34"/>
        <v>0</v>
      </c>
      <c r="CM31" s="97">
        <f t="shared" si="34"/>
        <v>0</v>
      </c>
      <c r="CN31" s="97">
        <f t="shared" si="34"/>
        <v>0</v>
      </c>
      <c r="CO31" s="155"/>
      <c r="CP31" s="147"/>
      <c r="CQ31" s="147"/>
      <c r="CR31" s="147"/>
      <c r="CS31" s="147"/>
      <c r="CT31" s="147"/>
      <c r="CU31" s="2"/>
    </row>
    <row r="32" spans="1:109">
      <c r="A32" s="187"/>
      <c r="B32" s="89">
        <v>0.11</v>
      </c>
      <c r="C32" s="82" t="s">
        <v>65</v>
      </c>
      <c r="D32" s="99"/>
      <c r="E32" s="99"/>
      <c r="F32" s="90"/>
      <c r="G32" s="90"/>
      <c r="H32" s="90"/>
      <c r="I32" s="90"/>
      <c r="J32" s="90"/>
      <c r="K32" s="90"/>
      <c r="L32" s="90"/>
      <c r="M32" s="90"/>
      <c r="N32" s="90"/>
      <c r="O32" s="90"/>
      <c r="P32" s="90"/>
      <c r="Q32" s="90"/>
      <c r="R32" s="91">
        <f>D$28*$B32</f>
        <v>0</v>
      </c>
      <c r="S32" s="91">
        <f t="shared" ref="S32:CD32" si="35">E$28*$B32</f>
        <v>0</v>
      </c>
      <c r="T32" s="91">
        <f t="shared" si="35"/>
        <v>0</v>
      </c>
      <c r="U32" s="91">
        <f t="shared" si="35"/>
        <v>0</v>
      </c>
      <c r="V32" s="91">
        <f t="shared" si="35"/>
        <v>0</v>
      </c>
      <c r="W32" s="91">
        <f t="shared" si="35"/>
        <v>0</v>
      </c>
      <c r="X32" s="91">
        <f t="shared" si="35"/>
        <v>0</v>
      </c>
      <c r="Y32" s="91">
        <f t="shared" si="35"/>
        <v>0</v>
      </c>
      <c r="Z32" s="91">
        <f t="shared" si="35"/>
        <v>0</v>
      </c>
      <c r="AA32" s="91">
        <f t="shared" si="35"/>
        <v>0</v>
      </c>
      <c r="AB32" s="91">
        <f t="shared" si="35"/>
        <v>0</v>
      </c>
      <c r="AC32" s="91">
        <f t="shared" si="35"/>
        <v>0</v>
      </c>
      <c r="AD32" s="92">
        <f t="shared" si="35"/>
        <v>0</v>
      </c>
      <c r="AE32" s="92">
        <f t="shared" si="35"/>
        <v>0</v>
      </c>
      <c r="AF32" s="92">
        <f t="shared" si="35"/>
        <v>0</v>
      </c>
      <c r="AG32" s="92">
        <f t="shared" si="35"/>
        <v>0</v>
      </c>
      <c r="AH32" s="92">
        <f t="shared" si="35"/>
        <v>0</v>
      </c>
      <c r="AI32" s="92">
        <f t="shared" si="35"/>
        <v>0</v>
      </c>
      <c r="AJ32" s="92">
        <f t="shared" si="35"/>
        <v>0</v>
      </c>
      <c r="AK32" s="92">
        <f t="shared" si="35"/>
        <v>0</v>
      </c>
      <c r="AL32" s="92">
        <f t="shared" si="35"/>
        <v>0</v>
      </c>
      <c r="AM32" s="92">
        <f t="shared" si="35"/>
        <v>0</v>
      </c>
      <c r="AN32" s="92">
        <f t="shared" si="35"/>
        <v>0</v>
      </c>
      <c r="AO32" s="92">
        <f t="shared" si="35"/>
        <v>0</v>
      </c>
      <c r="AP32" s="93">
        <f t="shared" si="35"/>
        <v>0</v>
      </c>
      <c r="AQ32" s="93">
        <f t="shared" si="35"/>
        <v>0</v>
      </c>
      <c r="AR32" s="93">
        <f t="shared" si="35"/>
        <v>0</v>
      </c>
      <c r="AS32" s="93">
        <f t="shared" si="35"/>
        <v>0</v>
      </c>
      <c r="AT32" s="93">
        <f t="shared" si="35"/>
        <v>0</v>
      </c>
      <c r="AU32" s="93">
        <f t="shared" si="35"/>
        <v>0</v>
      </c>
      <c r="AV32" s="93">
        <f t="shared" si="35"/>
        <v>0</v>
      </c>
      <c r="AW32" s="93">
        <f t="shared" si="35"/>
        <v>0</v>
      </c>
      <c r="AX32" s="93">
        <f t="shared" si="35"/>
        <v>0</v>
      </c>
      <c r="AY32" s="93">
        <f t="shared" si="35"/>
        <v>0</v>
      </c>
      <c r="AZ32" s="93">
        <f t="shared" si="35"/>
        <v>0</v>
      </c>
      <c r="BA32" s="93">
        <f t="shared" si="35"/>
        <v>0</v>
      </c>
      <c r="BB32" s="94">
        <f t="shared" si="35"/>
        <v>-6.5920273411181979E-2</v>
      </c>
      <c r="BC32" s="94">
        <f t="shared" si="35"/>
        <v>-6.8117615858221389E-2</v>
      </c>
      <c r="BD32" s="94">
        <f t="shared" si="35"/>
        <v>-6.5920273411181979E-2</v>
      </c>
      <c r="BE32" s="94">
        <f t="shared" si="35"/>
        <v>-6.8117615858221389E-2</v>
      </c>
      <c r="BF32" s="94">
        <f t="shared" si="35"/>
        <v>-6.8117615858221389E-2</v>
      </c>
      <c r="BG32" s="94">
        <f t="shared" si="35"/>
        <v>-6.5920273411181979E-2</v>
      </c>
      <c r="BH32" s="94">
        <f t="shared" si="35"/>
        <v>-6.8117615858221389E-2</v>
      </c>
      <c r="BI32" s="94">
        <f t="shared" si="35"/>
        <v>-6.5920273411181979E-2</v>
      </c>
      <c r="BJ32" s="94">
        <f t="shared" si="35"/>
        <v>-6.8117615858221389E-2</v>
      </c>
      <c r="BK32" s="94">
        <f t="shared" si="35"/>
        <v>-6.8117615858221389E-2</v>
      </c>
      <c r="BL32" s="94">
        <f t="shared" si="35"/>
        <v>-6.1525588517103179E-2</v>
      </c>
      <c r="BM32" s="94">
        <f t="shared" si="35"/>
        <v>-6.8117615858221389E-2</v>
      </c>
      <c r="BN32" s="95">
        <f t="shared" si="35"/>
        <v>0.36270390087927862</v>
      </c>
      <c r="BO32" s="95">
        <f t="shared" si="35"/>
        <v>0.37479403090858793</v>
      </c>
      <c r="BP32" s="95">
        <f t="shared" si="35"/>
        <v>0.36270390087927862</v>
      </c>
      <c r="BQ32" s="95">
        <f t="shared" si="35"/>
        <v>0.37479403090858793</v>
      </c>
      <c r="BR32" s="95">
        <f t="shared" si="35"/>
        <v>0.37479403090858793</v>
      </c>
      <c r="BS32" s="95">
        <f t="shared" si="35"/>
        <v>0.36270390087927862</v>
      </c>
      <c r="BT32" s="95">
        <f t="shared" si="35"/>
        <v>0.37479403090858793</v>
      </c>
      <c r="BU32" s="95">
        <f t="shared" si="35"/>
        <v>0.36270390087927862</v>
      </c>
      <c r="BV32" s="95">
        <f t="shared" si="35"/>
        <v>0.37479403090858793</v>
      </c>
      <c r="BW32" s="95">
        <f t="shared" si="35"/>
        <v>0.37479403090858793</v>
      </c>
      <c r="BX32" s="95">
        <f t="shared" si="35"/>
        <v>0.33852364082066005</v>
      </c>
      <c r="BY32" s="95">
        <f t="shared" si="35"/>
        <v>0.37479403090858793</v>
      </c>
      <c r="BZ32" s="96">
        <f t="shared" si="35"/>
        <v>0</v>
      </c>
      <c r="CA32" s="96">
        <f t="shared" si="35"/>
        <v>0</v>
      </c>
      <c r="CB32" s="96">
        <f t="shared" si="35"/>
        <v>0</v>
      </c>
      <c r="CC32" s="96">
        <f t="shared" si="35"/>
        <v>0</v>
      </c>
      <c r="CD32" s="96">
        <f t="shared" si="35"/>
        <v>0</v>
      </c>
      <c r="CE32" s="96">
        <f t="shared" ref="CE32:CN32" si="36">BQ$28*$B32</f>
        <v>0</v>
      </c>
      <c r="CF32" s="96">
        <f t="shared" si="36"/>
        <v>0</v>
      </c>
      <c r="CG32" s="96">
        <f t="shared" si="36"/>
        <v>0</v>
      </c>
      <c r="CH32" s="96">
        <f t="shared" si="36"/>
        <v>0</v>
      </c>
      <c r="CI32" s="96">
        <f t="shared" si="36"/>
        <v>0</v>
      </c>
      <c r="CJ32" s="96">
        <f t="shared" si="36"/>
        <v>0</v>
      </c>
      <c r="CK32" s="96">
        <f t="shared" si="36"/>
        <v>0</v>
      </c>
      <c r="CL32" s="97">
        <f t="shared" si="36"/>
        <v>0</v>
      </c>
      <c r="CM32" s="97">
        <f t="shared" si="36"/>
        <v>0</v>
      </c>
      <c r="CN32" s="97">
        <f t="shared" si="36"/>
        <v>0</v>
      </c>
      <c r="CO32" s="155"/>
      <c r="CP32" s="147"/>
      <c r="CQ32" s="147"/>
      <c r="CR32" s="147"/>
      <c r="CS32" s="147"/>
      <c r="CT32" s="147"/>
      <c r="CU32" s="2"/>
    </row>
    <row r="33" spans="1:99">
      <c r="A33" s="100" t="s">
        <v>66</v>
      </c>
      <c r="B33" s="7"/>
      <c r="C33" s="76" t="s">
        <v>67</v>
      </c>
      <c r="D33" s="99">
        <f t="shared" ref="D33:BO33" si="37">SUM(D29:D32)</f>
        <v>0</v>
      </c>
      <c r="E33" s="99">
        <f t="shared" si="37"/>
        <v>0</v>
      </c>
      <c r="F33" s="90">
        <f t="shared" si="37"/>
        <v>0</v>
      </c>
      <c r="G33" s="90">
        <f t="shared" si="37"/>
        <v>0</v>
      </c>
      <c r="H33" s="90">
        <f t="shared" si="37"/>
        <v>0</v>
      </c>
      <c r="I33" s="90">
        <f t="shared" si="37"/>
        <v>0</v>
      </c>
      <c r="J33" s="90">
        <f t="shared" si="37"/>
        <v>0</v>
      </c>
      <c r="K33" s="90">
        <f t="shared" si="37"/>
        <v>0</v>
      </c>
      <c r="L33" s="90">
        <f t="shared" si="37"/>
        <v>0</v>
      </c>
      <c r="M33" s="90">
        <f t="shared" si="37"/>
        <v>0</v>
      </c>
      <c r="N33" s="90">
        <f t="shared" si="37"/>
        <v>0</v>
      </c>
      <c r="O33" s="90">
        <f t="shared" si="37"/>
        <v>0</v>
      </c>
      <c r="P33" s="90">
        <f t="shared" si="37"/>
        <v>0</v>
      </c>
      <c r="Q33" s="90">
        <f t="shared" si="37"/>
        <v>0</v>
      </c>
      <c r="R33" s="91">
        <f t="shared" si="37"/>
        <v>0</v>
      </c>
      <c r="S33" s="91">
        <f t="shared" si="37"/>
        <v>0</v>
      </c>
      <c r="T33" s="91">
        <f t="shared" si="37"/>
        <v>0</v>
      </c>
      <c r="U33" s="91">
        <f t="shared" si="37"/>
        <v>0</v>
      </c>
      <c r="V33" s="91">
        <f t="shared" si="37"/>
        <v>0</v>
      </c>
      <c r="W33" s="91">
        <f t="shared" si="37"/>
        <v>0</v>
      </c>
      <c r="X33" s="91">
        <f t="shared" si="37"/>
        <v>0</v>
      </c>
      <c r="Y33" s="91">
        <f t="shared" si="37"/>
        <v>0</v>
      </c>
      <c r="Z33" s="91">
        <f t="shared" si="37"/>
        <v>0</v>
      </c>
      <c r="AA33" s="91">
        <f t="shared" si="37"/>
        <v>0</v>
      </c>
      <c r="AB33" s="91">
        <f t="shared" si="37"/>
        <v>0</v>
      </c>
      <c r="AC33" s="91">
        <f t="shared" si="37"/>
        <v>0</v>
      </c>
      <c r="AD33" s="92">
        <f t="shared" si="37"/>
        <v>0</v>
      </c>
      <c r="AE33" s="92">
        <f t="shared" si="37"/>
        <v>0</v>
      </c>
      <c r="AF33" s="92">
        <f t="shared" si="37"/>
        <v>0</v>
      </c>
      <c r="AG33" s="92">
        <f t="shared" si="37"/>
        <v>0</v>
      </c>
      <c r="AH33" s="92">
        <f t="shared" si="37"/>
        <v>0</v>
      </c>
      <c r="AI33" s="92">
        <f t="shared" si="37"/>
        <v>0</v>
      </c>
      <c r="AJ33" s="92">
        <f t="shared" si="37"/>
        <v>0</v>
      </c>
      <c r="AK33" s="92">
        <f t="shared" si="37"/>
        <v>0</v>
      </c>
      <c r="AL33" s="92">
        <f t="shared" si="37"/>
        <v>0</v>
      </c>
      <c r="AM33" s="92">
        <f t="shared" si="37"/>
        <v>0</v>
      </c>
      <c r="AN33" s="92">
        <f t="shared" si="37"/>
        <v>0</v>
      </c>
      <c r="AO33" s="92">
        <f t="shared" si="37"/>
        <v>0</v>
      </c>
      <c r="AP33" s="93">
        <f t="shared" si="37"/>
        <v>-0.18577531597696739</v>
      </c>
      <c r="AQ33" s="93">
        <f t="shared" si="37"/>
        <v>-0.19196782650953301</v>
      </c>
      <c r="AR33" s="93">
        <f t="shared" si="37"/>
        <v>-0.40750714472367039</v>
      </c>
      <c r="AS33" s="93">
        <f t="shared" si="37"/>
        <v>-0.42109071621445948</v>
      </c>
      <c r="AT33" s="93">
        <f t="shared" si="37"/>
        <v>-0.41369965525623598</v>
      </c>
      <c r="AU33" s="93">
        <f t="shared" si="37"/>
        <v>-0.54074600037596854</v>
      </c>
      <c r="AV33" s="93">
        <f t="shared" si="37"/>
        <v>-0.55113343739833665</v>
      </c>
      <c r="AW33" s="93">
        <f t="shared" si="37"/>
        <v>-0.53335493941774503</v>
      </c>
      <c r="AX33" s="93">
        <f t="shared" si="37"/>
        <v>-0.55113343739833665</v>
      </c>
      <c r="AY33" s="93">
        <f t="shared" si="37"/>
        <v>-0.54374237644011314</v>
      </c>
      <c r="AZ33" s="93">
        <f t="shared" si="37"/>
        <v>-0.52836097931083736</v>
      </c>
      <c r="BA33" s="93">
        <f t="shared" si="37"/>
        <v>-0.55113343739833665</v>
      </c>
      <c r="BB33" s="94">
        <f t="shared" si="37"/>
        <v>0.62344776390609047</v>
      </c>
      <c r="BC33" s="94">
        <f t="shared" si="37"/>
        <v>0.62895449672263193</v>
      </c>
      <c r="BD33" s="94">
        <f t="shared" si="37"/>
        <v>2.046206574476845</v>
      </c>
      <c r="BE33" s="94">
        <f t="shared" si="37"/>
        <v>2.1313329971349435</v>
      </c>
      <c r="BF33" s="94">
        <f t="shared" si="37"/>
        <v>2.0780814166578594</v>
      </c>
      <c r="BG33" s="94">
        <f t="shared" si="37"/>
        <v>2.90935081652884</v>
      </c>
      <c r="BH33" s="94">
        <f t="shared" si="37"/>
        <v>2.964306816038536</v>
      </c>
      <c r="BI33" s="94">
        <f t="shared" si="37"/>
        <v>2.868684015521163</v>
      </c>
      <c r="BJ33" s="94">
        <f t="shared" si="37"/>
        <v>2.964306816038536</v>
      </c>
      <c r="BK33" s="94">
        <f t="shared" si="37"/>
        <v>2.923640015030859</v>
      </c>
      <c r="BL33" s="94">
        <f t="shared" si="37"/>
        <v>2.845601132166812</v>
      </c>
      <c r="BM33" s="94">
        <f t="shared" si="37"/>
        <v>2.964306816038536</v>
      </c>
      <c r="BN33" s="95">
        <f t="shared" si="37"/>
        <v>2.1938090489546669</v>
      </c>
      <c r="BO33" s="95">
        <f t="shared" si="37"/>
        <v>2.3509807393356881</v>
      </c>
      <c r="BP33" s="95">
        <f t="shared" ref="BP33:CN33" si="38">SUM(BP29:BP32)</f>
        <v>1.0782197780684011</v>
      </c>
      <c r="BQ33" s="95">
        <f t="shared" si="38"/>
        <v>1.0210664361116661</v>
      </c>
      <c r="BR33" s="95">
        <f t="shared" si="38"/>
        <v>1.0903099080977103</v>
      </c>
      <c r="BS33" s="95">
        <f t="shared" si="38"/>
        <v>0.36270390087927862</v>
      </c>
      <c r="BT33" s="95">
        <f t="shared" si="38"/>
        <v>0.37479403090858793</v>
      </c>
      <c r="BU33" s="95">
        <f t="shared" si="38"/>
        <v>0.36270390087927862</v>
      </c>
      <c r="BV33" s="95">
        <f t="shared" si="38"/>
        <v>0.37479403090858793</v>
      </c>
      <c r="BW33" s="95">
        <f t="shared" si="38"/>
        <v>0.37479403090858793</v>
      </c>
      <c r="BX33" s="95">
        <f t="shared" si="38"/>
        <v>0.33852364082066005</v>
      </c>
      <c r="BY33" s="95">
        <f t="shared" si="38"/>
        <v>0.37479403090858793</v>
      </c>
      <c r="BZ33" s="96">
        <f t="shared" si="38"/>
        <v>0</v>
      </c>
      <c r="CA33" s="96">
        <f t="shared" si="38"/>
        <v>0</v>
      </c>
      <c r="CB33" s="96">
        <f t="shared" si="38"/>
        <v>0</v>
      </c>
      <c r="CC33" s="96">
        <f t="shared" si="38"/>
        <v>0</v>
      </c>
      <c r="CD33" s="96">
        <f t="shared" si="38"/>
        <v>0</v>
      </c>
      <c r="CE33" s="96">
        <f t="shared" si="38"/>
        <v>0</v>
      </c>
      <c r="CF33" s="96">
        <f t="shared" si="38"/>
        <v>0</v>
      </c>
      <c r="CG33" s="96">
        <f t="shared" si="38"/>
        <v>0</v>
      </c>
      <c r="CH33" s="96">
        <f t="shared" si="38"/>
        <v>0</v>
      </c>
      <c r="CI33" s="96">
        <f t="shared" si="38"/>
        <v>0</v>
      </c>
      <c r="CJ33" s="96">
        <f t="shared" si="38"/>
        <v>0</v>
      </c>
      <c r="CK33" s="96">
        <f t="shared" si="38"/>
        <v>0</v>
      </c>
      <c r="CL33" s="97">
        <f t="shared" si="38"/>
        <v>0</v>
      </c>
      <c r="CM33" s="97">
        <f t="shared" si="38"/>
        <v>0</v>
      </c>
      <c r="CN33" s="97">
        <f t="shared" si="38"/>
        <v>0</v>
      </c>
      <c r="CO33" s="155"/>
      <c r="CP33" s="147"/>
      <c r="CQ33" s="147"/>
      <c r="CR33" s="147"/>
      <c r="CS33" s="147"/>
      <c r="CT33" s="147"/>
      <c r="CU33" s="2"/>
    </row>
    <row r="34" spans="1:99" ht="25.5">
      <c r="A34" s="102" t="s">
        <v>75</v>
      </c>
      <c r="B34" s="7"/>
      <c r="C34" s="76" t="s">
        <v>68</v>
      </c>
      <c r="D34" s="101">
        <f>D5</f>
        <v>1070.2707909999999</v>
      </c>
      <c r="E34" s="101">
        <f t="shared" ref="E34:AM34" si="39">E5</f>
        <v>1014.372944</v>
      </c>
      <c r="F34" s="101">
        <f t="shared" si="39"/>
        <v>923.14400699999999</v>
      </c>
      <c r="G34" s="101">
        <f t="shared" si="39"/>
        <v>950.19434899999999</v>
      </c>
      <c r="H34" s="101">
        <f t="shared" si="39"/>
        <v>964.21877800000004</v>
      </c>
      <c r="I34" s="101">
        <f t="shared" si="39"/>
        <v>973.93162800000005</v>
      </c>
      <c r="J34" s="101">
        <f t="shared" si="39"/>
        <v>1137.517456</v>
      </c>
      <c r="K34" s="101">
        <f t="shared" si="39"/>
        <v>1331.027122</v>
      </c>
      <c r="L34" s="101">
        <f t="shared" si="39"/>
        <v>1435.4630669999999</v>
      </c>
      <c r="M34" s="101">
        <f t="shared" si="39"/>
        <v>1413.969564</v>
      </c>
      <c r="N34" s="101">
        <f t="shared" si="39"/>
        <v>1273.1431439999999</v>
      </c>
      <c r="O34" s="101">
        <f t="shared" si="39"/>
        <v>1325.7326419999999</v>
      </c>
      <c r="P34" s="101">
        <f t="shared" si="39"/>
        <v>1057.0339819999999</v>
      </c>
      <c r="Q34" s="101">
        <f t="shared" si="39"/>
        <v>983.17486599999995</v>
      </c>
      <c r="R34" s="101">
        <f t="shared" si="39"/>
        <v>943.33416899999997</v>
      </c>
      <c r="S34" s="101">
        <f t="shared" si="39"/>
        <v>965.44386599999996</v>
      </c>
      <c r="T34" s="101">
        <f t="shared" si="39"/>
        <v>987.84408499999995</v>
      </c>
      <c r="U34" s="101">
        <f t="shared" si="39"/>
        <v>988.24183000000005</v>
      </c>
      <c r="V34" s="101">
        <f t="shared" si="39"/>
        <v>1156.1602379999999</v>
      </c>
      <c r="W34" s="101">
        <f t="shared" si="39"/>
        <v>1278.5591549999999</v>
      </c>
      <c r="X34" s="101">
        <f t="shared" si="39"/>
        <v>1378.906346</v>
      </c>
      <c r="Y34" s="101">
        <f t="shared" si="39"/>
        <v>1356.074298</v>
      </c>
      <c r="Z34" s="101">
        <f t="shared" si="39"/>
        <v>1209.841488</v>
      </c>
      <c r="AA34" s="101">
        <f t="shared" si="39"/>
        <v>1234.2327499999999</v>
      </c>
      <c r="AB34" s="101">
        <f t="shared" si="39"/>
        <v>1026.4910159999999</v>
      </c>
      <c r="AC34" s="101">
        <f t="shared" si="39"/>
        <v>983.56919100000005</v>
      </c>
      <c r="AD34" s="101">
        <f t="shared" si="39"/>
        <v>919.75597500000003</v>
      </c>
      <c r="AE34" s="101">
        <f t="shared" si="39"/>
        <v>955.33728299999996</v>
      </c>
      <c r="AF34" s="101">
        <f t="shared" si="39"/>
        <v>948.37969499999997</v>
      </c>
      <c r="AG34" s="101">
        <f t="shared" si="39"/>
        <v>993.41879300000005</v>
      </c>
      <c r="AH34" s="101">
        <f t="shared" si="39"/>
        <v>1144.6376600000001</v>
      </c>
      <c r="AI34" s="101">
        <f t="shared" si="39"/>
        <v>1308.237809</v>
      </c>
      <c r="AJ34" s="101">
        <f t="shared" si="39"/>
        <v>1404.0177699999999</v>
      </c>
      <c r="AK34" s="101">
        <f t="shared" si="39"/>
        <v>1376.6385009999999</v>
      </c>
      <c r="AL34" s="101">
        <f t="shared" si="39"/>
        <v>1272.7855099999999</v>
      </c>
      <c r="AM34" s="101">
        <f t="shared" si="39"/>
        <v>1294.062277</v>
      </c>
      <c r="AN34" s="92">
        <f t="shared" ref="AN34:CN34" si="40">AN5-AN33</f>
        <v>1092.3785339999999</v>
      </c>
      <c r="AO34" s="92">
        <f t="shared" si="40"/>
        <v>969.57008399999995</v>
      </c>
      <c r="AP34" s="93">
        <f>AP5-AP33</f>
        <v>919.18489731597697</v>
      </c>
      <c r="AQ34" s="93">
        <f t="shared" si="40"/>
        <v>958.31078282650958</v>
      </c>
      <c r="AR34" s="93">
        <f t="shared" si="40"/>
        <v>947.57198314472373</v>
      </c>
      <c r="AS34" s="93">
        <f t="shared" si="40"/>
        <v>1017.4542107162146</v>
      </c>
      <c r="AT34" s="93">
        <f t="shared" si="40"/>
        <v>1180.8850276552564</v>
      </c>
      <c r="AU34" s="93">
        <f t="shared" si="40"/>
        <v>1313.1121370003759</v>
      </c>
      <c r="AV34" s="93">
        <f t="shared" si="40"/>
        <v>1455.6778684373985</v>
      </c>
      <c r="AW34" s="93">
        <f t="shared" si="40"/>
        <v>1482.7894519394176</v>
      </c>
      <c r="AX34" s="93">
        <f t="shared" si="40"/>
        <v>1277.1483984373986</v>
      </c>
      <c r="AY34" s="93">
        <f t="shared" si="40"/>
        <v>1236.1997883764402</v>
      </c>
      <c r="AZ34" s="93">
        <f t="shared" si="40"/>
        <v>1047.553791979311</v>
      </c>
      <c r="BA34" s="93">
        <f t="shared" si="40"/>
        <v>980.04042543739831</v>
      </c>
      <c r="BB34" s="94">
        <f t="shared" si="40"/>
        <v>924.32318523609388</v>
      </c>
      <c r="BC34" s="94">
        <f t="shared" si="40"/>
        <v>952.45022950327746</v>
      </c>
      <c r="BD34" s="94">
        <f t="shared" si="40"/>
        <v>944.84130642552316</v>
      </c>
      <c r="BE34" s="94">
        <f t="shared" si="40"/>
        <v>976.92550800286506</v>
      </c>
      <c r="BF34" s="94">
        <f t="shared" si="40"/>
        <v>1112.0000585833423</v>
      </c>
      <c r="BG34" s="94">
        <f t="shared" si="40"/>
        <v>1221.3250601834711</v>
      </c>
      <c r="BH34" s="94">
        <f t="shared" si="40"/>
        <v>1409.5038521839615</v>
      </c>
      <c r="BI34" s="94">
        <f t="shared" si="40"/>
        <v>1463.1874599844787</v>
      </c>
      <c r="BJ34" s="94">
        <f t="shared" si="40"/>
        <v>1268.4597041839615</v>
      </c>
      <c r="BK34" s="94">
        <f t="shared" si="40"/>
        <v>1255.195298984969</v>
      </c>
      <c r="BL34" s="94">
        <f t="shared" si="40"/>
        <v>1061.2176848678332</v>
      </c>
      <c r="BM34" s="94">
        <f t="shared" si="40"/>
        <v>1013.0022581839614</v>
      </c>
      <c r="BN34" s="95">
        <f t="shared" si="40"/>
        <v>916.85118195104531</v>
      </c>
      <c r="BO34" s="95">
        <f t="shared" si="40"/>
        <v>940.66146426066427</v>
      </c>
      <c r="BP34" s="95">
        <f t="shared" si="40"/>
        <v>950.97512922193152</v>
      </c>
      <c r="BQ34" s="95">
        <f t="shared" si="40"/>
        <v>985.3726565638882</v>
      </c>
      <c r="BR34" s="95">
        <f t="shared" si="40"/>
        <v>1112.1486300919023</v>
      </c>
      <c r="BS34" s="95">
        <f t="shared" si="40"/>
        <v>1314.3906500991206</v>
      </c>
      <c r="BT34" s="95">
        <f t="shared" si="40"/>
        <v>1504.2156619690913</v>
      </c>
      <c r="BU34" s="95">
        <f t="shared" si="40"/>
        <v>1383.7738110991206</v>
      </c>
      <c r="BV34" s="95">
        <f t="shared" si="40"/>
        <v>1184.3012209690914</v>
      </c>
      <c r="BW34" s="95">
        <f t="shared" si="40"/>
        <v>1247.4754179690915</v>
      </c>
      <c r="BX34" s="95">
        <f t="shared" si="40"/>
        <v>1000.6926513591793</v>
      </c>
      <c r="BY34" s="95">
        <f t="shared" si="40"/>
        <v>989.87157696909139</v>
      </c>
      <c r="BZ34" s="96">
        <f t="shared" si="40"/>
        <v>947.18348900000001</v>
      </c>
      <c r="CA34" s="96">
        <f t="shared" si="40"/>
        <v>964.74570499999993</v>
      </c>
      <c r="CB34" s="96">
        <f t="shared" si="40"/>
        <v>966.09504599999991</v>
      </c>
      <c r="CC34" s="96">
        <f t="shared" si="40"/>
        <v>961.91927399999997</v>
      </c>
      <c r="CD34" s="96">
        <f t="shared" si="40"/>
        <v>1073.363605</v>
      </c>
      <c r="CE34" s="96">
        <f t="shared" si="40"/>
        <v>1162.143278</v>
      </c>
      <c r="CF34" s="96">
        <f t="shared" si="40"/>
        <v>1296.79213</v>
      </c>
      <c r="CG34" s="96">
        <f t="shared" si="40"/>
        <v>1300.6307569999999</v>
      </c>
      <c r="CH34" s="96">
        <f t="shared" si="40"/>
        <v>1260.947719</v>
      </c>
      <c r="CI34" s="96">
        <f t="shared" si="40"/>
        <v>1184.122762</v>
      </c>
      <c r="CJ34" s="96">
        <f t="shared" si="40"/>
        <v>1039.173814</v>
      </c>
      <c r="CK34" s="96">
        <f t="shared" si="40"/>
        <v>1005.914457</v>
      </c>
      <c r="CL34" s="97">
        <f t="shared" si="40"/>
        <v>938.28058799999997</v>
      </c>
      <c r="CM34" s="97">
        <f t="shared" si="40"/>
        <v>960.15911399999993</v>
      </c>
      <c r="CN34" s="97">
        <f t="shared" si="40"/>
        <v>952.71133199999997</v>
      </c>
      <c r="CO34" s="155"/>
      <c r="CP34" s="147"/>
      <c r="CQ34" s="147"/>
      <c r="CR34" s="147"/>
      <c r="CS34" s="147"/>
      <c r="CT34" s="147"/>
      <c r="CU34" s="2"/>
    </row>
    <row r="35" spans="1:99" ht="25.5">
      <c r="A35" s="88" t="s">
        <v>69</v>
      </c>
      <c r="B35" s="7"/>
      <c r="C35" s="5" t="s">
        <v>70</v>
      </c>
      <c r="D35" s="99">
        <f>SUM(D$5,D16:D20)-D$34</f>
        <v>-13.825098999999909</v>
      </c>
      <c r="E35" s="99">
        <f t="shared" ref="E35:BP35" si="41">SUM(E$5,E16:E20)-E$34</f>
        <v>-10.633717999999931</v>
      </c>
      <c r="F35" s="90">
        <f t="shared" si="41"/>
        <v>-4.563303000000019</v>
      </c>
      <c r="G35" s="90">
        <f t="shared" si="41"/>
        <v>-4.5135520000000042</v>
      </c>
      <c r="H35" s="90">
        <f t="shared" si="41"/>
        <v>4.0740909999999531</v>
      </c>
      <c r="I35" s="90">
        <f t="shared" si="41"/>
        <v>27.884110999999962</v>
      </c>
      <c r="J35" s="90">
        <f t="shared" si="41"/>
        <v>46.092237999999952</v>
      </c>
      <c r="K35" s="90">
        <f t="shared" si="41"/>
        <v>42.102826999999934</v>
      </c>
      <c r="L35" s="90">
        <f t="shared" si="41"/>
        <v>36.199188999999933</v>
      </c>
      <c r="M35" s="90">
        <f t="shared" si="41"/>
        <v>20.874737999999979</v>
      </c>
      <c r="N35" s="90">
        <f t="shared" si="41"/>
        <v>6.4258179999999356</v>
      </c>
      <c r="O35" s="90">
        <f t="shared" si="41"/>
        <v>-8.5490679999998065</v>
      </c>
      <c r="P35" s="90">
        <f t="shared" si="41"/>
        <v>-20.380535000000009</v>
      </c>
      <c r="Q35" s="90">
        <f t="shared" si="41"/>
        <v>-14.826434999999947</v>
      </c>
      <c r="R35" s="91">
        <f t="shared" si="41"/>
        <v>-4.0685859999998684</v>
      </c>
      <c r="S35" s="91">
        <f t="shared" si="41"/>
        <v>14.469569000000092</v>
      </c>
      <c r="T35" s="91">
        <f t="shared" si="41"/>
        <v>33.649312000000009</v>
      </c>
      <c r="U35" s="91">
        <f t="shared" si="41"/>
        <v>36.650733999999943</v>
      </c>
      <c r="V35" s="91">
        <f t="shared" si="41"/>
        <v>34.763034999999945</v>
      </c>
      <c r="W35" s="91">
        <f t="shared" si="41"/>
        <v>22.78790499999991</v>
      </c>
      <c r="X35" s="91">
        <f t="shared" si="41"/>
        <v>25.652527000000418</v>
      </c>
      <c r="Y35" s="91">
        <f t="shared" si="41"/>
        <v>8.6402639999998883</v>
      </c>
      <c r="Z35" s="91">
        <f t="shared" si="41"/>
        <v>2.9397640000001957</v>
      </c>
      <c r="AA35" s="91">
        <f t="shared" si="41"/>
        <v>-4.1314259999999194</v>
      </c>
      <c r="AB35" s="91">
        <f t="shared" si="41"/>
        <v>-11.686990000000151</v>
      </c>
      <c r="AC35" s="91">
        <f t="shared" si="41"/>
        <v>-8.2323949999999968</v>
      </c>
      <c r="AD35" s="92">
        <f t="shared" si="41"/>
        <v>-7.1165320000000065</v>
      </c>
      <c r="AE35" s="92">
        <f t="shared" si="41"/>
        <v>9.6413350000000264</v>
      </c>
      <c r="AF35" s="92">
        <f t="shared" si="41"/>
        <v>28.343943000000195</v>
      </c>
      <c r="AG35" s="92">
        <f t="shared" si="41"/>
        <v>29.459745999999996</v>
      </c>
      <c r="AH35" s="92">
        <f t="shared" si="41"/>
        <v>31.246942000000217</v>
      </c>
      <c r="AI35" s="92">
        <f t="shared" si="41"/>
        <v>26.074336999999787</v>
      </c>
      <c r="AJ35" s="92">
        <f t="shared" si="41"/>
        <v>25.190377999999782</v>
      </c>
      <c r="AK35" s="92">
        <f t="shared" si="41"/>
        <v>15.294095000000198</v>
      </c>
      <c r="AL35" s="92">
        <f t="shared" si="41"/>
        <v>2.4510270000000673</v>
      </c>
      <c r="AM35" s="92">
        <f t="shared" si="41"/>
        <v>-13.366334000000052</v>
      </c>
      <c r="AN35" s="92">
        <f t="shared" si="41"/>
        <v>-24.141213999999991</v>
      </c>
      <c r="AO35" s="92">
        <f t="shared" si="41"/>
        <v>-27.218541999999957</v>
      </c>
      <c r="AP35" s="93">
        <f t="shared" si="41"/>
        <v>-17.82042931597698</v>
      </c>
      <c r="AQ35" s="93">
        <f t="shared" si="41"/>
        <v>-6.6323378265095698</v>
      </c>
      <c r="AR35" s="93">
        <f t="shared" si="41"/>
        <v>16.237207855276438</v>
      </c>
      <c r="AS35" s="93">
        <f t="shared" si="41"/>
        <v>22.43373728378549</v>
      </c>
      <c r="AT35" s="93">
        <f t="shared" si="41"/>
        <v>25.967463344743692</v>
      </c>
      <c r="AU35" s="93">
        <f t="shared" si="41"/>
        <v>21.711895999624176</v>
      </c>
      <c r="AV35" s="93">
        <f t="shared" si="41"/>
        <v>16.49113356260159</v>
      </c>
      <c r="AW35" s="93">
        <f t="shared" si="41"/>
        <v>0.53123106058228586</v>
      </c>
      <c r="AX35" s="93">
        <f t="shared" si="41"/>
        <v>-10.325916437398519</v>
      </c>
      <c r="AY35" s="93">
        <f t="shared" si="41"/>
        <v>-29.972739376440359</v>
      </c>
      <c r="AZ35" s="93">
        <f t="shared" si="41"/>
        <v>-45.917488979310974</v>
      </c>
      <c r="BA35" s="93">
        <f t="shared" si="41"/>
        <v>-57.034162437398322</v>
      </c>
      <c r="BB35" s="94">
        <f t="shared" si="41"/>
        <v>-50.072852236093922</v>
      </c>
      <c r="BC35" s="94">
        <f t="shared" si="41"/>
        <v>-39.02065150327735</v>
      </c>
      <c r="BD35" s="94">
        <f t="shared" si="41"/>
        <v>-16.799284425523183</v>
      </c>
      <c r="BE35" s="94">
        <f t="shared" si="41"/>
        <v>-1.1177340028650633</v>
      </c>
      <c r="BF35" s="94">
        <f t="shared" si="41"/>
        <v>5.5686004166577732</v>
      </c>
      <c r="BG35" s="94">
        <f t="shared" si="41"/>
        <v>-0.29967918347142586</v>
      </c>
      <c r="BH35" s="94">
        <f t="shared" si="41"/>
        <v>-1.6745281839616837</v>
      </c>
      <c r="BI35" s="94">
        <f t="shared" si="41"/>
        <v>9.7862290155212577</v>
      </c>
      <c r="BJ35" s="94">
        <f t="shared" si="41"/>
        <v>9.820500816038475</v>
      </c>
      <c r="BK35" s="94">
        <f t="shared" si="41"/>
        <v>-5.3895269849690521</v>
      </c>
      <c r="BL35" s="94">
        <f t="shared" si="41"/>
        <v>-2.2937178678332657</v>
      </c>
      <c r="BM35" s="94">
        <f t="shared" si="41"/>
        <v>-17.263997183961465</v>
      </c>
      <c r="BN35" s="95">
        <f t="shared" si="41"/>
        <v>-15.650983951045305</v>
      </c>
      <c r="BO35" s="95">
        <f t="shared" si="41"/>
        <v>-17.782047260664399</v>
      </c>
      <c r="BP35" s="95">
        <f t="shared" si="41"/>
        <v>-18.164098221931795</v>
      </c>
      <c r="BQ35" s="95">
        <f t="shared" ref="BQ35:CN35" si="42">SUM(BQ$5,BQ16:BQ20)-BQ$34</f>
        <v>-5.4564795638882515</v>
      </c>
      <c r="BR35" s="95">
        <f t="shared" si="42"/>
        <v>0.61050390809759847</v>
      </c>
      <c r="BS35" s="95">
        <f t="shared" si="42"/>
        <v>2.6887799008788988</v>
      </c>
      <c r="BT35" s="95">
        <f t="shared" si="42"/>
        <v>0.35720903090850697</v>
      </c>
      <c r="BU35" s="95">
        <f t="shared" si="42"/>
        <v>-3.8997200991209411</v>
      </c>
      <c r="BV35" s="95">
        <f t="shared" si="42"/>
        <v>-13.289414969091467</v>
      </c>
      <c r="BW35" s="95">
        <f t="shared" si="42"/>
        <v>-23.191453969091299</v>
      </c>
      <c r="BX35" s="95">
        <f t="shared" si="42"/>
        <v>-29.618892359179313</v>
      </c>
      <c r="BY35" s="95">
        <f t="shared" si="42"/>
        <v>-32.207838969091426</v>
      </c>
      <c r="BZ35" s="96">
        <f t="shared" si="42"/>
        <v>-31.25992599999995</v>
      </c>
      <c r="CA35" s="96">
        <f t="shared" si="42"/>
        <v>-30.401976000000104</v>
      </c>
      <c r="CB35" s="96">
        <f t="shared" si="42"/>
        <v>-30.345591000000013</v>
      </c>
      <c r="CC35" s="96">
        <f t="shared" si="42"/>
        <v>-25.536023</v>
      </c>
      <c r="CD35" s="96">
        <f t="shared" si="42"/>
        <v>-25.931067999999868</v>
      </c>
      <c r="CE35" s="96">
        <f t="shared" si="42"/>
        <v>-25.12094100000013</v>
      </c>
      <c r="CF35" s="96">
        <f t="shared" si="42"/>
        <v>-32.92692100000022</v>
      </c>
      <c r="CG35" s="96">
        <f t="shared" si="42"/>
        <v>-38.411244999999781</v>
      </c>
      <c r="CH35" s="96">
        <f t="shared" si="42"/>
        <v>-35.701373000000103</v>
      </c>
      <c r="CI35" s="96">
        <f t="shared" si="42"/>
        <v>-32.60942799999998</v>
      </c>
      <c r="CJ35" s="96">
        <f t="shared" si="42"/>
        <v>-29.031186000000048</v>
      </c>
      <c r="CK35" s="96">
        <f t="shared" si="42"/>
        <v>-30.616994000000091</v>
      </c>
      <c r="CL35" s="97">
        <f t="shared" si="42"/>
        <v>-25.676996000000145</v>
      </c>
      <c r="CM35" s="97">
        <f t="shared" si="42"/>
        <v>-22.850857000000133</v>
      </c>
      <c r="CN35" s="112">
        <f t="shared" si="42"/>
        <v>-15.479048000000034</v>
      </c>
      <c r="CO35" s="111">
        <f>+CO21</f>
        <v>-13.133689</v>
      </c>
      <c r="CP35" s="111">
        <f t="shared" ref="CP35:CU35" si="43">+CP21</f>
        <v>-14.040751</v>
      </c>
      <c r="CQ35" s="111">
        <f t="shared" si="43"/>
        <v>-17.089956000000004</v>
      </c>
      <c r="CR35" s="111">
        <f t="shared" si="43"/>
        <v>-21.815249000000005</v>
      </c>
      <c r="CS35" s="111">
        <f t="shared" si="43"/>
        <v>-23.871843999999996</v>
      </c>
      <c r="CT35" s="111">
        <f t="shared" si="43"/>
        <v>-29.294032000000001</v>
      </c>
      <c r="CU35" s="111">
        <f t="shared" si="43"/>
        <v>-39.697296999999999</v>
      </c>
    </row>
    <row r="36" spans="1:99">
      <c r="CU36" s="2"/>
    </row>
    <row r="37" spans="1:99">
      <c r="CO37" s="156">
        <f>+SUM(D35:CN35)</f>
        <v>-406.936860113379</v>
      </c>
      <c r="CP37" s="157" t="s">
        <v>92</v>
      </c>
      <c r="CQ37" s="158"/>
      <c r="CR37" s="158"/>
      <c r="CS37" s="158"/>
      <c r="CT37" s="159"/>
      <c r="CU37" s="2"/>
    </row>
    <row r="38" spans="1:99">
      <c r="CO38" s="160">
        <f>+CO22-CO37</f>
        <v>-32.826067886622354</v>
      </c>
      <c r="CP38" s="161" t="s">
        <v>94</v>
      </c>
      <c r="CQ38" s="161"/>
      <c r="CR38" s="161"/>
      <c r="CS38" s="161"/>
      <c r="CT38" s="162"/>
      <c r="CU38" s="2"/>
    </row>
    <row r="39" spans="1:99">
      <c r="D39" s="111"/>
      <c r="E39" s="111"/>
      <c r="F39" s="111"/>
      <c r="G39" s="111"/>
      <c r="H39" s="111"/>
      <c r="I39" s="111"/>
      <c r="J39" s="111"/>
      <c r="K39" s="111"/>
      <c r="L39" s="111"/>
      <c r="M39" s="111"/>
      <c r="N39" s="111"/>
      <c r="O39" s="111"/>
      <c r="P39" s="111"/>
      <c r="Q39" s="111"/>
      <c r="R39" s="111"/>
      <c r="S39" s="111"/>
      <c r="T39" s="111"/>
      <c r="U39" s="111"/>
      <c r="V39" s="111"/>
      <c r="W39" s="111"/>
      <c r="X39" s="111"/>
      <c r="Y39" s="111"/>
      <c r="Z39" s="111"/>
      <c r="AA39" s="111"/>
      <c r="AB39" s="111"/>
      <c r="AC39" s="111"/>
      <c r="AD39" s="111"/>
      <c r="AE39" s="111"/>
      <c r="AF39" s="111"/>
      <c r="AG39" s="111"/>
      <c r="AH39" s="111"/>
      <c r="AI39" s="111"/>
      <c r="AJ39" s="111"/>
      <c r="AK39" s="111"/>
      <c r="AL39" s="111"/>
      <c r="AM39" s="111"/>
      <c r="AN39" s="111"/>
      <c r="AO39" s="111"/>
      <c r="AP39" s="111"/>
      <c r="AQ39" s="111"/>
      <c r="AR39" s="111"/>
      <c r="AS39" s="111"/>
      <c r="AT39" s="111"/>
      <c r="AU39" s="111"/>
      <c r="AV39" s="111"/>
      <c r="AW39" s="111"/>
      <c r="AX39" s="111"/>
      <c r="AY39" s="111"/>
      <c r="AZ39" s="111"/>
      <c r="BA39" s="111"/>
      <c r="BB39" s="111"/>
      <c r="BC39" s="111"/>
      <c r="BD39" s="111"/>
      <c r="BE39" s="111"/>
      <c r="BF39" s="111"/>
      <c r="BG39" s="111"/>
      <c r="BH39" s="111"/>
      <c r="BI39" s="111"/>
      <c r="BJ39" s="111"/>
      <c r="BK39" s="111"/>
      <c r="BL39" s="111"/>
      <c r="BM39" s="111"/>
      <c r="BN39" s="111"/>
      <c r="BO39" s="111"/>
      <c r="BP39" s="111"/>
      <c r="BQ39" s="111"/>
      <c r="BR39" s="111"/>
      <c r="BS39" s="111"/>
      <c r="BT39" s="111"/>
      <c r="BU39" s="111"/>
      <c r="BV39" s="111"/>
      <c r="BW39" s="111"/>
      <c r="BX39" s="111"/>
      <c r="BY39" s="111"/>
      <c r="BZ39" s="111"/>
      <c r="CA39" s="111"/>
      <c r="CB39" s="111"/>
      <c r="CC39" s="111"/>
      <c r="CD39" s="111"/>
      <c r="CE39" s="111"/>
      <c r="CF39" s="111"/>
      <c r="CG39" s="111"/>
      <c r="CH39" s="111"/>
      <c r="CI39" s="111"/>
      <c r="CJ39" s="111"/>
      <c r="CK39" s="111"/>
      <c r="CL39" s="111"/>
      <c r="CM39" s="111"/>
      <c r="CN39" s="111"/>
      <c r="CO39" s="163">
        <f>+'SF Normalisation'!N71+'SF Normalisation'!N62</f>
        <v>-32.826067886622809</v>
      </c>
      <c r="CP39" s="164" t="s">
        <v>93</v>
      </c>
      <c r="CQ39" s="164"/>
      <c r="CR39" s="164"/>
      <c r="CS39" s="164"/>
      <c r="CT39" s="165"/>
      <c r="CU39" s="2"/>
    </row>
    <row r="40" spans="1:99">
      <c r="CO40" s="2"/>
      <c r="CP40" s="2"/>
      <c r="CQ40" s="2"/>
      <c r="CR40" s="2"/>
      <c r="CS40" s="2"/>
      <c r="CT40" s="2"/>
      <c r="CU40" s="2"/>
    </row>
    <row r="41" spans="1:99">
      <c r="CO41" s="2"/>
      <c r="CP41" s="2"/>
      <c r="CQ41" s="2"/>
      <c r="CR41" s="2"/>
      <c r="CS41" s="2"/>
      <c r="CT41" s="2"/>
      <c r="CU41" s="2"/>
    </row>
    <row r="42" spans="1:99">
      <c r="CO42" s="2"/>
      <c r="CP42" s="2"/>
      <c r="CQ42" s="2"/>
      <c r="CR42" s="2"/>
      <c r="CS42" s="2"/>
      <c r="CT42" s="2"/>
      <c r="CU42" s="2"/>
    </row>
    <row r="43" spans="1:99">
      <c r="CO43" s="2"/>
      <c r="CP43" s="2"/>
      <c r="CQ43" s="2"/>
      <c r="CR43" s="2"/>
      <c r="CS43" s="2"/>
      <c r="CT43" s="2"/>
      <c r="CU43" s="2"/>
    </row>
    <row r="44" spans="1:99">
      <c r="CO44" s="2"/>
      <c r="CP44" s="2"/>
      <c r="CQ44" s="2"/>
      <c r="CR44" s="2"/>
      <c r="CS44" s="2"/>
      <c r="CT44" s="2"/>
      <c r="CU44" s="2"/>
    </row>
    <row r="45" spans="1:99" ht="15">
      <c r="C45" s="170"/>
      <c r="CO45" s="2"/>
      <c r="CP45" s="2"/>
      <c r="CQ45" s="2"/>
      <c r="CR45" s="2"/>
      <c r="CS45" s="2"/>
      <c r="CT45" s="2"/>
      <c r="CU45" s="2"/>
    </row>
  </sheetData>
  <mergeCells count="1">
    <mergeCell ref="A29:A32"/>
  </mergeCells>
  <conditionalFormatting sqref="D29:E29 D30:G30 D31:J31 D32:Q33 D34:AM34 D35:CN35 D27:BK28 D25:CN26">
    <cfRule type="expression" dxfId="21" priority="22">
      <formula>NOT(#REF!=1)</formula>
    </cfRule>
  </conditionalFormatting>
  <conditionalFormatting sqref="P27:AM27 D33:BK33 AN27:BK28 D34:CN35 D28:AM28">
    <cfRule type="expression" dxfId="20" priority="21">
      <formula>NOT(#REF!=1)</formula>
    </cfRule>
  </conditionalFormatting>
  <conditionalFormatting sqref="AN25:BK26">
    <cfRule type="expression" dxfId="19" priority="20">
      <formula>NOT(#REF!=1)</formula>
    </cfRule>
  </conditionalFormatting>
  <conditionalFormatting sqref="AN25:BK26">
    <cfRule type="expression" dxfId="18" priority="19">
      <formula>NOT(#REF!=1)</formula>
    </cfRule>
  </conditionalFormatting>
  <conditionalFormatting sqref="AN25:BK26">
    <cfRule type="expression" dxfId="17" priority="18">
      <formula>NOT(#REF!=1)</formula>
    </cfRule>
  </conditionalFormatting>
  <conditionalFormatting sqref="D29:E29 D30:G30 D31:J31 D32:Q33 D34:AM34 D35:CN35">
    <cfRule type="expression" dxfId="16" priority="17">
      <formula>NOT(#REF!=1)</formula>
    </cfRule>
  </conditionalFormatting>
  <conditionalFormatting sqref="P27:AM27 D33:BK33 D34:CN34 D35:BM35 D28:AM28 AN27:BK28">
    <cfRule type="expression" dxfId="15" priority="16">
      <formula>NOT(#REF!=1)</formula>
    </cfRule>
  </conditionalFormatting>
  <conditionalFormatting sqref="AN25:BK26">
    <cfRule type="expression" dxfId="14" priority="15">
      <formula>NOT(#REF!=1)</formula>
    </cfRule>
  </conditionalFormatting>
  <conditionalFormatting sqref="AN25:BK26">
    <cfRule type="expression" dxfId="13" priority="14">
      <formula>NOT(#REF!=1)</formula>
    </cfRule>
  </conditionalFormatting>
  <conditionalFormatting sqref="AN25:BK26">
    <cfRule type="expression" dxfId="12" priority="13">
      <formula>NOT(#REF!=1)</formula>
    </cfRule>
  </conditionalFormatting>
  <conditionalFormatting sqref="D29:E29 D30:G30 D31:J31 D34:AM34 D32:Q33 D35:Q35">
    <cfRule type="expression" dxfId="11" priority="12">
      <formula>NOT(#REF!=1)</formula>
    </cfRule>
  </conditionalFormatting>
  <conditionalFormatting sqref="D29:E29 D30:G30 D31:J31 D34:AM34 D32:Q33 D35:Q35 D25:D28 E25:CN25 E26:BK28">
    <cfRule type="expression" dxfId="10" priority="11">
      <formula>NOT(#REF!=1)</formula>
    </cfRule>
  </conditionalFormatting>
  <conditionalFormatting sqref="AN28:AY28">
    <cfRule type="expression" dxfId="9" priority="10">
      <formula>NOT(#REF!=1)</formula>
    </cfRule>
  </conditionalFormatting>
  <conditionalFormatting sqref="AN28:AY28">
    <cfRule type="expression" dxfId="8" priority="9">
      <formula>NOT(#REF!=1)</formula>
    </cfRule>
  </conditionalFormatting>
  <conditionalFormatting sqref="AZ28:BK28">
    <cfRule type="expression" dxfId="7" priority="8">
      <formula>NOT(#REF!=1)</formula>
    </cfRule>
  </conditionalFormatting>
  <conditionalFormatting sqref="AZ28:BK28">
    <cfRule type="expression" dxfId="6" priority="7">
      <formula>NOT(#REF!=1)</formula>
    </cfRule>
  </conditionalFormatting>
  <conditionalFormatting sqref="P27:AM27 D33:BK33 D28:AM28 AN27:BK28 D34:CN34 D35:BM35">
    <cfRule type="expression" dxfId="5" priority="6">
      <formula>NOT(#REF!=1)</formula>
    </cfRule>
  </conditionalFormatting>
  <conditionalFormatting sqref="AN25:BK26">
    <cfRule type="expression" dxfId="4" priority="5">
      <formula>NOT(#REF!=1)</formula>
    </cfRule>
  </conditionalFormatting>
  <conditionalFormatting sqref="AN25:BK26">
    <cfRule type="expression" dxfId="3" priority="4">
      <formula>NOT(#REF!=1)</formula>
    </cfRule>
  </conditionalFormatting>
  <conditionalFormatting sqref="AN25:BK26">
    <cfRule type="expression" dxfId="2" priority="3">
      <formula>NOT(#REF!=1)</formula>
    </cfRule>
  </conditionalFormatting>
  <conditionalFormatting sqref="D29:E29 D30:G30 D31:J31 D34:AM34 D32:Q33 D35:Q35">
    <cfRule type="expression" dxfId="1" priority="2">
      <formula>NOT(#REF!=1)</formula>
    </cfRule>
  </conditionalFormatting>
  <conditionalFormatting sqref="D29:E29 D30:G30 D31:J31 D34:AM34 D32:Q33 D35:Q35 E25:CN25 D25:D28 E26:BK28">
    <cfRule type="expression" dxfId="0" priority="1">
      <formula>NOT(#REF!=1)</formula>
    </cfRule>
  </conditionalFormatting>
  <pageMargins left="0.7" right="0.7" top="0.75" bottom="0.75" header="0.3" footer="0.3"/>
  <pageSetup paperSize="9" scale="10"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AC73"/>
  <sheetViews>
    <sheetView tabSelected="1" topLeftCell="A43" workbookViewId="0">
      <selection activeCell="P35" sqref="P35"/>
    </sheetView>
  </sheetViews>
  <sheetFormatPr defaultRowHeight="12.75"/>
  <cols>
    <col min="1" max="1" width="13.125" style="7" customWidth="1"/>
    <col min="2" max="13" width="9.125" style="7" customWidth="1"/>
    <col min="14" max="14" width="12.5" style="7" customWidth="1"/>
  </cols>
  <sheetData>
    <row r="1" spans="1:29" ht="18.75" thickBot="1">
      <c r="A1" s="139" t="s">
        <v>103</v>
      </c>
    </row>
    <row r="2" spans="1:29" ht="13.5" thickBot="1">
      <c r="A2" s="188" t="s">
        <v>110</v>
      </c>
      <c r="B2" s="189"/>
      <c r="C2" s="189"/>
      <c r="D2" s="189"/>
      <c r="E2" s="189"/>
      <c r="F2" s="189"/>
      <c r="G2" s="189"/>
      <c r="H2" s="189"/>
      <c r="I2" s="189"/>
      <c r="J2" s="189"/>
      <c r="K2" s="189"/>
      <c r="L2" s="189"/>
      <c r="M2" s="189"/>
      <c r="N2" s="190"/>
    </row>
    <row r="3" spans="1:29">
      <c r="A3" s="113" t="s">
        <v>97</v>
      </c>
      <c r="B3" s="114" t="s">
        <v>60</v>
      </c>
      <c r="C3" s="115"/>
      <c r="D3" s="115"/>
      <c r="E3" s="115"/>
      <c r="F3" s="115"/>
      <c r="G3" s="115"/>
      <c r="H3" s="115"/>
      <c r="I3" s="115"/>
      <c r="J3" s="115"/>
      <c r="K3" s="115"/>
      <c r="L3" s="115"/>
      <c r="M3" s="115"/>
      <c r="N3" s="116"/>
    </row>
    <row r="4" spans="1:29">
      <c r="A4" s="117" t="s">
        <v>83</v>
      </c>
      <c r="B4" s="118" t="s">
        <v>13</v>
      </c>
      <c r="C4" s="118" t="s">
        <v>14</v>
      </c>
      <c r="D4" s="118" t="s">
        <v>15</v>
      </c>
      <c r="E4" s="118" t="s">
        <v>16</v>
      </c>
      <c r="F4" s="118" t="s">
        <v>17</v>
      </c>
      <c r="G4" s="118" t="s">
        <v>18</v>
      </c>
      <c r="H4" s="118" t="s">
        <v>19</v>
      </c>
      <c r="I4" s="118" t="s">
        <v>20</v>
      </c>
      <c r="J4" s="118" t="s">
        <v>21</v>
      </c>
      <c r="K4" s="118" t="s">
        <v>22</v>
      </c>
      <c r="L4" s="118" t="s">
        <v>23</v>
      </c>
      <c r="M4" s="118" t="s">
        <v>24</v>
      </c>
      <c r="N4" s="119" t="s">
        <v>84</v>
      </c>
    </row>
    <row r="5" spans="1:29">
      <c r="A5" s="120" t="s">
        <v>0</v>
      </c>
      <c r="B5" s="140">
        <v>2496.1404579999999</v>
      </c>
      <c r="C5" s="140">
        <v>2479.7399999999998</v>
      </c>
      <c r="D5" s="140">
        <v>2427.62</v>
      </c>
      <c r="E5" s="140">
        <v>2452.0200000000004</v>
      </c>
      <c r="F5" s="140">
        <v>2427.2400000000002</v>
      </c>
      <c r="G5" s="140">
        <v>2442.5600000000009</v>
      </c>
      <c r="H5" s="140">
        <v>2557.77</v>
      </c>
      <c r="I5" s="140">
        <v>2747.76</v>
      </c>
      <c r="J5" s="140">
        <v>2896.1673879999998</v>
      </c>
      <c r="K5" s="140">
        <v>2956.6855459000008</v>
      </c>
      <c r="L5" s="140">
        <v>2706.5592998999996</v>
      </c>
      <c r="M5" s="140">
        <v>2929.3585900999997</v>
      </c>
      <c r="N5" s="141">
        <f t="shared" ref="N5:N9" si="0">SUM(B5:M5)</f>
        <v>31519.621281900003</v>
      </c>
    </row>
    <row r="6" spans="1:29">
      <c r="A6" s="120" t="s">
        <v>1</v>
      </c>
      <c r="B6" s="140">
        <v>2490.6117636999998</v>
      </c>
      <c r="C6" s="140">
        <v>2504.5424098999997</v>
      </c>
      <c r="D6" s="140">
        <v>2446.1587911000001</v>
      </c>
      <c r="E6" s="140">
        <v>2602.6938826999999</v>
      </c>
      <c r="F6" s="140">
        <v>2453.0565680999998</v>
      </c>
      <c r="G6" s="140">
        <v>2478.6368993000001</v>
      </c>
      <c r="H6" s="140">
        <v>2595.3233792000001</v>
      </c>
      <c r="I6" s="140">
        <v>2713.5047996000003</v>
      </c>
      <c r="J6" s="140">
        <v>2796.0476557000006</v>
      </c>
      <c r="K6" s="140">
        <v>2877.7264047000003</v>
      </c>
      <c r="L6" s="140">
        <v>2594.4296397000003</v>
      </c>
      <c r="M6" s="140">
        <v>2760.2209137999998</v>
      </c>
      <c r="N6" s="141">
        <f t="shared" si="0"/>
        <v>31312.953107499998</v>
      </c>
    </row>
    <row r="7" spans="1:29">
      <c r="A7" s="120" t="s">
        <v>2</v>
      </c>
      <c r="B7" s="140">
        <v>2425.3675551666674</v>
      </c>
      <c r="C7" s="140">
        <v>2514.8262651666664</v>
      </c>
      <c r="D7" s="140">
        <v>2427.269359566666</v>
      </c>
      <c r="E7" s="140">
        <v>2497.6806562666666</v>
      </c>
      <c r="F7" s="140">
        <v>2470.0259071666665</v>
      </c>
      <c r="G7" s="140">
        <v>2435.4911932666669</v>
      </c>
      <c r="H7" s="140">
        <v>2662.8881736666672</v>
      </c>
      <c r="I7" s="140">
        <v>2760.1173263666669</v>
      </c>
      <c r="J7" s="140">
        <v>2857.7512746666666</v>
      </c>
      <c r="K7" s="140">
        <v>2905.0746808666668</v>
      </c>
      <c r="L7" s="140">
        <v>2712.0836846666666</v>
      </c>
      <c r="M7" s="140">
        <v>2798.178834566666</v>
      </c>
      <c r="N7" s="141">
        <f t="shared" si="0"/>
        <v>31466.754911399999</v>
      </c>
    </row>
    <row r="8" spans="1:29">
      <c r="A8" s="120" t="s">
        <v>3</v>
      </c>
      <c r="B8" s="140">
        <v>2614.9770585666661</v>
      </c>
      <c r="C8" s="140">
        <v>2529.876206266666</v>
      </c>
      <c r="D8" s="140">
        <v>2431.5864533666668</v>
      </c>
      <c r="E8" s="140">
        <v>2545.0791763666662</v>
      </c>
      <c r="F8" s="140">
        <v>2458.6157024666668</v>
      </c>
      <c r="G8" s="140">
        <v>2453.9393141666669</v>
      </c>
      <c r="H8" s="140">
        <v>2671.6602808666667</v>
      </c>
      <c r="I8" s="140">
        <v>2737.2886284666665</v>
      </c>
      <c r="J8" s="140">
        <v>2887.611038966666</v>
      </c>
      <c r="K8" s="140">
        <v>3003.2043035666666</v>
      </c>
      <c r="L8" s="140">
        <v>2667.8630037666671</v>
      </c>
      <c r="M8" s="140">
        <v>2733.9730503666665</v>
      </c>
      <c r="N8" s="141">
        <f t="shared" si="0"/>
        <v>31735.674217199994</v>
      </c>
    </row>
    <row r="9" spans="1:29">
      <c r="A9" s="120" t="s">
        <v>4</v>
      </c>
      <c r="B9" s="140">
        <v>2441.9834929333329</v>
      </c>
      <c r="C9" s="140">
        <v>2449.0989750139788</v>
      </c>
      <c r="D9" s="140">
        <v>2414.5507428333326</v>
      </c>
      <c r="E9" s="140">
        <v>2475.0517545268822</v>
      </c>
      <c r="F9" s="140">
        <v>2423.9901351333333</v>
      </c>
      <c r="G9" s="140">
        <v>2404.6159627333332</v>
      </c>
      <c r="H9" s="140">
        <v>2573.078628426882</v>
      </c>
      <c r="I9" s="140">
        <v>2633.4292681333336</v>
      </c>
      <c r="J9" s="140">
        <v>2855.7290256107522</v>
      </c>
      <c r="K9" s="140">
        <v>3022.4313836333336</v>
      </c>
      <c r="L9" s="140">
        <v>2694.2242472333332</v>
      </c>
      <c r="M9" s="140">
        <v>2794.9046744333327</v>
      </c>
      <c r="N9" s="141">
        <f t="shared" si="0"/>
        <v>31183.088290645159</v>
      </c>
      <c r="P9" s="104"/>
    </row>
    <row r="10" spans="1:29" ht="13.5" thickBot="1">
      <c r="A10" s="121" t="s">
        <v>84</v>
      </c>
      <c r="B10" s="142">
        <f t="shared" ref="B10:M10" si="1">SUM(B5:B9)</f>
        <v>12469.080328366665</v>
      </c>
      <c r="C10" s="143">
        <f t="shared" si="1"/>
        <v>12478.083856347312</v>
      </c>
      <c r="D10" s="143">
        <f t="shared" si="1"/>
        <v>12147.185346866665</v>
      </c>
      <c r="E10" s="143">
        <f t="shared" si="1"/>
        <v>12572.525469860215</v>
      </c>
      <c r="F10" s="143">
        <f t="shared" si="1"/>
        <v>12232.928312866667</v>
      </c>
      <c r="G10" s="143">
        <f t="shared" si="1"/>
        <v>12215.243369466669</v>
      </c>
      <c r="H10" s="143">
        <f t="shared" si="1"/>
        <v>13060.720462160216</v>
      </c>
      <c r="I10" s="143">
        <f t="shared" si="1"/>
        <v>13592.100022566667</v>
      </c>
      <c r="J10" s="143">
        <f t="shared" si="1"/>
        <v>14293.306382944085</v>
      </c>
      <c r="K10" s="143">
        <f t="shared" si="1"/>
        <v>14765.122318666667</v>
      </c>
      <c r="L10" s="143">
        <f t="shared" si="1"/>
        <v>13375.159875266667</v>
      </c>
      <c r="M10" s="143">
        <f t="shared" si="1"/>
        <v>14016.636063266666</v>
      </c>
      <c r="N10" s="144"/>
    </row>
    <row r="11" spans="1:29" ht="13.5" thickBot="1">
      <c r="A11" s="138"/>
      <c r="B11" s="138"/>
      <c r="C11" s="138"/>
      <c r="D11" s="138"/>
      <c r="E11" s="138"/>
      <c r="F11" s="138"/>
      <c r="G11" s="138"/>
      <c r="H11" s="138"/>
      <c r="I11" s="138"/>
      <c r="J11" s="138"/>
      <c r="K11" s="138"/>
      <c r="L11" s="138"/>
      <c r="M11" s="138"/>
      <c r="N11" s="138"/>
    </row>
    <row r="12" spans="1:29" ht="13.5" thickBot="1">
      <c r="A12" s="200" t="s">
        <v>105</v>
      </c>
      <c r="B12" s="201"/>
      <c r="C12" s="201"/>
      <c r="D12" s="201"/>
      <c r="E12" s="201"/>
      <c r="F12" s="201"/>
      <c r="G12" s="201"/>
      <c r="H12" s="201"/>
      <c r="I12" s="201"/>
      <c r="J12" s="201"/>
      <c r="K12" s="201"/>
      <c r="L12" s="201"/>
      <c r="M12" s="201"/>
      <c r="N12" s="202"/>
      <c r="P12" s="188" t="s">
        <v>106</v>
      </c>
      <c r="Q12" s="189"/>
      <c r="R12" s="189"/>
      <c r="S12" s="189"/>
      <c r="T12" s="189"/>
      <c r="U12" s="189"/>
      <c r="V12" s="189"/>
      <c r="W12" s="189"/>
      <c r="X12" s="189"/>
      <c r="Y12" s="189"/>
      <c r="Z12" s="189"/>
      <c r="AA12" s="189"/>
      <c r="AB12" s="189"/>
      <c r="AC12" s="190"/>
    </row>
    <row r="13" spans="1:29" ht="14.25">
      <c r="A13" s="175" t="s">
        <v>98</v>
      </c>
      <c r="B13" s="176" t="s">
        <v>60</v>
      </c>
      <c r="C13" s="177"/>
      <c r="D13" s="177"/>
      <c r="E13" s="177"/>
      <c r="F13" s="177"/>
      <c r="G13" s="177"/>
      <c r="H13" s="177"/>
      <c r="I13" s="177"/>
      <c r="J13" s="177"/>
      <c r="K13" s="177"/>
      <c r="L13" s="177"/>
      <c r="M13" s="177"/>
      <c r="N13" s="178"/>
      <c r="P13" s="107" t="s">
        <v>98</v>
      </c>
      <c r="Q13" s="114" t="s">
        <v>60</v>
      </c>
      <c r="R13" s="115"/>
      <c r="S13" s="115"/>
      <c r="T13" s="115"/>
      <c r="U13" s="115"/>
      <c r="V13" s="115"/>
      <c r="W13" s="115"/>
      <c r="X13" s="115"/>
      <c r="Y13" s="115"/>
      <c r="Z13" s="115"/>
      <c r="AA13" s="115"/>
      <c r="AB13" s="115"/>
      <c r="AC13" s="116"/>
    </row>
    <row r="14" spans="1:29">
      <c r="A14" s="179" t="s">
        <v>83</v>
      </c>
      <c r="B14" s="180" t="s">
        <v>13</v>
      </c>
      <c r="C14" s="180" t="s">
        <v>14</v>
      </c>
      <c r="D14" s="180" t="s">
        <v>15</v>
      </c>
      <c r="E14" s="180" t="s">
        <v>16</v>
      </c>
      <c r="F14" s="180" t="s">
        <v>17</v>
      </c>
      <c r="G14" s="180" t="s">
        <v>18</v>
      </c>
      <c r="H14" s="180" t="s">
        <v>19</v>
      </c>
      <c r="I14" s="180" t="s">
        <v>20</v>
      </c>
      <c r="J14" s="180" t="s">
        <v>21</v>
      </c>
      <c r="K14" s="180" t="s">
        <v>22</v>
      </c>
      <c r="L14" s="180" t="s">
        <v>23</v>
      </c>
      <c r="M14" s="180" t="s">
        <v>24</v>
      </c>
      <c r="N14" s="181" t="s">
        <v>84</v>
      </c>
      <c r="P14" s="117" t="s">
        <v>83</v>
      </c>
      <c r="Q14" s="118" t="s">
        <v>13</v>
      </c>
      <c r="R14" s="118" t="s">
        <v>14</v>
      </c>
      <c r="S14" s="118" t="s">
        <v>15</v>
      </c>
      <c r="T14" s="118" t="s">
        <v>16</v>
      </c>
      <c r="U14" s="118" t="s">
        <v>17</v>
      </c>
      <c r="V14" s="118" t="s">
        <v>18</v>
      </c>
      <c r="W14" s="118" t="s">
        <v>19</v>
      </c>
      <c r="X14" s="118" t="s">
        <v>20</v>
      </c>
      <c r="Y14" s="118" t="s">
        <v>21</v>
      </c>
      <c r="Z14" s="118" t="s">
        <v>22</v>
      </c>
      <c r="AA14" s="118" t="s">
        <v>23</v>
      </c>
      <c r="AB14" s="118" t="s">
        <v>24</v>
      </c>
      <c r="AC14" s="119" t="s">
        <v>84</v>
      </c>
    </row>
    <row r="15" spans="1:29">
      <c r="A15" s="120" t="s">
        <v>0</v>
      </c>
      <c r="B15" s="140">
        <f>+Q15</f>
        <v>1249.7113548200005</v>
      </c>
      <c r="C15" s="140">
        <f t="shared" ref="C15:M19" si="2">+R15</f>
        <v>1313.6120462399999</v>
      </c>
      <c r="D15" s="140">
        <f t="shared" si="2"/>
        <v>1316.8182079299991</v>
      </c>
      <c r="E15" s="140">
        <f t="shared" si="2"/>
        <v>1331.2350985999994</v>
      </c>
      <c r="F15" s="140">
        <f t="shared" si="2"/>
        <v>1348.5541773500001</v>
      </c>
      <c r="G15" s="140">
        <f t="shared" si="2"/>
        <v>1331.701476389999</v>
      </c>
      <c r="H15" s="140">
        <f t="shared" si="2"/>
        <v>1321.5815342399994</v>
      </c>
      <c r="I15" s="140">
        <f t="shared" si="2"/>
        <v>1301.099814129999</v>
      </c>
      <c r="J15" s="140">
        <f t="shared" si="2"/>
        <v>1318.3006856400004</v>
      </c>
      <c r="K15" s="140">
        <f t="shared" si="2"/>
        <v>1368.1859808000008</v>
      </c>
      <c r="L15" s="140">
        <f t="shared" si="2"/>
        <v>1242.4919716800002</v>
      </c>
      <c r="M15" s="140">
        <f t="shared" si="2"/>
        <v>1378.3822498399998</v>
      </c>
      <c r="N15" s="141">
        <f t="shared" ref="N15:N19" si="3">SUM(B15:M15)</f>
        <v>15821.674597659998</v>
      </c>
      <c r="P15" s="120" t="s">
        <v>0</v>
      </c>
      <c r="Q15" s="140">
        <v>1249.7113548200005</v>
      </c>
      <c r="R15" s="140">
        <v>1313.6120462399999</v>
      </c>
      <c r="S15" s="140">
        <v>1316.8182079299991</v>
      </c>
      <c r="T15" s="140">
        <v>1331.2350985999994</v>
      </c>
      <c r="U15" s="140">
        <v>1348.5541773500001</v>
      </c>
      <c r="V15" s="140">
        <v>1331.701476389999</v>
      </c>
      <c r="W15" s="140">
        <v>1321.5815342399994</v>
      </c>
      <c r="X15" s="140">
        <v>1301.099814129999</v>
      </c>
      <c r="Y15" s="140">
        <v>1318.3006856400004</v>
      </c>
      <c r="Z15" s="140">
        <v>1368.1859808000008</v>
      </c>
      <c r="AA15" s="140">
        <v>1242.4919716800002</v>
      </c>
      <c r="AB15" s="140">
        <v>1378.3822498399998</v>
      </c>
      <c r="AC15" s="141">
        <f t="shared" ref="AC15:AC19" si="4">SUM(Q15:AB15)</f>
        <v>15821.674597659998</v>
      </c>
    </row>
    <row r="16" spans="1:29">
      <c r="A16" s="120" t="s">
        <v>1</v>
      </c>
      <c r="B16" s="140">
        <f t="shared" ref="B16:B19" si="5">+Q16</f>
        <v>1257.3330637299996</v>
      </c>
      <c r="C16" s="140">
        <f t="shared" si="2"/>
        <v>1327.6751135699997</v>
      </c>
      <c r="D16" s="140">
        <f t="shared" si="2"/>
        <v>1352.9745718000001</v>
      </c>
      <c r="E16" s="140">
        <f t="shared" si="2"/>
        <v>1459.7609512800007</v>
      </c>
      <c r="F16" s="140">
        <f t="shared" si="2"/>
        <v>1360.8344990899998</v>
      </c>
      <c r="G16" s="140">
        <f t="shared" si="2"/>
        <v>1360.2872862900006</v>
      </c>
      <c r="H16" s="140">
        <f t="shared" si="2"/>
        <v>1354.8693481999999</v>
      </c>
      <c r="I16" s="140">
        <f t="shared" si="2"/>
        <v>1323.5916987000001</v>
      </c>
      <c r="J16" s="140">
        <f t="shared" si="2"/>
        <v>1312.5421994000005</v>
      </c>
      <c r="K16" s="140">
        <f t="shared" si="2"/>
        <v>1350.8509357999997</v>
      </c>
      <c r="L16" s="140">
        <f t="shared" si="2"/>
        <v>1237.2537768</v>
      </c>
      <c r="M16" s="140">
        <f t="shared" si="2"/>
        <v>1360.9123808000002</v>
      </c>
      <c r="N16" s="141">
        <f t="shared" si="3"/>
        <v>16058.88582546</v>
      </c>
      <c r="P16" s="120" t="s">
        <v>1</v>
      </c>
      <c r="Q16" s="140">
        <v>1257.3330637299996</v>
      </c>
      <c r="R16" s="140">
        <v>1327.6751135699997</v>
      </c>
      <c r="S16" s="140">
        <v>1352.9745718000001</v>
      </c>
      <c r="T16" s="140">
        <v>1459.7609512800007</v>
      </c>
      <c r="U16" s="140">
        <v>1360.8344990899998</v>
      </c>
      <c r="V16" s="140">
        <v>1360.2872862900006</v>
      </c>
      <c r="W16" s="140">
        <v>1354.8693481999999</v>
      </c>
      <c r="X16" s="140">
        <v>1323.5916987000001</v>
      </c>
      <c r="Y16" s="140">
        <v>1312.5421994000005</v>
      </c>
      <c r="Z16" s="140">
        <v>1350.8509357999997</v>
      </c>
      <c r="AA16" s="140">
        <v>1237.2537768</v>
      </c>
      <c r="AB16" s="140">
        <v>1360.9123808000002</v>
      </c>
      <c r="AC16" s="141">
        <f t="shared" si="4"/>
        <v>16058.88582546</v>
      </c>
    </row>
    <row r="17" spans="1:29">
      <c r="A17" s="120" t="s">
        <v>2</v>
      </c>
      <c r="B17" s="140">
        <f t="shared" si="5"/>
        <v>1281.2843958666667</v>
      </c>
      <c r="C17" s="140">
        <f t="shared" si="2"/>
        <v>1338.4419791666674</v>
      </c>
      <c r="D17" s="140">
        <f t="shared" si="2"/>
        <v>1329.3029060666674</v>
      </c>
      <c r="E17" s="140">
        <f t="shared" si="2"/>
        <v>1380.7144436666665</v>
      </c>
      <c r="F17" s="140">
        <f t="shared" si="2"/>
        <v>1379.5755435666667</v>
      </c>
      <c r="G17" s="140">
        <f t="shared" si="2"/>
        <v>1339.2331934666665</v>
      </c>
      <c r="H17" s="140">
        <f t="shared" si="2"/>
        <v>1325.6611993666663</v>
      </c>
      <c r="I17" s="140">
        <f t="shared" si="2"/>
        <v>1338.3591560666671</v>
      </c>
      <c r="J17" s="140">
        <f t="shared" si="2"/>
        <v>1335.8440360666666</v>
      </c>
      <c r="K17" s="140">
        <f t="shared" si="2"/>
        <v>1383.0758779666667</v>
      </c>
      <c r="L17" s="140">
        <f t="shared" si="2"/>
        <v>1305.6615463666672</v>
      </c>
      <c r="M17" s="140">
        <f t="shared" si="2"/>
        <v>1354.5940107666663</v>
      </c>
      <c r="N17" s="141">
        <f t="shared" si="3"/>
        <v>16091.748288400002</v>
      </c>
      <c r="P17" s="120" t="s">
        <v>2</v>
      </c>
      <c r="Q17" s="140">
        <v>1281.2843958666667</v>
      </c>
      <c r="R17" s="140">
        <v>1338.4419791666674</v>
      </c>
      <c r="S17" s="140">
        <v>1329.3029060666674</v>
      </c>
      <c r="T17" s="140">
        <v>1380.7144436666665</v>
      </c>
      <c r="U17" s="140">
        <v>1379.5755435666667</v>
      </c>
      <c r="V17" s="140">
        <v>1339.2331934666665</v>
      </c>
      <c r="W17" s="140">
        <v>1325.6611993666663</v>
      </c>
      <c r="X17" s="140">
        <v>1338.3591560666671</v>
      </c>
      <c r="Y17" s="140">
        <v>1335.8440360666666</v>
      </c>
      <c r="Z17" s="140">
        <v>1383.0758779666667</v>
      </c>
      <c r="AA17" s="140">
        <v>1305.6615463666672</v>
      </c>
      <c r="AB17" s="140">
        <v>1354.5940107666663</v>
      </c>
      <c r="AC17" s="141">
        <f t="shared" si="4"/>
        <v>16091.748288400002</v>
      </c>
    </row>
    <row r="18" spans="1:29">
      <c r="A18" s="120" t="s">
        <v>3</v>
      </c>
      <c r="B18" s="140">
        <f t="shared" si="5"/>
        <v>1328.0577325666663</v>
      </c>
      <c r="C18" s="140">
        <f t="shared" si="2"/>
        <v>1356.0533741666666</v>
      </c>
      <c r="D18" s="140">
        <f t="shared" si="2"/>
        <v>1331.1561714666659</v>
      </c>
      <c r="E18" s="140">
        <f t="shared" si="2"/>
        <v>1409.1983990666668</v>
      </c>
      <c r="F18" s="140">
        <f t="shared" si="2"/>
        <v>1358.8143398666673</v>
      </c>
      <c r="G18" s="140">
        <f t="shared" si="2"/>
        <v>1315.0676535666669</v>
      </c>
      <c r="H18" s="140">
        <f t="shared" si="2"/>
        <v>1370.8660523666672</v>
      </c>
      <c r="I18" s="140">
        <f t="shared" si="2"/>
        <v>1308.1794394666665</v>
      </c>
      <c r="J18" s="140">
        <f t="shared" si="2"/>
        <v>1347.4815263666665</v>
      </c>
      <c r="K18" s="140">
        <f t="shared" si="2"/>
        <v>1387.0576085666669</v>
      </c>
      <c r="L18" s="140">
        <f t="shared" si="2"/>
        <v>1259.6654740666663</v>
      </c>
      <c r="M18" s="140">
        <f t="shared" si="2"/>
        <v>1360.4599311666661</v>
      </c>
      <c r="N18" s="141">
        <f t="shared" si="3"/>
        <v>16132.057702699998</v>
      </c>
      <c r="P18" s="120" t="s">
        <v>3</v>
      </c>
      <c r="Q18" s="140">
        <v>1328.0577325666663</v>
      </c>
      <c r="R18" s="140">
        <v>1356.0533741666666</v>
      </c>
      <c r="S18" s="140">
        <v>1331.1561714666659</v>
      </c>
      <c r="T18" s="140">
        <v>1409.1983990666668</v>
      </c>
      <c r="U18" s="140">
        <v>1358.8143398666673</v>
      </c>
      <c r="V18" s="140">
        <v>1315.0676535666669</v>
      </c>
      <c r="W18" s="140">
        <v>1370.8660523666672</v>
      </c>
      <c r="X18" s="140">
        <v>1308.1794394666665</v>
      </c>
      <c r="Y18" s="140">
        <v>1347.4815263666665</v>
      </c>
      <c r="Z18" s="140">
        <v>1387.0576085666669</v>
      </c>
      <c r="AA18" s="140">
        <v>1259.6654740666663</v>
      </c>
      <c r="AB18" s="140">
        <v>1360.4599311666661</v>
      </c>
      <c r="AC18" s="141">
        <f t="shared" si="4"/>
        <v>16132.057702699998</v>
      </c>
    </row>
    <row r="19" spans="1:29">
      <c r="A19" s="120" t="s">
        <v>4</v>
      </c>
      <c r="B19" s="140">
        <f t="shared" si="5"/>
        <v>1280.2903405333332</v>
      </c>
      <c r="C19" s="140">
        <f t="shared" si="2"/>
        <v>1314.1114610139791</v>
      </c>
      <c r="D19" s="140">
        <f t="shared" si="2"/>
        <v>1331.7166609333335</v>
      </c>
      <c r="E19" s="140">
        <f t="shared" si="2"/>
        <v>1382.1336538268822</v>
      </c>
      <c r="F19" s="140">
        <f t="shared" si="2"/>
        <v>1357.7477212333333</v>
      </c>
      <c r="G19" s="140">
        <f t="shared" si="2"/>
        <v>1309.0359253333334</v>
      </c>
      <c r="H19" s="140">
        <f t="shared" si="2"/>
        <v>1334.148963326882</v>
      </c>
      <c r="I19" s="140">
        <f t="shared" si="2"/>
        <v>1297.6882012333335</v>
      </c>
      <c r="J19" s="140">
        <f t="shared" si="2"/>
        <v>1329.3753279107527</v>
      </c>
      <c r="K19" s="140">
        <f t="shared" si="2"/>
        <v>1370.4051439333332</v>
      </c>
      <c r="L19" s="140">
        <f t="shared" si="2"/>
        <v>1253.838141133333</v>
      </c>
      <c r="M19" s="140">
        <f t="shared" si="2"/>
        <v>1366.7184082333333</v>
      </c>
      <c r="N19" s="141">
        <f t="shared" si="3"/>
        <v>15927.209948645163</v>
      </c>
      <c r="P19" s="120" t="s">
        <v>4</v>
      </c>
      <c r="Q19" s="140">
        <v>1280.2903405333332</v>
      </c>
      <c r="R19" s="140">
        <v>1314.1114610139791</v>
      </c>
      <c r="S19" s="140">
        <v>1331.7166609333335</v>
      </c>
      <c r="T19" s="140">
        <v>1382.1336538268822</v>
      </c>
      <c r="U19" s="140">
        <v>1357.7477212333333</v>
      </c>
      <c r="V19" s="140">
        <v>1309.0359253333334</v>
      </c>
      <c r="W19" s="140">
        <v>1334.148963326882</v>
      </c>
      <c r="X19" s="140">
        <v>1297.6882012333335</v>
      </c>
      <c r="Y19" s="140">
        <v>1329.3753279107527</v>
      </c>
      <c r="Z19" s="140">
        <v>1370.4051439333332</v>
      </c>
      <c r="AA19" s="140">
        <v>1253.838141133333</v>
      </c>
      <c r="AB19" s="140">
        <v>1366.7184082333333</v>
      </c>
      <c r="AC19" s="141">
        <f t="shared" si="4"/>
        <v>15927.209948645163</v>
      </c>
    </row>
    <row r="20" spans="1:29" ht="13.5" thickBot="1">
      <c r="A20" s="121" t="s">
        <v>84</v>
      </c>
      <c r="B20" s="142">
        <f t="shared" ref="B20:M20" si="6">SUM(B15:B19)</f>
        <v>6396.6768875166654</v>
      </c>
      <c r="C20" s="143">
        <f t="shared" si="6"/>
        <v>6649.8939741573131</v>
      </c>
      <c r="D20" s="143">
        <f t="shared" si="6"/>
        <v>6661.9685181966661</v>
      </c>
      <c r="E20" s="143">
        <f t="shared" si="6"/>
        <v>6963.042546440216</v>
      </c>
      <c r="F20" s="143">
        <f t="shared" si="6"/>
        <v>6805.5262811066668</v>
      </c>
      <c r="G20" s="143">
        <f t="shared" si="6"/>
        <v>6655.325535046667</v>
      </c>
      <c r="H20" s="143">
        <f t="shared" si="6"/>
        <v>6707.1270975002144</v>
      </c>
      <c r="I20" s="143">
        <f t="shared" si="6"/>
        <v>6568.9183095966664</v>
      </c>
      <c r="J20" s="143">
        <f t="shared" si="6"/>
        <v>6643.543775384087</v>
      </c>
      <c r="K20" s="143">
        <f t="shared" si="6"/>
        <v>6859.5755470666672</v>
      </c>
      <c r="L20" s="143">
        <f t="shared" si="6"/>
        <v>6298.9109100466667</v>
      </c>
      <c r="M20" s="143">
        <f t="shared" si="6"/>
        <v>6821.0669808066659</v>
      </c>
      <c r="N20" s="144"/>
      <c r="P20" s="121" t="s">
        <v>84</v>
      </c>
      <c r="Q20" s="142">
        <f t="shared" ref="Q20:AB20" si="7">SUM(Q15:Q19)</f>
        <v>6396.6768875166654</v>
      </c>
      <c r="R20" s="143">
        <f t="shared" si="7"/>
        <v>6649.8939741573131</v>
      </c>
      <c r="S20" s="143">
        <f t="shared" si="7"/>
        <v>6661.9685181966661</v>
      </c>
      <c r="T20" s="143">
        <f t="shared" si="7"/>
        <v>6963.042546440216</v>
      </c>
      <c r="U20" s="143">
        <f t="shared" si="7"/>
        <v>6805.5262811066668</v>
      </c>
      <c r="V20" s="143">
        <f t="shared" si="7"/>
        <v>6655.325535046667</v>
      </c>
      <c r="W20" s="143">
        <f t="shared" si="7"/>
        <v>6707.1270975002144</v>
      </c>
      <c r="X20" s="143">
        <f t="shared" si="7"/>
        <v>6568.9183095966664</v>
      </c>
      <c r="Y20" s="143">
        <f t="shared" si="7"/>
        <v>6643.543775384087</v>
      </c>
      <c r="Z20" s="143">
        <f t="shared" si="7"/>
        <v>6859.5755470666672</v>
      </c>
      <c r="AA20" s="143">
        <f t="shared" si="7"/>
        <v>6298.9109100466667</v>
      </c>
      <c r="AB20" s="143">
        <f t="shared" si="7"/>
        <v>6821.0669808066659</v>
      </c>
      <c r="AC20" s="144"/>
    </row>
    <row r="21" spans="1:29" ht="13.5" thickBot="1">
      <c r="A21" s="138"/>
      <c r="B21" s="138"/>
      <c r="C21" s="138"/>
      <c r="D21" s="138"/>
      <c r="E21" s="138"/>
      <c r="F21" s="138"/>
      <c r="G21" s="138"/>
      <c r="H21" s="138"/>
      <c r="I21" s="138"/>
      <c r="J21" s="138"/>
      <c r="K21" s="138"/>
      <c r="L21" s="138"/>
      <c r="M21" s="138"/>
      <c r="N21" s="138"/>
    </row>
    <row r="22" spans="1:29" ht="13.5" thickBot="1">
      <c r="A22" s="200" t="s">
        <v>107</v>
      </c>
      <c r="B22" s="201"/>
      <c r="C22" s="201"/>
      <c r="D22" s="201"/>
      <c r="E22" s="201"/>
      <c r="F22" s="201"/>
      <c r="G22" s="201"/>
      <c r="H22" s="201"/>
      <c r="I22" s="201"/>
      <c r="J22" s="201"/>
      <c r="K22" s="201"/>
      <c r="L22" s="201"/>
      <c r="M22" s="201"/>
      <c r="N22" s="202"/>
    </row>
    <row r="23" spans="1:29" ht="14.25">
      <c r="A23" s="175" t="s">
        <v>99</v>
      </c>
      <c r="B23" s="176" t="s">
        <v>60</v>
      </c>
      <c r="C23" s="177"/>
      <c r="D23" s="177"/>
      <c r="E23" s="177"/>
      <c r="F23" s="177"/>
      <c r="G23" s="177"/>
      <c r="H23" s="177"/>
      <c r="I23" s="177"/>
      <c r="J23" s="177"/>
      <c r="K23" s="177"/>
      <c r="L23" s="177"/>
      <c r="M23" s="177"/>
      <c r="N23" s="178"/>
    </row>
    <row r="24" spans="1:29">
      <c r="A24" s="179" t="s">
        <v>83</v>
      </c>
      <c r="B24" s="180" t="s">
        <v>13</v>
      </c>
      <c r="C24" s="180" t="s">
        <v>14</v>
      </c>
      <c r="D24" s="180" t="s">
        <v>15</v>
      </c>
      <c r="E24" s="180" t="s">
        <v>16</v>
      </c>
      <c r="F24" s="180" t="s">
        <v>17</v>
      </c>
      <c r="G24" s="180" t="s">
        <v>18</v>
      </c>
      <c r="H24" s="180" t="s">
        <v>19</v>
      </c>
      <c r="I24" s="180" t="s">
        <v>20</v>
      </c>
      <c r="J24" s="180" t="s">
        <v>21</v>
      </c>
      <c r="K24" s="180" t="s">
        <v>22</v>
      </c>
      <c r="L24" s="180" t="s">
        <v>23</v>
      </c>
      <c r="M24" s="180" t="s">
        <v>24</v>
      </c>
      <c r="N24" s="181" t="s">
        <v>84</v>
      </c>
      <c r="Q24" s="110"/>
      <c r="R24" s="110"/>
      <c r="S24" s="110"/>
      <c r="T24" s="110"/>
      <c r="U24" s="110"/>
      <c r="V24" s="110"/>
      <c r="W24" s="110"/>
      <c r="X24" s="110"/>
      <c r="Y24" s="110"/>
      <c r="Z24" s="110"/>
      <c r="AA24" s="110"/>
      <c r="AB24" s="110"/>
    </row>
    <row r="25" spans="1:29">
      <c r="A25" s="120" t="s">
        <v>0</v>
      </c>
      <c r="B25" s="140">
        <v>1070.2707909999999</v>
      </c>
      <c r="C25" s="140">
        <v>1014.372944</v>
      </c>
      <c r="D25" s="140">
        <v>923.14400699999999</v>
      </c>
      <c r="E25" s="140">
        <v>950.19434899999999</v>
      </c>
      <c r="F25" s="140">
        <v>964.21877800000004</v>
      </c>
      <c r="G25" s="140">
        <v>973.93162800000005</v>
      </c>
      <c r="H25" s="140">
        <v>1137.517456</v>
      </c>
      <c r="I25" s="140">
        <v>1331.027122</v>
      </c>
      <c r="J25" s="140">
        <v>1435.4630669999999</v>
      </c>
      <c r="K25" s="140">
        <v>1413.969564</v>
      </c>
      <c r="L25" s="140">
        <v>1273.1431439999999</v>
      </c>
      <c r="M25" s="140">
        <v>1325.7326419999999</v>
      </c>
      <c r="N25" s="141">
        <f t="shared" ref="N25:N29" si="8">SUM(B25:M25)</f>
        <v>13812.985492</v>
      </c>
      <c r="Q25" s="110"/>
      <c r="R25" s="110"/>
      <c r="S25" s="110"/>
      <c r="T25" s="110"/>
      <c r="U25" s="110"/>
      <c r="V25" s="110"/>
      <c r="W25" s="110"/>
      <c r="X25" s="110"/>
      <c r="Y25" s="110"/>
      <c r="Z25" s="110"/>
      <c r="AA25" s="110"/>
      <c r="AB25" s="110"/>
    </row>
    <row r="26" spans="1:29">
      <c r="A26" s="120" t="s">
        <v>1</v>
      </c>
      <c r="B26" s="140">
        <v>1057.0339819999999</v>
      </c>
      <c r="C26" s="140">
        <v>983.17486599999995</v>
      </c>
      <c r="D26" s="140">
        <v>943.33416899999997</v>
      </c>
      <c r="E26" s="140">
        <v>965.44386599999996</v>
      </c>
      <c r="F26" s="140">
        <v>987.84408499999995</v>
      </c>
      <c r="G26" s="140">
        <v>988.24183000000005</v>
      </c>
      <c r="H26" s="140">
        <v>1156.1602379999999</v>
      </c>
      <c r="I26" s="140">
        <v>1278.5591549999999</v>
      </c>
      <c r="J26" s="140">
        <v>1378.906346</v>
      </c>
      <c r="K26" s="140">
        <v>1356.074298</v>
      </c>
      <c r="L26" s="140">
        <v>1209.841488</v>
      </c>
      <c r="M26" s="140">
        <v>1234.2327499999999</v>
      </c>
      <c r="N26" s="141">
        <f t="shared" si="8"/>
        <v>13538.847072999999</v>
      </c>
      <c r="Q26" s="110"/>
      <c r="R26" s="110"/>
      <c r="S26" s="110"/>
      <c r="T26" s="110"/>
      <c r="U26" s="110"/>
      <c r="V26" s="110"/>
      <c r="W26" s="110"/>
      <c r="X26" s="110"/>
      <c r="Y26" s="110"/>
      <c r="Z26" s="110"/>
      <c r="AA26" s="110"/>
      <c r="AB26" s="110"/>
    </row>
    <row r="27" spans="1:29">
      <c r="A27" s="120" t="s">
        <v>2</v>
      </c>
      <c r="B27" s="140">
        <v>1026.4910159999999</v>
      </c>
      <c r="C27" s="140">
        <v>983.56919100000005</v>
      </c>
      <c r="D27" s="140">
        <v>919.75597500000003</v>
      </c>
      <c r="E27" s="140">
        <v>955.33728299999996</v>
      </c>
      <c r="F27" s="140">
        <v>948.37969499999997</v>
      </c>
      <c r="G27" s="140">
        <v>993.41879300000005</v>
      </c>
      <c r="H27" s="140">
        <v>1144.6376600000001</v>
      </c>
      <c r="I27" s="140">
        <v>1308.237809</v>
      </c>
      <c r="J27" s="140">
        <v>1404.0177699999999</v>
      </c>
      <c r="K27" s="140">
        <v>1376.6385009999999</v>
      </c>
      <c r="L27" s="140">
        <v>1272.7855099999999</v>
      </c>
      <c r="M27" s="140">
        <v>1294.062277</v>
      </c>
      <c r="N27" s="141">
        <f t="shared" si="8"/>
        <v>13627.331480000001</v>
      </c>
      <c r="Q27" s="110"/>
      <c r="R27" s="110"/>
      <c r="S27" s="110"/>
      <c r="T27" s="110"/>
      <c r="U27" s="110"/>
      <c r="V27" s="110"/>
      <c r="W27" s="110"/>
      <c r="X27" s="110"/>
      <c r="Y27" s="110"/>
      <c r="Z27" s="110"/>
      <c r="AA27" s="110"/>
      <c r="AB27" s="110"/>
    </row>
    <row r="28" spans="1:29">
      <c r="A28" s="120" t="s">
        <v>3</v>
      </c>
      <c r="B28" s="140">
        <v>1092.3785339999999</v>
      </c>
      <c r="C28" s="140">
        <v>969.57008399999995</v>
      </c>
      <c r="D28" s="140">
        <v>918.99912200000006</v>
      </c>
      <c r="E28" s="140">
        <v>958.11881500000004</v>
      </c>
      <c r="F28" s="140">
        <v>947.16447600000004</v>
      </c>
      <c r="G28" s="140">
        <v>1017.0331200000001</v>
      </c>
      <c r="H28" s="140">
        <v>1180.4713280000001</v>
      </c>
      <c r="I28" s="140">
        <v>1312.5713909999999</v>
      </c>
      <c r="J28" s="140">
        <v>1455.1267350000001</v>
      </c>
      <c r="K28" s="140">
        <v>1482.256097</v>
      </c>
      <c r="L28" s="140">
        <v>1276.5972650000001</v>
      </c>
      <c r="M28" s="140">
        <v>1235.6560460000001</v>
      </c>
      <c r="N28" s="141">
        <f t="shared" si="8"/>
        <v>13845.943013</v>
      </c>
      <c r="Q28" s="110"/>
      <c r="R28" s="110"/>
      <c r="S28" s="110"/>
      <c r="T28" s="110"/>
      <c r="U28" s="110"/>
      <c r="V28" s="110"/>
      <c r="W28" s="110"/>
      <c r="X28" s="110"/>
      <c r="Y28" s="110"/>
      <c r="Z28" s="110"/>
      <c r="AA28" s="110"/>
      <c r="AB28" s="110"/>
    </row>
    <row r="29" spans="1:29">
      <c r="A29" s="120" t="s">
        <v>4</v>
      </c>
      <c r="B29" s="140">
        <v>1047.025431</v>
      </c>
      <c r="C29" s="140">
        <v>979.48929199999998</v>
      </c>
      <c r="D29" s="140">
        <v>924.94663300000002</v>
      </c>
      <c r="E29" s="140">
        <v>953.07918400000005</v>
      </c>
      <c r="F29" s="140">
        <v>946.88751300000001</v>
      </c>
      <c r="G29" s="140">
        <v>979.05684099999996</v>
      </c>
      <c r="H29" s="140">
        <v>1114.0781400000001</v>
      </c>
      <c r="I29" s="140">
        <v>1224.2344109999999</v>
      </c>
      <c r="J29" s="140">
        <v>1412.468159</v>
      </c>
      <c r="K29" s="140">
        <v>1466.0561439999999</v>
      </c>
      <c r="L29" s="140">
        <v>1271.4240110000001</v>
      </c>
      <c r="M29" s="140">
        <v>1258.118939</v>
      </c>
      <c r="N29" s="141">
        <f t="shared" si="8"/>
        <v>13576.864697999998</v>
      </c>
      <c r="Q29" s="110"/>
    </row>
    <row r="30" spans="1:29" ht="13.5" thickBot="1">
      <c r="A30" s="121" t="s">
        <v>84</v>
      </c>
      <c r="B30" s="142">
        <f t="shared" ref="B30:M30" si="9">SUM(B25:B29)</f>
        <v>5293.1997539999993</v>
      </c>
      <c r="C30" s="143">
        <f t="shared" si="9"/>
        <v>4930.1763769999998</v>
      </c>
      <c r="D30" s="143">
        <f t="shared" si="9"/>
        <v>4630.1799060000003</v>
      </c>
      <c r="E30" s="143">
        <f t="shared" si="9"/>
        <v>4782.1734969999998</v>
      </c>
      <c r="F30" s="143">
        <f t="shared" si="9"/>
        <v>4794.4945470000002</v>
      </c>
      <c r="G30" s="143">
        <f t="shared" si="9"/>
        <v>4951.6822119999997</v>
      </c>
      <c r="H30" s="143">
        <f t="shared" si="9"/>
        <v>5732.8648219999995</v>
      </c>
      <c r="I30" s="143">
        <f t="shared" si="9"/>
        <v>6454.6298879999995</v>
      </c>
      <c r="J30" s="143">
        <f t="shared" si="9"/>
        <v>7085.9820769999997</v>
      </c>
      <c r="K30" s="143">
        <f t="shared" si="9"/>
        <v>7094.9946039999995</v>
      </c>
      <c r="L30" s="143">
        <f t="shared" si="9"/>
        <v>6303.7914179999998</v>
      </c>
      <c r="M30" s="143">
        <f t="shared" si="9"/>
        <v>6347.8026540000001</v>
      </c>
      <c r="N30" s="144"/>
    </row>
    <row r="31" spans="1:29" ht="13.5" thickBot="1">
      <c r="A31" s="138"/>
      <c r="B31" s="138"/>
      <c r="C31" s="138"/>
      <c r="D31" s="138"/>
      <c r="E31" s="138"/>
      <c r="F31" s="138"/>
      <c r="G31" s="138"/>
      <c r="H31" s="138"/>
      <c r="I31" s="138"/>
      <c r="J31" s="138"/>
      <c r="K31" s="138"/>
      <c r="L31" s="138"/>
      <c r="M31" s="138"/>
      <c r="N31" s="138"/>
    </row>
    <row r="32" spans="1:29" ht="13.5" thickBot="1">
      <c r="A32" s="200" t="s">
        <v>108</v>
      </c>
      <c r="B32" s="201"/>
      <c r="C32" s="201"/>
      <c r="D32" s="201"/>
      <c r="E32" s="201"/>
      <c r="F32" s="201"/>
      <c r="G32" s="201"/>
      <c r="H32" s="201"/>
      <c r="I32" s="201"/>
      <c r="J32" s="201"/>
      <c r="K32" s="201"/>
      <c r="L32" s="201"/>
      <c r="M32" s="201"/>
      <c r="N32" s="202"/>
    </row>
    <row r="33" spans="1:14" ht="14.25">
      <c r="A33" s="175" t="s">
        <v>100</v>
      </c>
      <c r="B33" s="176" t="s">
        <v>60</v>
      </c>
      <c r="C33" s="177"/>
      <c r="D33" s="177"/>
      <c r="E33" s="177"/>
      <c r="F33" s="177"/>
      <c r="G33" s="177"/>
      <c r="H33" s="177"/>
      <c r="I33" s="177"/>
      <c r="J33" s="177"/>
      <c r="K33" s="177"/>
      <c r="L33" s="177"/>
      <c r="M33" s="177"/>
      <c r="N33" s="178"/>
    </row>
    <row r="34" spans="1:14">
      <c r="A34" s="179" t="s">
        <v>83</v>
      </c>
      <c r="B34" s="180" t="s">
        <v>13</v>
      </c>
      <c r="C34" s="180" t="s">
        <v>14</v>
      </c>
      <c r="D34" s="180" t="s">
        <v>15</v>
      </c>
      <c r="E34" s="180" t="s">
        <v>16</v>
      </c>
      <c r="F34" s="180" t="s">
        <v>17</v>
      </c>
      <c r="G34" s="180" t="s">
        <v>18</v>
      </c>
      <c r="H34" s="180" t="s">
        <v>19</v>
      </c>
      <c r="I34" s="180" t="s">
        <v>20</v>
      </c>
      <c r="J34" s="180" t="s">
        <v>21</v>
      </c>
      <c r="K34" s="180" t="s">
        <v>22</v>
      </c>
      <c r="L34" s="180" t="s">
        <v>23</v>
      </c>
      <c r="M34" s="180" t="s">
        <v>24</v>
      </c>
      <c r="N34" s="181" t="s">
        <v>84</v>
      </c>
    </row>
    <row r="35" spans="1:14">
      <c r="A35" s="120" t="s">
        <v>0</v>
      </c>
      <c r="B35" s="140">
        <f t="shared" ref="B35:M39" si="10">+B25+B15</f>
        <v>2319.9821458200004</v>
      </c>
      <c r="C35" s="140">
        <f t="shared" si="10"/>
        <v>2327.9849902400001</v>
      </c>
      <c r="D35" s="140">
        <f t="shared" si="10"/>
        <v>2239.9622149299989</v>
      </c>
      <c r="E35" s="140">
        <f t="shared" si="10"/>
        <v>2281.4294475999995</v>
      </c>
      <c r="F35" s="140">
        <f t="shared" si="10"/>
        <v>2312.7729553500003</v>
      </c>
      <c r="G35" s="140">
        <f t="shared" si="10"/>
        <v>2305.6331043899991</v>
      </c>
      <c r="H35" s="140">
        <f t="shared" si="10"/>
        <v>2459.0989902399997</v>
      </c>
      <c r="I35" s="140">
        <f t="shared" si="10"/>
        <v>2632.1269361299992</v>
      </c>
      <c r="J35" s="140">
        <f t="shared" si="10"/>
        <v>2753.7637526400003</v>
      </c>
      <c r="K35" s="140">
        <f t="shared" si="10"/>
        <v>2782.1555448000008</v>
      </c>
      <c r="L35" s="140">
        <f t="shared" si="10"/>
        <v>2515.6351156800001</v>
      </c>
      <c r="M35" s="140">
        <f t="shared" si="10"/>
        <v>2704.1148918399995</v>
      </c>
      <c r="N35" s="141">
        <f t="shared" ref="N35:N39" si="11">SUM(B35:M35)</f>
        <v>29634.660089659999</v>
      </c>
    </row>
    <row r="36" spans="1:14">
      <c r="A36" s="120" t="s">
        <v>1</v>
      </c>
      <c r="B36" s="140">
        <f t="shared" si="10"/>
        <v>2314.3670457299995</v>
      </c>
      <c r="C36" s="140">
        <f t="shared" si="10"/>
        <v>2310.8499795699995</v>
      </c>
      <c r="D36" s="140">
        <f t="shared" si="10"/>
        <v>2296.3087408000001</v>
      </c>
      <c r="E36" s="140">
        <f t="shared" si="10"/>
        <v>2425.2048172800005</v>
      </c>
      <c r="F36" s="140">
        <f t="shared" si="10"/>
        <v>2348.6785840899997</v>
      </c>
      <c r="G36" s="140">
        <f t="shared" si="10"/>
        <v>2348.5291162900007</v>
      </c>
      <c r="H36" s="140">
        <f t="shared" si="10"/>
        <v>2511.0295861999998</v>
      </c>
      <c r="I36" s="140">
        <f t="shared" si="10"/>
        <v>2602.1508537</v>
      </c>
      <c r="J36" s="140">
        <f t="shared" si="10"/>
        <v>2691.4485454000005</v>
      </c>
      <c r="K36" s="140">
        <f t="shared" si="10"/>
        <v>2706.9252337999997</v>
      </c>
      <c r="L36" s="140">
        <f t="shared" si="10"/>
        <v>2447.0952648000002</v>
      </c>
      <c r="M36" s="140">
        <f t="shared" si="10"/>
        <v>2595.1451308000001</v>
      </c>
      <c r="N36" s="141">
        <f t="shared" si="11"/>
        <v>29597.732898459999</v>
      </c>
    </row>
    <row r="37" spans="1:14">
      <c r="A37" s="120" t="s">
        <v>2</v>
      </c>
      <c r="B37" s="140">
        <f t="shared" si="10"/>
        <v>2307.7754118666667</v>
      </c>
      <c r="C37" s="140">
        <f t="shared" si="10"/>
        <v>2322.0111701666674</v>
      </c>
      <c r="D37" s="140">
        <f t="shared" si="10"/>
        <v>2249.0588810666677</v>
      </c>
      <c r="E37" s="140">
        <f t="shared" si="10"/>
        <v>2336.0517266666666</v>
      </c>
      <c r="F37" s="140">
        <f t="shared" si="10"/>
        <v>2327.9552385666666</v>
      </c>
      <c r="G37" s="140">
        <f t="shared" si="10"/>
        <v>2332.6519864666666</v>
      </c>
      <c r="H37" s="140">
        <f t="shared" si="10"/>
        <v>2470.2988593666664</v>
      </c>
      <c r="I37" s="140">
        <f t="shared" si="10"/>
        <v>2646.5969650666671</v>
      </c>
      <c r="J37" s="140">
        <f t="shared" si="10"/>
        <v>2739.8618060666668</v>
      </c>
      <c r="K37" s="140">
        <f t="shared" si="10"/>
        <v>2759.7143789666666</v>
      </c>
      <c r="L37" s="140">
        <f t="shared" si="10"/>
        <v>2578.4470563666673</v>
      </c>
      <c r="M37" s="140">
        <f t="shared" si="10"/>
        <v>2648.6562877666665</v>
      </c>
      <c r="N37" s="141">
        <f t="shared" si="11"/>
        <v>29719.079768399999</v>
      </c>
    </row>
    <row r="38" spans="1:14">
      <c r="A38" s="120" t="s">
        <v>3</v>
      </c>
      <c r="B38" s="140">
        <f t="shared" si="10"/>
        <v>2420.4362665666663</v>
      </c>
      <c r="C38" s="140">
        <f t="shared" si="10"/>
        <v>2325.6234581666668</v>
      </c>
      <c r="D38" s="140">
        <f t="shared" si="10"/>
        <v>2250.1552934666661</v>
      </c>
      <c r="E38" s="140">
        <f t="shared" si="10"/>
        <v>2367.3172140666666</v>
      </c>
      <c r="F38" s="140">
        <f t="shared" si="10"/>
        <v>2305.9788158666674</v>
      </c>
      <c r="G38" s="140">
        <f t="shared" si="10"/>
        <v>2332.1007735666672</v>
      </c>
      <c r="H38" s="140">
        <f t="shared" si="10"/>
        <v>2551.3373803666673</v>
      </c>
      <c r="I38" s="140">
        <f t="shared" si="10"/>
        <v>2620.7508304666662</v>
      </c>
      <c r="J38" s="140">
        <f t="shared" si="10"/>
        <v>2802.6082613666667</v>
      </c>
      <c r="K38" s="140">
        <f t="shared" si="10"/>
        <v>2869.3137055666666</v>
      </c>
      <c r="L38" s="140">
        <f t="shared" si="10"/>
        <v>2536.2627390666667</v>
      </c>
      <c r="M38" s="140">
        <f t="shared" si="10"/>
        <v>2596.1159771666662</v>
      </c>
      <c r="N38" s="141">
        <f t="shared" si="11"/>
        <v>29978.0007157</v>
      </c>
    </row>
    <row r="39" spans="1:14">
      <c r="A39" s="120" t="s">
        <v>4</v>
      </c>
      <c r="B39" s="140">
        <f t="shared" si="10"/>
        <v>2327.3157715333332</v>
      </c>
      <c r="C39" s="140">
        <f t="shared" si="10"/>
        <v>2293.6007530139791</v>
      </c>
      <c r="D39" s="140">
        <f t="shared" si="10"/>
        <v>2256.6632939333335</v>
      </c>
      <c r="E39" s="140">
        <f t="shared" si="10"/>
        <v>2335.2128378268822</v>
      </c>
      <c r="F39" s="140">
        <f t="shared" si="10"/>
        <v>2304.6352342333334</v>
      </c>
      <c r="G39" s="140">
        <f t="shared" si="10"/>
        <v>2288.0927663333332</v>
      </c>
      <c r="H39" s="140">
        <f t="shared" si="10"/>
        <v>2448.2271033268821</v>
      </c>
      <c r="I39" s="140">
        <f t="shared" si="10"/>
        <v>2521.9226122333334</v>
      </c>
      <c r="J39" s="140">
        <f t="shared" si="10"/>
        <v>2741.8434869107527</v>
      </c>
      <c r="K39" s="140">
        <f t="shared" si="10"/>
        <v>2836.4612879333331</v>
      </c>
      <c r="L39" s="140">
        <f t="shared" si="10"/>
        <v>2525.2621521333331</v>
      </c>
      <c r="M39" s="140">
        <f t="shared" si="10"/>
        <v>2624.8373472333333</v>
      </c>
      <c r="N39" s="141">
        <f t="shared" si="11"/>
        <v>29504.07464664516</v>
      </c>
    </row>
    <row r="40" spans="1:14" ht="13.5" thickBot="1">
      <c r="A40" s="121" t="s">
        <v>84</v>
      </c>
      <c r="B40" s="142">
        <f t="shared" ref="B40:M40" si="12">SUM(B35:B39)</f>
        <v>11689.876641516666</v>
      </c>
      <c r="C40" s="143">
        <f t="shared" si="12"/>
        <v>11580.070351157312</v>
      </c>
      <c r="D40" s="143">
        <f t="shared" si="12"/>
        <v>11292.148424196666</v>
      </c>
      <c r="E40" s="143">
        <f t="shared" si="12"/>
        <v>11745.216043440216</v>
      </c>
      <c r="F40" s="143">
        <f t="shared" si="12"/>
        <v>11600.020828106668</v>
      </c>
      <c r="G40" s="143">
        <f t="shared" si="12"/>
        <v>11607.007747046666</v>
      </c>
      <c r="H40" s="143">
        <f t="shared" si="12"/>
        <v>12439.991919500217</v>
      </c>
      <c r="I40" s="143">
        <f t="shared" si="12"/>
        <v>13023.548197596665</v>
      </c>
      <c r="J40" s="143">
        <f t="shared" si="12"/>
        <v>13729.525852384088</v>
      </c>
      <c r="K40" s="143">
        <f t="shared" si="12"/>
        <v>13954.570151066666</v>
      </c>
      <c r="L40" s="143">
        <f t="shared" si="12"/>
        <v>12602.702328046667</v>
      </c>
      <c r="M40" s="143">
        <f t="shared" si="12"/>
        <v>13168.869634806666</v>
      </c>
      <c r="N40" s="144"/>
    </row>
    <row r="41" spans="1:14" ht="13.5" thickBot="1"/>
    <row r="42" spans="1:14" ht="13.5" thickBot="1">
      <c r="A42" s="188" t="s">
        <v>109</v>
      </c>
      <c r="B42" s="189"/>
      <c r="C42" s="189"/>
      <c r="D42" s="189"/>
      <c r="E42" s="189"/>
      <c r="F42" s="189"/>
      <c r="G42" s="189"/>
      <c r="H42" s="189"/>
      <c r="I42" s="189"/>
      <c r="J42" s="189"/>
      <c r="K42" s="189"/>
      <c r="L42" s="189"/>
      <c r="M42" s="189"/>
      <c r="N42" s="190"/>
    </row>
    <row r="43" spans="1:14" ht="14.25">
      <c r="A43" s="107" t="s">
        <v>85</v>
      </c>
      <c r="B43" s="114" t="s">
        <v>60</v>
      </c>
      <c r="C43" s="115"/>
      <c r="D43" s="115"/>
      <c r="E43" s="115"/>
      <c r="F43" s="115"/>
      <c r="G43" s="115"/>
      <c r="H43" s="115"/>
      <c r="I43" s="115"/>
      <c r="J43" s="115"/>
      <c r="K43" s="115"/>
      <c r="L43" s="115"/>
      <c r="M43" s="115"/>
      <c r="N43" s="116"/>
    </row>
    <row r="44" spans="1:14">
      <c r="A44" s="117" t="s">
        <v>83</v>
      </c>
      <c r="B44" s="118" t="s">
        <v>13</v>
      </c>
      <c r="C44" s="118" t="s">
        <v>14</v>
      </c>
      <c r="D44" s="118" t="s">
        <v>15</v>
      </c>
      <c r="E44" s="118" t="s">
        <v>16</v>
      </c>
      <c r="F44" s="118" t="s">
        <v>17</v>
      </c>
      <c r="G44" s="118" t="s">
        <v>18</v>
      </c>
      <c r="H44" s="118" t="s">
        <v>19</v>
      </c>
      <c r="I44" s="118" t="s">
        <v>20</v>
      </c>
      <c r="J44" s="118" t="s">
        <v>21</v>
      </c>
      <c r="K44" s="118" t="s">
        <v>22</v>
      </c>
      <c r="L44" s="118" t="s">
        <v>23</v>
      </c>
      <c r="M44" s="118" t="s">
        <v>24</v>
      </c>
      <c r="N44" s="119" t="s">
        <v>84</v>
      </c>
    </row>
    <row r="45" spans="1:14">
      <c r="A45" s="120" t="s">
        <v>0</v>
      </c>
      <c r="B45" s="108">
        <f t="shared" ref="B45:N49" si="13">(B5-B35)/B35</f>
        <v>7.5930891320603724E-2</v>
      </c>
      <c r="C45" s="108">
        <f t="shared" si="13"/>
        <v>6.5187280156971589E-2</v>
      </c>
      <c r="D45" s="108">
        <f t="shared" si="13"/>
        <v>8.3777210088280638E-2</v>
      </c>
      <c r="E45" s="108">
        <f t="shared" si="13"/>
        <v>7.4773538396928033E-2</v>
      </c>
      <c r="F45" s="108">
        <f t="shared" si="13"/>
        <v>4.949342060802385E-2</v>
      </c>
      <c r="G45" s="108">
        <f t="shared" si="13"/>
        <v>5.9387981266095034E-2</v>
      </c>
      <c r="H45" s="108">
        <f t="shared" si="13"/>
        <v>4.012486286709846E-2</v>
      </c>
      <c r="I45" s="108">
        <f t="shared" si="13"/>
        <v>4.3931416180108561E-2</v>
      </c>
      <c r="J45" s="108">
        <f t="shared" si="13"/>
        <v>5.1712364658543723E-2</v>
      </c>
      <c r="K45" s="108">
        <f t="shared" si="13"/>
        <v>6.273193510916597E-2</v>
      </c>
      <c r="L45" s="108">
        <f t="shared" si="13"/>
        <v>7.5895022704193266E-2</v>
      </c>
      <c r="M45" s="108">
        <f t="shared" si="13"/>
        <v>8.3296645027805913E-2</v>
      </c>
      <c r="N45" s="109">
        <f t="shared" si="13"/>
        <v>6.3606641228110328E-2</v>
      </c>
    </row>
    <row r="46" spans="1:14">
      <c r="A46" s="120" t="s">
        <v>1</v>
      </c>
      <c r="B46" s="108">
        <f t="shared" si="13"/>
        <v>7.6152448806757436E-2</v>
      </c>
      <c r="C46" s="108">
        <f t="shared" si="13"/>
        <v>8.3818695303639876E-2</v>
      </c>
      <c r="D46" s="108">
        <f t="shared" si="13"/>
        <v>6.5256926317231401E-2</v>
      </c>
      <c r="E46" s="108">
        <f t="shared" si="13"/>
        <v>7.3185185908983583E-2</v>
      </c>
      <c r="F46" s="108">
        <f t="shared" si="13"/>
        <v>4.444115287509276E-2</v>
      </c>
      <c r="G46" s="108">
        <f t="shared" si="13"/>
        <v>5.5399689153325112E-2</v>
      </c>
      <c r="H46" s="108">
        <f t="shared" si="13"/>
        <v>3.3569414499637205E-2</v>
      </c>
      <c r="I46" s="108">
        <f t="shared" si="13"/>
        <v>4.2793040127426157E-2</v>
      </c>
      <c r="J46" s="108">
        <f t="shared" si="13"/>
        <v>3.8863499909285726E-2</v>
      </c>
      <c r="K46" s="108">
        <f t="shared" si="13"/>
        <v>6.3097853153568209E-2</v>
      </c>
      <c r="L46" s="108">
        <f t="shared" si="13"/>
        <v>6.0207862366176257E-2</v>
      </c>
      <c r="M46" s="108">
        <f t="shared" si="13"/>
        <v>6.360946100502371E-2</v>
      </c>
      <c r="N46" s="109">
        <f t="shared" si="13"/>
        <v>5.7951067229518899E-2</v>
      </c>
    </row>
    <row r="47" spans="1:14">
      <c r="A47" s="120" t="s">
        <v>2</v>
      </c>
      <c r="B47" s="108">
        <f t="shared" si="13"/>
        <v>5.095476045690478E-2</v>
      </c>
      <c r="C47" s="108">
        <f t="shared" si="13"/>
        <v>8.3037970478910011E-2</v>
      </c>
      <c r="D47" s="108">
        <f t="shared" si="13"/>
        <v>7.9237800308490772E-2</v>
      </c>
      <c r="E47" s="108">
        <f t="shared" si="13"/>
        <v>6.9188934369458416E-2</v>
      </c>
      <c r="F47" s="108">
        <f t="shared" si="13"/>
        <v>6.102809291448124E-2</v>
      </c>
      <c r="G47" s="108">
        <f t="shared" si="13"/>
        <v>4.4086819378390735E-2</v>
      </c>
      <c r="H47" s="108">
        <f t="shared" si="13"/>
        <v>7.7961949247459347E-2</v>
      </c>
      <c r="I47" s="108">
        <f t="shared" si="13"/>
        <v>4.2892953781173977E-2</v>
      </c>
      <c r="J47" s="108">
        <f t="shared" si="13"/>
        <v>4.3027523628734202E-2</v>
      </c>
      <c r="K47" s="108">
        <f t="shared" si="13"/>
        <v>5.2672226882561728E-2</v>
      </c>
      <c r="L47" s="108">
        <f t="shared" si="13"/>
        <v>5.1828339065572632E-2</v>
      </c>
      <c r="M47" s="108">
        <f t="shared" si="13"/>
        <v>5.6452227301291728E-2</v>
      </c>
      <c r="N47" s="109">
        <f t="shared" si="13"/>
        <v>5.8806502644751672E-2</v>
      </c>
    </row>
    <row r="48" spans="1:14">
      <c r="A48" s="120" t="s">
        <v>3</v>
      </c>
      <c r="B48" s="108">
        <f t="shared" si="13"/>
        <v>8.0374267518289771E-2</v>
      </c>
      <c r="C48" s="108">
        <f t="shared" si="13"/>
        <v>8.7827093153341168E-2</v>
      </c>
      <c r="D48" s="108">
        <f t="shared" si="13"/>
        <v>8.0630506004090788E-2</v>
      </c>
      <c r="E48" s="108">
        <f t="shared" si="13"/>
        <v>7.5090047604830026E-2</v>
      </c>
      <c r="F48" s="108">
        <f t="shared" si="13"/>
        <v>6.6191799139591431E-2</v>
      </c>
      <c r="G48" s="108">
        <f t="shared" si="13"/>
        <v>5.2244114825991159E-2</v>
      </c>
      <c r="H48" s="108">
        <f t="shared" si="13"/>
        <v>4.7160717130521987E-2</v>
      </c>
      <c r="I48" s="108">
        <f t="shared" si="13"/>
        <v>4.4467332279447908E-2</v>
      </c>
      <c r="J48" s="108">
        <f t="shared" si="13"/>
        <v>3.0329881907415923E-2</v>
      </c>
      <c r="K48" s="108">
        <f t="shared" si="13"/>
        <v>4.6662934673278478E-2</v>
      </c>
      <c r="L48" s="108">
        <f t="shared" si="13"/>
        <v>5.1887473120560371E-2</v>
      </c>
      <c r="M48" s="108">
        <f t="shared" si="13"/>
        <v>5.3101276835272181E-2</v>
      </c>
      <c r="N48" s="109">
        <f t="shared" si="13"/>
        <v>5.8632112200179845E-2</v>
      </c>
    </row>
    <row r="49" spans="1:16">
      <c r="A49" s="120" t="s">
        <v>4</v>
      </c>
      <c r="B49" s="108">
        <f t="shared" si="13"/>
        <v>4.9270375254859278E-2</v>
      </c>
      <c r="C49" s="108">
        <f t="shared" si="13"/>
        <v>6.7796551686540182E-2</v>
      </c>
      <c r="D49" s="108">
        <f t="shared" si="13"/>
        <v>6.9965000682402814E-2</v>
      </c>
      <c r="E49" s="108">
        <f t="shared" si="13"/>
        <v>5.9882728646752495E-2</v>
      </c>
      <c r="F49" s="108">
        <f t="shared" si="13"/>
        <v>5.1789063677881671E-2</v>
      </c>
      <c r="G49" s="108">
        <f t="shared" si="13"/>
        <v>5.092590567764798E-2</v>
      </c>
      <c r="H49" s="108">
        <f t="shared" si="13"/>
        <v>5.0996708977831283E-2</v>
      </c>
      <c r="I49" s="108">
        <f t="shared" si="13"/>
        <v>4.4214939569955106E-2</v>
      </c>
      <c r="J49" s="108">
        <f t="shared" si="13"/>
        <v>4.1536119491749242E-2</v>
      </c>
      <c r="K49" s="108">
        <f t="shared" si="13"/>
        <v>6.5564122623897908E-2</v>
      </c>
      <c r="L49" s="108">
        <f t="shared" si="13"/>
        <v>6.6908734587124569E-2</v>
      </c>
      <c r="M49" s="108">
        <f t="shared" si="13"/>
        <v>6.4791567896295033E-2</v>
      </c>
      <c r="N49" s="109">
        <f t="shared" si="13"/>
        <v>5.6907856426905955E-2</v>
      </c>
    </row>
    <row r="50" spans="1:16" ht="13.5" thickBot="1">
      <c r="A50" s="121" t="s">
        <v>84</v>
      </c>
      <c r="B50" s="122"/>
      <c r="C50" s="123"/>
      <c r="D50" s="123"/>
      <c r="E50" s="123"/>
      <c r="F50" s="123"/>
      <c r="G50" s="123"/>
      <c r="H50" s="123"/>
      <c r="I50" s="123"/>
      <c r="J50" s="123"/>
      <c r="K50" s="123"/>
      <c r="L50" s="123"/>
      <c r="M50" s="123"/>
      <c r="N50" s="124"/>
    </row>
    <row r="51" spans="1:16" ht="13.5" thickBot="1"/>
    <row r="52" spans="1:16">
      <c r="A52" s="191" t="s">
        <v>101</v>
      </c>
      <c r="B52" s="192"/>
      <c r="C52" s="192"/>
      <c r="D52" s="192"/>
      <c r="E52" s="192"/>
      <c r="F52" s="192"/>
      <c r="G52" s="192"/>
      <c r="H52" s="192"/>
      <c r="I52" s="192"/>
      <c r="J52" s="192"/>
      <c r="K52" s="192"/>
      <c r="L52" s="192"/>
      <c r="M52" s="192"/>
      <c r="N52" s="193"/>
    </row>
    <row r="53" spans="1:16">
      <c r="A53" s="145" t="s">
        <v>95</v>
      </c>
      <c r="B53" s="126">
        <f t="shared" ref="B53:M53" si="14">+B6+B7</f>
        <v>4915.9793188666672</v>
      </c>
      <c r="C53" s="126">
        <f t="shared" si="14"/>
        <v>5019.3686750666657</v>
      </c>
      <c r="D53" s="126">
        <f t="shared" si="14"/>
        <v>4873.4281506666666</v>
      </c>
      <c r="E53" s="126">
        <f t="shared" si="14"/>
        <v>5100.3745389666665</v>
      </c>
      <c r="F53" s="126">
        <f t="shared" si="14"/>
        <v>4923.0824752666667</v>
      </c>
      <c r="G53" s="126">
        <f t="shared" si="14"/>
        <v>4914.128092566667</v>
      </c>
      <c r="H53" s="126">
        <f t="shared" si="14"/>
        <v>5258.2115528666673</v>
      </c>
      <c r="I53" s="126">
        <f t="shared" si="14"/>
        <v>5473.6221259666672</v>
      </c>
      <c r="J53" s="126">
        <f t="shared" si="14"/>
        <v>5653.7989303666673</v>
      </c>
      <c r="K53" s="126">
        <f t="shared" si="14"/>
        <v>5782.8010855666671</v>
      </c>
      <c r="L53" s="126">
        <f t="shared" si="14"/>
        <v>5306.5133243666669</v>
      </c>
      <c r="M53" s="126">
        <f t="shared" si="14"/>
        <v>5558.3997483666662</v>
      </c>
      <c r="N53" s="127">
        <f>+SUM(B53:M53)</f>
        <v>62779.708018900004</v>
      </c>
    </row>
    <row r="54" spans="1:16">
      <c r="A54" s="125" t="s">
        <v>96</v>
      </c>
      <c r="B54" s="128">
        <f t="shared" ref="B54:M54" si="15">+B36+B37</f>
        <v>4622.1424575966666</v>
      </c>
      <c r="C54" s="128">
        <f t="shared" si="15"/>
        <v>4632.8611497366674</v>
      </c>
      <c r="D54" s="128">
        <f t="shared" si="15"/>
        <v>4545.3676218666678</v>
      </c>
      <c r="E54" s="128">
        <f t="shared" si="15"/>
        <v>4761.2565439466671</v>
      </c>
      <c r="F54" s="128">
        <f t="shared" si="15"/>
        <v>4676.6338226566659</v>
      </c>
      <c r="G54" s="128">
        <f t="shared" si="15"/>
        <v>4681.1811027566673</v>
      </c>
      <c r="H54" s="128">
        <f t="shared" si="15"/>
        <v>4981.3284455666662</v>
      </c>
      <c r="I54" s="128">
        <f t="shared" si="15"/>
        <v>5248.7478187666675</v>
      </c>
      <c r="J54" s="128">
        <f t="shared" si="15"/>
        <v>5431.3103514666673</v>
      </c>
      <c r="K54" s="128">
        <f t="shared" si="15"/>
        <v>5466.6396127666667</v>
      </c>
      <c r="L54" s="128">
        <f t="shared" si="15"/>
        <v>5025.5423211666675</v>
      </c>
      <c r="M54" s="128">
        <f t="shared" si="15"/>
        <v>5243.8014185666671</v>
      </c>
      <c r="N54" s="127">
        <f>+SUM(B54:M54)</f>
        <v>59316.812666860002</v>
      </c>
    </row>
    <row r="55" spans="1:16" ht="13.5" thickBot="1">
      <c r="A55" s="129" t="s">
        <v>82</v>
      </c>
      <c r="B55" s="130">
        <f>(+B53-B54)/B54</f>
        <v>6.3571571833981128E-2</v>
      </c>
      <c r="C55" s="130">
        <f t="shared" ref="C55:N55" si="16">(+C53-C54)/C54</f>
        <v>8.3427392455301078E-2</v>
      </c>
      <c r="D55" s="130">
        <f t="shared" si="16"/>
        <v>7.2174696546386849E-2</v>
      </c>
      <c r="E55" s="130">
        <f t="shared" si="16"/>
        <v>7.1224474440711422E-2</v>
      </c>
      <c r="F55" s="130">
        <f t="shared" si="16"/>
        <v>5.2697872434665033E-2</v>
      </c>
      <c r="G55" s="130">
        <f t="shared" si="16"/>
        <v>4.9762439157250538E-2</v>
      </c>
      <c r="H55" s="130">
        <f t="shared" si="16"/>
        <v>5.5584190106240494E-2</v>
      </c>
      <c r="I55" s="130">
        <f t="shared" si="16"/>
        <v>4.2843419985995806E-2</v>
      </c>
      <c r="J55" s="130">
        <f t="shared" si="16"/>
        <v>4.0964070270799263E-2</v>
      </c>
      <c r="K55" s="130">
        <f t="shared" si="16"/>
        <v>5.7834701973337344E-2</v>
      </c>
      <c r="L55" s="130">
        <f t="shared" si="16"/>
        <v>5.590859358931289E-2</v>
      </c>
      <c r="M55" s="130">
        <f t="shared" si="16"/>
        <v>5.999432562150514E-2</v>
      </c>
      <c r="N55" s="131">
        <f t="shared" si="16"/>
        <v>5.837965993703341E-2</v>
      </c>
    </row>
    <row r="56" spans="1:16" ht="13.5" thickBot="1">
      <c r="B56" s="174">
        <v>3.6243463989191066E-2</v>
      </c>
      <c r="C56" s="174">
        <v>7.4371217110967086E-2</v>
      </c>
      <c r="D56" s="174">
        <v>6.6776690829488727E-2</v>
      </c>
      <c r="E56" s="174">
        <v>7.0953544618959266E-2</v>
      </c>
      <c r="F56" s="174">
        <v>6.5522730317202099E-2</v>
      </c>
      <c r="G56" s="174">
        <v>5.6904932564976779E-2</v>
      </c>
      <c r="H56" s="174">
        <v>4.1339031682583148E-2</v>
      </c>
      <c r="I56" s="174">
        <v>1.947912279491433E-2</v>
      </c>
      <c r="J56" s="174">
        <v>3.6990631074029737E-2</v>
      </c>
      <c r="K56" s="174">
        <v>4.9220183213142532E-2</v>
      </c>
      <c r="L56" s="174">
        <v>4.7819723301086289E-2</v>
      </c>
      <c r="M56" s="174">
        <v>3.5834540274171635E-2</v>
      </c>
    </row>
    <row r="57" spans="1:16">
      <c r="A57" s="194" t="s">
        <v>86</v>
      </c>
      <c r="B57" s="195"/>
      <c r="C57" s="195"/>
      <c r="D57" s="195"/>
      <c r="E57" s="195"/>
      <c r="F57" s="195"/>
      <c r="G57" s="195"/>
      <c r="H57" s="195"/>
      <c r="I57" s="195"/>
      <c r="J57" s="195"/>
      <c r="K57" s="195"/>
      <c r="L57" s="195"/>
      <c r="M57" s="195"/>
      <c r="N57" s="196"/>
    </row>
    <row r="58" spans="1:16">
      <c r="A58" s="132" t="s">
        <v>88</v>
      </c>
      <c r="B58" s="133">
        <f t="shared" ref="B58:M58" si="17">+B8</f>
        <v>2614.9770585666661</v>
      </c>
      <c r="C58" s="133">
        <f t="shared" si="17"/>
        <v>2529.876206266666</v>
      </c>
      <c r="D58" s="133">
        <f t="shared" si="17"/>
        <v>2431.5864533666668</v>
      </c>
      <c r="E58" s="133">
        <f t="shared" si="17"/>
        <v>2545.0791763666662</v>
      </c>
      <c r="F58" s="133">
        <f t="shared" si="17"/>
        <v>2458.6157024666668</v>
      </c>
      <c r="G58" s="133">
        <f t="shared" si="17"/>
        <v>2453.9393141666669</v>
      </c>
      <c r="H58" s="133">
        <f t="shared" si="17"/>
        <v>2671.6602808666667</v>
      </c>
      <c r="I58" s="133">
        <f t="shared" si="17"/>
        <v>2737.2886284666665</v>
      </c>
      <c r="J58" s="133">
        <f t="shared" si="17"/>
        <v>2887.611038966666</v>
      </c>
      <c r="K58" s="133">
        <f t="shared" si="17"/>
        <v>3003.2043035666666</v>
      </c>
      <c r="L58" s="133">
        <f t="shared" si="17"/>
        <v>2667.8630037666671</v>
      </c>
      <c r="M58" s="133">
        <f t="shared" si="17"/>
        <v>2733.9730503666665</v>
      </c>
      <c r="N58" s="134">
        <f>+SUM(B58:M58)</f>
        <v>31735.674217199994</v>
      </c>
      <c r="P58" s="104"/>
    </row>
    <row r="59" spans="1:16">
      <c r="A59" s="132" t="s">
        <v>80</v>
      </c>
      <c r="B59" s="133">
        <f t="shared" ref="B59:M59" si="18">+B18</f>
        <v>1328.0577325666663</v>
      </c>
      <c r="C59" s="133">
        <f t="shared" si="18"/>
        <v>1356.0533741666666</v>
      </c>
      <c r="D59" s="133">
        <f t="shared" si="18"/>
        <v>1331.1561714666659</v>
      </c>
      <c r="E59" s="133">
        <f t="shared" si="18"/>
        <v>1409.1983990666668</v>
      </c>
      <c r="F59" s="133">
        <f t="shared" si="18"/>
        <v>1358.8143398666673</v>
      </c>
      <c r="G59" s="133">
        <f t="shared" si="18"/>
        <v>1315.0676535666669</v>
      </c>
      <c r="H59" s="133">
        <f t="shared" si="18"/>
        <v>1370.8660523666672</v>
      </c>
      <c r="I59" s="133">
        <f t="shared" si="18"/>
        <v>1308.1794394666665</v>
      </c>
      <c r="J59" s="133">
        <f t="shared" si="18"/>
        <v>1347.4815263666665</v>
      </c>
      <c r="K59" s="133">
        <f t="shared" si="18"/>
        <v>1387.0576085666669</v>
      </c>
      <c r="L59" s="133">
        <f t="shared" si="18"/>
        <v>1259.6654740666663</v>
      </c>
      <c r="M59" s="133">
        <f t="shared" si="18"/>
        <v>1360.4599311666661</v>
      </c>
      <c r="N59" s="134">
        <f t="shared" ref="N59:N62" si="19">+SUM(B59:M59)</f>
        <v>16132.057702699998</v>
      </c>
      <c r="P59" s="104"/>
    </row>
    <row r="60" spans="1:16">
      <c r="A60" s="132" t="s">
        <v>81</v>
      </c>
      <c r="B60" s="133">
        <f>+B58-B61-B59</f>
        <v>1130.6174782209841</v>
      </c>
      <c r="C60" s="133">
        <f>+C58-C61-C59</f>
        <v>979.01423062535537</v>
      </c>
      <c r="D60" s="133">
        <f t="shared" ref="D60:M60" si="20">+D58-D61-D59</f>
        <v>936.74518938350229</v>
      </c>
      <c r="E60" s="133">
        <f t="shared" si="20"/>
        <v>966.66141098431035</v>
      </c>
      <c r="F60" s="133">
        <f t="shared" si="20"/>
        <v>976.72348807670528</v>
      </c>
      <c r="G60" s="133">
        <f t="shared" si="20"/>
        <v>1022.5462890094175</v>
      </c>
      <c r="H60" s="133">
        <f t="shared" si="20"/>
        <v>1160.1118704816981</v>
      </c>
      <c r="I60" s="133">
        <f t="shared" si="20"/>
        <v>1316.6524154473007</v>
      </c>
      <c r="J60" s="133">
        <f t="shared" si="20"/>
        <v>1426.4960982553584</v>
      </c>
      <c r="K60" s="133">
        <f t="shared" si="20"/>
        <v>1451.9533427325675</v>
      </c>
      <c r="L60" s="133">
        <f t="shared" si="20"/>
        <v>1266.938646748275</v>
      </c>
      <c r="M60" s="133">
        <f t="shared" si="20"/>
        <v>1218.7737347906109</v>
      </c>
      <c r="N60" s="134">
        <f t="shared" si="19"/>
        <v>13853.234194756085</v>
      </c>
      <c r="P60" s="104"/>
    </row>
    <row r="61" spans="1:16">
      <c r="A61" s="132"/>
      <c r="B61" s="133">
        <f>+B58-(B58/(1+B55))</f>
        <v>156.30184777901559</v>
      </c>
      <c r="C61" s="133">
        <f>+C58-(C58/(1+C55))</f>
        <v>194.80860147464409</v>
      </c>
      <c r="D61" s="133">
        <f t="shared" ref="D61:M61" si="21">+D58-(D58/(1+D55))</f>
        <v>163.68509251649857</v>
      </c>
      <c r="E61" s="133">
        <f t="shared" si="21"/>
        <v>169.21936631568906</v>
      </c>
      <c r="F61" s="133">
        <f t="shared" si="21"/>
        <v>123.07787452329421</v>
      </c>
      <c r="G61" s="133">
        <f t="shared" si="21"/>
        <v>116.32537159058256</v>
      </c>
      <c r="H61" s="133">
        <f t="shared" si="21"/>
        <v>140.68235801830133</v>
      </c>
      <c r="I61" s="133">
        <f t="shared" si="21"/>
        <v>112.45677355269936</v>
      </c>
      <c r="J61" s="133">
        <f t="shared" si="21"/>
        <v>113.6334143446411</v>
      </c>
      <c r="K61" s="133">
        <f t="shared" si="21"/>
        <v>164.19335226743215</v>
      </c>
      <c r="L61" s="133">
        <f t="shared" si="21"/>
        <v>141.25888295172581</v>
      </c>
      <c r="M61" s="133">
        <f t="shared" si="21"/>
        <v>154.73938440938946</v>
      </c>
      <c r="N61" s="134">
        <f t="shared" si="19"/>
        <v>1750.3823197439133</v>
      </c>
      <c r="P61" s="104"/>
    </row>
    <row r="62" spans="1:16" ht="13.5" thickBot="1">
      <c r="A62" s="135" t="s">
        <v>89</v>
      </c>
      <c r="B62" s="136">
        <f t="shared" ref="B62:M62" si="22">+B60-B28</f>
        <v>38.238944220984195</v>
      </c>
      <c r="C62" s="136">
        <f t="shared" si="22"/>
        <v>9.4441466253554154</v>
      </c>
      <c r="D62" s="136">
        <f t="shared" si="22"/>
        <v>17.746067383502236</v>
      </c>
      <c r="E62" s="136">
        <f t="shared" si="22"/>
        <v>8.5425959843103101</v>
      </c>
      <c r="F62" s="136">
        <f t="shared" si="22"/>
        <v>29.559012076705244</v>
      </c>
      <c r="G62" s="136">
        <f t="shared" si="22"/>
        <v>5.5131690094174246</v>
      </c>
      <c r="H62" s="136">
        <f t="shared" si="22"/>
        <v>-20.359457518301951</v>
      </c>
      <c r="I62" s="136">
        <f t="shared" si="22"/>
        <v>4.081024447300706</v>
      </c>
      <c r="J62" s="136">
        <f t="shared" si="22"/>
        <v>-28.630636744641606</v>
      </c>
      <c r="K62" s="136">
        <f t="shared" si="22"/>
        <v>-30.30275426743242</v>
      </c>
      <c r="L62" s="136">
        <f t="shared" si="22"/>
        <v>-9.6586182517251018</v>
      </c>
      <c r="M62" s="136">
        <f t="shared" si="22"/>
        <v>-16.882311209389172</v>
      </c>
      <c r="N62" s="173">
        <f t="shared" si="19"/>
        <v>7.2911817560852796</v>
      </c>
      <c r="P62" s="104"/>
    </row>
    <row r="63" spans="1:16">
      <c r="A63" s="138"/>
      <c r="B63" s="138"/>
      <c r="C63" s="138"/>
      <c r="D63" s="138"/>
      <c r="E63" s="138"/>
      <c r="F63" s="138"/>
      <c r="G63" s="138"/>
      <c r="H63" s="138"/>
      <c r="I63" s="138"/>
      <c r="J63" s="138"/>
      <c r="K63" s="138"/>
      <c r="L63" s="138"/>
      <c r="M63" s="138"/>
      <c r="N63" s="138"/>
      <c r="P63" s="104"/>
    </row>
    <row r="64" spans="1:16">
      <c r="A64" s="138"/>
      <c r="B64" s="138"/>
      <c r="C64" s="138"/>
      <c r="D64" s="138"/>
      <c r="E64" s="138"/>
      <c r="F64" s="138"/>
      <c r="G64" s="138"/>
      <c r="H64" s="138"/>
      <c r="I64" s="138"/>
      <c r="J64" s="138"/>
      <c r="K64" s="138"/>
      <c r="L64" s="138"/>
      <c r="M64" s="138"/>
      <c r="N64" s="138"/>
      <c r="P64" s="104"/>
    </row>
    <row r="65" spans="1:16" ht="13.5" thickBot="1">
      <c r="A65" s="138"/>
      <c r="B65" s="138"/>
      <c r="C65" s="138"/>
      <c r="D65" s="138"/>
      <c r="E65" s="138"/>
      <c r="F65" s="138"/>
      <c r="G65" s="138"/>
      <c r="H65" s="138"/>
      <c r="I65" s="138"/>
      <c r="J65" s="138"/>
      <c r="K65" s="138"/>
      <c r="L65" s="138"/>
      <c r="M65" s="138"/>
      <c r="N65" s="138"/>
      <c r="P65" s="104"/>
    </row>
    <row r="66" spans="1:16">
      <c r="A66" s="197" t="s">
        <v>87</v>
      </c>
      <c r="B66" s="198"/>
      <c r="C66" s="198"/>
      <c r="D66" s="198"/>
      <c r="E66" s="198"/>
      <c r="F66" s="198"/>
      <c r="G66" s="198"/>
      <c r="H66" s="198"/>
      <c r="I66" s="198"/>
      <c r="J66" s="198"/>
      <c r="K66" s="198"/>
      <c r="L66" s="198"/>
      <c r="M66" s="198"/>
      <c r="N66" s="199"/>
      <c r="P66" s="104"/>
    </row>
    <row r="67" spans="1:16">
      <c r="A67" s="132" t="s">
        <v>88</v>
      </c>
      <c r="B67" s="133">
        <f t="shared" ref="B67:M67" si="23">+B9</f>
        <v>2441.9834929333329</v>
      </c>
      <c r="C67" s="133">
        <f t="shared" si="23"/>
        <v>2449.0989750139788</v>
      </c>
      <c r="D67" s="133">
        <f t="shared" si="23"/>
        <v>2414.5507428333326</v>
      </c>
      <c r="E67" s="133">
        <f t="shared" si="23"/>
        <v>2475.0517545268822</v>
      </c>
      <c r="F67" s="133">
        <f t="shared" si="23"/>
        <v>2423.9901351333333</v>
      </c>
      <c r="G67" s="133">
        <f t="shared" si="23"/>
        <v>2404.6159627333332</v>
      </c>
      <c r="H67" s="133">
        <f t="shared" si="23"/>
        <v>2573.078628426882</v>
      </c>
      <c r="I67" s="133">
        <f t="shared" si="23"/>
        <v>2633.4292681333336</v>
      </c>
      <c r="J67" s="133">
        <f t="shared" si="23"/>
        <v>2855.7290256107522</v>
      </c>
      <c r="K67" s="133">
        <f t="shared" si="23"/>
        <v>3022.4313836333336</v>
      </c>
      <c r="L67" s="133">
        <f t="shared" si="23"/>
        <v>2694.2242472333332</v>
      </c>
      <c r="M67" s="133">
        <f t="shared" si="23"/>
        <v>2794.9046744333327</v>
      </c>
      <c r="N67" s="134">
        <f>+SUM(B67:M67)</f>
        <v>31183.088290645159</v>
      </c>
      <c r="P67" s="104"/>
    </row>
    <row r="68" spans="1:16">
      <c r="A68" s="132" t="s">
        <v>80</v>
      </c>
      <c r="B68" s="133">
        <f t="shared" ref="B68:M68" si="24">+B19</f>
        <v>1280.2903405333332</v>
      </c>
      <c r="C68" s="133">
        <f t="shared" si="24"/>
        <v>1314.1114610139791</v>
      </c>
      <c r="D68" s="133">
        <f t="shared" si="24"/>
        <v>1331.7166609333335</v>
      </c>
      <c r="E68" s="133">
        <f t="shared" si="24"/>
        <v>1382.1336538268822</v>
      </c>
      <c r="F68" s="133">
        <f t="shared" si="24"/>
        <v>1357.7477212333333</v>
      </c>
      <c r="G68" s="133">
        <f t="shared" si="24"/>
        <v>1309.0359253333334</v>
      </c>
      <c r="H68" s="133">
        <f t="shared" si="24"/>
        <v>1334.148963326882</v>
      </c>
      <c r="I68" s="133">
        <f t="shared" si="24"/>
        <v>1297.6882012333335</v>
      </c>
      <c r="J68" s="133">
        <f t="shared" si="24"/>
        <v>1329.3753279107527</v>
      </c>
      <c r="K68" s="133">
        <f t="shared" si="24"/>
        <v>1370.4051439333332</v>
      </c>
      <c r="L68" s="133">
        <f t="shared" si="24"/>
        <v>1253.838141133333</v>
      </c>
      <c r="M68" s="133">
        <f t="shared" si="24"/>
        <v>1366.7184082333333</v>
      </c>
      <c r="N68" s="134">
        <f t="shared" ref="N68:N71" si="25">+SUM(B68:M68)</f>
        <v>15927.209948645163</v>
      </c>
      <c r="P68" s="104"/>
    </row>
    <row r="69" spans="1:16">
      <c r="A69" s="132" t="s">
        <v>81</v>
      </c>
      <c r="B69" s="133">
        <f>+B67-B70-B68</f>
        <v>1015.7314389153898</v>
      </c>
      <c r="C69" s="133">
        <f t="shared" ref="C69:M69" si="26">+C67-C70-C68</f>
        <v>946.39901903189161</v>
      </c>
      <c r="D69" s="133">
        <f t="shared" si="26"/>
        <v>920.29576820803004</v>
      </c>
      <c r="E69" s="133">
        <f t="shared" si="26"/>
        <v>928.35477654539068</v>
      </c>
      <c r="F69" s="133">
        <f t="shared" si="26"/>
        <v>944.89788925618222</v>
      </c>
      <c r="G69" s="133">
        <f t="shared" si="26"/>
        <v>981.59276649122808</v>
      </c>
      <c r="H69" s="133">
        <f t="shared" si="26"/>
        <v>1103.4383485557555</v>
      </c>
      <c r="I69" s="133">
        <f t="shared" si="26"/>
        <v>1227.5511757085064</v>
      </c>
      <c r="J69" s="133">
        <f t="shared" si="26"/>
        <v>1413.974905943001</v>
      </c>
      <c r="K69" s="133">
        <f t="shared" si="26"/>
        <v>1486.7816906402916</v>
      </c>
      <c r="L69" s="133">
        <f t="shared" si="26"/>
        <v>1297.7314394067321</v>
      </c>
      <c r="M69" s="133">
        <f t="shared" si="26"/>
        <v>1269.9982296548928</v>
      </c>
      <c r="N69" s="134">
        <f t="shared" si="25"/>
        <v>13536.747448357293</v>
      </c>
      <c r="P69" s="104"/>
    </row>
    <row r="70" spans="1:16">
      <c r="A70" s="132"/>
      <c r="B70" s="133">
        <f>+B67-(B67/(1+B55))</f>
        <v>145.96171348460985</v>
      </c>
      <c r="C70" s="133">
        <f t="shared" ref="C70:M70" si="27">+C67-(C67/(1+C55))</f>
        <v>188.58849496810808</v>
      </c>
      <c r="D70" s="133">
        <f t="shared" si="27"/>
        <v>162.53831369196905</v>
      </c>
      <c r="E70" s="133">
        <f t="shared" si="27"/>
        <v>164.56332415460929</v>
      </c>
      <c r="F70" s="133">
        <f t="shared" si="27"/>
        <v>121.34452464381775</v>
      </c>
      <c r="G70" s="133">
        <f t="shared" si="27"/>
        <v>113.98727090877173</v>
      </c>
      <c r="H70" s="133">
        <f t="shared" si="27"/>
        <v>135.49131654424446</v>
      </c>
      <c r="I70" s="133">
        <f t="shared" si="27"/>
        <v>108.18989119149364</v>
      </c>
      <c r="J70" s="133">
        <f t="shared" si="27"/>
        <v>112.37879175699845</v>
      </c>
      <c r="K70" s="133">
        <f t="shared" si="27"/>
        <v>165.24454905970879</v>
      </c>
      <c r="L70" s="133">
        <f t="shared" si="27"/>
        <v>142.65466669326815</v>
      </c>
      <c r="M70" s="133">
        <f t="shared" si="27"/>
        <v>158.18803654510657</v>
      </c>
      <c r="N70" s="134">
        <f t="shared" si="25"/>
        <v>1719.1308936427058</v>
      </c>
      <c r="P70" s="104"/>
    </row>
    <row r="71" spans="1:16" ht="13.5" thickBot="1">
      <c r="A71" s="135" t="s">
        <v>89</v>
      </c>
      <c r="B71" s="136">
        <f t="shared" ref="B71:M71" si="28">+B69-B29</f>
        <v>-31.293992084610181</v>
      </c>
      <c r="C71" s="136">
        <f t="shared" si="28"/>
        <v>-33.090272968108366</v>
      </c>
      <c r="D71" s="136">
        <f t="shared" si="28"/>
        <v>-4.6508647919699797</v>
      </c>
      <c r="E71" s="136">
        <f t="shared" si="28"/>
        <v>-24.724407454609377</v>
      </c>
      <c r="F71" s="136">
        <f t="shared" si="28"/>
        <v>-1.9896237438177877</v>
      </c>
      <c r="G71" s="136">
        <f t="shared" si="28"/>
        <v>2.5359254912281131</v>
      </c>
      <c r="H71" s="136">
        <f t="shared" si="28"/>
        <v>-10.639791444244565</v>
      </c>
      <c r="I71" s="136">
        <f t="shared" si="28"/>
        <v>3.3167647085065255</v>
      </c>
      <c r="J71" s="136">
        <f t="shared" si="28"/>
        <v>1.5067469430009623</v>
      </c>
      <c r="K71" s="136">
        <f t="shared" si="28"/>
        <v>20.725546640291668</v>
      </c>
      <c r="L71" s="136">
        <f t="shared" si="28"/>
        <v>26.307428406732015</v>
      </c>
      <c r="M71" s="136">
        <f t="shared" si="28"/>
        <v>11.879290654892884</v>
      </c>
      <c r="N71" s="137">
        <f t="shared" si="25"/>
        <v>-40.117249642708089</v>
      </c>
      <c r="P71" s="104"/>
    </row>
    <row r="73" spans="1:16">
      <c r="A73" s="146"/>
      <c r="N73" s="138"/>
    </row>
  </sheetData>
  <mergeCells count="9">
    <mergeCell ref="P12:AC12"/>
    <mergeCell ref="A52:N52"/>
    <mergeCell ref="A57:N57"/>
    <mergeCell ref="A66:N66"/>
    <mergeCell ref="A2:N2"/>
    <mergeCell ref="A12:N12"/>
    <mergeCell ref="A22:N22"/>
    <mergeCell ref="A32:N32"/>
    <mergeCell ref="A42:N42"/>
  </mergeCells>
  <pageMargins left="0.7" right="0.7" top="0.75" bottom="0.75" header="0.3" footer="0.3"/>
  <pageSetup paperSize="9" scale="5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Classification xmlns="eecedeb9-13b3-4e62-b003-046c92e1668a">Unclassified</Classification>
    <_Status xmlns="http://schemas.microsoft.com/sharepoint/v3/fields">Draft</_Status>
    <Applicable_x0020_Start_x0020_Date xmlns="eecedeb9-13b3-4e62-b003-046c92e1668a">2013-09-26T11:41:19+00:00</Applicable_x0020_Start_x0020_Date>
    <Recipient xmlns="eecedeb9-13b3-4e62-b003-046c92e1668a" xsi:nil="true"/>
    <Applicable_x0020_Duration xmlns="eecedeb9-13b3-4e62-b003-046c92e1668a">-</Applicable_x0020_Duration>
    <Descriptor xmlns="eecedeb9-13b3-4e62-b003-046c92e1668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Procedure" ma:contentTypeID="0x0101001B40C0AE9C60714BA1D1E78CBB77D3CB00BF03B830529648419F9FB134B54D8EAE" ma:contentTypeVersion="27" ma:contentTypeDescription="This is used to produce internal procedure" ma:contentTypeScope="" ma:versionID="a60dbef0a1a25aa40d2dc5eb7ffda1c3">
  <xsd:schema xmlns:xsd="http://www.w3.org/2001/XMLSchema" xmlns:p="http://schemas.microsoft.com/office/2006/metadata/properties" xmlns:ns2="http://schemas.microsoft.com/sharepoint/v3/fields" xmlns:ns3="eecedeb9-13b3-4e62-b003-046c92e1668a" targetNamespace="http://schemas.microsoft.com/office/2006/metadata/properties" ma:root="true" ma:fieldsID="b6783aaedfd38225b1002f29f10049f2" ns2:_="" ns3:_="">
    <xsd:import namespace="http://schemas.microsoft.com/sharepoint/v3/fields"/>
    <xsd:import namespace="eecedeb9-13b3-4e62-b003-046c92e1668a"/>
    <xsd:element name="properties">
      <xsd:complexType>
        <xsd:sequence>
          <xsd:element name="documentManagement">
            <xsd:complexType>
              <xsd:all>
                <xsd:element ref="ns3:Recipient" minOccurs="0"/>
                <xsd:element ref="ns2:_Status" minOccurs="0"/>
                <xsd:element ref="ns3:Applicable_x0020_Start_x0020_Date" minOccurs="0"/>
                <xsd:element ref="ns3:Applicable_x0020_Duration" minOccurs="0"/>
                <xsd:element ref="ns3:Classification"/>
                <xsd:element ref="ns3:Descriptor" minOccurs="0"/>
              </xsd:all>
            </xsd:complexType>
          </xsd:element>
        </xsd:sequence>
      </xsd:complex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Recipient" ma:index="3" nillable="true" ma:displayName="Recipient" ma:default="" ma:description="Internal or external person(s) or group (eg Exec, SMT or Authority).  For Legal Advice put recipient of advice." ma:internalName="Recipient" ma:readOnly="false">
      <xsd:simpleType>
        <xsd:restriction base="dms:Text">
          <xsd:maxLength value="255"/>
        </xsd:restriction>
      </xsd:simpleType>
    </xsd:element>
    <xsd:element name="Applicable_x0020_Start_x0020_Date" ma:index="5" nillable="true" ma:displayName="Applicable Start Date" ma:default="[today]" ma:description="The Starting Date for the work - format is DD/MM/YYYY" ma:format="DateOnly" ma:internalName="Applicable_x0020_Start_x0020_Date">
      <xsd:simpleType>
        <xsd:restriction base="dms:DateTime"/>
      </xsd:simpleType>
    </xsd:element>
    <xsd:element name="Applicable_x0020_Duration" ma:index="12" nillable="true" ma:displayName="Applicable Duration" ma:default="-" ma:description="For how long is this document applicable, from the Applicable Start Date?" ma:format="Dropdown" ma:internalName="Applicable_x0020_Duration">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Classification" ma:index="13"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4"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axOccurs="1" ma:index="1" ma:displayName="Title"/>
        <xsd:element ref="dc:subject" minOccurs="0" maxOccurs="1" ma:index="2"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41A8BBD6-9823-477B-9D5B-7937936FD5CD}"/>
</file>

<file path=customXml/itemProps2.xml><?xml version="1.0" encoding="utf-8"?>
<ds:datastoreItem xmlns:ds="http://schemas.openxmlformats.org/officeDocument/2006/customXml" ds:itemID="{D1C19654-1347-4FAA-9B2E-D9C99515813C}"/>
</file>

<file path=customXml/itemProps3.xml><?xml version="1.0" encoding="utf-8"?>
<ds:datastoreItem xmlns:ds="http://schemas.openxmlformats.org/officeDocument/2006/customXml" ds:itemID="{C8A7D1F4-2293-4874-A8C8-28FE3A89C57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Statistical analysis</vt:lpstr>
      <vt:lpstr>SF mapping</vt:lpstr>
      <vt:lpstr>SF Normalisation</vt:lpstr>
      <vt:lpstr>'SF mapping'!Print_Area</vt:lpstr>
      <vt:lpstr>'Statistical analysis'!Print_Area</vt:lpstr>
    </vt:vector>
  </TitlesOfParts>
  <Company>IT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 collection and analysis for DPCR4 losses - Jul 2013</dc:title>
  <dc:creator>Tim Aldridge</dc:creator>
  <cp:keywords/>
  <cp:lastModifiedBy>Tim Aldridge</cp:lastModifiedBy>
  <cp:lastPrinted>2013-07-24T10:00:22Z</cp:lastPrinted>
  <dcterms:created xsi:type="dcterms:W3CDTF">2013-06-13T19:10:54Z</dcterms:created>
  <dcterms:modified xsi:type="dcterms:W3CDTF">2013-09-26T11:41:19Z</dcterms:modified>
  <cp:contentType>Procedure</cp:contentTyp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0x0101001B40C0AE9C60714BA1D1E78CBB77D3CB00BF03B830529648419F9FB134B54D8EAE</vt:lpwstr>
  </property>
  <property fmtid="{D5CDD505-2E9C-101B-9397-08002B2CF9AE}" pid="3" name="Classification">
    <vt:lpwstr>Unclassified</vt:lpwstr>
  </property>
  <property fmtid="{D5CDD505-2E9C-101B-9397-08002B2CF9AE}" pid="4" name="::">
    <vt:lpwstr>-Main Document</vt:lpwstr>
  </property>
  <property fmtid="{D5CDD505-2E9C-101B-9397-08002B2CF9AE}" pid="5" name="Organisation">
    <vt:lpwstr>Choose an Organisation</vt:lpwstr>
  </property>
</Properties>
</file>