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15480" windowHeight="11640" tabRatio="857"/>
  </bookViews>
  <sheets>
    <sheet name="Apportioning Normalising &amp; prov" sheetId="21" r:id="rId1"/>
    <sheet name="Normalised NHH" sheetId="20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D94" i="20"/>
  <c r="E94"/>
  <c r="F94"/>
  <c r="G94"/>
  <c r="H94"/>
  <c r="C4" i="21" l="1"/>
  <c r="D4"/>
  <c r="H4"/>
  <c r="C5"/>
  <c r="D5"/>
  <c r="H5"/>
  <c r="C6"/>
  <c r="D6"/>
  <c r="H6"/>
  <c r="C7"/>
  <c r="F4" s="1"/>
  <c r="D7"/>
  <c r="H7"/>
  <c r="I6" s="1"/>
  <c r="I5" s="1"/>
  <c r="L7"/>
  <c r="H8"/>
  <c r="J8" s="1"/>
  <c r="H9"/>
  <c r="I9"/>
  <c r="J9" l="1"/>
  <c r="R8"/>
  <c r="I4"/>
  <c r="J4" s="1"/>
  <c r="J5"/>
  <c r="J6"/>
  <c r="F6"/>
  <c r="F7" s="1"/>
  <c r="F5"/>
  <c r="J7" l="1"/>
  <c r="O7" s="1"/>
  <c r="Q5" s="1"/>
  <c r="R5" s="1"/>
  <c r="I58" i="20"/>
  <c r="Q6" i="21" l="1"/>
  <c r="R6" s="1"/>
  <c r="Q4"/>
  <c r="R4" s="1"/>
  <c r="Q7" l="1"/>
  <c r="R7" s="1"/>
  <c r="R9" s="1"/>
  <c r="I59" i="20"/>
  <c r="BG59" l="1"/>
  <c r="BI59"/>
  <c r="BK59"/>
  <c r="BH60"/>
  <c r="BJ60"/>
  <c r="BG61"/>
  <c r="BI61"/>
  <c r="BK61"/>
  <c r="BH62"/>
  <c r="BJ62"/>
  <c r="BG63"/>
  <c r="BI63"/>
  <c r="BK63"/>
  <c r="I60"/>
  <c r="I61" s="1"/>
  <c r="I62" s="1"/>
  <c r="I63" s="1"/>
  <c r="BF61"/>
  <c r="BF63"/>
  <c r="BH59"/>
  <c r="BJ59"/>
  <c r="BG60"/>
  <c r="BI60"/>
  <c r="BK60"/>
  <c r="BH61"/>
  <c r="BJ61"/>
  <c r="BG62"/>
  <c r="BI62"/>
  <c r="BK62"/>
  <c r="BH63"/>
  <c r="BJ63"/>
  <c r="BF60"/>
  <c r="BF62"/>
  <c r="BF59"/>
  <c r="AL36" l="1"/>
  <c r="AI48"/>
  <c r="AM64" l="1"/>
  <c r="K4" l="1"/>
  <c r="L4"/>
  <c r="M4"/>
  <c r="N4"/>
  <c r="O4"/>
  <c r="K5"/>
  <c r="L5"/>
  <c r="M5"/>
  <c r="N5"/>
  <c r="O5"/>
  <c r="K6"/>
  <c r="L6"/>
  <c r="M6"/>
  <c r="N6"/>
  <c r="O6"/>
  <c r="K7"/>
  <c r="L7"/>
  <c r="M7"/>
  <c r="N7"/>
  <c r="O7"/>
  <c r="K8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M24"/>
  <c r="O24"/>
  <c r="L24"/>
  <c r="N24"/>
  <c r="K25"/>
  <c r="M25"/>
  <c r="O25"/>
  <c r="L25"/>
  <c r="N25"/>
  <c r="K26"/>
  <c r="M26"/>
  <c r="O26"/>
  <c r="L26"/>
  <c r="N26"/>
  <c r="K27"/>
  <c r="M27"/>
  <c r="O27"/>
  <c r="L27"/>
  <c r="N27"/>
  <c r="K28"/>
  <c r="M28"/>
  <c r="O28"/>
  <c r="L28"/>
  <c r="N28"/>
  <c r="K29"/>
  <c r="M29"/>
  <c r="O29"/>
  <c r="L29"/>
  <c r="N29"/>
  <c r="K30"/>
  <c r="M30"/>
  <c r="O30"/>
  <c r="L30"/>
  <c r="N30"/>
  <c r="K31"/>
  <c r="M31"/>
  <c r="O31"/>
  <c r="L31"/>
  <c r="N31"/>
  <c r="K32"/>
  <c r="M32"/>
  <c r="O32"/>
  <c r="L32"/>
  <c r="N32"/>
  <c r="K33"/>
  <c r="M33"/>
  <c r="O33"/>
  <c r="L33"/>
  <c r="N33"/>
  <c r="K34"/>
  <c r="M34"/>
  <c r="O34"/>
  <c r="L34"/>
  <c r="N34"/>
  <c r="K35"/>
  <c r="M35"/>
  <c r="O35"/>
  <c r="L35"/>
  <c r="N35"/>
  <c r="K36"/>
  <c r="M36"/>
  <c r="O36"/>
  <c r="L36"/>
  <c r="N36"/>
  <c r="K37"/>
  <c r="M37"/>
  <c r="O37"/>
  <c r="L37"/>
  <c r="N37"/>
  <c r="L38"/>
  <c r="N38"/>
  <c r="K38"/>
  <c r="M38"/>
  <c r="O38"/>
  <c r="K39"/>
  <c r="M39"/>
  <c r="O39"/>
  <c r="L39"/>
  <c r="N39"/>
  <c r="L40"/>
  <c r="N40"/>
  <c r="K40"/>
  <c r="M40"/>
  <c r="O40"/>
  <c r="L41"/>
  <c r="N41"/>
  <c r="K41"/>
  <c r="M41"/>
  <c r="O41"/>
  <c r="L42"/>
  <c r="N42"/>
  <c r="K42"/>
  <c r="M42"/>
  <c r="O42"/>
  <c r="L43"/>
  <c r="N43"/>
  <c r="K43"/>
  <c r="M43"/>
  <c r="O43"/>
  <c r="L44"/>
  <c r="N44"/>
  <c r="K44"/>
  <c r="M44"/>
  <c r="O44"/>
  <c r="K45"/>
  <c r="L45"/>
  <c r="M45"/>
  <c r="N45"/>
  <c r="O45"/>
  <c r="K46"/>
  <c r="L46"/>
  <c r="M46"/>
  <c r="N46"/>
  <c r="O46"/>
  <c r="K47"/>
  <c r="L47"/>
  <c r="M47"/>
  <c r="N47"/>
  <c r="O47"/>
  <c r="K48"/>
  <c r="M48"/>
  <c r="O48"/>
  <c r="L48"/>
  <c r="N48"/>
  <c r="K49"/>
  <c r="M49"/>
  <c r="O49"/>
  <c r="L49"/>
  <c r="N49"/>
  <c r="L50"/>
  <c r="N50"/>
  <c r="K50"/>
  <c r="M50"/>
  <c r="O50"/>
  <c r="L51"/>
  <c r="N51"/>
  <c r="K51"/>
  <c r="M51"/>
  <c r="O51"/>
  <c r="K52"/>
  <c r="M52"/>
  <c r="O52"/>
  <c r="L52"/>
  <c r="N52"/>
  <c r="L53"/>
  <c r="N53"/>
  <c r="K53"/>
  <c r="M53"/>
  <c r="O53"/>
  <c r="K54"/>
  <c r="M54"/>
  <c r="O54"/>
  <c r="L54"/>
  <c r="N54"/>
  <c r="L55"/>
  <c r="N55"/>
  <c r="K55"/>
  <c r="M55"/>
  <c r="O55"/>
  <c r="K56"/>
  <c r="M56"/>
  <c r="O56"/>
  <c r="L56"/>
  <c r="N56"/>
  <c r="L57"/>
  <c r="N57"/>
  <c r="K57"/>
  <c r="O57"/>
  <c r="K58"/>
  <c r="M58"/>
  <c r="O58"/>
  <c r="L58"/>
  <c r="N58"/>
  <c r="L59"/>
  <c r="N59"/>
  <c r="K59"/>
  <c r="O59"/>
  <c r="K60"/>
  <c r="L60"/>
  <c r="M60"/>
  <c r="N60"/>
  <c r="O60"/>
  <c r="L61"/>
  <c r="N61"/>
  <c r="K61"/>
  <c r="M61"/>
  <c r="O61"/>
  <c r="K62"/>
  <c r="M62"/>
  <c r="O62"/>
  <c r="L62"/>
  <c r="N62"/>
  <c r="L63"/>
  <c r="N63"/>
  <c r="K63"/>
  <c r="M63"/>
  <c r="O63"/>
  <c r="K64"/>
  <c r="M64"/>
  <c r="O64"/>
  <c r="L64"/>
  <c r="N64"/>
  <c r="L65"/>
  <c r="N65"/>
  <c r="K65"/>
  <c r="M65"/>
  <c r="O65"/>
  <c r="K66"/>
  <c r="M66"/>
  <c r="O66"/>
  <c r="L66"/>
  <c r="N66"/>
  <c r="L67"/>
  <c r="N67"/>
  <c r="K67"/>
  <c r="M67"/>
  <c r="O67"/>
  <c r="K68"/>
  <c r="M68"/>
  <c r="O68"/>
  <c r="L68"/>
  <c r="N68"/>
  <c r="L69"/>
  <c r="N69"/>
  <c r="K69"/>
  <c r="M69"/>
  <c r="O69"/>
  <c r="K70"/>
  <c r="M70"/>
  <c r="O70"/>
  <c r="L70"/>
  <c r="N70"/>
  <c r="L71"/>
  <c r="N71"/>
  <c r="K71"/>
  <c r="M71"/>
  <c r="O71"/>
  <c r="K72"/>
  <c r="M72"/>
  <c r="O72"/>
  <c r="L72"/>
  <c r="N72"/>
  <c r="L73"/>
  <c r="N73"/>
  <c r="K73"/>
  <c r="M73"/>
  <c r="O73"/>
  <c r="K74"/>
  <c r="M74"/>
  <c r="O74"/>
  <c r="L74"/>
  <c r="N74"/>
  <c r="L75"/>
  <c r="N75"/>
  <c r="K75"/>
  <c r="M75"/>
  <c r="O75"/>
  <c r="K76"/>
  <c r="M76"/>
  <c r="O76"/>
  <c r="L76"/>
  <c r="N76"/>
  <c r="L77"/>
  <c r="N77"/>
  <c r="K77"/>
  <c r="M77"/>
  <c r="O77"/>
  <c r="K78"/>
  <c r="M78"/>
  <c r="O78"/>
  <c r="L78"/>
  <c r="N78"/>
  <c r="K79"/>
  <c r="M79"/>
  <c r="O79"/>
  <c r="N79"/>
  <c r="K80"/>
  <c r="M80"/>
  <c r="O80"/>
  <c r="L80"/>
  <c r="N80"/>
  <c r="L81"/>
  <c r="N81"/>
  <c r="K81"/>
  <c r="M81"/>
  <c r="O81"/>
  <c r="L82"/>
  <c r="N82"/>
  <c r="K82"/>
  <c r="M82"/>
  <c r="O82"/>
  <c r="L83"/>
  <c r="N83"/>
  <c r="K83"/>
  <c r="M83"/>
  <c r="O83"/>
  <c r="L84"/>
  <c r="N84"/>
  <c r="K84"/>
  <c r="M84"/>
  <c r="O84"/>
  <c r="L85"/>
  <c r="N85"/>
  <c r="K85"/>
  <c r="M85"/>
  <c r="O85"/>
  <c r="K86"/>
  <c r="M86"/>
  <c r="O86"/>
  <c r="L86"/>
  <c r="N86"/>
  <c r="L87"/>
  <c r="N87"/>
  <c r="K87"/>
  <c r="M87"/>
  <c r="O87"/>
  <c r="K88"/>
  <c r="M88"/>
  <c r="O88"/>
  <c r="L88"/>
  <c r="N88"/>
  <c r="K89"/>
  <c r="M89"/>
  <c r="O89"/>
  <c r="L89"/>
  <c r="N89"/>
  <c r="K90"/>
  <c r="M90"/>
  <c r="O90"/>
  <c r="L90"/>
  <c r="N90"/>
  <c r="L91"/>
  <c r="N91"/>
  <c r="K91"/>
  <c r="M91"/>
  <c r="O91"/>
  <c r="K92"/>
  <c r="M92"/>
  <c r="O92"/>
  <c r="L92"/>
  <c r="N92"/>
  <c r="C94"/>
  <c r="K94"/>
  <c r="L94"/>
  <c r="N94"/>
  <c r="R40" l="1"/>
  <c r="T40"/>
  <c r="R41"/>
  <c r="T41"/>
  <c r="R42"/>
  <c r="T42"/>
  <c r="R43"/>
  <c r="T43"/>
  <c r="R44"/>
  <c r="T44"/>
  <c r="R45"/>
  <c r="T45"/>
  <c r="R46"/>
  <c r="T46"/>
  <c r="R47"/>
  <c r="T47"/>
  <c r="R48"/>
  <c r="T48"/>
  <c r="R49"/>
  <c r="T49"/>
  <c r="R50"/>
  <c r="T50"/>
  <c r="R51"/>
  <c r="T51"/>
  <c r="Q40"/>
  <c r="S40"/>
  <c r="U40"/>
  <c r="Q41"/>
  <c r="S41"/>
  <c r="U41"/>
  <c r="Q42"/>
  <c r="S42"/>
  <c r="U42"/>
  <c r="Q43"/>
  <c r="S43"/>
  <c r="U43"/>
  <c r="Q44"/>
  <c r="S44"/>
  <c r="U44"/>
  <c r="Q45"/>
  <c r="S45"/>
  <c r="U45"/>
  <c r="Q46"/>
  <c r="S46"/>
  <c r="U46"/>
  <c r="Q47"/>
  <c r="S47"/>
  <c r="U47"/>
  <c r="Q48"/>
  <c r="S48"/>
  <c r="U48"/>
  <c r="Q49"/>
  <c r="S49"/>
  <c r="U49"/>
  <c r="Q50"/>
  <c r="S50"/>
  <c r="U50"/>
  <c r="Q51"/>
  <c r="S51"/>
  <c r="U51"/>
  <c r="N95"/>
  <c r="K95"/>
  <c r="O95"/>
  <c r="L95"/>
  <c r="AU52"/>
  <c r="AU53"/>
  <c r="AU54"/>
  <c r="AU55"/>
  <c r="AU56"/>
  <c r="AU57"/>
  <c r="AU58"/>
  <c r="AU59"/>
  <c r="AU60"/>
  <c r="AU61"/>
  <c r="AU62"/>
  <c r="AU63"/>
  <c r="L79"/>
  <c r="M59"/>
  <c r="M57"/>
  <c r="M94" l="1"/>
  <c r="AA87"/>
  <c r="AA75"/>
  <c r="AA63"/>
  <c r="W87"/>
  <c r="AC87" s="1"/>
  <c r="W75"/>
  <c r="AC75" s="1"/>
  <c r="W63"/>
  <c r="AC63" s="1"/>
  <c r="Y86"/>
  <c r="Y74"/>
  <c r="Y62"/>
  <c r="AA85"/>
  <c r="AA73"/>
  <c r="AA61"/>
  <c r="W85"/>
  <c r="AC85" s="1"/>
  <c r="W73"/>
  <c r="AC73" s="1"/>
  <c r="W61"/>
  <c r="AC61" s="1"/>
  <c r="Y84"/>
  <c r="Y72"/>
  <c r="Y60"/>
  <c r="AA83"/>
  <c r="AA71"/>
  <c r="AA59"/>
  <c r="W83"/>
  <c r="AC83" s="1"/>
  <c r="W71"/>
  <c r="AC71" s="1"/>
  <c r="W59"/>
  <c r="AC59" s="1"/>
  <c r="Y82"/>
  <c r="Y70"/>
  <c r="Y58"/>
  <c r="AA81"/>
  <c r="AA69"/>
  <c r="AA57"/>
  <c r="W81"/>
  <c r="AC81" s="1"/>
  <c r="W69"/>
  <c r="AC69" s="1"/>
  <c r="W57"/>
  <c r="AC57" s="1"/>
  <c r="Y92"/>
  <c r="Y80"/>
  <c r="Y68"/>
  <c r="Y56"/>
  <c r="AA91"/>
  <c r="AA79"/>
  <c r="AA67"/>
  <c r="AA55"/>
  <c r="W91"/>
  <c r="AC91" s="1"/>
  <c r="W79"/>
  <c r="AC79" s="1"/>
  <c r="W67"/>
  <c r="AC67" s="1"/>
  <c r="W55"/>
  <c r="AC55" s="1"/>
  <c r="Y90"/>
  <c r="Y78"/>
  <c r="Y66"/>
  <c r="Y54"/>
  <c r="AA89"/>
  <c r="AA77"/>
  <c r="AA65"/>
  <c r="AA53"/>
  <c r="W89"/>
  <c r="AC89" s="1"/>
  <c r="W77"/>
  <c r="AC77" s="1"/>
  <c r="W65"/>
  <c r="AC65" s="1"/>
  <c r="W53"/>
  <c r="AC53" s="1"/>
  <c r="Y88"/>
  <c r="Y76"/>
  <c r="Y64"/>
  <c r="Y52"/>
  <c r="Z87"/>
  <c r="Z75"/>
  <c r="Z63"/>
  <c r="Z86"/>
  <c r="Z74"/>
  <c r="Z62"/>
  <c r="Z85"/>
  <c r="Z73"/>
  <c r="Z61"/>
  <c r="Z84"/>
  <c r="Z72"/>
  <c r="Z60"/>
  <c r="Z83"/>
  <c r="Z71"/>
  <c r="Z59"/>
  <c r="Z82"/>
  <c r="Z70"/>
  <c r="Z58"/>
  <c r="Z81"/>
  <c r="Z69"/>
  <c r="Z57"/>
  <c r="Z92"/>
  <c r="Z80"/>
  <c r="Z68"/>
  <c r="Z56"/>
  <c r="Z91"/>
  <c r="Z79"/>
  <c r="Z67"/>
  <c r="Z55"/>
  <c r="Z90"/>
  <c r="Z78"/>
  <c r="Z66"/>
  <c r="Z54"/>
  <c r="Z89"/>
  <c r="Z77"/>
  <c r="Z65"/>
  <c r="Z53"/>
  <c r="Z88"/>
  <c r="Z76"/>
  <c r="Z64"/>
  <c r="Z52"/>
  <c r="Y87"/>
  <c r="Y75"/>
  <c r="Y63"/>
  <c r="AA86"/>
  <c r="AA74"/>
  <c r="AA62"/>
  <c r="W86"/>
  <c r="AC86" s="1"/>
  <c r="AI84" s="1"/>
  <c r="W74"/>
  <c r="AC74" s="1"/>
  <c r="AI72" s="1"/>
  <c r="W62"/>
  <c r="AC62" s="1"/>
  <c r="Y85"/>
  <c r="Y73"/>
  <c r="Y61"/>
  <c r="AA84"/>
  <c r="AA72"/>
  <c r="AA60"/>
  <c r="W84"/>
  <c r="AC84" s="1"/>
  <c r="AI82" s="1"/>
  <c r="W72"/>
  <c r="AC72" s="1"/>
  <c r="AI70" s="1"/>
  <c r="W60"/>
  <c r="AC60" s="1"/>
  <c r="Y83"/>
  <c r="Y71"/>
  <c r="Y59"/>
  <c r="AA82"/>
  <c r="AA70"/>
  <c r="AA58"/>
  <c r="W82"/>
  <c r="AC82" s="1"/>
  <c r="AI80" s="1"/>
  <c r="W70"/>
  <c r="AC70" s="1"/>
  <c r="AI68" s="1"/>
  <c r="W58"/>
  <c r="AC58" s="1"/>
  <c r="Y81"/>
  <c r="Y69"/>
  <c r="Y57"/>
  <c r="AA92"/>
  <c r="AA80"/>
  <c r="AA68"/>
  <c r="AA56"/>
  <c r="W92"/>
  <c r="AC92" s="1"/>
  <c r="AI90" s="1"/>
  <c r="W80"/>
  <c r="AC80" s="1"/>
  <c r="AI78" s="1"/>
  <c r="W68"/>
  <c r="AC68" s="1"/>
  <c r="AI66" s="1"/>
  <c r="W56"/>
  <c r="AC56" s="1"/>
  <c r="Y91"/>
  <c r="Y79"/>
  <c r="Y67"/>
  <c r="Y55"/>
  <c r="AA90"/>
  <c r="AA78"/>
  <c r="AA66"/>
  <c r="AA54"/>
  <c r="W90"/>
  <c r="AC90" s="1"/>
  <c r="AI88" s="1"/>
  <c r="W78"/>
  <c r="AC78" s="1"/>
  <c r="AI76" s="1"/>
  <c r="W66"/>
  <c r="AC66" s="1"/>
  <c r="AI64" s="1"/>
  <c r="W54"/>
  <c r="AC54" s="1"/>
  <c r="AI52" s="1"/>
  <c r="Y89"/>
  <c r="Y77"/>
  <c r="Y65"/>
  <c r="Y53"/>
  <c r="AA88"/>
  <c r="AA76"/>
  <c r="AA64"/>
  <c r="AA52"/>
  <c r="W88"/>
  <c r="AC88" s="1"/>
  <c r="AI86" s="1"/>
  <c r="W76"/>
  <c r="AC76" s="1"/>
  <c r="AI74" s="1"/>
  <c r="W64"/>
  <c r="AC64" s="1"/>
  <c r="W52"/>
  <c r="AC52" s="1"/>
  <c r="X87"/>
  <c r="AD87" s="1"/>
  <c r="X75"/>
  <c r="AD75" s="1"/>
  <c r="X63"/>
  <c r="AD63" s="1"/>
  <c r="X86"/>
  <c r="AD86" s="1"/>
  <c r="X74"/>
  <c r="AD74" s="1"/>
  <c r="AJ69" s="1"/>
  <c r="X62"/>
  <c r="AD62" s="1"/>
  <c r="X85"/>
  <c r="AD85" s="1"/>
  <c r="X73"/>
  <c r="AD73" s="1"/>
  <c r="X61"/>
  <c r="AD61" s="1"/>
  <c r="X84"/>
  <c r="AD84" s="1"/>
  <c r="X72"/>
  <c r="AD72" s="1"/>
  <c r="AJ67" s="1"/>
  <c r="X60"/>
  <c r="AD60" s="1"/>
  <c r="X83"/>
  <c r="AD83" s="1"/>
  <c r="AJ78" s="1"/>
  <c r="X71"/>
  <c r="AD71" s="1"/>
  <c r="X59"/>
  <c r="AD59" s="1"/>
  <c r="X82"/>
  <c r="AD82" s="1"/>
  <c r="X70"/>
  <c r="AD70" s="1"/>
  <c r="AJ65" s="1"/>
  <c r="X58"/>
  <c r="AD58" s="1"/>
  <c r="X81"/>
  <c r="AD81" s="1"/>
  <c r="AJ76" s="1"/>
  <c r="X69"/>
  <c r="AD69" s="1"/>
  <c r="X57"/>
  <c r="AD57" s="1"/>
  <c r="AJ52" s="1"/>
  <c r="X92"/>
  <c r="X80"/>
  <c r="AD80" s="1"/>
  <c r="AJ75" s="1"/>
  <c r="X68"/>
  <c r="AD68" s="1"/>
  <c r="AJ63" s="1"/>
  <c r="X56"/>
  <c r="AD56" s="1"/>
  <c r="AJ51" s="1"/>
  <c r="X91"/>
  <c r="AD91" s="1"/>
  <c r="X79"/>
  <c r="AD79" s="1"/>
  <c r="AJ74" s="1"/>
  <c r="X67"/>
  <c r="AD67" s="1"/>
  <c r="AJ62" s="1"/>
  <c r="X55"/>
  <c r="AD55" s="1"/>
  <c r="AJ50" s="1"/>
  <c r="X90"/>
  <c r="X78"/>
  <c r="AD78" s="1"/>
  <c r="AJ73" s="1"/>
  <c r="X66"/>
  <c r="AD66" s="1"/>
  <c r="AJ61" s="1"/>
  <c r="X54"/>
  <c r="AD54" s="1"/>
  <c r="AJ49" s="1"/>
  <c r="X89"/>
  <c r="AD89" s="1"/>
  <c r="X77"/>
  <c r="AD77" s="1"/>
  <c r="AJ72" s="1"/>
  <c r="X65"/>
  <c r="AD65" s="1"/>
  <c r="AJ60" s="1"/>
  <c r="X53"/>
  <c r="AD53" s="1"/>
  <c r="AJ48" s="1"/>
  <c r="X88"/>
  <c r="X76"/>
  <c r="AD76" s="1"/>
  <c r="AJ71" s="1"/>
  <c r="X64"/>
  <c r="AD64" s="1"/>
  <c r="AJ59" s="1"/>
  <c r="X52"/>
  <c r="AD52" s="1"/>
  <c r="M95"/>
  <c r="AJ80" l="1"/>
  <c r="AD88"/>
  <c r="AJ83" s="1"/>
  <c r="AJ84"/>
  <c r="AD90"/>
  <c r="AJ85" s="1"/>
  <c r="AJ86"/>
  <c r="AD92"/>
  <c r="AJ87" s="1"/>
  <c r="AJ54"/>
  <c r="AJ56"/>
  <c r="AI50"/>
  <c r="AI49"/>
  <c r="AI62"/>
  <c r="AI54"/>
  <c r="AI56"/>
  <c r="AI58"/>
  <c r="AI60"/>
  <c r="AI51"/>
  <c r="AI63"/>
  <c r="AO63" s="1"/>
  <c r="AI75"/>
  <c r="AI87"/>
  <c r="AI53"/>
  <c r="AO53" s="1"/>
  <c r="AI65"/>
  <c r="AI77"/>
  <c r="AI89"/>
  <c r="AI55"/>
  <c r="AO55" s="1"/>
  <c r="AI67"/>
  <c r="AI79"/>
  <c r="AI57"/>
  <c r="AO57" s="1"/>
  <c r="AI69"/>
  <c r="AI81"/>
  <c r="AI59"/>
  <c r="AO59" s="1"/>
  <c r="AP59" s="1"/>
  <c r="AI71"/>
  <c r="AI83"/>
  <c r="AI61"/>
  <c r="AO61" s="1"/>
  <c r="AP61" s="1"/>
  <c r="AI73"/>
  <c r="AI85"/>
  <c r="AJ64"/>
  <c r="AJ53"/>
  <c r="AJ77"/>
  <c r="AJ66"/>
  <c r="AJ55"/>
  <c r="AJ79"/>
  <c r="AJ68"/>
  <c r="AJ57"/>
  <c r="AJ81"/>
  <c r="AJ70"/>
  <c r="AE53"/>
  <c r="AE77"/>
  <c r="AE55"/>
  <c r="AE79"/>
  <c r="AE57"/>
  <c r="AE81"/>
  <c r="AE71"/>
  <c r="AE61"/>
  <c r="AE85"/>
  <c r="AE75"/>
  <c r="AF53"/>
  <c r="AF77"/>
  <c r="AF61"/>
  <c r="AE64"/>
  <c r="AE88"/>
  <c r="AO62"/>
  <c r="AE66"/>
  <c r="AE90"/>
  <c r="AE68"/>
  <c r="AE92"/>
  <c r="AK84" s="1"/>
  <c r="AE70"/>
  <c r="AK62" s="1"/>
  <c r="AO56"/>
  <c r="AP56" s="1"/>
  <c r="AE60"/>
  <c r="AK52" s="1"/>
  <c r="AE84"/>
  <c r="AK76" s="1"/>
  <c r="AE74"/>
  <c r="AK66" s="1"/>
  <c r="AO60"/>
  <c r="AP60" s="1"/>
  <c r="AE52"/>
  <c r="AJ47"/>
  <c r="AJ46"/>
  <c r="AJ58"/>
  <c r="AJ82"/>
  <c r="AE65"/>
  <c r="AK57" s="1"/>
  <c r="AE89"/>
  <c r="AE67"/>
  <c r="AK59" s="1"/>
  <c r="AE91"/>
  <c r="AK83" s="1"/>
  <c r="AE69"/>
  <c r="AE59"/>
  <c r="AK51" s="1"/>
  <c r="AE83"/>
  <c r="AK75" s="1"/>
  <c r="AE73"/>
  <c r="AK65" s="1"/>
  <c r="AE63"/>
  <c r="AK55" s="1"/>
  <c r="AE87"/>
  <c r="AK79" s="1"/>
  <c r="AF64"/>
  <c r="AF88"/>
  <c r="AF68"/>
  <c r="AF92"/>
  <c r="AL78" s="1"/>
  <c r="AF60"/>
  <c r="AL46" s="1"/>
  <c r="AE76"/>
  <c r="AK68" s="1"/>
  <c r="AE54"/>
  <c r="AK46" s="1"/>
  <c r="AE78"/>
  <c r="AK70" s="1"/>
  <c r="AO52"/>
  <c r="AP52" s="1"/>
  <c r="AQ52" s="1"/>
  <c r="AE56"/>
  <c r="AK48" s="1"/>
  <c r="AE80"/>
  <c r="AK72" s="1"/>
  <c r="AO54"/>
  <c r="AP54" s="1"/>
  <c r="AE58"/>
  <c r="AK50" s="1"/>
  <c r="AE82"/>
  <c r="AE72"/>
  <c r="AK64" s="1"/>
  <c r="AO58"/>
  <c r="AP58" s="1"/>
  <c r="AE62"/>
  <c r="AK54" s="1"/>
  <c r="AE86"/>
  <c r="AK78" s="1"/>
  <c r="AP63"/>
  <c r="AK81" l="1"/>
  <c r="AK74"/>
  <c r="AF84"/>
  <c r="AP57"/>
  <c r="AP55"/>
  <c r="AP53"/>
  <c r="AK61"/>
  <c r="AQ61" s="1"/>
  <c r="AK44"/>
  <c r="AK43"/>
  <c r="AK60"/>
  <c r="AK82"/>
  <c r="AK58"/>
  <c r="AK80"/>
  <c r="AK56"/>
  <c r="AK67"/>
  <c r="AF85"/>
  <c r="AK77"/>
  <c r="AK53"/>
  <c r="AK63"/>
  <c r="AK73"/>
  <c r="AK49"/>
  <c r="AK71"/>
  <c r="AK47"/>
  <c r="AK69"/>
  <c r="AK45"/>
  <c r="AF69"/>
  <c r="AF86"/>
  <c r="AG86" s="1"/>
  <c r="AM57" s="1"/>
  <c r="AF58"/>
  <c r="AF54"/>
  <c r="AG84"/>
  <c r="AM55" s="1"/>
  <c r="AG69"/>
  <c r="AM40" s="1"/>
  <c r="AG68"/>
  <c r="AM39" s="1"/>
  <c r="AG64"/>
  <c r="AM35" s="1"/>
  <c r="AF63"/>
  <c r="AL49" s="1"/>
  <c r="AQ55"/>
  <c r="AF73"/>
  <c r="AF59"/>
  <c r="AL45" s="1"/>
  <c r="AF91"/>
  <c r="AL77" s="1"/>
  <c r="AF89"/>
  <c r="AF70"/>
  <c r="AG91"/>
  <c r="AM62" s="1"/>
  <c r="AF90"/>
  <c r="AL76" s="1"/>
  <c r="AG85"/>
  <c r="AM56" s="1"/>
  <c r="AF72"/>
  <c r="AL58" s="1"/>
  <c r="AF56"/>
  <c r="AG53"/>
  <c r="AM24" s="1"/>
  <c r="AF52"/>
  <c r="AF81"/>
  <c r="AF55"/>
  <c r="AG54"/>
  <c r="AM25" s="1"/>
  <c r="AF62"/>
  <c r="AL48" s="1"/>
  <c r="AQ54"/>
  <c r="AF82"/>
  <c r="AF78"/>
  <c r="AG60"/>
  <c r="AM31" s="1"/>
  <c r="AG92"/>
  <c r="AM63" s="1"/>
  <c r="AG88"/>
  <c r="AM59" s="1"/>
  <c r="AF87"/>
  <c r="AL73" s="1"/>
  <c r="AF83"/>
  <c r="AL69" s="1"/>
  <c r="AF67"/>
  <c r="AL53" s="1"/>
  <c r="AQ59"/>
  <c r="AF65"/>
  <c r="AQ57"/>
  <c r="AF74"/>
  <c r="AF66"/>
  <c r="AL52" s="1"/>
  <c r="AQ58"/>
  <c r="AG65"/>
  <c r="AM36" s="1"/>
  <c r="AQ56"/>
  <c r="AG61"/>
  <c r="AM32" s="1"/>
  <c r="AF80"/>
  <c r="AL66" s="1"/>
  <c r="AG77"/>
  <c r="AM48" s="1"/>
  <c r="AF76"/>
  <c r="AL62" s="1"/>
  <c r="AF75"/>
  <c r="AG62"/>
  <c r="AM33" s="1"/>
  <c r="AQ53"/>
  <c r="AF71"/>
  <c r="AL57" s="1"/>
  <c r="AG58"/>
  <c r="AM29" s="1"/>
  <c r="AF57"/>
  <c r="AL43" s="1"/>
  <c r="AF79"/>
  <c r="AG78"/>
  <c r="AM49" s="1"/>
  <c r="AG52"/>
  <c r="AM23" s="1"/>
  <c r="AQ63"/>
  <c r="AQ60"/>
  <c r="AP62"/>
  <c r="AQ62" s="1"/>
  <c r="AL65" l="1"/>
  <c r="AL61"/>
  <c r="AR61" s="1"/>
  <c r="AG67"/>
  <c r="AM38" s="1"/>
  <c r="AL41"/>
  <c r="AL60"/>
  <c r="AL51"/>
  <c r="AL64"/>
  <c r="AL68"/>
  <c r="AL67"/>
  <c r="AL38"/>
  <c r="AL37"/>
  <c r="AL42"/>
  <c r="AL56"/>
  <c r="AL75"/>
  <c r="AL59"/>
  <c r="AL40"/>
  <c r="AL44"/>
  <c r="AL72"/>
  <c r="AL55"/>
  <c r="AL71"/>
  <c r="AL39"/>
  <c r="AL63"/>
  <c r="AR63" s="1"/>
  <c r="AS63" s="1"/>
  <c r="AL47"/>
  <c r="AL50"/>
  <c r="AL74"/>
  <c r="AL54"/>
  <c r="AR54" s="1"/>
  <c r="AL70"/>
  <c r="AG79"/>
  <c r="AM50" s="1"/>
  <c r="AG57"/>
  <c r="AM28" s="1"/>
  <c r="AG76"/>
  <c r="AM47" s="1"/>
  <c r="AR59"/>
  <c r="AS59" s="1"/>
  <c r="AW59" s="1"/>
  <c r="AG74"/>
  <c r="AM45" s="1"/>
  <c r="AR52"/>
  <c r="AG83"/>
  <c r="AM54" s="1"/>
  <c r="AS54" s="1"/>
  <c r="AG87"/>
  <c r="AM58" s="1"/>
  <c r="AG81"/>
  <c r="AM52" s="1"/>
  <c r="AG72"/>
  <c r="AM43" s="1"/>
  <c r="AR57"/>
  <c r="AS57" s="1"/>
  <c r="AG89"/>
  <c r="AM60" s="1"/>
  <c r="AG90"/>
  <c r="AM61" s="1"/>
  <c r="AR53"/>
  <c r="AR56"/>
  <c r="AS56" s="1"/>
  <c r="AG71"/>
  <c r="AM42" s="1"/>
  <c r="AR60"/>
  <c r="AG75"/>
  <c r="AM46" s="1"/>
  <c r="AG80"/>
  <c r="AM51" s="1"/>
  <c r="AG66"/>
  <c r="AM37" s="1"/>
  <c r="AG55"/>
  <c r="AM26" s="1"/>
  <c r="AG56"/>
  <c r="AM27" s="1"/>
  <c r="AR55"/>
  <c r="AS55" s="1"/>
  <c r="AV55" s="1"/>
  <c r="AG70"/>
  <c r="AM41" s="1"/>
  <c r="AG59"/>
  <c r="AM30" s="1"/>
  <c r="AR58"/>
  <c r="AS58" s="1"/>
  <c r="AG73"/>
  <c r="AM44" s="1"/>
  <c r="AG63"/>
  <c r="AM34" s="1"/>
  <c r="AG82"/>
  <c r="AM53" s="1"/>
  <c r="AV59"/>
  <c r="AW58"/>
  <c r="AV58"/>
  <c r="AR62"/>
  <c r="AS62" s="1"/>
  <c r="AW55" l="1"/>
  <c r="AW63"/>
  <c r="AV63"/>
  <c r="AS60"/>
  <c r="AV60" s="1"/>
  <c r="AS53"/>
  <c r="AV53" s="1"/>
  <c r="AV57"/>
  <c r="AW57"/>
  <c r="AV56"/>
  <c r="AW56"/>
  <c r="AV54"/>
  <c r="AW54"/>
  <c r="AS61"/>
  <c r="AS52"/>
  <c r="AW62"/>
  <c r="AV62"/>
  <c r="AW60" l="1"/>
  <c r="AW53"/>
  <c r="AS104"/>
  <c r="AW52"/>
  <c r="AV52"/>
  <c r="AV61"/>
  <c r="AW61"/>
  <c r="AW64" s="1"/>
  <c r="I1" l="1"/>
</calcChain>
</file>

<file path=xl/sharedStrings.xml><?xml version="1.0" encoding="utf-8"?>
<sst xmlns="http://schemas.openxmlformats.org/spreadsheetml/2006/main" count="155" uniqueCount="38">
  <si>
    <t>SF</t>
  </si>
  <si>
    <t>R1</t>
  </si>
  <si>
    <t>R2</t>
  </si>
  <si>
    <t>R3</t>
  </si>
  <si>
    <t>RF</t>
  </si>
  <si>
    <t>DF</t>
  </si>
  <si>
    <t>2006/07</t>
  </si>
  <si>
    <t>2007/08</t>
  </si>
  <si>
    <t>Reported Date</t>
  </si>
  <si>
    <t>Normal</t>
  </si>
  <si>
    <t>Abnormal</t>
  </si>
  <si>
    <t>LPN</t>
  </si>
  <si>
    <t>% Variance Normal  (PNV)</t>
  </si>
  <si>
    <t>Reconciliation by run (Observed Variance OV)</t>
  </si>
  <si>
    <t>Reconciliation Runs (time-shifted to match reported date)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</si>
  <si>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</si>
  <si>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</si>
  <si>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2009/10 SF run as reported</t>
  </si>
  <si>
    <t>(includes prov + open/close)</t>
  </si>
  <si>
    <t>Revised 2009/10 GWh</t>
  </si>
  <si>
    <t>Time-shift Normalised Variance</t>
  </si>
  <si>
    <t>`</t>
  </si>
  <si>
    <t>Normalised (by run -still includes provisions + SF open/close)</t>
  </si>
  <si>
    <t>Weighted Av %</t>
  </si>
  <si>
    <t>Variance Apportioned</t>
  </si>
  <si>
    <t>LV1</t>
  </si>
  <si>
    <t>LV2</t>
  </si>
  <si>
    <t>LV3</t>
  </si>
  <si>
    <t>Provision</t>
  </si>
  <si>
    <t>Variance to Apportion</t>
  </si>
  <si>
    <t>Half Hourly</t>
  </si>
  <si>
    <t>Total Units Distributed</t>
  </si>
  <si>
    <t>Restated Units Distributed</t>
  </si>
  <si>
    <t>Calculation Of Restated Annual Incentive data LPN</t>
  </si>
  <si>
    <t>Original 2009/10 reported from Reg Return</t>
  </si>
  <si>
    <t>Add Estimated Provisions</t>
  </si>
  <si>
    <t>Revised 2009/10 Reported</t>
  </si>
  <si>
    <t>Normalised Non Half Hourly</t>
  </si>
</sst>
</file>

<file path=xl/styles.xml><?xml version="1.0" encoding="utf-8"?>
<styleSheet xmlns="http://schemas.openxmlformats.org/spreadsheetml/2006/main">
  <numFmts count="5">
    <numFmt numFmtId="164" formatCode="[$-409]d\-mmm\-yy;@"/>
    <numFmt numFmtId="165" formatCode="#,##0.0"/>
    <numFmt numFmtId="166" formatCode="#,##0.00000"/>
    <numFmt numFmtId="167" formatCode="#,##0.000"/>
    <numFmt numFmtId="168" formatCode="#,##0.0000000000000"/>
  </numFmts>
  <fonts count="7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bscript"/>
      <sz val="10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3" fontId="0" fillId="0" borderId="0" xfId="0" applyNumberFormat="1" applyBorder="1" applyAlignment="1" applyProtection="1">
      <alignment horizontal="center"/>
      <protection locked="0"/>
    </xf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3" fontId="0" fillId="2" borderId="4" xfId="0" applyNumberFormat="1" applyFill="1" applyBorder="1" applyAlignment="1" applyProtection="1">
      <alignment horizontal="center"/>
      <protection locked="0"/>
    </xf>
    <xf numFmtId="3" fontId="0" fillId="2" borderId="5" xfId="0" applyNumberFormat="1" applyFill="1" applyBorder="1" applyAlignment="1" applyProtection="1">
      <alignment horizontal="center"/>
      <protection locked="0"/>
    </xf>
    <xf numFmtId="10" fontId="0" fillId="0" borderId="0" xfId="1" applyNumberFormat="1" applyFont="1"/>
    <xf numFmtId="10" fontId="0" fillId="0" borderId="0" xfId="0" applyNumberFormat="1"/>
    <xf numFmtId="2" fontId="0" fillId="0" borderId="0" xfId="0" applyNumberFormat="1" applyBorder="1" applyAlignment="1">
      <alignment horizontal="center"/>
    </xf>
    <xf numFmtId="3" fontId="0" fillId="3" borderId="0" xfId="0" applyNumberFormat="1" applyFill="1" applyBorder="1" applyAlignment="1" applyProtection="1">
      <alignment horizontal="center"/>
    </xf>
    <xf numFmtId="10" fontId="0" fillId="0" borderId="0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1" fillId="2" borderId="3" xfId="0" applyFont="1" applyFill="1" applyBorder="1" applyAlignment="1">
      <alignment horizontal="left"/>
    </xf>
    <xf numFmtId="17" fontId="1" fillId="0" borderId="0" xfId="2" applyNumberFormat="1" applyBorder="1" applyAlignment="1" applyProtection="1">
      <alignment horizontal="center"/>
      <protection locked="0"/>
    </xf>
    <xf numFmtId="3" fontId="1" fillId="0" borderId="0" xfId="2" applyNumberFormat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left"/>
      <protection locked="0"/>
    </xf>
    <xf numFmtId="3" fontId="0" fillId="0" borderId="0" xfId="0" applyNumberFormat="1" applyFill="1" applyBorder="1" applyAlignment="1" applyProtection="1">
      <alignment horizontal="center"/>
    </xf>
    <xf numFmtId="3" fontId="1" fillId="3" borderId="0" xfId="0" applyNumberFormat="1" applyFont="1" applyFill="1" applyBorder="1" applyAlignment="1" applyProtection="1">
      <alignment horizontal="center"/>
    </xf>
    <xf numFmtId="10" fontId="0" fillId="0" borderId="0" xfId="0" applyNumberFormat="1" applyBorder="1" applyAlignment="1">
      <alignment horizontal="center"/>
    </xf>
    <xf numFmtId="165" fontId="1" fillId="0" borderId="0" xfId="2" applyNumberFormat="1" applyBorder="1" applyAlignment="1" applyProtection="1">
      <alignment horizontal="center"/>
      <protection locked="0"/>
    </xf>
    <xf numFmtId="3" fontId="1" fillId="6" borderId="0" xfId="2" applyNumberForma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9" fontId="0" fillId="0" borderId="0" xfId="1" applyFont="1" applyBorder="1" applyAlignment="1" applyProtection="1">
      <alignment horizontal="center"/>
      <protection locked="0"/>
    </xf>
    <xf numFmtId="3" fontId="3" fillId="0" borderId="0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Border="1" applyAlignment="1">
      <alignment horizontal="center"/>
    </xf>
    <xf numFmtId="0" fontId="0" fillId="4" borderId="0" xfId="0" applyFill="1" applyBorder="1" applyAlignment="1">
      <alignment horizontal="center"/>
    </xf>
    <xf numFmtId="3" fontId="2" fillId="5" borderId="0" xfId="0" applyNumberFormat="1" applyFont="1" applyFill="1" applyBorder="1" applyAlignment="1">
      <alignment horizontal="center"/>
    </xf>
    <xf numFmtId="165" fontId="1" fillId="7" borderId="0" xfId="2" applyNumberFormat="1" applyFill="1" applyBorder="1" applyAlignment="1" applyProtection="1">
      <alignment horizontal="center"/>
      <protection locked="0"/>
    </xf>
    <xf numFmtId="166" fontId="0" fillId="0" borderId="0" xfId="0" applyNumberFormat="1" applyBorder="1" applyAlignment="1">
      <alignment horizontal="center"/>
    </xf>
    <xf numFmtId="0" fontId="1" fillId="0" borderId="0" xfId="0" applyFont="1"/>
    <xf numFmtId="167" fontId="0" fillId="0" borderId="0" xfId="0" applyNumberFormat="1"/>
    <xf numFmtId="167" fontId="0" fillId="0" borderId="2" xfId="0" applyNumberFormat="1" applyBorder="1"/>
    <xf numFmtId="10" fontId="0" fillId="0" borderId="2" xfId="1" applyNumberFormat="1" applyFont="1" applyBorder="1"/>
    <xf numFmtId="3" fontId="5" fillId="0" borderId="0" xfId="2" applyNumberFormat="1" applyFont="1" applyBorder="1" applyAlignment="1" applyProtection="1">
      <alignment horizontal="center"/>
      <protection locked="0"/>
    </xf>
    <xf numFmtId="168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3" fontId="0" fillId="0" borderId="0" xfId="0" applyNumberFormat="1" applyBorder="1"/>
    <xf numFmtId="3" fontId="0" fillId="0" borderId="2" xfId="0" applyNumberFormat="1" applyBorder="1"/>
    <xf numFmtId="3" fontId="0" fillId="0" borderId="1" xfId="0" applyNumberFormat="1" applyBorder="1"/>
    <xf numFmtId="3" fontId="0" fillId="0" borderId="6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6" fillId="8" borderId="0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3">
    <cellStyle name="Normal" xfId="0" builtinId="0"/>
    <cellStyle name="Normal_settlement data" xfId="2"/>
    <cellStyle name="Percent" xfId="1" builtinId="5"/>
  </cellStyles>
  <dxfs count="0"/>
  <tableStyles count="0" defaultTableStyle="TableStyleMedium9" defaultPivotStyle="PivotStyleLight16"/>
  <colors>
    <mruColors>
      <color rgb="FF46FC4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LDRID~1\LOCALS~1\Temp\Temporary%20Directory%205%20for%20UKPN%20Annual%20Incentive%20Restatement(2013%2009%2025)%20(3).zip\2.LPN%200910%20AR%20Model%20Reg%20Retu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turn Audit Trail"/>
      <sheetName val="Change History"/>
      <sheetName val="Summary"/>
      <sheetName val="Base"/>
      <sheetName val="Pass Through"/>
      <sheetName val="Incentive"/>
      <sheetName val="Losses"/>
      <sheetName val="QoS"/>
      <sheetName val="MOp"/>
      <sheetName val="Generation"/>
      <sheetName val="Units &amp; Income by Month  09 10"/>
      <sheetName val="Units &amp; Income by Month 08 09"/>
      <sheetName val="units and income by month 07.08"/>
      <sheetName val="units and income by month 06.07"/>
      <sheetName val="LPN PPA adj per Apr 07"/>
      <sheetName val="units and income by month 05-06"/>
      <sheetName val="LPN PPA adj per Apr 06"/>
      <sheetName val="Dif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B8">
            <v>383.40152200000011</v>
          </cell>
        </row>
        <row r="11">
          <cell r="B11">
            <v>951.28523670076993</v>
          </cell>
        </row>
        <row r="12">
          <cell r="B12">
            <v>795.44127709700297</v>
          </cell>
        </row>
        <row r="13">
          <cell r="B13">
            <v>11822.682698438133</v>
          </cell>
        </row>
        <row r="14">
          <cell r="B14">
            <v>5786.9413998079672</v>
          </cell>
        </row>
        <row r="15">
          <cell r="B15">
            <v>8022.6753245983055</v>
          </cell>
        </row>
        <row r="16">
          <cell r="B16">
            <v>1822.9262921889508</v>
          </cell>
        </row>
      </sheetData>
      <sheetData sheetId="11" refreshError="1"/>
      <sheetData sheetId="12">
        <row r="16">
          <cell r="C16">
            <v>961.66440798219969</v>
          </cell>
        </row>
        <row r="17">
          <cell r="C17">
            <v>802.97712816305238</v>
          </cell>
        </row>
        <row r="18">
          <cell r="C18">
            <v>12012.069460409879</v>
          </cell>
        </row>
      </sheetData>
      <sheetData sheetId="13">
        <row r="16">
          <cell r="C16">
            <v>958.33471612640039</v>
          </cell>
        </row>
        <row r="17">
          <cell r="C17">
            <v>800.49957090179714</v>
          </cell>
        </row>
        <row r="18">
          <cell r="C18">
            <v>11954.08468196266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46FC4F"/>
    <pageSetUpPr fitToPage="1"/>
  </sheetPr>
  <dimension ref="A1:S9"/>
  <sheetViews>
    <sheetView tabSelected="1" zoomScaleNormal="100" workbookViewId="0">
      <selection activeCell="G36" sqref="G36"/>
    </sheetView>
  </sheetViews>
  <sheetFormatPr defaultRowHeight="14.25"/>
  <cols>
    <col min="2" max="2" width="16.375" customWidth="1"/>
    <col min="3" max="4" width="9.875" hidden="1" customWidth="1"/>
    <col min="5" max="5" width="2.375" hidden="1" customWidth="1"/>
    <col min="6" max="6" width="14" hidden="1" customWidth="1"/>
    <col min="8" max="8" width="9.875" bestFit="1" customWidth="1"/>
    <col min="9" max="10" width="9.875" customWidth="1"/>
    <col min="11" max="11" width="2.375" customWidth="1"/>
    <col min="12" max="12" width="9.875" bestFit="1" customWidth="1"/>
    <col min="13" max="13" width="2.375" customWidth="1"/>
    <col min="14" max="14" width="2.125" customWidth="1"/>
    <col min="15" max="15" width="10" customWidth="1"/>
    <col min="16" max="16" width="2.375" customWidth="1"/>
    <col min="17" max="17" width="10.875" customWidth="1"/>
    <col min="18" max="18" width="12" customWidth="1"/>
  </cols>
  <sheetData>
    <row r="1" spans="1:19" ht="15">
      <c r="A1" s="18" t="s">
        <v>33</v>
      </c>
    </row>
    <row r="3" spans="1:19" ht="71.25">
      <c r="A3" s="39" t="s">
        <v>11</v>
      </c>
      <c r="C3" s="52" t="s">
        <v>6</v>
      </c>
      <c r="D3" s="52" t="s">
        <v>7</v>
      </c>
      <c r="E3" s="52"/>
      <c r="F3" s="52" t="s">
        <v>23</v>
      </c>
      <c r="G3" s="52"/>
      <c r="H3" s="46" t="s">
        <v>34</v>
      </c>
      <c r="I3" s="45" t="s">
        <v>35</v>
      </c>
      <c r="J3" s="45" t="s">
        <v>36</v>
      </c>
      <c r="K3" s="46"/>
      <c r="L3" s="45" t="s">
        <v>37</v>
      </c>
      <c r="M3" s="46"/>
      <c r="N3" s="45"/>
      <c r="O3" s="45" t="s">
        <v>29</v>
      </c>
      <c r="P3" s="46"/>
      <c r="Q3" s="45" t="s">
        <v>24</v>
      </c>
      <c r="R3" s="45" t="s">
        <v>32</v>
      </c>
      <c r="S3" s="53"/>
    </row>
    <row r="4" spans="1:19">
      <c r="B4" t="s">
        <v>25</v>
      </c>
      <c r="C4" s="40">
        <f>'[1]units and income by month 06.07'!C16</f>
        <v>958.33471612640039</v>
      </c>
      <c r="D4" s="40">
        <f>'[1]units and income by month 07.08'!C16</f>
        <v>961.66440798219969</v>
      </c>
      <c r="F4" s="12">
        <f>(C4+D4)/($C$7+$D$7)</f>
        <v>6.9844487776482361E-2</v>
      </c>
      <c r="H4" s="47">
        <f>'[1]Units &amp; Income by Month  09 10'!B11</f>
        <v>951.28523670076993</v>
      </c>
      <c r="I4" s="48">
        <f t="shared" ref="I4:I5" si="0">+I5/H5*H4</f>
        <v>-4.351355496268571</v>
      </c>
      <c r="J4" s="47">
        <f>+I4+H4</f>
        <v>946.9338812045014</v>
      </c>
      <c r="K4" s="47"/>
      <c r="L4" s="47"/>
      <c r="M4" s="47"/>
      <c r="N4" s="47"/>
      <c r="O4" s="47"/>
      <c r="P4" s="47"/>
      <c r="Q4" s="47">
        <f>$O$7*F4</f>
        <v>24.183448967764406</v>
      </c>
      <c r="R4" s="47">
        <f>+Q4+J4</f>
        <v>971.11733017226584</v>
      </c>
      <c r="S4" s="47"/>
    </row>
    <row r="5" spans="1:19">
      <c r="B5" t="s">
        <v>26</v>
      </c>
      <c r="C5" s="40">
        <f>'[1]units and income by month 06.07'!C17</f>
        <v>800.49957090179714</v>
      </c>
      <c r="D5" s="40">
        <f>'[1]units and income by month 07.08'!C17</f>
        <v>802.97712816305238</v>
      </c>
      <c r="F5" s="12">
        <f t="shared" ref="F5:F6" si="1">(C5+D5)/($C$7+$D$7)</f>
        <v>5.8330239478470984E-2</v>
      </c>
      <c r="H5" s="47">
        <f>'[1]Units &amp; Income by Month  09 10'!B12</f>
        <v>795.44127709700297</v>
      </c>
      <c r="I5" s="48">
        <f t="shared" si="0"/>
        <v>-3.6384962569787915</v>
      </c>
      <c r="J5" s="47">
        <f t="shared" ref="J5:J6" si="2">+I5+H5</f>
        <v>791.80278084002418</v>
      </c>
      <c r="K5" s="47"/>
      <c r="L5" s="47"/>
      <c r="M5" s="47"/>
      <c r="N5" s="47"/>
      <c r="O5" s="47"/>
      <c r="P5" s="47"/>
      <c r="Q5" s="47">
        <f>$O$7*F5</f>
        <v>20.196674277566366</v>
      </c>
      <c r="R5" s="47">
        <f t="shared" ref="R5:R8" si="3">+Q5+J5</f>
        <v>811.99945511759051</v>
      </c>
      <c r="S5" s="47"/>
    </row>
    <row r="6" spans="1:19">
      <c r="B6" t="s">
        <v>27</v>
      </c>
      <c r="C6" s="41">
        <f>'[1]units and income by month 06.07'!C18</f>
        <v>11954.08468196266</v>
      </c>
      <c r="D6" s="41">
        <f>'[1]units and income by month 07.08'!C18</f>
        <v>12012.069460409879</v>
      </c>
      <c r="F6" s="42">
        <f t="shared" si="1"/>
        <v>0.87182527274504673</v>
      </c>
      <c r="H6" s="49">
        <f>'[1]Units &amp; Income by Month  09 10'!B13</f>
        <v>11822.682698438133</v>
      </c>
      <c r="I6" s="49">
        <f>+I7/H7*H6</f>
        <v>-54.079148246752638</v>
      </c>
      <c r="J6" s="49">
        <f t="shared" si="2"/>
        <v>11768.603550191381</v>
      </c>
      <c r="K6" s="47"/>
      <c r="L6" s="49"/>
      <c r="M6" s="47"/>
      <c r="N6" s="48"/>
      <c r="O6" s="49"/>
      <c r="P6" s="47"/>
      <c r="Q6" s="49">
        <f>$O$7*F6</f>
        <v>301.86694273869841</v>
      </c>
      <c r="R6" s="47">
        <f t="shared" si="3"/>
        <v>12070.470492930079</v>
      </c>
      <c r="S6" s="47"/>
    </row>
    <row r="7" spans="1:19">
      <c r="C7" s="40">
        <f>SUM(C4:C6)</f>
        <v>13712.918968990858</v>
      </c>
      <c r="D7" s="40">
        <f>SUM(D4:D6)</f>
        <v>13776.710996555132</v>
      </c>
      <c r="F7" s="13">
        <f>SUM(F4:F6)</f>
        <v>1</v>
      </c>
      <c r="H7" s="47">
        <f>SUM(H4:H6)</f>
        <v>13569.409212235907</v>
      </c>
      <c r="I7" s="47">
        <v>-62.069000000000003</v>
      </c>
      <c r="J7" s="47">
        <f t="shared" ref="J7" si="4">SUM(J4:J6)</f>
        <v>13507.340212235908</v>
      </c>
      <c r="K7" s="47"/>
      <c r="L7" s="47">
        <f>'Normalised NHH'!AS104</f>
        <v>13853.587278219937</v>
      </c>
      <c r="M7" s="47"/>
      <c r="N7" s="47"/>
      <c r="O7" s="47">
        <f>+L7-J7</f>
        <v>346.24706598402918</v>
      </c>
      <c r="P7" s="47"/>
      <c r="Q7" s="47">
        <f>SUM(Q4:Q6)</f>
        <v>346.24706598402918</v>
      </c>
      <c r="R7" s="50">
        <f t="shared" si="3"/>
        <v>13853.587278219937</v>
      </c>
      <c r="S7" s="47"/>
    </row>
    <row r="8" spans="1:19">
      <c r="B8" t="s">
        <v>30</v>
      </c>
      <c r="H8" s="47">
        <f>+'[1]Units &amp; Income by Month  09 10'!$B$14+'[1]Units &amp; Income by Month  09 10'!$B$15+'[1]Units &amp; Income by Month  09 10'!$B$16+'[1]Units &amp; Income by Month  09 10'!$B$8</f>
        <v>16015.944538595224</v>
      </c>
      <c r="I8" s="47"/>
      <c r="J8" s="47">
        <f t="shared" ref="J8:J9" si="5">+I8+H8</f>
        <v>16015.944538595224</v>
      </c>
      <c r="K8" s="47"/>
      <c r="L8" s="47"/>
      <c r="M8" s="47"/>
      <c r="N8" s="47"/>
      <c r="O8" s="47"/>
      <c r="P8" s="47"/>
      <c r="Q8" s="47"/>
      <c r="R8" s="47">
        <f t="shared" si="3"/>
        <v>16015.944538595224</v>
      </c>
      <c r="S8" s="47"/>
    </row>
    <row r="9" spans="1:19" ht="15" thickBot="1">
      <c r="B9" s="39" t="s">
        <v>31</v>
      </c>
      <c r="H9" s="51">
        <f>+H8+H7</f>
        <v>29585.353750831131</v>
      </c>
      <c r="I9" s="51">
        <f>+I8+I7</f>
        <v>-62.069000000000003</v>
      </c>
      <c r="J9" s="51">
        <f t="shared" si="5"/>
        <v>29523.284750831132</v>
      </c>
      <c r="K9" s="47"/>
      <c r="L9" s="47"/>
      <c r="M9" s="47"/>
      <c r="N9" s="47"/>
      <c r="O9" s="47"/>
      <c r="P9" s="47"/>
      <c r="Q9" s="47"/>
      <c r="R9" s="51">
        <f>+R7+R8</f>
        <v>29869.531816815161</v>
      </c>
      <c r="S9" s="47"/>
    </row>
  </sheetData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46FC4F"/>
  </sheetPr>
  <dimension ref="A1:BM126"/>
  <sheetViews>
    <sheetView zoomScale="75" zoomScaleNormal="75" workbookViewId="0">
      <pane xSplit="2" ySplit="2" topLeftCell="AG53" activePane="bottomRight" state="frozen"/>
      <selection pane="topRight" activeCell="C1" sqref="C1"/>
      <selection pane="bottomLeft" activeCell="A3" sqref="A3"/>
      <selection pane="bottomRight" activeCell="AK100" sqref="AK100"/>
    </sheetView>
  </sheetViews>
  <sheetFormatPr defaultRowHeight="14.25"/>
  <cols>
    <col min="1" max="1" width="9" style="5"/>
    <col min="2" max="2" width="14.375" style="4" customWidth="1"/>
    <col min="3" max="8" width="14.375" style="1" customWidth="1"/>
    <col min="9" max="9" width="12.375" style="1" customWidth="1"/>
    <col min="10" max="10" width="12.125" style="5" hidden="1" customWidth="1"/>
    <col min="11" max="15" width="8" style="5" hidden="1" customWidth="1"/>
    <col min="16" max="16" width="2.125" style="5" customWidth="1"/>
    <col min="17" max="21" width="8.5" style="5" customWidth="1"/>
    <col min="22" max="22" width="2" style="5" customWidth="1"/>
    <col min="23" max="27" width="8.5" style="5" customWidth="1"/>
    <col min="28" max="28" width="2.125" style="5" customWidth="1"/>
    <col min="29" max="29" width="9" style="5" customWidth="1"/>
    <col min="30" max="33" width="8.5" style="5" customWidth="1"/>
    <col min="34" max="34" width="2.125" style="5" customWidth="1"/>
    <col min="35" max="39" width="8.375" style="5" customWidth="1"/>
    <col min="40" max="40" width="2.125" style="5" customWidth="1"/>
    <col min="41" max="45" width="13" style="5" customWidth="1"/>
    <col min="46" max="46" width="2.125" style="5" customWidth="1"/>
    <col min="47" max="47" width="16.75" style="5" bestFit="1" customWidth="1"/>
    <col min="48" max="48" width="16.875" style="5" customWidth="1"/>
    <col min="49" max="49" width="11.125" style="5" bestFit="1" customWidth="1"/>
    <col min="50" max="57" width="9" style="5"/>
    <col min="58" max="58" width="12.625" style="5" bestFit="1" customWidth="1"/>
    <col min="59" max="16384" width="9" style="5"/>
  </cols>
  <sheetData>
    <row r="1" spans="1:45" ht="16.5" thickBot="1">
      <c r="C1" s="24" t="s">
        <v>14</v>
      </c>
      <c r="D1" s="10"/>
      <c r="E1" s="10"/>
      <c r="F1" s="10"/>
      <c r="G1" s="10"/>
      <c r="H1" s="11"/>
      <c r="I1" s="1">
        <f>+AS104-AS105</f>
        <v>13853.587278219937</v>
      </c>
      <c r="K1" s="19" t="s">
        <v>13</v>
      </c>
      <c r="L1" s="8"/>
      <c r="M1" s="8"/>
      <c r="N1" s="8"/>
      <c r="O1" s="9"/>
      <c r="Q1" s="55" t="s">
        <v>12</v>
      </c>
      <c r="R1" s="56"/>
      <c r="S1" s="56"/>
      <c r="T1" s="56"/>
      <c r="U1" s="56"/>
      <c r="V1" s="17"/>
      <c r="W1" s="55" t="s">
        <v>15</v>
      </c>
      <c r="X1" s="56"/>
      <c r="Y1" s="56"/>
      <c r="Z1" s="56"/>
      <c r="AA1" s="56"/>
      <c r="AC1" s="57" t="s">
        <v>16</v>
      </c>
      <c r="AD1" s="58"/>
      <c r="AE1" s="58"/>
      <c r="AF1" s="58"/>
      <c r="AG1" s="58"/>
      <c r="AI1" s="57" t="s">
        <v>20</v>
      </c>
      <c r="AJ1" s="58"/>
      <c r="AK1" s="58"/>
      <c r="AL1" s="58"/>
      <c r="AM1" s="58"/>
      <c r="AO1" s="57" t="s">
        <v>22</v>
      </c>
      <c r="AP1" s="58"/>
      <c r="AQ1" s="58"/>
      <c r="AR1" s="58"/>
      <c r="AS1" s="58"/>
    </row>
    <row r="2" spans="1:45">
      <c r="B2" s="23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Q2" s="15" t="s">
        <v>1</v>
      </c>
      <c r="R2" s="15" t="s">
        <v>2</v>
      </c>
      <c r="S2" s="15" t="s">
        <v>3</v>
      </c>
      <c r="T2" s="15" t="s">
        <v>4</v>
      </c>
      <c r="U2" s="15" t="s">
        <v>5</v>
      </c>
      <c r="V2" s="25"/>
      <c r="W2" s="26" t="s">
        <v>1</v>
      </c>
      <c r="X2" s="26" t="s">
        <v>2</v>
      </c>
      <c r="Y2" s="26" t="s">
        <v>3</v>
      </c>
      <c r="Z2" s="26" t="s">
        <v>4</v>
      </c>
      <c r="AA2" s="26" t="s">
        <v>5</v>
      </c>
      <c r="AC2" s="35" t="s">
        <v>1</v>
      </c>
      <c r="AD2" s="35" t="s">
        <v>2</v>
      </c>
      <c r="AE2" s="35" t="s">
        <v>3</v>
      </c>
      <c r="AF2" s="35" t="s">
        <v>4</v>
      </c>
      <c r="AG2" s="35" t="s">
        <v>5</v>
      </c>
      <c r="AI2" s="35" t="s">
        <v>1</v>
      </c>
      <c r="AJ2" s="35" t="s">
        <v>2</v>
      </c>
      <c r="AK2" s="35" t="s">
        <v>3</v>
      </c>
      <c r="AL2" s="35" t="s">
        <v>4</v>
      </c>
      <c r="AM2" s="35" t="s">
        <v>5</v>
      </c>
      <c r="AO2" s="35" t="s">
        <v>1</v>
      </c>
      <c r="AP2" s="35" t="s">
        <v>2</v>
      </c>
      <c r="AQ2" s="35" t="s">
        <v>3</v>
      </c>
      <c r="AR2" s="35" t="s">
        <v>4</v>
      </c>
      <c r="AS2" s="35" t="s">
        <v>5</v>
      </c>
    </row>
    <row r="3" spans="1:45">
      <c r="A3" s="22"/>
      <c r="B3" s="20"/>
      <c r="C3" s="21"/>
      <c r="D3" s="21"/>
      <c r="E3" s="21"/>
      <c r="F3" s="21"/>
      <c r="G3" s="21"/>
      <c r="H3" s="21"/>
    </row>
    <row r="4" spans="1:45">
      <c r="A4" s="22" t="s">
        <v>9</v>
      </c>
      <c r="B4" s="20">
        <v>38443</v>
      </c>
      <c r="C4" s="21">
        <v>1139801514.101368</v>
      </c>
      <c r="D4" s="21">
        <v>1130052761.101368</v>
      </c>
      <c r="E4" s="21">
        <v>1112815966.101368</v>
      </c>
      <c r="F4" s="21">
        <v>1120256970.101368</v>
      </c>
      <c r="G4" s="21">
        <v>1131979965.101368</v>
      </c>
      <c r="H4" s="21">
        <v>1125976415.101368</v>
      </c>
      <c r="K4" s="6">
        <f t="shared" ref="K4:K35" si="0">(D4-C4)/1000000</f>
        <v>-9.7487530000000007</v>
      </c>
      <c r="L4" s="6">
        <f t="shared" ref="L4:L35" si="1">(E4-D4)/1000000</f>
        <v>-17.236795000000001</v>
      </c>
      <c r="M4" s="6">
        <f t="shared" ref="M4:M35" si="2">(F4-E4)/1000000</f>
        <v>7.4410040000000004</v>
      </c>
      <c r="N4" s="6">
        <f t="shared" ref="N4:N35" si="3">(G4-F4)/1000000</f>
        <v>11.722994999999999</v>
      </c>
      <c r="O4" s="6">
        <f t="shared" ref="O4:O35" si="4">(H4-G4)/1000000</f>
        <v>-6.0035499999999997</v>
      </c>
    </row>
    <row r="5" spans="1:45">
      <c r="A5" s="5" t="s">
        <v>9</v>
      </c>
      <c r="B5" s="20">
        <v>38473</v>
      </c>
      <c r="C5" s="21">
        <v>1026432878.1480598</v>
      </c>
      <c r="D5" s="21">
        <v>1023082860.14806</v>
      </c>
      <c r="E5" s="21">
        <v>1006906678.1480598</v>
      </c>
      <c r="F5" s="21">
        <v>1008073410.14806</v>
      </c>
      <c r="G5" s="21">
        <v>1022163321.14806</v>
      </c>
      <c r="H5" s="21">
        <v>1015799160.14806</v>
      </c>
      <c r="K5" s="6">
        <f t="shared" si="0"/>
        <v>-3.3500179999998809</v>
      </c>
      <c r="L5" s="6">
        <f t="shared" si="1"/>
        <v>-16.176182000000118</v>
      </c>
      <c r="M5" s="6">
        <f t="shared" si="2"/>
        <v>1.1667320000001191</v>
      </c>
      <c r="N5" s="6">
        <f t="shared" si="3"/>
        <v>14.089911000000001</v>
      </c>
      <c r="O5" s="6">
        <f t="shared" si="4"/>
        <v>-6.3641610000000002</v>
      </c>
    </row>
    <row r="6" spans="1:45">
      <c r="A6" s="5" t="s">
        <v>9</v>
      </c>
      <c r="B6" s="20">
        <v>38504</v>
      </c>
      <c r="C6" s="21">
        <v>995746360.85872817</v>
      </c>
      <c r="D6" s="21">
        <v>998162581.85872817</v>
      </c>
      <c r="E6" s="21">
        <v>989002654.85872805</v>
      </c>
      <c r="F6" s="21">
        <v>986131402.85872805</v>
      </c>
      <c r="G6" s="21">
        <v>998178078.85872805</v>
      </c>
      <c r="H6" s="21">
        <v>991183057.85872817</v>
      </c>
      <c r="K6" s="6">
        <f t="shared" si="0"/>
        <v>2.4162210000000002</v>
      </c>
      <c r="L6" s="6">
        <f t="shared" si="1"/>
        <v>-9.1599270000001187</v>
      </c>
      <c r="M6" s="6">
        <f t="shared" si="2"/>
        <v>-2.8712520000000001</v>
      </c>
      <c r="N6" s="6">
        <f t="shared" si="3"/>
        <v>12.046676</v>
      </c>
      <c r="O6" s="6">
        <f t="shared" si="4"/>
        <v>-6.9950209999998805</v>
      </c>
    </row>
    <row r="7" spans="1:45">
      <c r="A7" s="5" t="s">
        <v>9</v>
      </c>
      <c r="B7" s="20">
        <v>38534</v>
      </c>
      <c r="C7" s="21">
        <v>852672176.1690892</v>
      </c>
      <c r="D7" s="21">
        <v>854802484.1690892</v>
      </c>
      <c r="E7" s="21">
        <v>853721694.1690892</v>
      </c>
      <c r="F7" s="21">
        <v>845614815.1690892</v>
      </c>
      <c r="G7" s="21">
        <v>855827003.1690892</v>
      </c>
      <c r="H7" s="21">
        <v>848158624.1690892</v>
      </c>
      <c r="K7" s="6">
        <f t="shared" si="0"/>
        <v>2.1303079999999999</v>
      </c>
      <c r="L7" s="6">
        <f t="shared" si="1"/>
        <v>-1.0807899999999999</v>
      </c>
      <c r="M7" s="6">
        <f t="shared" si="2"/>
        <v>-8.1068789999999993</v>
      </c>
      <c r="N7" s="6">
        <f t="shared" si="3"/>
        <v>10.212187999999999</v>
      </c>
      <c r="O7" s="6">
        <f t="shared" si="4"/>
        <v>-7.6683789999999998</v>
      </c>
    </row>
    <row r="8" spans="1:45">
      <c r="A8" s="5" t="s">
        <v>9</v>
      </c>
      <c r="B8" s="20">
        <v>38565</v>
      </c>
      <c r="C8" s="21">
        <v>935226525.42139423</v>
      </c>
      <c r="D8" s="21">
        <v>943314608.42139411</v>
      </c>
      <c r="E8" s="21">
        <v>948564000.42139423</v>
      </c>
      <c r="F8" s="21">
        <v>940489741.42139423</v>
      </c>
      <c r="G8" s="21">
        <v>945051910.42139423</v>
      </c>
      <c r="H8" s="21">
        <v>939300616.42139423</v>
      </c>
      <c r="K8" s="6">
        <f t="shared" si="0"/>
        <v>8.0880829999998802</v>
      </c>
      <c r="L8" s="6">
        <f t="shared" si="1"/>
        <v>5.2493920000001193</v>
      </c>
      <c r="M8" s="6">
        <f t="shared" si="2"/>
        <v>-8.0742589999999996</v>
      </c>
      <c r="N8" s="6">
        <f t="shared" si="3"/>
        <v>4.5621689999999999</v>
      </c>
      <c r="O8" s="6">
        <f t="shared" si="4"/>
        <v>-5.7512939999999997</v>
      </c>
    </row>
    <row r="9" spans="1:45">
      <c r="A9" s="5" t="s">
        <v>9</v>
      </c>
      <c r="B9" s="20">
        <v>38596</v>
      </c>
      <c r="C9" s="21">
        <v>984109994.8781321</v>
      </c>
      <c r="D9" s="21">
        <v>997019639.87813199</v>
      </c>
      <c r="E9" s="21">
        <v>1010707772.878132</v>
      </c>
      <c r="F9" s="21">
        <v>1008116565.878132</v>
      </c>
      <c r="G9" s="21">
        <v>1011176255.878132</v>
      </c>
      <c r="H9" s="21">
        <v>1011994105.878132</v>
      </c>
      <c r="K9" s="6">
        <f t="shared" si="0"/>
        <v>12.90964499999988</v>
      </c>
      <c r="L9" s="6">
        <f t="shared" si="1"/>
        <v>13.688133000000001</v>
      </c>
      <c r="M9" s="6">
        <f t="shared" si="2"/>
        <v>-2.5912069999999998</v>
      </c>
      <c r="N9" s="6">
        <f t="shared" si="3"/>
        <v>3.0596899999999998</v>
      </c>
      <c r="O9" s="6">
        <f t="shared" si="4"/>
        <v>0.81784999999999997</v>
      </c>
    </row>
    <row r="10" spans="1:45">
      <c r="A10" s="5" t="s">
        <v>9</v>
      </c>
      <c r="B10" s="20">
        <v>38626</v>
      </c>
      <c r="C10" s="21">
        <v>1148432493.7025452</v>
      </c>
      <c r="D10" s="21">
        <v>1161091401.7025452</v>
      </c>
      <c r="E10" s="21">
        <v>1184584828.7025452</v>
      </c>
      <c r="F10" s="21">
        <v>1190634986.7025452</v>
      </c>
      <c r="G10" s="21">
        <v>1193137623.7025452</v>
      </c>
      <c r="H10" s="21">
        <v>1194524731.7025452</v>
      </c>
      <c r="K10" s="6">
        <f t="shared" si="0"/>
        <v>12.658908</v>
      </c>
      <c r="L10" s="6">
        <f t="shared" si="1"/>
        <v>23.493427000000001</v>
      </c>
      <c r="M10" s="6">
        <f t="shared" si="2"/>
        <v>6.0501579999999997</v>
      </c>
      <c r="N10" s="6">
        <f t="shared" si="3"/>
        <v>2.502637</v>
      </c>
      <c r="O10" s="6">
        <f t="shared" si="4"/>
        <v>1.387108</v>
      </c>
    </row>
    <row r="11" spans="1:45">
      <c r="A11" s="5" t="s">
        <v>9</v>
      </c>
      <c r="B11" s="20">
        <v>38657</v>
      </c>
      <c r="C11" s="21">
        <v>1254515859.1932995</v>
      </c>
      <c r="D11" s="21">
        <v>1261377040.1932995</v>
      </c>
      <c r="E11" s="21">
        <v>1280980563.1932995</v>
      </c>
      <c r="F11" s="21">
        <v>1292333329.1932995</v>
      </c>
      <c r="G11" s="21">
        <v>1294796663.1932995</v>
      </c>
      <c r="H11" s="21">
        <v>1296618686.1932995</v>
      </c>
      <c r="K11" s="6">
        <f t="shared" si="0"/>
        <v>6.8611810000000002</v>
      </c>
      <c r="L11" s="6">
        <f t="shared" si="1"/>
        <v>19.603522999999999</v>
      </c>
      <c r="M11" s="6">
        <f t="shared" si="2"/>
        <v>11.352766000000001</v>
      </c>
      <c r="N11" s="6">
        <f t="shared" si="3"/>
        <v>2.4633340000000001</v>
      </c>
      <c r="O11" s="6">
        <f t="shared" si="4"/>
        <v>1.8220229999999999</v>
      </c>
    </row>
    <row r="12" spans="1:45">
      <c r="A12" s="22" t="s">
        <v>9</v>
      </c>
      <c r="B12" s="20">
        <v>38687</v>
      </c>
      <c r="C12" s="21">
        <v>1450149138.6443481</v>
      </c>
      <c r="D12" s="21">
        <v>1454840950.6443481</v>
      </c>
      <c r="E12" s="21">
        <v>1467545285.6443481</v>
      </c>
      <c r="F12" s="21">
        <v>1481100106.6443479</v>
      </c>
      <c r="G12" s="21">
        <v>1483809983.6443479</v>
      </c>
      <c r="H12" s="21">
        <v>1486348327.6443481</v>
      </c>
      <c r="K12" s="6">
        <f t="shared" si="0"/>
        <v>4.6918119999999996</v>
      </c>
      <c r="L12" s="6">
        <f t="shared" si="1"/>
        <v>12.704335</v>
      </c>
      <c r="M12" s="6">
        <f t="shared" si="2"/>
        <v>13.554820999999762</v>
      </c>
      <c r="N12" s="6">
        <f t="shared" si="3"/>
        <v>2.7098770000000001</v>
      </c>
      <c r="O12" s="6">
        <f t="shared" si="4"/>
        <v>2.5383440000002384</v>
      </c>
    </row>
    <row r="13" spans="1:45">
      <c r="A13" s="22" t="s">
        <v>9</v>
      </c>
      <c r="B13" s="20">
        <v>38718</v>
      </c>
      <c r="C13" s="21">
        <v>1383188631.4026885</v>
      </c>
      <c r="D13" s="21">
        <v>1380832254.4026885</v>
      </c>
      <c r="E13" s="21">
        <v>1387875933.4026885</v>
      </c>
      <c r="F13" s="21">
        <v>1396131085.4026885</v>
      </c>
      <c r="G13" s="21">
        <v>1400671859.4026885</v>
      </c>
      <c r="H13" s="21">
        <v>1404063369.4026885</v>
      </c>
      <c r="K13" s="6">
        <f t="shared" si="0"/>
        <v>-2.3563770000000002</v>
      </c>
      <c r="L13" s="6">
        <f t="shared" si="1"/>
        <v>7.043679</v>
      </c>
      <c r="M13" s="6">
        <f t="shared" si="2"/>
        <v>8.2551520000000007</v>
      </c>
      <c r="N13" s="6">
        <f t="shared" si="3"/>
        <v>4.5407739999999999</v>
      </c>
      <c r="O13" s="6">
        <f t="shared" si="4"/>
        <v>3.3915099999999998</v>
      </c>
    </row>
    <row r="14" spans="1:45">
      <c r="A14" s="22" t="s">
        <v>9</v>
      </c>
      <c r="B14" s="20">
        <v>38749</v>
      </c>
      <c r="C14" s="21">
        <v>1284435019.3019423</v>
      </c>
      <c r="D14" s="21">
        <v>1278775659.3019421</v>
      </c>
      <c r="E14" s="21">
        <v>1277786320.3019421</v>
      </c>
      <c r="F14" s="21">
        <v>1282937887.3019423</v>
      </c>
      <c r="G14" s="21">
        <v>1287736556.3019423</v>
      </c>
      <c r="H14" s="21">
        <v>1290860837.3019423</v>
      </c>
      <c r="K14" s="6">
        <f t="shared" si="0"/>
        <v>-5.6593600000002384</v>
      </c>
      <c r="L14" s="6">
        <f t="shared" si="1"/>
        <v>-0.98933899999999997</v>
      </c>
      <c r="M14" s="6">
        <f t="shared" si="2"/>
        <v>5.151567000000238</v>
      </c>
      <c r="N14" s="6">
        <f t="shared" si="3"/>
        <v>4.7986690000000003</v>
      </c>
      <c r="O14" s="6">
        <f t="shared" si="4"/>
        <v>3.1242809999999999</v>
      </c>
    </row>
    <row r="15" spans="1:45">
      <c r="A15" s="22" t="s">
        <v>9</v>
      </c>
      <c r="B15" s="20">
        <v>38777</v>
      </c>
      <c r="C15" s="21">
        <v>1383907998.0018117</v>
      </c>
      <c r="D15" s="21">
        <v>1376577294.001812</v>
      </c>
      <c r="E15" s="21">
        <v>1365312813.001812</v>
      </c>
      <c r="F15" s="21">
        <v>1367780745.001812</v>
      </c>
      <c r="G15" s="21">
        <v>1371460286.001812</v>
      </c>
      <c r="H15" s="21">
        <v>1375358930.001812</v>
      </c>
      <c r="K15" s="6">
        <f t="shared" si="0"/>
        <v>-7.3307039999997619</v>
      </c>
      <c r="L15" s="6">
        <f t="shared" si="1"/>
        <v>-11.264481</v>
      </c>
      <c r="M15" s="6">
        <f t="shared" si="2"/>
        <v>2.4679319999999998</v>
      </c>
      <c r="N15" s="6">
        <f t="shared" si="3"/>
        <v>3.679541</v>
      </c>
      <c r="O15" s="6">
        <f t="shared" si="4"/>
        <v>3.898644</v>
      </c>
    </row>
    <row r="16" spans="1:45">
      <c r="A16" s="22" t="s">
        <v>9</v>
      </c>
      <c r="B16" s="20">
        <v>38808</v>
      </c>
      <c r="C16" s="21">
        <v>1172978722.2002738</v>
      </c>
      <c r="D16" s="21">
        <v>1168915261.2002738</v>
      </c>
      <c r="E16" s="21">
        <v>1151755321.2002738</v>
      </c>
      <c r="F16" s="21">
        <v>1151062906.2002738</v>
      </c>
      <c r="G16" s="21">
        <v>1151063466.2002738</v>
      </c>
      <c r="H16" s="21">
        <v>1152598187.2002738</v>
      </c>
      <c r="K16" s="6">
        <f t="shared" si="0"/>
        <v>-4.0634610000000002</v>
      </c>
      <c r="L16" s="6">
        <f t="shared" si="1"/>
        <v>-17.159939999999999</v>
      </c>
      <c r="M16" s="6">
        <f t="shared" si="2"/>
        <v>-0.692415</v>
      </c>
      <c r="N16" s="6">
        <f t="shared" si="3"/>
        <v>5.5999999999999995E-4</v>
      </c>
      <c r="O16" s="6">
        <f t="shared" si="4"/>
        <v>1.534721</v>
      </c>
    </row>
    <row r="17" spans="1:39">
      <c r="A17" s="22" t="s">
        <v>9</v>
      </c>
      <c r="B17" s="20">
        <v>38838</v>
      </c>
      <c r="C17" s="21">
        <v>1069826552.7790318</v>
      </c>
      <c r="D17" s="21">
        <v>1070931438.7790319</v>
      </c>
      <c r="E17" s="21">
        <v>1058126773.7790318</v>
      </c>
      <c r="F17" s="21">
        <v>1055687605.7790316</v>
      </c>
      <c r="G17" s="21">
        <v>1053461812.7790315</v>
      </c>
      <c r="H17" s="21">
        <v>1055000117.7790316</v>
      </c>
      <c r="K17" s="6">
        <f t="shared" si="0"/>
        <v>1.1048860000001193</v>
      </c>
      <c r="L17" s="6">
        <f t="shared" si="1"/>
        <v>-12.804665000000119</v>
      </c>
      <c r="M17" s="6">
        <f t="shared" si="2"/>
        <v>-2.439168000000119</v>
      </c>
      <c r="N17" s="6">
        <f t="shared" si="3"/>
        <v>-2.2257930000001194</v>
      </c>
      <c r="O17" s="6">
        <f t="shared" si="4"/>
        <v>1.5383050000001193</v>
      </c>
    </row>
    <row r="18" spans="1:39">
      <c r="A18" s="22" t="s">
        <v>9</v>
      </c>
      <c r="B18" s="20">
        <v>38869</v>
      </c>
      <c r="C18" s="21">
        <v>926098622.58093834</v>
      </c>
      <c r="D18" s="21">
        <v>930088177.58093834</v>
      </c>
      <c r="E18" s="21">
        <v>927164755.58093834</v>
      </c>
      <c r="F18" s="21">
        <v>921870885.58093846</v>
      </c>
      <c r="G18" s="21">
        <v>919644963.58093846</v>
      </c>
      <c r="H18" s="21">
        <v>922030036.58093846</v>
      </c>
      <c r="K18" s="6">
        <f t="shared" si="0"/>
        <v>3.9895550000000002</v>
      </c>
      <c r="L18" s="6">
        <f t="shared" si="1"/>
        <v>-2.923422</v>
      </c>
      <c r="M18" s="6">
        <f t="shared" si="2"/>
        <v>-5.2938699999998811</v>
      </c>
      <c r="N18" s="6">
        <f t="shared" si="3"/>
        <v>-2.2259220000000002</v>
      </c>
      <c r="O18" s="6">
        <f t="shared" si="4"/>
        <v>2.3850730000000002</v>
      </c>
    </row>
    <row r="19" spans="1:39">
      <c r="A19" s="22" t="s">
        <v>9</v>
      </c>
      <c r="B19" s="20">
        <v>38899</v>
      </c>
      <c r="C19" s="21">
        <v>932444584.92416728</v>
      </c>
      <c r="D19" s="21">
        <v>941079406.92416728</v>
      </c>
      <c r="E19" s="21">
        <v>950853453.92416728</v>
      </c>
      <c r="F19" s="21">
        <v>947701062.92416728</v>
      </c>
      <c r="G19" s="21">
        <v>944936906.92416739</v>
      </c>
      <c r="H19" s="21">
        <v>946914153.92416739</v>
      </c>
      <c r="K19" s="6">
        <f t="shared" si="0"/>
        <v>8.6348219999999998</v>
      </c>
      <c r="L19" s="6">
        <f t="shared" si="1"/>
        <v>9.7740469999999995</v>
      </c>
      <c r="M19" s="6">
        <f t="shared" si="2"/>
        <v>-3.1523910000000002</v>
      </c>
      <c r="N19" s="6">
        <f t="shared" si="3"/>
        <v>-2.7641559999998808</v>
      </c>
      <c r="O19" s="6">
        <f t="shared" si="4"/>
        <v>1.977247</v>
      </c>
    </row>
    <row r="20" spans="1:39">
      <c r="A20" s="22" t="s">
        <v>9</v>
      </c>
      <c r="B20" s="20">
        <v>38930</v>
      </c>
      <c r="C20" s="21">
        <v>963886542.20403898</v>
      </c>
      <c r="D20" s="21">
        <v>975121821.20403898</v>
      </c>
      <c r="E20" s="21">
        <v>994407707.20403898</v>
      </c>
      <c r="F20" s="21">
        <v>995585703.20403898</v>
      </c>
      <c r="G20" s="21">
        <v>995559738.20403898</v>
      </c>
      <c r="H20" s="21">
        <v>997535854.20403898</v>
      </c>
      <c r="K20" s="6">
        <f t="shared" si="0"/>
        <v>11.235279</v>
      </c>
      <c r="L20" s="6">
        <f t="shared" si="1"/>
        <v>19.285886000000001</v>
      </c>
      <c r="M20" s="6">
        <f t="shared" si="2"/>
        <v>1.177996</v>
      </c>
      <c r="N20" s="6">
        <f t="shared" si="3"/>
        <v>-2.5964999999999998E-2</v>
      </c>
      <c r="O20" s="6">
        <f t="shared" si="4"/>
        <v>1.976116</v>
      </c>
    </row>
    <row r="21" spans="1:39">
      <c r="A21" s="22" t="s">
        <v>9</v>
      </c>
      <c r="B21" s="20">
        <v>38961</v>
      </c>
      <c r="C21" s="21">
        <v>906360800.98619723</v>
      </c>
      <c r="D21" s="21">
        <v>917025857.98619723</v>
      </c>
      <c r="E21" s="21">
        <v>934569503.98619723</v>
      </c>
      <c r="F21" s="21">
        <v>940011131.98619723</v>
      </c>
      <c r="G21" s="21">
        <v>940783648.98619723</v>
      </c>
      <c r="H21" s="21">
        <v>943011534.98619723</v>
      </c>
      <c r="K21" s="6">
        <f t="shared" si="0"/>
        <v>10.665056999999999</v>
      </c>
      <c r="L21" s="6">
        <f t="shared" si="1"/>
        <v>17.543645999999999</v>
      </c>
      <c r="M21" s="6">
        <f t="shared" si="2"/>
        <v>5.4416279999999997</v>
      </c>
      <c r="N21" s="6">
        <f t="shared" si="3"/>
        <v>0.77251700000000001</v>
      </c>
      <c r="O21" s="6">
        <f t="shared" si="4"/>
        <v>2.2278859999999998</v>
      </c>
    </row>
    <row r="22" spans="1:39">
      <c r="A22" s="22" t="s">
        <v>9</v>
      </c>
      <c r="B22" s="20">
        <v>38991</v>
      </c>
      <c r="C22" s="21">
        <v>1170743864.2575719</v>
      </c>
      <c r="D22" s="21">
        <v>1177918709.2575719</v>
      </c>
      <c r="E22" s="21">
        <v>1192253444.2575717</v>
      </c>
      <c r="F22" s="21">
        <v>1201475139.2575717</v>
      </c>
      <c r="G22" s="21">
        <v>1203521460.2575717</v>
      </c>
      <c r="H22" s="21">
        <v>1205506899.2575719</v>
      </c>
      <c r="K22" s="6">
        <f t="shared" si="0"/>
        <v>7.1748450000000004</v>
      </c>
      <c r="L22" s="6">
        <f t="shared" si="1"/>
        <v>14.334734999999762</v>
      </c>
      <c r="M22" s="6">
        <f t="shared" si="2"/>
        <v>9.2216950000000004</v>
      </c>
      <c r="N22" s="6">
        <f t="shared" si="3"/>
        <v>2.0463209999999998</v>
      </c>
      <c r="O22" s="6">
        <f t="shared" si="4"/>
        <v>1.9854390000002384</v>
      </c>
    </row>
    <row r="23" spans="1:39">
      <c r="A23" s="22" t="s">
        <v>9</v>
      </c>
      <c r="B23" s="20">
        <v>39022</v>
      </c>
      <c r="C23" s="21">
        <v>1359519381.2209499</v>
      </c>
      <c r="D23" s="21">
        <v>1360573253.2209499</v>
      </c>
      <c r="E23" s="21">
        <v>1369874355.2209499</v>
      </c>
      <c r="F23" s="21">
        <v>1379510535.2209499</v>
      </c>
      <c r="G23" s="21">
        <v>1381962085.2209499</v>
      </c>
      <c r="H23" s="21">
        <v>1382307286.2209499</v>
      </c>
      <c r="K23" s="6">
        <f t="shared" si="0"/>
        <v>1.0538719999999999</v>
      </c>
      <c r="L23" s="6">
        <f t="shared" si="1"/>
        <v>9.3011020000000002</v>
      </c>
      <c r="M23" s="6">
        <f t="shared" si="2"/>
        <v>9.6361799999999995</v>
      </c>
      <c r="N23" s="6">
        <f t="shared" si="3"/>
        <v>2.4515500000000001</v>
      </c>
      <c r="O23" s="6">
        <f t="shared" si="4"/>
        <v>0.34520099999999998</v>
      </c>
      <c r="AI23" s="28"/>
      <c r="AJ23" s="28"/>
      <c r="AK23" s="28"/>
      <c r="AL23" s="28"/>
      <c r="AM23" s="28">
        <f t="shared" ref="AM23:AM64" si="5">AG52</f>
        <v>-1.1620970284191969</v>
      </c>
    </row>
    <row r="24" spans="1:39">
      <c r="A24" s="22" t="s">
        <v>9</v>
      </c>
      <c r="B24" s="20">
        <v>39052</v>
      </c>
      <c r="C24" s="21">
        <v>1380523098.3930116</v>
      </c>
      <c r="D24" s="21">
        <v>1382631619.3930118</v>
      </c>
      <c r="E24" s="21">
        <v>1388538009.3930118</v>
      </c>
      <c r="F24" s="21">
        <v>1400050894.393012</v>
      </c>
      <c r="G24" s="21">
        <v>1407002502.393012</v>
      </c>
      <c r="H24" s="21">
        <v>1406175625.393012</v>
      </c>
      <c r="K24" s="6">
        <f t="shared" si="0"/>
        <v>2.1085210000002386</v>
      </c>
      <c r="L24" s="6">
        <f t="shared" si="1"/>
        <v>5.90639</v>
      </c>
      <c r="M24" s="6">
        <f t="shared" si="2"/>
        <v>11.512885000000239</v>
      </c>
      <c r="N24" s="6">
        <f t="shared" si="3"/>
        <v>6.9516080000000002</v>
      </c>
      <c r="O24" s="6">
        <f t="shared" si="4"/>
        <v>-0.82687699999999997</v>
      </c>
      <c r="AG24" s="27"/>
      <c r="AI24" s="28"/>
      <c r="AJ24" s="28"/>
      <c r="AK24" s="28"/>
      <c r="AL24" s="28"/>
      <c r="AM24" s="28">
        <f t="shared" si="5"/>
        <v>-0.99728237431457423</v>
      </c>
    </row>
    <row r="25" spans="1:39">
      <c r="A25" s="22" t="s">
        <v>9</v>
      </c>
      <c r="B25" s="20">
        <v>39083</v>
      </c>
      <c r="C25" s="21">
        <v>1326063246.377337</v>
      </c>
      <c r="D25" s="21">
        <v>1317593324.377337</v>
      </c>
      <c r="E25" s="21">
        <v>1318124829.377337</v>
      </c>
      <c r="F25" s="21">
        <v>1326750710.377337</v>
      </c>
      <c r="G25" s="21">
        <v>1336478088.377337</v>
      </c>
      <c r="H25" s="21">
        <v>1334703510.377337</v>
      </c>
      <c r="K25" s="6">
        <f t="shared" si="0"/>
        <v>-8.4699220000000004</v>
      </c>
      <c r="L25" s="6">
        <f t="shared" si="1"/>
        <v>0.53150500000000001</v>
      </c>
      <c r="M25" s="6">
        <f t="shared" si="2"/>
        <v>8.6258809999999997</v>
      </c>
      <c r="N25" s="6">
        <f t="shared" si="3"/>
        <v>9.7273779999999999</v>
      </c>
      <c r="O25" s="6">
        <f t="shared" si="4"/>
        <v>-1.774578</v>
      </c>
      <c r="U25" s="16"/>
      <c r="V25" s="16"/>
      <c r="W25" s="16"/>
      <c r="X25" s="16"/>
      <c r="Y25" s="16"/>
      <c r="Z25" s="16"/>
      <c r="AA25" s="16"/>
      <c r="AG25" s="27"/>
      <c r="AI25" s="28"/>
      <c r="AJ25" s="28"/>
      <c r="AK25" s="28"/>
      <c r="AL25" s="28"/>
      <c r="AM25" s="28">
        <f t="shared" si="5"/>
        <v>6.3564850748599966E-2</v>
      </c>
    </row>
    <row r="26" spans="1:39">
      <c r="A26" s="22" t="s">
        <v>9</v>
      </c>
      <c r="B26" s="20">
        <v>39114</v>
      </c>
      <c r="C26" s="21">
        <v>1219567350.8544061</v>
      </c>
      <c r="D26" s="21">
        <v>1213225801.8544061</v>
      </c>
      <c r="E26" s="21">
        <v>1206529087.8544064</v>
      </c>
      <c r="F26" s="21">
        <v>1213706782.8544064</v>
      </c>
      <c r="G26" s="21">
        <v>1225575147.8544064</v>
      </c>
      <c r="H26" s="21">
        <v>1222507114.8544064</v>
      </c>
      <c r="K26" s="6">
        <f t="shared" si="0"/>
        <v>-6.3415489999999997</v>
      </c>
      <c r="L26" s="6">
        <f t="shared" si="1"/>
        <v>-6.696713999999762</v>
      </c>
      <c r="M26" s="6">
        <f t="shared" si="2"/>
        <v>7.1776949999999999</v>
      </c>
      <c r="N26" s="6">
        <f t="shared" si="3"/>
        <v>11.868365000000001</v>
      </c>
      <c r="O26" s="6">
        <f t="shared" si="4"/>
        <v>-3.0680329999999998</v>
      </c>
      <c r="U26" s="16"/>
      <c r="V26" s="16"/>
      <c r="W26" s="16"/>
      <c r="X26" s="16"/>
      <c r="Y26" s="16"/>
      <c r="Z26" s="16"/>
      <c r="AA26" s="16"/>
      <c r="AG26" s="27"/>
      <c r="AI26" s="28"/>
      <c r="AJ26" s="28"/>
      <c r="AK26" s="28"/>
      <c r="AL26" s="28"/>
      <c r="AM26" s="28">
        <f t="shared" si="5"/>
        <v>0.35664932297055074</v>
      </c>
    </row>
    <row r="27" spans="1:39">
      <c r="A27" s="22" t="s">
        <v>9</v>
      </c>
      <c r="B27" s="20">
        <v>39142</v>
      </c>
      <c r="C27" s="21">
        <v>1148760074.2129328</v>
      </c>
      <c r="D27" s="21">
        <v>1139835749.2129328</v>
      </c>
      <c r="E27" s="21">
        <v>1127372303.2129328</v>
      </c>
      <c r="F27" s="21">
        <v>1133166205.2129328</v>
      </c>
      <c r="G27" s="21">
        <v>1148387502.2129328</v>
      </c>
      <c r="H27" s="21">
        <v>1144628648.2129328</v>
      </c>
      <c r="K27" s="6">
        <f t="shared" si="0"/>
        <v>-8.9243249999999996</v>
      </c>
      <c r="L27" s="6">
        <f t="shared" si="1"/>
        <v>-12.463445999999999</v>
      </c>
      <c r="M27" s="6">
        <f t="shared" si="2"/>
        <v>5.7939020000000001</v>
      </c>
      <c r="N27" s="6">
        <f t="shared" si="3"/>
        <v>15.221297</v>
      </c>
      <c r="O27" s="6">
        <f t="shared" si="4"/>
        <v>-3.7588539999999999</v>
      </c>
      <c r="T27" s="16"/>
      <c r="U27" s="16"/>
      <c r="V27" s="16"/>
      <c r="W27" s="16"/>
      <c r="X27" s="16"/>
      <c r="Y27" s="16"/>
      <c r="Z27" s="16"/>
      <c r="AA27" s="16"/>
      <c r="AG27" s="27"/>
      <c r="AI27" s="28"/>
      <c r="AJ27" s="28"/>
      <c r="AK27" s="28"/>
      <c r="AL27" s="28"/>
      <c r="AM27" s="28">
        <f t="shared" si="5"/>
        <v>0.45048172285982346</v>
      </c>
    </row>
    <row r="28" spans="1:39">
      <c r="A28" s="22" t="s">
        <v>9</v>
      </c>
      <c r="B28" s="20">
        <v>39173</v>
      </c>
      <c r="C28" s="21">
        <v>1066760724.3330121</v>
      </c>
      <c r="D28" s="21">
        <v>1058368949.3330121</v>
      </c>
      <c r="E28" s="21">
        <v>1043214415.3330121</v>
      </c>
      <c r="F28" s="21">
        <v>1045007658.3330121</v>
      </c>
      <c r="G28" s="21">
        <v>1059003295.3330121</v>
      </c>
      <c r="H28" s="21">
        <v>1055073734.3330122</v>
      </c>
      <c r="K28" s="6">
        <f t="shared" si="0"/>
        <v>-8.3917750000000009</v>
      </c>
      <c r="L28" s="6">
        <f t="shared" si="1"/>
        <v>-15.154534</v>
      </c>
      <c r="M28" s="6">
        <f t="shared" si="2"/>
        <v>1.7932429999999999</v>
      </c>
      <c r="N28" s="6">
        <f t="shared" si="3"/>
        <v>13.995637</v>
      </c>
      <c r="O28" s="6">
        <f t="shared" si="4"/>
        <v>-3.9295609999998806</v>
      </c>
      <c r="T28" s="16"/>
      <c r="U28" s="16"/>
      <c r="V28" s="16"/>
      <c r="W28" s="16"/>
      <c r="X28" s="16"/>
      <c r="Y28" s="16"/>
      <c r="Z28" s="16"/>
      <c r="AA28" s="16"/>
      <c r="AG28" s="27"/>
      <c r="AI28" s="28"/>
      <c r="AJ28" s="28"/>
      <c r="AK28" s="28"/>
      <c r="AL28" s="28"/>
      <c r="AM28" s="28">
        <f t="shared" si="5"/>
        <v>1.1731976649932037</v>
      </c>
    </row>
    <row r="29" spans="1:39">
      <c r="A29" s="22" t="s">
        <v>9</v>
      </c>
      <c r="B29" s="20">
        <v>39203</v>
      </c>
      <c r="C29" s="21">
        <v>997176779.95732796</v>
      </c>
      <c r="D29" s="21">
        <v>993659530.95732796</v>
      </c>
      <c r="E29" s="21">
        <v>978533408.95732796</v>
      </c>
      <c r="F29" s="21">
        <v>979218537.95732796</v>
      </c>
      <c r="G29" s="21">
        <v>992638386.95732796</v>
      </c>
      <c r="H29" s="21">
        <v>988944384.95732796</v>
      </c>
      <c r="K29" s="6">
        <f t="shared" si="0"/>
        <v>-3.5172490000000001</v>
      </c>
      <c r="L29" s="6">
        <f t="shared" si="1"/>
        <v>-15.126122000000001</v>
      </c>
      <c r="M29" s="6">
        <f t="shared" si="2"/>
        <v>0.68512899999999999</v>
      </c>
      <c r="N29" s="6">
        <f t="shared" si="3"/>
        <v>13.419848999999999</v>
      </c>
      <c r="O29" s="6">
        <f t="shared" si="4"/>
        <v>-3.6940019999999998</v>
      </c>
      <c r="T29" s="16"/>
      <c r="U29" s="16"/>
      <c r="V29" s="16"/>
      <c r="W29" s="16"/>
      <c r="X29" s="16"/>
      <c r="Y29" s="16"/>
      <c r="Z29" s="16"/>
      <c r="AA29" s="16"/>
      <c r="AG29" s="27"/>
      <c r="AI29" s="28"/>
      <c r="AJ29" s="28"/>
      <c r="AK29" s="28"/>
      <c r="AL29" s="28"/>
      <c r="AM29" s="28">
        <f t="shared" si="5"/>
        <v>0.45339240626057631</v>
      </c>
    </row>
    <row r="30" spans="1:39">
      <c r="A30" s="22" t="s">
        <v>9</v>
      </c>
      <c r="B30" s="20">
        <v>39234</v>
      </c>
      <c r="C30" s="21">
        <v>978563830.8940959</v>
      </c>
      <c r="D30" s="21">
        <v>978291942.8940959</v>
      </c>
      <c r="E30" s="21">
        <v>970586563.8940959</v>
      </c>
      <c r="F30" s="21">
        <v>964833647.8940959</v>
      </c>
      <c r="G30" s="21">
        <v>973707163.8940959</v>
      </c>
      <c r="H30" s="21">
        <v>971447298.8940959</v>
      </c>
      <c r="K30" s="6">
        <f t="shared" si="0"/>
        <v>-0.27188800000000002</v>
      </c>
      <c r="L30" s="6">
        <f t="shared" si="1"/>
        <v>-7.7053789999999998</v>
      </c>
      <c r="M30" s="6">
        <f t="shared" si="2"/>
        <v>-5.7529159999999999</v>
      </c>
      <c r="N30" s="6">
        <f t="shared" si="3"/>
        <v>8.8735160000000004</v>
      </c>
      <c r="O30" s="6">
        <f t="shared" si="4"/>
        <v>-2.259865</v>
      </c>
      <c r="T30" s="16"/>
      <c r="U30" s="16"/>
      <c r="V30" s="16"/>
      <c r="W30" s="16"/>
      <c r="X30" s="16"/>
      <c r="Y30" s="16"/>
      <c r="Z30" s="16"/>
      <c r="AA30" s="16"/>
      <c r="AG30" s="27"/>
      <c r="AI30" s="28"/>
      <c r="AJ30" s="28"/>
      <c r="AK30" s="28"/>
      <c r="AL30" s="28"/>
      <c r="AM30" s="28">
        <f t="shared" si="5"/>
        <v>-0.1720559272546538</v>
      </c>
    </row>
    <row r="31" spans="1:39">
      <c r="A31" s="22" t="s">
        <v>9</v>
      </c>
      <c r="B31" s="20">
        <v>39264</v>
      </c>
      <c r="C31" s="21">
        <v>929603327.02588367</v>
      </c>
      <c r="D31" s="21">
        <v>936698821.02588367</v>
      </c>
      <c r="E31" s="21">
        <v>938474416.02588367</v>
      </c>
      <c r="F31" s="21">
        <v>933459162.02588367</v>
      </c>
      <c r="G31" s="21">
        <v>940508012.02588367</v>
      </c>
      <c r="H31" s="21">
        <v>939244662.02588367</v>
      </c>
      <c r="K31" s="6">
        <f t="shared" si="0"/>
        <v>7.0954940000000004</v>
      </c>
      <c r="L31" s="6">
        <f t="shared" si="1"/>
        <v>1.775595</v>
      </c>
      <c r="M31" s="6">
        <f t="shared" si="2"/>
        <v>-5.0152539999999997</v>
      </c>
      <c r="N31" s="6">
        <f t="shared" si="3"/>
        <v>7.0488499999999998</v>
      </c>
      <c r="O31" s="6">
        <f t="shared" si="4"/>
        <v>-1.26335</v>
      </c>
      <c r="T31" s="16"/>
      <c r="U31" s="16"/>
      <c r="V31" s="16"/>
      <c r="W31" s="16"/>
      <c r="X31" s="16"/>
      <c r="Y31" s="16"/>
      <c r="Z31" s="16"/>
      <c r="AA31" s="16"/>
      <c r="AG31" s="27"/>
      <c r="AI31" s="28"/>
      <c r="AJ31" s="28"/>
      <c r="AK31" s="28"/>
      <c r="AL31" s="28"/>
      <c r="AM31" s="28">
        <f t="shared" si="5"/>
        <v>-0.70742577697603082</v>
      </c>
    </row>
    <row r="32" spans="1:39">
      <c r="A32" s="22" t="s">
        <v>9</v>
      </c>
      <c r="B32" s="20">
        <v>39295</v>
      </c>
      <c r="C32" s="21">
        <v>960379573.53508615</v>
      </c>
      <c r="D32" s="21">
        <v>971426077.53508615</v>
      </c>
      <c r="E32" s="21">
        <v>983187538.53508627</v>
      </c>
      <c r="F32" s="21">
        <v>982352379.53508627</v>
      </c>
      <c r="G32" s="21">
        <v>989811839.53508627</v>
      </c>
      <c r="H32" s="21">
        <v>988723516.53508627</v>
      </c>
      <c r="K32" s="6">
        <f t="shared" si="0"/>
        <v>11.046504000000001</v>
      </c>
      <c r="L32" s="6">
        <f t="shared" si="1"/>
        <v>11.76146100000012</v>
      </c>
      <c r="M32" s="6">
        <f t="shared" si="2"/>
        <v>-0.83515899999999998</v>
      </c>
      <c r="N32" s="6">
        <f t="shared" si="3"/>
        <v>7.45946</v>
      </c>
      <c r="O32" s="6">
        <f t="shared" si="4"/>
        <v>-1.0883229999999999</v>
      </c>
      <c r="T32" s="16"/>
      <c r="U32" s="16"/>
      <c r="V32" s="16"/>
      <c r="W32" s="16"/>
      <c r="X32" s="16"/>
      <c r="Y32" s="16"/>
      <c r="Z32" s="16"/>
      <c r="AA32" s="16"/>
      <c r="AG32" s="27"/>
      <c r="AI32" s="28"/>
      <c r="AJ32" s="28"/>
      <c r="AK32" s="28"/>
      <c r="AL32" s="28"/>
      <c r="AM32" s="28">
        <f t="shared" si="5"/>
        <v>-1.5072618410506671</v>
      </c>
    </row>
    <row r="33" spans="1:39">
      <c r="A33" s="22" t="s">
        <v>9</v>
      </c>
      <c r="B33" s="20">
        <v>39326</v>
      </c>
      <c r="C33" s="21">
        <v>915116904.55994868</v>
      </c>
      <c r="D33" s="21">
        <v>924076867.55994868</v>
      </c>
      <c r="E33" s="21">
        <v>938315633.5599488</v>
      </c>
      <c r="F33" s="21">
        <v>940012537.5599488</v>
      </c>
      <c r="G33" s="21">
        <v>944491302.55994868</v>
      </c>
      <c r="H33" s="21">
        <v>944576650.55994868</v>
      </c>
      <c r="K33" s="6">
        <f t="shared" si="0"/>
        <v>8.9599630000000001</v>
      </c>
      <c r="L33" s="6">
        <f t="shared" si="1"/>
        <v>14.238766000000119</v>
      </c>
      <c r="M33" s="6">
        <f t="shared" si="2"/>
        <v>1.696904</v>
      </c>
      <c r="N33" s="6">
        <f t="shared" si="3"/>
        <v>4.4787649999998811</v>
      </c>
      <c r="O33" s="6">
        <f t="shared" si="4"/>
        <v>8.5347999999999993E-2</v>
      </c>
      <c r="T33" s="16"/>
      <c r="U33" s="16"/>
      <c r="V33" s="16"/>
      <c r="W33" s="16"/>
      <c r="X33" s="16"/>
      <c r="Y33" s="16"/>
      <c r="Z33" s="16"/>
      <c r="AA33" s="16"/>
      <c r="AG33" s="27"/>
      <c r="AI33" s="28"/>
      <c r="AJ33" s="28"/>
      <c r="AK33" s="28"/>
      <c r="AL33" s="28"/>
      <c r="AM33" s="28">
        <f t="shared" si="5"/>
        <v>-2.0745809740029788</v>
      </c>
    </row>
    <row r="34" spans="1:39">
      <c r="A34" s="22" t="s">
        <v>9</v>
      </c>
      <c r="B34" s="20">
        <v>39356</v>
      </c>
      <c r="C34" s="21">
        <v>1205753057.9999998</v>
      </c>
      <c r="D34" s="21">
        <v>1215473022.9999998</v>
      </c>
      <c r="E34" s="21">
        <v>1232413882.9999998</v>
      </c>
      <c r="F34" s="21">
        <v>1235968019.9999998</v>
      </c>
      <c r="G34" s="21">
        <v>1238074882</v>
      </c>
      <c r="H34" s="21">
        <v>1237000000</v>
      </c>
      <c r="K34" s="6">
        <f t="shared" si="0"/>
        <v>9.7199650000000002</v>
      </c>
      <c r="L34" s="6">
        <f t="shared" si="1"/>
        <v>16.940860000000001</v>
      </c>
      <c r="M34" s="6">
        <f t="shared" si="2"/>
        <v>3.5541369999999999</v>
      </c>
      <c r="N34" s="6">
        <f t="shared" si="3"/>
        <v>2.1068620000002385</v>
      </c>
      <c r="O34" s="6">
        <f t="shared" si="4"/>
        <v>-1.0748819999999999</v>
      </c>
      <c r="T34" s="16"/>
      <c r="U34" s="16"/>
      <c r="V34" s="16"/>
      <c r="W34" s="16"/>
      <c r="X34" s="16"/>
      <c r="Y34" s="16"/>
      <c r="Z34" s="16"/>
      <c r="AA34" s="16"/>
      <c r="AG34" s="27"/>
      <c r="AI34" s="28"/>
      <c r="AJ34" s="28"/>
      <c r="AK34" s="28"/>
      <c r="AL34" s="28"/>
      <c r="AM34" s="37">
        <f t="shared" si="5"/>
        <v>-1.8101315447387751</v>
      </c>
    </row>
    <row r="35" spans="1:39">
      <c r="A35" s="22" t="s">
        <v>9</v>
      </c>
      <c r="B35" s="20">
        <v>39387</v>
      </c>
      <c r="C35" s="21">
        <v>1317878301.3327758</v>
      </c>
      <c r="D35" s="21">
        <v>1324506152.3327758</v>
      </c>
      <c r="E35" s="21">
        <v>1342216248.3327758</v>
      </c>
      <c r="F35" s="21">
        <v>1343593434.3327758</v>
      </c>
      <c r="G35" s="21">
        <v>1344666257.3327758</v>
      </c>
      <c r="H35" s="21">
        <v>1343952638.3327756</v>
      </c>
      <c r="K35" s="6">
        <f t="shared" si="0"/>
        <v>6.6278509999999997</v>
      </c>
      <c r="L35" s="6">
        <f t="shared" si="1"/>
        <v>17.710096</v>
      </c>
      <c r="M35" s="6">
        <f t="shared" si="2"/>
        <v>1.377186</v>
      </c>
      <c r="N35" s="6">
        <f t="shared" si="3"/>
        <v>1.0728230000000001</v>
      </c>
      <c r="O35" s="6">
        <f t="shared" si="4"/>
        <v>-0.71361900000023837</v>
      </c>
      <c r="T35" s="16"/>
      <c r="U35" s="16"/>
      <c r="V35" s="16"/>
      <c r="W35" s="16"/>
      <c r="X35" s="16"/>
      <c r="Y35" s="16"/>
      <c r="Z35" s="16"/>
      <c r="AA35" s="16"/>
      <c r="AG35" s="27"/>
      <c r="AI35" s="28"/>
      <c r="AJ35" s="28"/>
      <c r="AK35" s="28"/>
      <c r="AL35" s="28"/>
      <c r="AM35" s="28">
        <f t="shared" si="5"/>
        <v>-1.0707306902479763</v>
      </c>
    </row>
    <row r="36" spans="1:39">
      <c r="A36" s="22" t="s">
        <v>9</v>
      </c>
      <c r="B36" s="20">
        <v>39417</v>
      </c>
      <c r="C36" s="21">
        <v>1437798133.0433025</v>
      </c>
      <c r="D36" s="21">
        <v>1447672584.0433025</v>
      </c>
      <c r="E36" s="21">
        <v>1461832629.0433025</v>
      </c>
      <c r="F36" s="21">
        <v>1466206747.0433025</v>
      </c>
      <c r="G36" s="21">
        <v>1463698131.0433025</v>
      </c>
      <c r="H36" s="21">
        <v>1462988511.0433025</v>
      </c>
      <c r="K36" s="6">
        <f t="shared" ref="K36:K67" si="6">(D36-C36)/1000000</f>
        <v>9.8744510000000005</v>
      </c>
      <c r="L36" s="6">
        <f t="shared" ref="L36:L67" si="7">(E36-D36)/1000000</f>
        <v>14.160045</v>
      </c>
      <c r="M36" s="6">
        <f t="shared" ref="M36:M67" si="8">(F36-E36)/1000000</f>
        <v>4.3741180000000002</v>
      </c>
      <c r="N36" s="6">
        <f t="shared" ref="N36:N67" si="9">(G36-F36)/1000000</f>
        <v>-2.508616</v>
      </c>
      <c r="O36" s="6">
        <f t="shared" ref="O36:O67" si="10">(H36-G36)/1000000</f>
        <v>-0.70962000000000003</v>
      </c>
      <c r="T36" s="16"/>
      <c r="U36" s="16"/>
      <c r="V36" s="16"/>
      <c r="W36" s="16"/>
      <c r="X36" s="16"/>
      <c r="Y36" s="16"/>
      <c r="Z36" s="16"/>
      <c r="AA36" s="16"/>
      <c r="AG36" s="27"/>
      <c r="AI36" s="28"/>
      <c r="AJ36" s="28"/>
      <c r="AK36" s="28"/>
      <c r="AL36" s="28">
        <f>AF50*0.65+AF51*0.35</f>
        <v>0</v>
      </c>
      <c r="AM36" s="28">
        <f t="shared" si="5"/>
        <v>-1.0280676896808441</v>
      </c>
    </row>
    <row r="37" spans="1:39">
      <c r="A37" s="22" t="s">
        <v>9</v>
      </c>
      <c r="B37" s="20">
        <v>39448</v>
      </c>
      <c r="C37" s="21">
        <v>1293992628.5644207</v>
      </c>
      <c r="D37" s="21">
        <v>1295903432.5644209</v>
      </c>
      <c r="E37" s="21">
        <v>1304087590.5644209</v>
      </c>
      <c r="F37" s="21">
        <v>1309494505.5644209</v>
      </c>
      <c r="G37" s="21">
        <v>1310267560.5644209</v>
      </c>
      <c r="H37" s="21">
        <v>1309286723.5644209</v>
      </c>
      <c r="K37" s="6">
        <f t="shared" si="6"/>
        <v>1.9108040000002384</v>
      </c>
      <c r="L37" s="6">
        <f t="shared" si="7"/>
        <v>8.184158</v>
      </c>
      <c r="M37" s="6">
        <f t="shared" si="8"/>
        <v>5.4069149999999997</v>
      </c>
      <c r="N37" s="6">
        <f t="shared" si="9"/>
        <v>0.77305500000000005</v>
      </c>
      <c r="O37" s="6">
        <f t="shared" si="10"/>
        <v>-0.98083699999999996</v>
      </c>
      <c r="T37" s="16"/>
      <c r="U37" s="16"/>
      <c r="V37" s="16"/>
      <c r="W37" s="16"/>
      <c r="X37" s="16"/>
      <c r="Y37" s="16"/>
      <c r="Z37" s="16"/>
      <c r="AA37" s="16"/>
      <c r="AG37" s="27"/>
      <c r="AI37" s="28"/>
      <c r="AJ37" s="28"/>
      <c r="AK37" s="28"/>
      <c r="AL37" s="28">
        <f t="shared" ref="AL37:AL78" si="11">AF51*0.65+AF52*0.35</f>
        <v>2.3770809866230689</v>
      </c>
      <c r="AM37" s="28">
        <f t="shared" si="5"/>
        <v>5.8759158516495269E-2</v>
      </c>
    </row>
    <row r="38" spans="1:39">
      <c r="A38" s="22" t="s">
        <v>9</v>
      </c>
      <c r="B38" s="20">
        <v>39479</v>
      </c>
      <c r="C38" s="21">
        <v>1250919312.3782408</v>
      </c>
      <c r="D38" s="21">
        <v>1249013920.3782411</v>
      </c>
      <c r="E38" s="21">
        <v>1250609273.3782408</v>
      </c>
      <c r="F38" s="21">
        <v>1255990261.3782408</v>
      </c>
      <c r="G38" s="21">
        <v>1254008832.3782408</v>
      </c>
      <c r="H38" s="21">
        <v>1253370339.3782408</v>
      </c>
      <c r="K38" s="6">
        <f t="shared" si="6"/>
        <v>-1.9053919999997615</v>
      </c>
      <c r="L38" s="6">
        <f t="shared" si="7"/>
        <v>1.5953529999997615</v>
      </c>
      <c r="M38" s="6">
        <f t="shared" si="8"/>
        <v>5.3809880000000003</v>
      </c>
      <c r="N38" s="6">
        <f t="shared" si="9"/>
        <v>-1.9814290000000001</v>
      </c>
      <c r="O38" s="6">
        <f t="shared" si="10"/>
        <v>-0.63849299999999998</v>
      </c>
      <c r="T38" s="16"/>
      <c r="U38" s="16"/>
      <c r="V38" s="16"/>
      <c r="W38" s="16"/>
      <c r="X38" s="16"/>
      <c r="Y38" s="16"/>
      <c r="Z38" s="16"/>
      <c r="AA38" s="16"/>
      <c r="AF38" s="27"/>
      <c r="AG38" s="27"/>
      <c r="AI38" s="28"/>
      <c r="AJ38" s="28"/>
      <c r="AK38" s="28"/>
      <c r="AL38" s="28">
        <f t="shared" si="11"/>
        <v>6.227112072833477</v>
      </c>
      <c r="AM38" s="28">
        <f t="shared" si="5"/>
        <v>0.34826556814532061</v>
      </c>
    </row>
    <row r="39" spans="1:39">
      <c r="A39" s="22" t="s">
        <v>9</v>
      </c>
      <c r="B39" s="20">
        <v>39508</v>
      </c>
      <c r="C39" s="21">
        <v>1295468870.9310346</v>
      </c>
      <c r="D39" s="21">
        <v>1287866614.9310348</v>
      </c>
      <c r="E39" s="21">
        <v>1282426137.9310346</v>
      </c>
      <c r="F39" s="21">
        <v>1285040613.9310346</v>
      </c>
      <c r="G39" s="21">
        <v>1281663301.9310346</v>
      </c>
      <c r="H39" s="21">
        <v>1282102536.9310346</v>
      </c>
      <c r="K39" s="6">
        <f t="shared" si="6"/>
        <v>-7.6022559999997616</v>
      </c>
      <c r="L39" s="6">
        <f t="shared" si="7"/>
        <v>-5.4404770000002385</v>
      </c>
      <c r="M39" s="6">
        <f t="shared" si="8"/>
        <v>2.6144759999999998</v>
      </c>
      <c r="N39" s="6">
        <f t="shared" si="9"/>
        <v>-3.3773119999999999</v>
      </c>
      <c r="O39" s="6">
        <f t="shared" si="10"/>
        <v>0.43923499999999999</v>
      </c>
      <c r="V39" s="16"/>
      <c r="W39" s="16"/>
      <c r="X39" s="16"/>
      <c r="Y39" s="16"/>
      <c r="Z39" s="16"/>
      <c r="AA39" s="16"/>
      <c r="AF39" s="27"/>
      <c r="AG39" s="27"/>
      <c r="AI39" s="28"/>
      <c r="AJ39" s="28"/>
      <c r="AK39" s="28"/>
      <c r="AL39" s="28">
        <f t="shared" si="11"/>
        <v>4.5473167030815649</v>
      </c>
      <c r="AM39" s="28">
        <f t="shared" si="5"/>
        <v>0.43899992947580202</v>
      </c>
    </row>
    <row r="40" spans="1:39">
      <c r="A40" s="22" t="s">
        <v>9</v>
      </c>
      <c r="B40" s="20">
        <v>39539</v>
      </c>
      <c r="C40" s="21">
        <v>1056248204.7110332</v>
      </c>
      <c r="D40" s="21">
        <v>1049924148.7110332</v>
      </c>
      <c r="E40" s="21">
        <v>1034813101.7110331</v>
      </c>
      <c r="F40" s="21">
        <v>1034529821.711033</v>
      </c>
      <c r="G40" s="21">
        <v>1032222527.7110331</v>
      </c>
      <c r="H40" s="21">
        <v>1032106990.7110332</v>
      </c>
      <c r="K40" s="6">
        <f t="shared" si="6"/>
        <v>-6.3240559999999997</v>
      </c>
      <c r="L40" s="6">
        <f t="shared" si="7"/>
        <v>-15.11104700000012</v>
      </c>
      <c r="M40" s="6">
        <f t="shared" si="8"/>
        <v>-0.28328000000011921</v>
      </c>
      <c r="N40" s="6">
        <f t="shared" si="9"/>
        <v>-2.3072939999998807</v>
      </c>
      <c r="O40" s="6">
        <f t="shared" si="10"/>
        <v>-0.11553699999988079</v>
      </c>
      <c r="Q40" s="16">
        <f t="shared" ref="Q40:U51" si="12">((D28+D16)-($C28+$C16))/($C28+$C16)</f>
        <v>-5.5610200638643329E-3</v>
      </c>
      <c r="R40" s="16">
        <f t="shared" si="12"/>
        <v>-1.9988802746362066E-2</v>
      </c>
      <c r="S40" s="16">
        <f t="shared" si="12"/>
        <v>-1.9497304504589395E-2</v>
      </c>
      <c r="T40" s="16">
        <f t="shared" si="12"/>
        <v>-1.3248275394679493E-2</v>
      </c>
      <c r="U40" s="16">
        <f t="shared" si="12"/>
        <v>-1.4317524768175495E-2</v>
      </c>
      <c r="V40" s="16"/>
      <c r="W40" s="16"/>
      <c r="X40" s="16"/>
      <c r="Y40" s="16"/>
      <c r="Z40" s="16"/>
      <c r="AA40" s="16"/>
      <c r="AF40" s="27"/>
      <c r="AG40" s="27"/>
      <c r="AI40" s="28"/>
      <c r="AJ40" s="28"/>
      <c r="AK40" s="28"/>
      <c r="AL40" s="28">
        <f t="shared" si="11"/>
        <v>2.9428200566785323</v>
      </c>
      <c r="AM40" s="28">
        <f t="shared" si="5"/>
        <v>1.2418367346014989</v>
      </c>
    </row>
    <row r="41" spans="1:39">
      <c r="A41" s="22" t="s">
        <v>9</v>
      </c>
      <c r="B41" s="20">
        <v>39569</v>
      </c>
      <c r="C41" s="21">
        <v>1052735818.0695833</v>
      </c>
      <c r="D41" s="21">
        <v>1048986971.0695832</v>
      </c>
      <c r="E41" s="21">
        <v>1032753353.0695832</v>
      </c>
      <c r="F41" s="21">
        <v>1030897806.0695833</v>
      </c>
      <c r="G41" s="21">
        <v>1029814245.0695834</v>
      </c>
      <c r="H41" s="21">
        <v>1025517276.0695834</v>
      </c>
      <c r="K41" s="6">
        <f t="shared" si="6"/>
        <v>-3.7488470000001191</v>
      </c>
      <c r="L41" s="6">
        <f t="shared" si="7"/>
        <v>-16.233618</v>
      </c>
      <c r="M41" s="6">
        <f t="shared" si="8"/>
        <v>-1.8555469999998808</v>
      </c>
      <c r="N41" s="6">
        <f t="shared" si="9"/>
        <v>-1.0835609999998808</v>
      </c>
      <c r="O41" s="6">
        <f t="shared" si="10"/>
        <v>-4.2969689999999998</v>
      </c>
      <c r="Q41" s="16">
        <f t="shared" si="12"/>
        <v>-1.167082298220683E-3</v>
      </c>
      <c r="R41" s="16">
        <f t="shared" si="12"/>
        <v>-1.4679777975892689E-2</v>
      </c>
      <c r="S41" s="16">
        <f t="shared" si="12"/>
        <v>-1.5528368286425934E-2</v>
      </c>
      <c r="T41" s="16">
        <f t="shared" si="12"/>
        <v>-1.0112771793322569E-2</v>
      </c>
      <c r="U41" s="16">
        <f t="shared" si="12"/>
        <v>-1.1155681093882923E-2</v>
      </c>
      <c r="V41" s="16"/>
      <c r="W41" s="16"/>
      <c r="X41" s="16"/>
      <c r="Y41" s="16"/>
      <c r="Z41" s="16"/>
      <c r="AA41" s="16"/>
      <c r="AF41" s="27"/>
      <c r="AG41" s="27"/>
      <c r="AI41" s="28"/>
      <c r="AJ41" s="28"/>
      <c r="AK41" s="28"/>
      <c r="AL41" s="28">
        <f t="shared" si="11"/>
        <v>2.7115183629814723</v>
      </c>
      <c r="AM41" s="28">
        <f t="shared" si="5"/>
        <v>0.45662849218909685</v>
      </c>
    </row>
    <row r="42" spans="1:39">
      <c r="A42" s="22" t="s">
        <v>9</v>
      </c>
      <c r="B42" s="20">
        <v>39600</v>
      </c>
      <c r="C42" s="21">
        <v>958804473.21103501</v>
      </c>
      <c r="D42" s="21">
        <v>963112569.21103489</v>
      </c>
      <c r="E42" s="21">
        <v>951733268.21103489</v>
      </c>
      <c r="F42" s="21">
        <v>946543718.21103489</v>
      </c>
      <c r="G42" s="21">
        <v>945044432.21103489</v>
      </c>
      <c r="H42" s="21">
        <v>941169819.21103489</v>
      </c>
      <c r="K42" s="6">
        <f t="shared" si="6"/>
        <v>4.3080959999998809</v>
      </c>
      <c r="L42" s="6">
        <f t="shared" si="7"/>
        <v>-11.379301</v>
      </c>
      <c r="M42" s="6">
        <f t="shared" si="8"/>
        <v>-5.1895499999999997</v>
      </c>
      <c r="N42" s="6">
        <f t="shared" si="9"/>
        <v>-1.4992859999999999</v>
      </c>
      <c r="O42" s="6">
        <f t="shared" si="10"/>
        <v>-3.8746130000000001</v>
      </c>
      <c r="Q42" s="16">
        <f t="shared" si="12"/>
        <v>1.951877086261222E-3</v>
      </c>
      <c r="R42" s="16">
        <f t="shared" si="12"/>
        <v>-3.6285348027891859E-3</v>
      </c>
      <c r="S42" s="16">
        <f t="shared" si="12"/>
        <v>-9.4284002749337476E-3</v>
      </c>
      <c r="T42" s="16">
        <f t="shared" si="12"/>
        <v>-5.9382311964854681E-3</v>
      </c>
      <c r="U42" s="16">
        <f t="shared" si="12"/>
        <v>-5.8724935641971017E-3</v>
      </c>
      <c r="V42" s="16"/>
      <c r="W42" s="16"/>
      <c r="X42" s="16"/>
      <c r="Y42" s="16"/>
      <c r="Z42" s="16"/>
      <c r="AA42" s="16"/>
      <c r="AF42" s="27"/>
      <c r="AG42" s="27"/>
      <c r="AI42" s="28"/>
      <c r="AJ42" s="28"/>
      <c r="AK42" s="28"/>
      <c r="AL42" s="28">
        <f t="shared" si="11"/>
        <v>3.3838739339409232</v>
      </c>
      <c r="AM42" s="28">
        <f t="shared" si="5"/>
        <v>-0.17096598245023031</v>
      </c>
    </row>
    <row r="43" spans="1:39">
      <c r="A43" s="22" t="s">
        <v>9</v>
      </c>
      <c r="B43" s="20">
        <v>39630</v>
      </c>
      <c r="C43" s="21">
        <v>937120633.30428302</v>
      </c>
      <c r="D43" s="21">
        <v>944855689.30428302</v>
      </c>
      <c r="E43" s="21">
        <v>941635196.30428302</v>
      </c>
      <c r="F43" s="21">
        <v>935468382.3042829</v>
      </c>
      <c r="G43" s="21">
        <v>934683477.30428302</v>
      </c>
      <c r="H43" s="21">
        <v>930680263.30428302</v>
      </c>
      <c r="K43" s="6">
        <f t="shared" si="6"/>
        <v>7.7350560000000002</v>
      </c>
      <c r="L43" s="6">
        <f t="shared" si="7"/>
        <v>-3.2204929999999998</v>
      </c>
      <c r="M43" s="6">
        <f t="shared" si="8"/>
        <v>-6.1668140000001195</v>
      </c>
      <c r="N43" s="6">
        <f t="shared" si="9"/>
        <v>-0.78490499999988084</v>
      </c>
      <c r="O43" s="6">
        <f t="shared" si="10"/>
        <v>-4.0032139999999998</v>
      </c>
      <c r="Q43" s="16">
        <f t="shared" si="12"/>
        <v>8.4478578123837033E-3</v>
      </c>
      <c r="R43" s="16">
        <f t="shared" si="12"/>
        <v>1.4650513461509567E-2</v>
      </c>
      <c r="S43" s="16">
        <f t="shared" si="12"/>
        <v>1.0264135996363494E-2</v>
      </c>
      <c r="T43" s="16">
        <f t="shared" si="12"/>
        <v>1.2565201383834134E-2</v>
      </c>
      <c r="U43" s="16">
        <f t="shared" si="12"/>
        <v>1.2948594848319355E-2</v>
      </c>
      <c r="V43" s="16"/>
      <c r="W43" s="16"/>
      <c r="X43" s="16"/>
      <c r="Y43" s="16"/>
      <c r="Z43" s="16"/>
      <c r="AA43" s="16"/>
      <c r="AF43" s="27"/>
      <c r="AG43" s="27"/>
      <c r="AI43" s="28"/>
      <c r="AJ43" s="28"/>
      <c r="AK43" s="28">
        <f>AE51*0.1+AE52*0.9</f>
        <v>0.48075948824997855</v>
      </c>
      <c r="AL43" s="28">
        <f t="shared" si="11"/>
        <v>2.4549286063683304</v>
      </c>
      <c r="AM43" s="28">
        <f t="shared" si="5"/>
        <v>-0.80673725083324399</v>
      </c>
    </row>
    <row r="44" spans="1:39">
      <c r="A44" s="22" t="s">
        <v>9</v>
      </c>
      <c r="B44" s="20">
        <v>39661</v>
      </c>
      <c r="C44" s="21">
        <v>941950991.42823875</v>
      </c>
      <c r="D44" s="21">
        <v>952653552.42823887</v>
      </c>
      <c r="E44" s="21">
        <v>965382504.42823887</v>
      </c>
      <c r="F44" s="21">
        <v>961866835.42823887</v>
      </c>
      <c r="G44" s="21">
        <v>961812258.42823887</v>
      </c>
      <c r="H44" s="21">
        <v>958595706.42823899</v>
      </c>
      <c r="K44" s="6">
        <f t="shared" si="6"/>
        <v>10.702561000000118</v>
      </c>
      <c r="L44" s="6">
        <f t="shared" si="7"/>
        <v>12.728952</v>
      </c>
      <c r="M44" s="6">
        <f t="shared" si="8"/>
        <v>-3.5156689999999999</v>
      </c>
      <c r="N44" s="6">
        <f t="shared" si="9"/>
        <v>-5.4577000000000001E-2</v>
      </c>
      <c r="O44" s="6">
        <f t="shared" si="10"/>
        <v>-3.2165519999998806</v>
      </c>
      <c r="Q44" s="16">
        <f t="shared" si="12"/>
        <v>1.1579366709079839E-2</v>
      </c>
      <c r="R44" s="16">
        <f t="shared" si="12"/>
        <v>2.7714009805507527E-2</v>
      </c>
      <c r="S44" s="16">
        <f t="shared" si="12"/>
        <v>2.7892174871761013E-2</v>
      </c>
      <c r="T44" s="16">
        <f t="shared" si="12"/>
        <v>3.1755203451435787E-2</v>
      </c>
      <c r="U44" s="16">
        <f t="shared" si="12"/>
        <v>3.2216570511188321E-2</v>
      </c>
      <c r="V44" s="16"/>
      <c r="W44" s="16"/>
      <c r="X44" s="16"/>
      <c r="Y44" s="16"/>
      <c r="Z44" s="16"/>
      <c r="AA44" s="16"/>
      <c r="AF44" s="27"/>
      <c r="AG44" s="27"/>
      <c r="AI44" s="28"/>
      <c r="AJ44" s="28"/>
      <c r="AK44" s="28">
        <f t="shared" ref="AK44:AK84" si="13">AE52*0.1+AE53*0.9</f>
        <v>-0.67690057553423988</v>
      </c>
      <c r="AL44" s="28">
        <f t="shared" si="11"/>
        <v>1.9202672632373599</v>
      </c>
      <c r="AM44" s="28">
        <f t="shared" si="5"/>
        <v>-1.4183175212617094</v>
      </c>
    </row>
    <row r="45" spans="1:39">
      <c r="A45" s="22" t="s">
        <v>9</v>
      </c>
      <c r="B45" s="20">
        <v>39692</v>
      </c>
      <c r="C45" s="21">
        <v>945096890.77157533</v>
      </c>
      <c r="D45" s="21">
        <v>955204892.77157521</v>
      </c>
      <c r="E45" s="21">
        <v>972451975.77157521</v>
      </c>
      <c r="F45" s="21">
        <v>971393681.77157521</v>
      </c>
      <c r="G45" s="21">
        <v>971022306.77157521</v>
      </c>
      <c r="H45" s="21">
        <v>967951718.77157521</v>
      </c>
      <c r="K45" s="6">
        <f t="shared" si="6"/>
        <v>10.10800199999988</v>
      </c>
      <c r="L45" s="6">
        <f t="shared" si="7"/>
        <v>17.247083</v>
      </c>
      <c r="M45" s="6">
        <f t="shared" si="8"/>
        <v>-1.0582940000000001</v>
      </c>
      <c r="N45" s="6">
        <f t="shared" si="9"/>
        <v>-0.37137500000000001</v>
      </c>
      <c r="O45" s="6">
        <f t="shared" si="10"/>
        <v>-3.0705879999999999</v>
      </c>
      <c r="Q45" s="16">
        <f t="shared" si="12"/>
        <v>1.0774230143056129E-2</v>
      </c>
      <c r="R45" s="16">
        <f t="shared" si="12"/>
        <v>2.8222926826648238E-2</v>
      </c>
      <c r="S45" s="16">
        <f t="shared" si="12"/>
        <v>3.2142015146128716E-2</v>
      </c>
      <c r="T45" s="16">
        <f t="shared" si="12"/>
        <v>3.5024994160371151E-2</v>
      </c>
      <c r="U45" s="16">
        <f t="shared" si="12"/>
        <v>3.6294970725528397E-2</v>
      </c>
      <c r="V45" s="16"/>
      <c r="W45" s="16"/>
      <c r="X45" s="16"/>
      <c r="Y45" s="16"/>
      <c r="Z45" s="16"/>
      <c r="AA45" s="16"/>
      <c r="AE45" s="27"/>
      <c r="AF45" s="27"/>
      <c r="AG45" s="27"/>
      <c r="AI45" s="28"/>
      <c r="AJ45" s="28"/>
      <c r="AK45" s="28">
        <f t="shared" si="13"/>
        <v>-5.1284962713867008</v>
      </c>
      <c r="AL45" s="28">
        <f t="shared" si="11"/>
        <v>1.7858193425596767</v>
      </c>
      <c r="AM45" s="28">
        <f t="shared" si="5"/>
        <v>-1.885556770422717</v>
      </c>
    </row>
    <row r="46" spans="1:39">
      <c r="A46" s="22" t="s">
        <v>9</v>
      </c>
      <c r="B46" s="20">
        <v>39722</v>
      </c>
      <c r="C46" s="21">
        <v>1168975679.0973282</v>
      </c>
      <c r="D46" s="21">
        <v>1179500372.0973282</v>
      </c>
      <c r="E46" s="21">
        <v>1199215203.0973282</v>
      </c>
      <c r="F46" s="21">
        <v>1200503909.0973282</v>
      </c>
      <c r="G46" s="21">
        <v>1199911171.0973282</v>
      </c>
      <c r="H46" s="21">
        <v>1195356842.0973282</v>
      </c>
      <c r="K46" s="6">
        <f t="shared" si="6"/>
        <v>10.524692999999999</v>
      </c>
      <c r="L46" s="6">
        <f t="shared" si="7"/>
        <v>19.714831</v>
      </c>
      <c r="M46" s="6">
        <f t="shared" si="8"/>
        <v>1.2887059999999999</v>
      </c>
      <c r="N46" s="6">
        <f t="shared" si="9"/>
        <v>-0.59273799999999999</v>
      </c>
      <c r="O46" s="6">
        <f t="shared" si="10"/>
        <v>-4.5543290000000001</v>
      </c>
      <c r="Q46" s="16">
        <f t="shared" si="12"/>
        <v>7.1091234504737522E-3</v>
      </c>
      <c r="R46" s="16">
        <f t="shared" si="12"/>
        <v>2.026950026690532E-2</v>
      </c>
      <c r="S46" s="16">
        <f t="shared" si="12"/>
        <v>2.5645409606549447E-2</v>
      </c>
      <c r="T46" s="16">
        <f t="shared" si="12"/>
        <v>2.7393016750957247E-2</v>
      </c>
      <c r="U46" s="16">
        <f t="shared" si="12"/>
        <v>2.7776167678472644E-2</v>
      </c>
      <c r="V46" s="16"/>
      <c r="W46" s="16"/>
      <c r="X46" s="16"/>
      <c r="Y46" s="16"/>
      <c r="Z46" s="16"/>
      <c r="AA46" s="16"/>
      <c r="AE46" s="27"/>
      <c r="AF46" s="27"/>
      <c r="AG46" s="27"/>
      <c r="AI46" s="28"/>
      <c r="AJ46" s="28">
        <f t="shared" ref="AJ46:AJ57" si="14">+AD51*0.85+AD52*0.15</f>
        <v>-2.3520916351611851</v>
      </c>
      <c r="AK46" s="28">
        <f t="shared" si="13"/>
        <v>-4.2331763168996348</v>
      </c>
      <c r="AL46" s="28">
        <f t="shared" si="11"/>
        <v>3.3400265542557301</v>
      </c>
      <c r="AM46" s="28">
        <f t="shared" si="5"/>
        <v>-1.6893067248416429</v>
      </c>
    </row>
    <row r="47" spans="1:39">
      <c r="A47" s="22" t="s">
        <v>9</v>
      </c>
      <c r="B47" s="20">
        <v>39753</v>
      </c>
      <c r="C47" s="21">
        <v>1294215886.9465723</v>
      </c>
      <c r="D47" s="21">
        <v>1300270373.9465723</v>
      </c>
      <c r="E47" s="21">
        <v>1318196487.9465725</v>
      </c>
      <c r="F47" s="21">
        <v>1323411070.9465723</v>
      </c>
      <c r="G47" s="21">
        <v>1321152162.9465723</v>
      </c>
      <c r="H47" s="21">
        <v>1316468528.9465723</v>
      </c>
      <c r="K47" s="6">
        <f t="shared" si="6"/>
        <v>6.054487</v>
      </c>
      <c r="L47" s="6">
        <f t="shared" si="7"/>
        <v>17.92611400000024</v>
      </c>
      <c r="M47" s="6">
        <f t="shared" si="8"/>
        <v>5.2145829999997613</v>
      </c>
      <c r="N47" s="6">
        <f t="shared" si="9"/>
        <v>-2.2589079999999999</v>
      </c>
      <c r="O47" s="6">
        <f t="shared" si="10"/>
        <v>-4.6836339999999996</v>
      </c>
      <c r="Q47" s="16">
        <f t="shared" si="12"/>
        <v>2.869100488902009E-3</v>
      </c>
      <c r="R47" s="16">
        <f t="shared" si="12"/>
        <v>1.2957701885701785E-2</v>
      </c>
      <c r="S47" s="16">
        <f t="shared" si="12"/>
        <v>1.7071161037386474E-2</v>
      </c>
      <c r="T47" s="16">
        <f t="shared" si="12"/>
        <v>1.8387503776817853E-2</v>
      </c>
      <c r="U47" s="16">
        <f t="shared" si="12"/>
        <v>1.8249900759380013E-2</v>
      </c>
      <c r="V47" s="16"/>
      <c r="W47" s="16"/>
      <c r="X47" s="16"/>
      <c r="Y47" s="16"/>
      <c r="Z47" s="16"/>
      <c r="AA47" s="16"/>
      <c r="AE47" s="27"/>
      <c r="AF47" s="27"/>
      <c r="AG47" s="27"/>
      <c r="AI47" s="28"/>
      <c r="AJ47" s="28">
        <f t="shared" si="14"/>
        <v>-15.266747243395951</v>
      </c>
      <c r="AK47" s="28">
        <f t="shared" si="13"/>
        <v>-0.2514746132233755</v>
      </c>
      <c r="AL47" s="28">
        <f t="shared" si="11"/>
        <v>5.6703895509804552</v>
      </c>
      <c r="AM47" s="28">
        <f t="shared" si="5"/>
        <v>-1.1557926455951488</v>
      </c>
    </row>
    <row r="48" spans="1:39">
      <c r="A48" s="22" t="s">
        <v>9</v>
      </c>
      <c r="B48" s="20">
        <v>39783</v>
      </c>
      <c r="C48" s="21">
        <v>1471327380.9322174</v>
      </c>
      <c r="D48" s="21">
        <v>1473588945.9322176</v>
      </c>
      <c r="E48" s="21">
        <v>1487321939.9322174</v>
      </c>
      <c r="F48" s="21">
        <v>1494175628.9322174</v>
      </c>
      <c r="G48" s="21">
        <v>1493025682.9322174</v>
      </c>
      <c r="H48" s="21">
        <v>1488369647.9322176</v>
      </c>
      <c r="K48" s="6">
        <f t="shared" si="6"/>
        <v>2.2615650000002385</v>
      </c>
      <c r="L48" s="6">
        <f t="shared" si="7"/>
        <v>13.732993999999762</v>
      </c>
      <c r="M48" s="6">
        <f t="shared" si="8"/>
        <v>6.8536890000000001</v>
      </c>
      <c r="N48" s="6">
        <f t="shared" si="9"/>
        <v>-1.1499459999999999</v>
      </c>
      <c r="O48" s="6">
        <f t="shared" si="10"/>
        <v>-4.6560349999997612</v>
      </c>
      <c r="Q48" s="16">
        <f t="shared" si="12"/>
        <v>4.2518119887609614E-3</v>
      </c>
      <c r="R48" s="16">
        <f t="shared" si="12"/>
        <v>1.1371807671358666E-2</v>
      </c>
      <c r="S48" s="16">
        <f t="shared" si="12"/>
        <v>1.7008852456315074E-2</v>
      </c>
      <c r="T48" s="16">
        <f t="shared" si="12"/>
        <v>1.8585320018082579E-2</v>
      </c>
      <c r="U48" s="16">
        <f t="shared" si="12"/>
        <v>1.8040138374889641E-2</v>
      </c>
      <c r="V48" s="16"/>
      <c r="W48" s="16"/>
      <c r="X48" s="16"/>
      <c r="Y48" s="16"/>
      <c r="Z48" s="16"/>
      <c r="AA48" s="16"/>
      <c r="AE48" s="27"/>
      <c r="AF48" s="27"/>
      <c r="AG48" s="27"/>
      <c r="AI48" s="28">
        <f>AC50*0.65+AC51*0.35</f>
        <v>0</v>
      </c>
      <c r="AJ48" s="28">
        <f t="shared" si="14"/>
        <v>-11.792686818253209</v>
      </c>
      <c r="AK48" s="28">
        <f t="shared" si="13"/>
        <v>3.2757859914984069</v>
      </c>
      <c r="AL48" s="28">
        <f t="shared" si="11"/>
        <v>5.8573962396382129</v>
      </c>
      <c r="AM48" s="28">
        <f t="shared" si="5"/>
        <v>-0.98366009969738322</v>
      </c>
    </row>
    <row r="49" spans="1:65">
      <c r="A49" s="22" t="s">
        <v>9</v>
      </c>
      <c r="B49" s="20">
        <v>39814</v>
      </c>
      <c r="C49" s="21">
        <v>1406053132.4767118</v>
      </c>
      <c r="D49" s="21">
        <v>1402152225.4767118</v>
      </c>
      <c r="E49" s="21">
        <v>1406446868.4767118</v>
      </c>
      <c r="F49" s="21">
        <v>1413850529.4767118</v>
      </c>
      <c r="G49" s="21">
        <v>1413560516.4767118</v>
      </c>
      <c r="H49" s="21">
        <v>1407117718.4767115</v>
      </c>
      <c r="K49" s="6">
        <f t="shared" si="6"/>
        <v>-3.9009070000000001</v>
      </c>
      <c r="L49" s="6">
        <f t="shared" si="7"/>
        <v>4.2946429999999998</v>
      </c>
      <c r="M49" s="6">
        <f t="shared" si="8"/>
        <v>7.4036609999999996</v>
      </c>
      <c r="N49" s="6">
        <f t="shared" si="9"/>
        <v>-0.29001300000000002</v>
      </c>
      <c r="O49" s="6">
        <f t="shared" si="10"/>
        <v>-6.4427980000002387</v>
      </c>
      <c r="Q49" s="16">
        <f t="shared" si="12"/>
        <v>-2.5034267638072141E-3</v>
      </c>
      <c r="R49" s="16">
        <f t="shared" si="12"/>
        <v>8.2309122512450831E-4</v>
      </c>
      <c r="S49" s="16">
        <f t="shared" si="12"/>
        <v>6.1790060108395045E-3</v>
      </c>
      <c r="T49" s="16">
        <f t="shared" si="12"/>
        <v>1.0186719396048672E-2</v>
      </c>
      <c r="U49" s="16">
        <f t="shared" si="12"/>
        <v>9.1350567096331568E-3</v>
      </c>
      <c r="V49" s="16"/>
      <c r="W49" s="16"/>
      <c r="X49" s="16"/>
      <c r="Y49" s="16"/>
      <c r="Z49" s="16"/>
      <c r="AA49" s="16"/>
      <c r="AD49" s="27"/>
      <c r="AE49" s="27"/>
      <c r="AF49" s="27"/>
      <c r="AG49" s="27"/>
      <c r="AI49" s="28">
        <f t="shared" ref="AI49:AI90" si="15">AC51*0.65+AC52*0.35</f>
        <v>-2.1153678159505165</v>
      </c>
      <c r="AJ49" s="28">
        <f t="shared" si="14"/>
        <v>-3.7210742363244194</v>
      </c>
      <c r="AK49" s="28">
        <f t="shared" si="13"/>
        <v>6.0873506728748552</v>
      </c>
      <c r="AL49" s="37">
        <f t="shared" si="11"/>
        <v>6.3881000152280762</v>
      </c>
      <c r="AM49" s="28">
        <f t="shared" si="5"/>
        <v>5.7741441529789661E-2</v>
      </c>
    </row>
    <row r="50" spans="1:65">
      <c r="A50" s="22" t="s">
        <v>9</v>
      </c>
      <c r="B50" s="20">
        <v>39845</v>
      </c>
      <c r="C50" s="21">
        <v>1379084784.1764715</v>
      </c>
      <c r="D50" s="21">
        <v>1375052322.1764715</v>
      </c>
      <c r="E50" s="21">
        <v>1370795641.1764715</v>
      </c>
      <c r="F50" s="21">
        <v>1375242414.1764715</v>
      </c>
      <c r="G50" s="21">
        <v>1373841350.1764715</v>
      </c>
      <c r="H50" s="21">
        <v>1369310001.1764715</v>
      </c>
      <c r="K50" s="6">
        <f t="shared" si="6"/>
        <v>-4.0324619999999998</v>
      </c>
      <c r="L50" s="6">
        <f t="shared" si="7"/>
        <v>-4.2566810000000004</v>
      </c>
      <c r="M50" s="6">
        <f t="shared" si="8"/>
        <v>4.4467730000000003</v>
      </c>
      <c r="N50" s="6">
        <f t="shared" si="9"/>
        <v>-1.4010640000000001</v>
      </c>
      <c r="O50" s="6">
        <f t="shared" si="10"/>
        <v>-4.5313489999999996</v>
      </c>
      <c r="Q50" s="16">
        <f t="shared" si="12"/>
        <v>-3.3381847887447515E-3</v>
      </c>
      <c r="R50" s="16">
        <f t="shared" si="12"/>
        <v>-5.403106278069789E-3</v>
      </c>
      <c r="S50" s="16">
        <f t="shared" si="12"/>
        <v>-3.1962083088794282E-4</v>
      </c>
      <c r="T50" s="16">
        <f t="shared" si="12"/>
        <v>3.6823987497654025E-3</v>
      </c>
      <c r="U50" s="16">
        <f t="shared" si="12"/>
        <v>2.1820765439575849E-3</v>
      </c>
      <c r="V50" s="16"/>
      <c r="W50" s="16"/>
      <c r="X50" s="16"/>
      <c r="Y50" s="16"/>
      <c r="Z50" s="16"/>
      <c r="AA50" s="16"/>
      <c r="AD50" s="27"/>
      <c r="AE50" s="27"/>
      <c r="AF50" s="27"/>
      <c r="AG50" s="27"/>
      <c r="AI50" s="28">
        <f t="shared" si="15"/>
        <v>-4.3191482256078801</v>
      </c>
      <c r="AJ50" s="28">
        <f t="shared" si="14"/>
        <v>7.2675788752132142</v>
      </c>
      <c r="AK50" s="28">
        <f t="shared" si="13"/>
        <v>5.2651900137649976</v>
      </c>
      <c r="AL50" s="28">
        <f t="shared" si="11"/>
        <v>5.9359807094363575</v>
      </c>
      <c r="AM50" s="28">
        <f t="shared" si="5"/>
        <v>0.35601703858908174</v>
      </c>
    </row>
    <row r="51" spans="1:65">
      <c r="A51" s="22" t="s">
        <v>10</v>
      </c>
      <c r="B51" s="20">
        <v>39873</v>
      </c>
      <c r="C51" s="21">
        <v>1172972493.0305564</v>
      </c>
      <c r="D51" s="21">
        <v>1162182680.0305564</v>
      </c>
      <c r="E51" s="21">
        <v>1148754576.0305564</v>
      </c>
      <c r="F51" s="21">
        <v>1150210741.0305564</v>
      </c>
      <c r="G51" s="21">
        <v>1149049596.0305564</v>
      </c>
      <c r="H51" s="21">
        <v>1143543496.0305562</v>
      </c>
      <c r="K51" s="6">
        <f t="shared" si="6"/>
        <v>-10.789813000000001</v>
      </c>
      <c r="L51" s="6">
        <f t="shared" si="7"/>
        <v>-13.428103999999999</v>
      </c>
      <c r="M51" s="6">
        <f t="shared" si="8"/>
        <v>1.4561649999999999</v>
      </c>
      <c r="N51" s="6">
        <f t="shared" si="9"/>
        <v>-1.1611450000000001</v>
      </c>
      <c r="O51" s="6">
        <f t="shared" si="10"/>
        <v>-5.506100000000238</v>
      </c>
      <c r="Q51" s="16">
        <f t="shared" si="12"/>
        <v>-6.7614701285793697E-3</v>
      </c>
      <c r="R51" s="16">
        <f t="shared" si="12"/>
        <v>-1.4086448026239214E-2</v>
      </c>
      <c r="S51" s="16">
        <f t="shared" si="12"/>
        <v>-1.064635375163977E-2</v>
      </c>
      <c r="T51" s="16">
        <f t="shared" si="12"/>
        <v>-5.8006599701587664E-3</v>
      </c>
      <c r="U51" s="16">
        <f t="shared" si="12"/>
        <v>-7.1588056572046543E-3</v>
      </c>
      <c r="AC51" s="27"/>
      <c r="AD51" s="27"/>
      <c r="AE51" s="27"/>
      <c r="AF51" s="27"/>
      <c r="AG51" s="27"/>
      <c r="AI51" s="28">
        <f t="shared" si="15"/>
        <v>-6.4837795539048115E-2</v>
      </c>
      <c r="AJ51" s="28">
        <f t="shared" si="14"/>
        <v>15.808724780795504</v>
      </c>
      <c r="AK51" s="28">
        <f t="shared" si="13"/>
        <v>7.0974867902602243</v>
      </c>
      <c r="AL51" s="28">
        <f t="shared" si="11"/>
        <v>4.5619255364383164</v>
      </c>
      <c r="AM51" s="28">
        <f t="shared" si="5"/>
        <v>0.45916802264014933</v>
      </c>
    </row>
    <row r="52" spans="1:65">
      <c r="A52" s="22" t="s">
        <v>10</v>
      </c>
      <c r="B52" s="20">
        <v>39904</v>
      </c>
      <c r="C52" s="21">
        <v>1086834425.3685384</v>
      </c>
      <c r="D52" s="21">
        <v>1073818572.3685384</v>
      </c>
      <c r="E52" s="21">
        <v>1050920588.3685384</v>
      </c>
      <c r="F52" s="21">
        <v>1050063452.3685383</v>
      </c>
      <c r="G52" s="21">
        <v>1049184453.3685383</v>
      </c>
      <c r="H52" s="21">
        <v>1041445297.3685381</v>
      </c>
      <c r="K52" s="6">
        <f t="shared" si="6"/>
        <v>-13.015853</v>
      </c>
      <c r="L52" s="6">
        <f t="shared" si="7"/>
        <v>-22.897984000000001</v>
      </c>
      <c r="M52" s="6">
        <f t="shared" si="8"/>
        <v>-0.85713600000011925</v>
      </c>
      <c r="N52" s="6">
        <f t="shared" si="9"/>
        <v>-0.87899899999999997</v>
      </c>
      <c r="O52" s="6">
        <f t="shared" si="10"/>
        <v>-7.7391560000001194</v>
      </c>
      <c r="W52" s="27">
        <f t="shared" ref="W52:AA63" si="16">Q40</f>
        <v>-5.5610200638643329E-3</v>
      </c>
      <c r="X52" s="27">
        <f t="shared" si="16"/>
        <v>-1.9988802746362066E-2</v>
      </c>
      <c r="Y52" s="27">
        <f t="shared" si="16"/>
        <v>-1.9497304504589395E-2</v>
      </c>
      <c r="Z52" s="27">
        <f t="shared" si="16"/>
        <v>-1.3248275394679493E-2</v>
      </c>
      <c r="AA52" s="27">
        <f t="shared" si="16"/>
        <v>-1.4317524768175495E-2</v>
      </c>
      <c r="AC52" s="28">
        <f>W52*$C52/1000000</f>
        <v>-6.0439080455729046</v>
      </c>
      <c r="AD52" s="28">
        <f>(X52*$C52/1000000)-AC52</f>
        <v>-15.680610901074569</v>
      </c>
      <c r="AE52" s="28">
        <f>(Y52*$C52/1000000)-AC52-AD52</f>
        <v>0.5341772091666428</v>
      </c>
      <c r="AF52" s="28">
        <f>(Z52*$C52/1000000)-AC52-AD52-AE52</f>
        <v>6.7916599617801978</v>
      </c>
      <c r="AG52" s="28">
        <f>(AA52*$C52/1000000)-AC52-AD52-AE52-AF52</f>
        <v>-1.1620970284191969</v>
      </c>
      <c r="AI52" s="28">
        <f t="shared" si="15"/>
        <v>3.9772839889738654</v>
      </c>
      <c r="AJ52" s="28">
        <f t="shared" si="14"/>
        <v>16.037114175944605</v>
      </c>
      <c r="AK52" s="28">
        <f t="shared" si="13"/>
        <v>7.6400348383579111</v>
      </c>
      <c r="AL52" s="28">
        <f t="shared" si="11"/>
        <v>2.759364032111594</v>
      </c>
      <c r="AM52" s="28">
        <f t="shared" si="5"/>
        <v>1.2970685287849193</v>
      </c>
      <c r="AO52" s="21">
        <f>C52+AI52*1000000</f>
        <v>1090811709.3575122</v>
      </c>
      <c r="AP52" s="21">
        <f t="shared" ref="AP52:AP63" si="17">AO52+AJ52*1000000</f>
        <v>1106848823.5334568</v>
      </c>
      <c r="AQ52" s="21">
        <f t="shared" ref="AQ52:AQ63" si="18">AP52+AK52*1000000</f>
        <v>1114488858.3718147</v>
      </c>
      <c r="AR52" s="21">
        <f t="shared" ref="AR52:AR63" si="19">AQ52+AL52*1000000</f>
        <v>1117248222.4039264</v>
      </c>
      <c r="AS52" s="29">
        <f t="shared" ref="AS52:AS63" si="20">AR52+AM52*1000000</f>
        <v>1118545290.9327114</v>
      </c>
      <c r="AU52" s="2">
        <f>(+H52-C52)/1000000</f>
        <v>-45.389128000000241</v>
      </c>
      <c r="AV52" s="2">
        <f>(+AS52-C52)/1000000</f>
        <v>31.710865564172984</v>
      </c>
      <c r="AW52" s="2">
        <f>+AS52-H52</f>
        <v>77099993.564173222</v>
      </c>
    </row>
    <row r="53" spans="1:65">
      <c r="A53" s="22" t="s">
        <v>10</v>
      </c>
      <c r="B53" s="20">
        <v>39934</v>
      </c>
      <c r="C53" s="21">
        <v>956250341.0207727</v>
      </c>
      <c r="D53" s="21">
        <v>947845821.02077258</v>
      </c>
      <c r="E53" s="21">
        <v>918538056.02077258</v>
      </c>
      <c r="F53" s="21">
        <v>912422994.0207727</v>
      </c>
      <c r="G53" s="21">
        <v>907982021.0207727</v>
      </c>
      <c r="H53" s="21">
        <v>899767312.0207727</v>
      </c>
      <c r="K53" s="6">
        <f t="shared" si="6"/>
        <v>-8.4045200000001188</v>
      </c>
      <c r="L53" s="6">
        <f t="shared" si="7"/>
        <v>-29.307765</v>
      </c>
      <c r="M53" s="6">
        <f t="shared" si="8"/>
        <v>-6.115061999999881</v>
      </c>
      <c r="N53" s="6">
        <f t="shared" si="9"/>
        <v>-4.4409729999999996</v>
      </c>
      <c r="O53" s="6">
        <f t="shared" si="10"/>
        <v>-8.2147089999999992</v>
      </c>
      <c r="W53" s="27">
        <f t="shared" si="16"/>
        <v>-1.167082298220683E-3</v>
      </c>
      <c r="X53" s="27">
        <f t="shared" si="16"/>
        <v>-1.4679777975892689E-2</v>
      </c>
      <c r="Y53" s="27">
        <f t="shared" si="16"/>
        <v>-1.5528368286425934E-2</v>
      </c>
      <c r="Z53" s="27">
        <f t="shared" si="16"/>
        <v>-1.0112771793322569E-2</v>
      </c>
      <c r="AA53" s="27">
        <f t="shared" si="16"/>
        <v>-1.1155681093882923E-2</v>
      </c>
      <c r="AC53" s="28">
        <f t="shared" ref="AC53:AC92" si="21">W53*$C53/1000000</f>
        <v>-1.1160228456728354</v>
      </c>
      <c r="AD53" s="28">
        <f t="shared" ref="AD53:AD92" si="22">(X53*$C53/1000000)-AC53</f>
        <v>-12.921519849883778</v>
      </c>
      <c r="AE53" s="28">
        <f t="shared" ref="AE53:AE92" si="23">(Y53*$C53/1000000)-AC53-AD53</f>
        <v>-0.8114647738343379</v>
      </c>
      <c r="AF53" s="28">
        <f t="shared" ref="AF53:AF92" si="24">(Z53*$C53/1000000)-AC53-AD53-AE53</f>
        <v>5.178665993360994</v>
      </c>
      <c r="AG53" s="28">
        <f t="shared" ref="AG53:AG92" si="25">(AA53*$C53/1000000)-AC53-AD53-AE53-AF53</f>
        <v>-0.99728237431457423</v>
      </c>
      <c r="AI53" s="28">
        <f t="shared" si="15"/>
        <v>9.065226251846358</v>
      </c>
      <c r="AJ53" s="28">
        <f t="shared" si="14"/>
        <v>15.129248583100468</v>
      </c>
      <c r="AK53" s="28">
        <f t="shared" si="13"/>
        <v>7.0939217216938308</v>
      </c>
      <c r="AL53" s="28">
        <f t="shared" si="11"/>
        <v>2.6451637155175836</v>
      </c>
      <c r="AM53" s="28">
        <f t="shared" si="5"/>
        <v>0.43213026091839879</v>
      </c>
      <c r="AO53" s="21">
        <f t="shared" ref="AO53:AO63" si="26">C53+AI53*1000000</f>
        <v>965315567.27261901</v>
      </c>
      <c r="AP53" s="21">
        <f t="shared" si="17"/>
        <v>980444815.85571945</v>
      </c>
      <c r="AQ53" s="21">
        <f t="shared" si="18"/>
        <v>987538737.57741332</v>
      </c>
      <c r="AR53" s="21">
        <f t="shared" si="19"/>
        <v>990183901.29293096</v>
      </c>
      <c r="AS53" s="29">
        <f t="shared" si="20"/>
        <v>990616031.55384934</v>
      </c>
      <c r="AU53" s="2">
        <f t="shared" ref="AU53:AU63" si="27">(+H53-C53)/1000000</f>
        <v>-56.483029000000002</v>
      </c>
      <c r="AV53" s="2">
        <f t="shared" ref="AV53:AV63" si="28">(+AS53-C53)/1000000</f>
        <v>34.365690533076645</v>
      </c>
      <c r="AW53" s="2">
        <f t="shared" ref="AW53:AW63" si="29">+AS53-H53</f>
        <v>90848719.533076644</v>
      </c>
    </row>
    <row r="54" spans="1:65">
      <c r="A54" s="22" t="s">
        <v>10</v>
      </c>
      <c r="B54" s="20">
        <v>39965</v>
      </c>
      <c r="C54" s="21">
        <v>966947675.72043896</v>
      </c>
      <c r="D54" s="21">
        <v>962032301.72043896</v>
      </c>
      <c r="E54" s="21">
        <v>939568741.72043884</v>
      </c>
      <c r="F54" s="21">
        <v>929652110.72043884</v>
      </c>
      <c r="G54" s="21">
        <v>924353115.72043884</v>
      </c>
      <c r="H54" s="21">
        <v>916251375.72043884</v>
      </c>
      <c r="K54" s="6">
        <f t="shared" si="6"/>
        <v>-4.9153739999999999</v>
      </c>
      <c r="L54" s="6">
        <f t="shared" si="7"/>
        <v>-22.463560000000118</v>
      </c>
      <c r="M54" s="6">
        <f t="shared" si="8"/>
        <v>-9.9166310000000006</v>
      </c>
      <c r="N54" s="6">
        <f t="shared" si="9"/>
        <v>-5.2989949999999997</v>
      </c>
      <c r="O54" s="6">
        <f t="shared" si="10"/>
        <v>-8.1017399999999995</v>
      </c>
      <c r="W54" s="27">
        <f t="shared" si="16"/>
        <v>1.951877086261222E-3</v>
      </c>
      <c r="X54" s="27">
        <f t="shared" si="16"/>
        <v>-3.6285348027891859E-3</v>
      </c>
      <c r="Y54" s="27">
        <f t="shared" si="16"/>
        <v>-9.4284002749337476E-3</v>
      </c>
      <c r="Z54" s="27">
        <f t="shared" si="16"/>
        <v>-5.9382311964854681E-3</v>
      </c>
      <c r="AA54" s="27">
        <f t="shared" si="16"/>
        <v>-5.8724935641971017E-3</v>
      </c>
      <c r="AC54" s="28">
        <f t="shared" si="21"/>
        <v>1.8873630118522713</v>
      </c>
      <c r="AD54" s="28">
        <f t="shared" si="22"/>
        <v>-5.3959663056799965</v>
      </c>
      <c r="AE54" s="28">
        <f t="shared" si="23"/>
        <v>-5.6081664377814082</v>
      </c>
      <c r="AF54" s="28">
        <f t="shared" si="24"/>
        <v>3.3748108782769091</v>
      </c>
      <c r="AG54" s="28">
        <f t="shared" si="25"/>
        <v>6.3564850748599966E-2</v>
      </c>
      <c r="AI54" s="28">
        <f t="shared" si="15"/>
        <v>10.832620584271634</v>
      </c>
      <c r="AJ54" s="28">
        <f t="shared" si="14"/>
        <v>12.108221463032816</v>
      </c>
      <c r="AK54" s="37">
        <f t="shared" si="13"/>
        <v>4.8293729134956696</v>
      </c>
      <c r="AL54" s="28">
        <f t="shared" si="11"/>
        <v>3.3759210539350661</v>
      </c>
      <c r="AM54" s="28">
        <f t="shared" si="5"/>
        <v>-0.1682840479429828</v>
      </c>
      <c r="AO54" s="21">
        <f t="shared" si="26"/>
        <v>977780296.30471063</v>
      </c>
      <c r="AP54" s="21">
        <f t="shared" si="17"/>
        <v>989888517.76774347</v>
      </c>
      <c r="AQ54" s="21">
        <f t="shared" si="18"/>
        <v>994717890.68123913</v>
      </c>
      <c r="AR54" s="21">
        <f t="shared" si="19"/>
        <v>998093811.73517418</v>
      </c>
      <c r="AS54" s="29">
        <f t="shared" si="20"/>
        <v>997925527.68723118</v>
      </c>
      <c r="AU54" s="2">
        <f t="shared" si="27"/>
        <v>-50.696300000000122</v>
      </c>
      <c r="AV54" s="2">
        <f t="shared" si="28"/>
        <v>30.977851966792226</v>
      </c>
      <c r="AW54" s="2">
        <f t="shared" si="29"/>
        <v>81674151.966792345</v>
      </c>
    </row>
    <row r="55" spans="1:65">
      <c r="A55" s="22" t="s">
        <v>10</v>
      </c>
      <c r="B55" s="20">
        <v>39995</v>
      </c>
      <c r="C55" s="21">
        <v>930243616.5661304</v>
      </c>
      <c r="D55" s="21">
        <v>929824220.5661304</v>
      </c>
      <c r="E55" s="21">
        <v>917366484.5661304</v>
      </c>
      <c r="F55" s="21">
        <v>905039417.5661304</v>
      </c>
      <c r="G55" s="21">
        <v>901664914.5661304</v>
      </c>
      <c r="H55" s="21">
        <v>890594010.5661304</v>
      </c>
      <c r="K55" s="6">
        <f t="shared" si="6"/>
        <v>-0.41939599999999999</v>
      </c>
      <c r="L55" s="6">
        <f t="shared" si="7"/>
        <v>-12.457736000000001</v>
      </c>
      <c r="M55" s="6">
        <f t="shared" si="8"/>
        <v>-12.327067</v>
      </c>
      <c r="N55" s="6">
        <f t="shared" si="9"/>
        <v>-3.3745029999999998</v>
      </c>
      <c r="O55" s="6">
        <f t="shared" si="10"/>
        <v>-11.070904000000001</v>
      </c>
      <c r="W55" s="27">
        <f t="shared" si="16"/>
        <v>8.4478578123837033E-3</v>
      </c>
      <c r="X55" s="27">
        <f t="shared" si="16"/>
        <v>1.4650513461509567E-2</v>
      </c>
      <c r="Y55" s="27">
        <f t="shared" si="16"/>
        <v>1.0264135996363494E-2</v>
      </c>
      <c r="Z55" s="27">
        <f t="shared" si="16"/>
        <v>1.2565201383834134E-2</v>
      </c>
      <c r="AA55" s="27">
        <f t="shared" si="16"/>
        <v>1.2948594848319355E-2</v>
      </c>
      <c r="AC55" s="28">
        <f t="shared" si="21"/>
        <v>7.8585658036282551</v>
      </c>
      <c r="AD55" s="28">
        <f t="shared" si="22"/>
        <v>5.7699808233571828</v>
      </c>
      <c r="AE55" s="28">
        <f t="shared" si="23"/>
        <v>-4.0803996368016602</v>
      </c>
      <c r="AF55" s="28">
        <f t="shared" si="24"/>
        <v>2.1405513879958331</v>
      </c>
      <c r="AG55" s="28">
        <f t="shared" si="25"/>
        <v>0.35664932297055074</v>
      </c>
      <c r="AI55" s="28">
        <f t="shared" si="15"/>
        <v>9.4139085074918185</v>
      </c>
      <c r="AJ55" s="28">
        <f t="shared" si="14"/>
        <v>8.5681928831572396</v>
      </c>
      <c r="AK55" s="28">
        <f t="shared" si="13"/>
        <v>0.90145572989240663</v>
      </c>
      <c r="AL55" s="28">
        <f t="shared" si="11"/>
        <v>2.5613762888916547</v>
      </c>
      <c r="AM55" s="28">
        <f t="shared" si="5"/>
        <v>-0.68386103253973829</v>
      </c>
      <c r="AO55" s="21">
        <f t="shared" si="26"/>
        <v>939657525.07362223</v>
      </c>
      <c r="AP55" s="21">
        <f t="shared" si="17"/>
        <v>948225717.95677948</v>
      </c>
      <c r="AQ55" s="21">
        <f t="shared" si="18"/>
        <v>949127173.68667185</v>
      </c>
      <c r="AR55" s="21">
        <f t="shared" si="19"/>
        <v>951688549.97556353</v>
      </c>
      <c r="AS55" s="29">
        <f t="shared" si="20"/>
        <v>951004688.9430238</v>
      </c>
      <c r="AU55" s="2">
        <f t="shared" si="27"/>
        <v>-39.649605999999999</v>
      </c>
      <c r="AV55" s="2">
        <f t="shared" si="28"/>
        <v>20.761072376893402</v>
      </c>
      <c r="AW55" s="2">
        <f t="shared" si="29"/>
        <v>60410678.376893401</v>
      </c>
    </row>
    <row r="56" spans="1:65">
      <c r="A56" s="22" t="s">
        <v>10</v>
      </c>
      <c r="B56" s="20">
        <v>40026</v>
      </c>
      <c r="C56" s="21">
        <v>976406341.40948284</v>
      </c>
      <c r="D56" s="21">
        <v>982153661.40948272</v>
      </c>
      <c r="E56" s="21">
        <v>982643134.40948272</v>
      </c>
      <c r="F56" s="21">
        <v>973517134.40948272</v>
      </c>
      <c r="G56" s="21">
        <v>970827887.40948272</v>
      </c>
      <c r="H56" s="21">
        <v>957560850.40948284</v>
      </c>
      <c r="K56" s="6">
        <f t="shared" si="6"/>
        <v>5.7473199999998812</v>
      </c>
      <c r="L56" s="6">
        <f t="shared" si="7"/>
        <v>0.48947299999999999</v>
      </c>
      <c r="M56" s="6">
        <f t="shared" si="8"/>
        <v>-9.1259999999999994</v>
      </c>
      <c r="N56" s="6">
        <f t="shared" si="9"/>
        <v>-2.6892469999999999</v>
      </c>
      <c r="O56" s="6">
        <f t="shared" si="10"/>
        <v>-13.267036999999881</v>
      </c>
      <c r="W56" s="27">
        <f t="shared" si="16"/>
        <v>1.1579366709079839E-2</v>
      </c>
      <c r="X56" s="27">
        <f t="shared" si="16"/>
        <v>2.7714009805507527E-2</v>
      </c>
      <c r="Y56" s="27">
        <f t="shared" si="16"/>
        <v>2.7892174871761013E-2</v>
      </c>
      <c r="Z56" s="27">
        <f t="shared" si="16"/>
        <v>3.1755203451435787E-2</v>
      </c>
      <c r="AA56" s="27">
        <f t="shared" si="16"/>
        <v>3.2216570511188321E-2</v>
      </c>
      <c r="AC56" s="28">
        <f t="shared" si="21"/>
        <v>11.30616708425141</v>
      </c>
      <c r="AD56" s="28">
        <f t="shared" si="22"/>
        <v>15.753967835730727</v>
      </c>
      <c r="AE56" s="28">
        <f t="shared" si="23"/>
        <v>0.173961500507545</v>
      </c>
      <c r="AF56" s="28">
        <f t="shared" si="24"/>
        <v>3.7718856022405163</v>
      </c>
      <c r="AG56" s="28">
        <f t="shared" si="25"/>
        <v>0.45048172285982346</v>
      </c>
      <c r="AI56" s="28">
        <f t="shared" si="15"/>
        <v>6.7236783979188086</v>
      </c>
      <c r="AJ56" s="28">
        <f t="shared" si="14"/>
        <v>3.6241888184215219</v>
      </c>
      <c r="AK56" s="28">
        <f t="shared" si="13"/>
        <v>-0.70364472725590044</v>
      </c>
      <c r="AL56" s="28">
        <f t="shared" si="11"/>
        <v>1.9262120978480037</v>
      </c>
      <c r="AM56" s="28">
        <f t="shared" si="5"/>
        <v>-1.4051676892426066</v>
      </c>
      <c r="AO56" s="21">
        <f t="shared" si="26"/>
        <v>983130019.80740166</v>
      </c>
      <c r="AP56" s="21">
        <f t="shared" si="17"/>
        <v>986754208.62582314</v>
      </c>
      <c r="AQ56" s="21">
        <f t="shared" si="18"/>
        <v>986050563.8985672</v>
      </c>
      <c r="AR56" s="21">
        <f t="shared" si="19"/>
        <v>987976775.99641526</v>
      </c>
      <c r="AS56" s="29">
        <f t="shared" si="20"/>
        <v>986571608.30717266</v>
      </c>
      <c r="AU56" s="2">
        <f t="shared" si="27"/>
        <v>-18.845490999999999</v>
      </c>
      <c r="AV56" s="2">
        <f t="shared" si="28"/>
        <v>10.16526689768982</v>
      </c>
      <c r="AW56" s="2">
        <f t="shared" si="29"/>
        <v>29010757.897689819</v>
      </c>
    </row>
    <row r="57" spans="1:65">
      <c r="A57" s="22" t="s">
        <v>10</v>
      </c>
      <c r="B57" s="20">
        <v>40057</v>
      </c>
      <c r="C57" s="21">
        <v>923794735.41540241</v>
      </c>
      <c r="D57" s="21">
        <v>932400468.41540241</v>
      </c>
      <c r="E57" s="21">
        <v>942058967.41540241</v>
      </c>
      <c r="F57" s="21">
        <v>936586299.41540241</v>
      </c>
      <c r="G57" s="21">
        <v>934331209.41540241</v>
      </c>
      <c r="H57" s="21">
        <v>920545668.41540253</v>
      </c>
      <c r="I57" s="1" t="s">
        <v>28</v>
      </c>
      <c r="K57" s="6">
        <f t="shared" si="6"/>
        <v>8.6057330000000007</v>
      </c>
      <c r="L57" s="6">
        <f t="shared" si="7"/>
        <v>9.6584990000000008</v>
      </c>
      <c r="M57" s="6">
        <f t="shared" si="8"/>
        <v>-5.4726679999999996</v>
      </c>
      <c r="N57" s="6">
        <f t="shared" si="9"/>
        <v>-2.25509</v>
      </c>
      <c r="O57" s="6">
        <f t="shared" si="10"/>
        <v>-13.785540999999881</v>
      </c>
      <c r="W57" s="27">
        <f t="shared" si="16"/>
        <v>1.0774230143056129E-2</v>
      </c>
      <c r="X57" s="27">
        <f t="shared" si="16"/>
        <v>2.8222926826648238E-2</v>
      </c>
      <c r="Y57" s="27">
        <f t="shared" si="16"/>
        <v>3.2142015146128716E-2</v>
      </c>
      <c r="Z57" s="27">
        <f t="shared" si="16"/>
        <v>3.5024994160371151E-2</v>
      </c>
      <c r="AA57" s="27">
        <f t="shared" si="16"/>
        <v>3.6294970725528397E-2</v>
      </c>
      <c r="AC57" s="28">
        <f t="shared" si="21"/>
        <v>9.9531770843091909</v>
      </c>
      <c r="AD57" s="28">
        <f t="shared" si="22"/>
        <v>16.119014136162583</v>
      </c>
      <c r="AE57" s="28">
        <f t="shared" si="23"/>
        <v>3.620433157164058</v>
      </c>
      <c r="AF57" s="28">
        <f t="shared" si="24"/>
        <v>2.6632808356702498</v>
      </c>
      <c r="AG57" s="28">
        <f t="shared" si="25"/>
        <v>1.1731976649932037</v>
      </c>
      <c r="AI57" s="28">
        <f t="shared" si="15"/>
        <v>4.2628486863222674</v>
      </c>
      <c r="AJ57" s="28">
        <f t="shared" si="14"/>
        <v>-3.8913973934675976</v>
      </c>
      <c r="AK57" s="28">
        <f t="shared" si="13"/>
        <v>-4.7494065058841306</v>
      </c>
      <c r="AL57" s="28">
        <f t="shared" si="11"/>
        <v>1.8795524745075138</v>
      </c>
      <c r="AM57" s="28">
        <f t="shared" si="5"/>
        <v>-1.7512274904689242</v>
      </c>
      <c r="AO57" s="21">
        <f t="shared" si="26"/>
        <v>928057584.10172462</v>
      </c>
      <c r="AP57" s="21">
        <f t="shared" si="17"/>
        <v>924166186.70825708</v>
      </c>
      <c r="AQ57" s="21">
        <f t="shared" si="18"/>
        <v>919416780.20237291</v>
      </c>
      <c r="AR57" s="21">
        <f t="shared" si="19"/>
        <v>921296332.67688048</v>
      </c>
      <c r="AS57" s="29">
        <f t="shared" si="20"/>
        <v>919545105.1864115</v>
      </c>
      <c r="AU57" s="2">
        <f t="shared" si="27"/>
        <v>-3.2490669999998807</v>
      </c>
      <c r="AV57" s="2">
        <f t="shared" si="28"/>
        <v>-4.2496302289909123</v>
      </c>
      <c r="AW57" s="2">
        <f t="shared" si="29"/>
        <v>-1000563.2289910316</v>
      </c>
    </row>
    <row r="58" spans="1:65">
      <c r="A58" s="22" t="s">
        <v>10</v>
      </c>
      <c r="B58" s="20">
        <v>40087</v>
      </c>
      <c r="C58" s="21">
        <v>1183325874.2205749</v>
      </c>
      <c r="D58" s="21">
        <v>1191238023.2205749</v>
      </c>
      <c r="E58" s="21">
        <v>1204542625.2205749</v>
      </c>
      <c r="F58" s="21">
        <v>1203495362.2205749</v>
      </c>
      <c r="G58" s="21">
        <v>1200932101.2205749</v>
      </c>
      <c r="H58" s="21">
        <v>1186816393.2205749</v>
      </c>
      <c r="I58" s="1">
        <f>+'Apportioning Normalising &amp; prov'!I7*1000000</f>
        <v>-62069000</v>
      </c>
      <c r="K58" s="6">
        <f t="shared" si="6"/>
        <v>7.9121490000000003</v>
      </c>
      <c r="L58" s="6">
        <f t="shared" si="7"/>
        <v>13.304601999999999</v>
      </c>
      <c r="M58" s="6">
        <f t="shared" si="8"/>
        <v>-1.0472630000000001</v>
      </c>
      <c r="N58" s="6">
        <f t="shared" si="9"/>
        <v>-2.5632609999999998</v>
      </c>
      <c r="O58" s="6">
        <f t="shared" si="10"/>
        <v>-14.115708</v>
      </c>
      <c r="W58" s="27">
        <f t="shared" si="16"/>
        <v>7.1091234504737522E-3</v>
      </c>
      <c r="X58" s="27">
        <f t="shared" si="16"/>
        <v>2.026950026690532E-2</v>
      </c>
      <c r="Y58" s="27">
        <f t="shared" si="16"/>
        <v>2.5645409606549447E-2</v>
      </c>
      <c r="Z58" s="27">
        <f t="shared" si="16"/>
        <v>2.7393016750957247E-2</v>
      </c>
      <c r="AA58" s="27">
        <f t="shared" si="16"/>
        <v>2.7776167678472644E-2</v>
      </c>
      <c r="AC58" s="28">
        <f t="shared" si="21"/>
        <v>8.4124097219738427</v>
      </c>
      <c r="AD58" s="28">
        <f t="shared" si="22"/>
        <v>15.573014401376069</v>
      </c>
      <c r="AE58" s="28">
        <f t="shared" si="23"/>
        <v>6.3614526190649432</v>
      </c>
      <c r="AF58" s="28">
        <f t="shared" si="24"/>
        <v>2.0679887519504803</v>
      </c>
      <c r="AG58" s="28">
        <f t="shared" si="25"/>
        <v>0.45339240626057631</v>
      </c>
      <c r="AI58" s="28">
        <f t="shared" si="15"/>
        <v>2.3303538920873104</v>
      </c>
      <c r="AJ58" s="37">
        <f>+AD63*0.85+AD64*0.15</f>
        <v>-10.465463512037591</v>
      </c>
      <c r="AK58" s="28">
        <f t="shared" si="13"/>
        <v>-4.1044507560851855</v>
      </c>
      <c r="AL58" s="28">
        <f t="shared" si="11"/>
        <v>3.4080555915003581</v>
      </c>
      <c r="AM58" s="28">
        <f t="shared" si="5"/>
        <v>-1.6274209103521908</v>
      </c>
      <c r="AO58" s="21">
        <f t="shared" si="26"/>
        <v>1185656228.1126621</v>
      </c>
      <c r="AP58" s="21">
        <f t="shared" si="17"/>
        <v>1175190764.6006246</v>
      </c>
      <c r="AQ58" s="21">
        <f t="shared" si="18"/>
        <v>1171086313.8445394</v>
      </c>
      <c r="AR58" s="21">
        <f t="shared" si="19"/>
        <v>1174494369.4360397</v>
      </c>
      <c r="AS58" s="29">
        <f t="shared" si="20"/>
        <v>1172866948.5256875</v>
      </c>
      <c r="AU58" s="2">
        <f t="shared" si="27"/>
        <v>3.4905189999999999</v>
      </c>
      <c r="AV58" s="2">
        <f t="shared" si="28"/>
        <v>-10.4589256948874</v>
      </c>
      <c r="AW58" s="2">
        <f t="shared" si="29"/>
        <v>-13949444.6948874</v>
      </c>
    </row>
    <row r="59" spans="1:65">
      <c r="A59" s="22" t="s">
        <v>10</v>
      </c>
      <c r="B59" s="20">
        <v>40118</v>
      </c>
      <c r="C59" s="43">
        <v>1250379028.4422934</v>
      </c>
      <c r="D59" s="43">
        <v>1253023686.4422934</v>
      </c>
      <c r="E59" s="43">
        <v>1263850064.4422934</v>
      </c>
      <c r="F59" s="43">
        <v>1262203206.4422934</v>
      </c>
      <c r="G59" s="43">
        <v>1260121205.4422934</v>
      </c>
      <c r="H59" s="43">
        <v>1247169998.4422932</v>
      </c>
      <c r="I59" s="1">
        <f>+I58/5</f>
        <v>-12413800</v>
      </c>
      <c r="K59" s="6">
        <f t="shared" si="6"/>
        <v>2.6446580000000002</v>
      </c>
      <c r="L59" s="6">
        <f t="shared" si="7"/>
        <v>10.826378</v>
      </c>
      <c r="M59" s="6">
        <f t="shared" si="8"/>
        <v>-1.6468579999999999</v>
      </c>
      <c r="N59" s="6">
        <f t="shared" si="9"/>
        <v>-2.082001</v>
      </c>
      <c r="O59" s="6">
        <f t="shared" si="10"/>
        <v>-12.951207000000238</v>
      </c>
      <c r="W59" s="27">
        <f t="shared" si="16"/>
        <v>2.869100488902009E-3</v>
      </c>
      <c r="X59" s="27">
        <f t="shared" si="16"/>
        <v>1.2957701885701785E-2</v>
      </c>
      <c r="Y59" s="27">
        <f t="shared" si="16"/>
        <v>1.7071161037386474E-2</v>
      </c>
      <c r="Z59" s="27">
        <f t="shared" si="16"/>
        <v>1.8387503776817853E-2</v>
      </c>
      <c r="AA59" s="27">
        <f t="shared" si="16"/>
        <v>1.8249900759380013E-2</v>
      </c>
      <c r="AC59" s="28">
        <f t="shared" si="21"/>
        <v>3.5874630818166029</v>
      </c>
      <c r="AD59" s="28">
        <f t="shared" si="22"/>
        <v>12.614575612872068</v>
      </c>
      <c r="AE59" s="28">
        <f t="shared" si="23"/>
        <v>5.143383057620559</v>
      </c>
      <c r="AF59" s="28">
        <f t="shared" si="24"/>
        <v>1.6459273556272791</v>
      </c>
      <c r="AG59" s="28">
        <f t="shared" si="25"/>
        <v>-0.1720559272546538</v>
      </c>
      <c r="AI59" s="28">
        <f t="shared" si="15"/>
        <v>-3.9477359046830189</v>
      </c>
      <c r="AJ59" s="28">
        <f t="shared" ref="AJ59:AJ87" si="30">+AD64*0.85+AD65*0.15</f>
        <v>-14.278664584893249</v>
      </c>
      <c r="AK59" s="28">
        <f t="shared" si="13"/>
        <v>-0.2458733269148427</v>
      </c>
      <c r="AL59" s="28">
        <f t="shared" si="11"/>
        <v>5.273596888190891</v>
      </c>
      <c r="AM59" s="28">
        <f t="shared" si="5"/>
        <v>-1.0509092462658938</v>
      </c>
      <c r="AO59" s="21">
        <f t="shared" si="26"/>
        <v>1246431292.5376103</v>
      </c>
      <c r="AP59" s="21">
        <f t="shared" si="17"/>
        <v>1232152627.9527171</v>
      </c>
      <c r="AQ59" s="21">
        <f t="shared" si="18"/>
        <v>1231906754.6258023</v>
      </c>
      <c r="AR59" s="21">
        <f t="shared" si="19"/>
        <v>1237180351.5139933</v>
      </c>
      <c r="AS59" s="29">
        <f t="shared" si="20"/>
        <v>1236129442.2677274</v>
      </c>
      <c r="AU59" s="2">
        <f t="shared" si="27"/>
        <v>-3.2090300000002383</v>
      </c>
      <c r="AV59" s="2">
        <f t="shared" si="28"/>
        <v>-14.24958617456603</v>
      </c>
      <c r="AW59" s="2">
        <f t="shared" si="29"/>
        <v>-11040556.174565792</v>
      </c>
      <c r="BF59" s="2">
        <f>+C59+$I$59</f>
        <v>1237965228.4422934</v>
      </c>
      <c r="BG59" s="2">
        <f t="shared" ref="BG59:BK63" si="31">+D59+$I$59</f>
        <v>1240609886.4422934</v>
      </c>
      <c r="BH59" s="2">
        <f t="shared" si="31"/>
        <v>1251436264.4422934</v>
      </c>
      <c r="BI59" s="2">
        <f t="shared" si="31"/>
        <v>1249789406.4422934</v>
      </c>
      <c r="BJ59" s="2">
        <f t="shared" si="31"/>
        <v>1247707405.4422934</v>
      </c>
      <c r="BK59" s="2">
        <f t="shared" si="31"/>
        <v>1234756198.4422932</v>
      </c>
      <c r="BL59" s="2"/>
      <c r="BM59" s="2"/>
    </row>
    <row r="60" spans="1:65">
      <c r="A60" s="22" t="s">
        <v>10</v>
      </c>
      <c r="B60" s="20">
        <v>40148</v>
      </c>
      <c r="C60" s="43">
        <v>1297596472.31129</v>
      </c>
      <c r="D60" s="43">
        <v>1298384653.3112898</v>
      </c>
      <c r="E60" s="43">
        <v>1305695602.3112898</v>
      </c>
      <c r="F60" s="43">
        <v>1305998208.3112898</v>
      </c>
      <c r="G60" s="43">
        <v>1304912458.3112898</v>
      </c>
      <c r="H60" s="43">
        <v>1292957637.3112898</v>
      </c>
      <c r="I60" s="1">
        <f>+I59</f>
        <v>-12413800</v>
      </c>
      <c r="K60" s="6">
        <f t="shared" si="6"/>
        <v>0.78818099999976154</v>
      </c>
      <c r="L60" s="6">
        <f t="shared" si="7"/>
        <v>7.3109489999999999</v>
      </c>
      <c r="M60" s="6">
        <f t="shared" si="8"/>
        <v>0.30260599999999999</v>
      </c>
      <c r="N60" s="6">
        <f t="shared" si="9"/>
        <v>-1.08575</v>
      </c>
      <c r="O60" s="6">
        <f t="shared" si="10"/>
        <v>-11.954821000000001</v>
      </c>
      <c r="W60" s="27">
        <f t="shared" si="16"/>
        <v>4.2518119887609614E-3</v>
      </c>
      <c r="X60" s="27">
        <f t="shared" si="16"/>
        <v>1.1371807671358666E-2</v>
      </c>
      <c r="Y60" s="27">
        <f t="shared" si="16"/>
        <v>1.7008852456315074E-2</v>
      </c>
      <c r="Z60" s="27">
        <f t="shared" si="16"/>
        <v>1.8585320018082579E-2</v>
      </c>
      <c r="AA60" s="27">
        <f t="shared" si="16"/>
        <v>1.8040138374889641E-2</v>
      </c>
      <c r="AC60" s="28">
        <f t="shared" si="21"/>
        <v>5.5171362375470734</v>
      </c>
      <c r="AD60" s="28">
        <f t="shared" si="22"/>
        <v>9.2388812806103964</v>
      </c>
      <c r="AE60" s="28">
        <f t="shared" si="23"/>
        <v>7.3146094272201871</v>
      </c>
      <c r="AF60" s="28">
        <f t="shared" si="24"/>
        <v>2.0456187468627007</v>
      </c>
      <c r="AG60" s="28">
        <f t="shared" si="25"/>
        <v>-0.70742577697603082</v>
      </c>
      <c r="AI60" s="37">
        <f t="shared" si="15"/>
        <v>-6.1544156915010415</v>
      </c>
      <c r="AJ60" s="28">
        <f t="shared" si="30"/>
        <v>-12.070539649993792</v>
      </c>
      <c r="AK60" s="28">
        <f t="shared" si="13"/>
        <v>3.4659778661664391</v>
      </c>
      <c r="AL60" s="28">
        <f t="shared" si="11"/>
        <v>5.3787785202469243</v>
      </c>
      <c r="AM60" s="28">
        <f t="shared" si="5"/>
        <v>-1.0829942047260133</v>
      </c>
      <c r="AO60" s="21">
        <f t="shared" si="26"/>
        <v>1291442056.6197889</v>
      </c>
      <c r="AP60" s="21">
        <f t="shared" si="17"/>
        <v>1279371516.969795</v>
      </c>
      <c r="AQ60" s="21">
        <f t="shared" si="18"/>
        <v>1282837494.8359613</v>
      </c>
      <c r="AR60" s="21">
        <f t="shared" si="19"/>
        <v>1288216273.3562083</v>
      </c>
      <c r="AS60" s="29">
        <f t="shared" si="20"/>
        <v>1287133279.1514823</v>
      </c>
      <c r="AU60" s="2">
        <f t="shared" si="27"/>
        <v>-4.6388350000002383</v>
      </c>
      <c r="AV60" s="2">
        <f t="shared" si="28"/>
        <v>-10.463193159807682</v>
      </c>
      <c r="AW60" s="2">
        <f t="shared" si="29"/>
        <v>-5824358.1598074436</v>
      </c>
      <c r="BF60" s="2">
        <f t="shared" ref="BF60:BF63" si="32">+C60+$I$59</f>
        <v>1285182672.31129</v>
      </c>
      <c r="BG60" s="2">
        <f t="shared" si="31"/>
        <v>1285970853.3112898</v>
      </c>
      <c r="BH60" s="2">
        <f t="shared" si="31"/>
        <v>1293281802.3112898</v>
      </c>
      <c r="BI60" s="2">
        <f t="shared" si="31"/>
        <v>1293584408.3112898</v>
      </c>
      <c r="BJ60" s="2">
        <f t="shared" si="31"/>
        <v>1292498658.3112898</v>
      </c>
      <c r="BK60" s="2">
        <f t="shared" si="31"/>
        <v>1280543837.3112898</v>
      </c>
      <c r="BL60" s="2"/>
      <c r="BM60" s="2"/>
    </row>
    <row r="61" spans="1:65">
      <c r="A61" s="22" t="s">
        <v>10</v>
      </c>
      <c r="B61" s="20">
        <v>40179</v>
      </c>
      <c r="C61" s="43">
        <v>1433217951.4593356</v>
      </c>
      <c r="D61" s="43">
        <v>1440128308.4593356</v>
      </c>
      <c r="E61" s="43">
        <v>1444196708.4593358</v>
      </c>
      <c r="F61" s="43">
        <v>1447038024.4593358</v>
      </c>
      <c r="G61" s="43">
        <v>1450431660.4593358</v>
      </c>
      <c r="H61" s="43">
        <v>1440135496.4593356</v>
      </c>
      <c r="I61" s="1">
        <f>+I60</f>
        <v>-12413800</v>
      </c>
      <c r="K61" s="6">
        <f t="shared" si="6"/>
        <v>6.9103570000000003</v>
      </c>
      <c r="L61" s="6">
        <f t="shared" si="7"/>
        <v>4.0684000000002385</v>
      </c>
      <c r="M61" s="6">
        <f t="shared" si="8"/>
        <v>2.841316</v>
      </c>
      <c r="N61" s="6">
        <f t="shared" si="9"/>
        <v>3.3936359999999999</v>
      </c>
      <c r="O61" s="6">
        <f t="shared" si="10"/>
        <v>-10.296164000000239</v>
      </c>
      <c r="W61" s="27">
        <f t="shared" si="16"/>
        <v>-2.5034267638072141E-3</v>
      </c>
      <c r="X61" s="27">
        <f t="shared" si="16"/>
        <v>8.2309122512450831E-4</v>
      </c>
      <c r="Y61" s="27">
        <f t="shared" si="16"/>
        <v>6.1790060108395045E-3</v>
      </c>
      <c r="Z61" s="27">
        <f t="shared" si="16"/>
        <v>1.0186719396048672E-2</v>
      </c>
      <c r="AA61" s="27">
        <f t="shared" si="16"/>
        <v>9.1350567096331568E-3</v>
      </c>
      <c r="AC61" s="28">
        <f t="shared" si="21"/>
        <v>-3.5879561780522495</v>
      </c>
      <c r="AD61" s="28">
        <f t="shared" si="22"/>
        <v>4.7676252975893521</v>
      </c>
      <c r="AE61" s="28">
        <f t="shared" si="23"/>
        <v>7.6761932173732133</v>
      </c>
      <c r="AF61" s="28">
        <f t="shared" si="24"/>
        <v>5.7439267679856423</v>
      </c>
      <c r="AG61" s="28">
        <f t="shared" si="25"/>
        <v>-1.5072618410506671</v>
      </c>
      <c r="AI61" s="28">
        <f t="shared" si="15"/>
        <v>-7.8066340011197113</v>
      </c>
      <c r="AJ61" s="28">
        <f t="shared" si="30"/>
        <v>-3.39466100579889</v>
      </c>
      <c r="AK61" s="28">
        <f t="shared" si="13"/>
        <v>6.1493967202459734</v>
      </c>
      <c r="AL61" s="28">
        <f t="shared" si="11"/>
        <v>6.2818879975965078</v>
      </c>
      <c r="AM61" s="28">
        <f t="shared" si="5"/>
        <v>5.9217238643252124E-2</v>
      </c>
      <c r="AO61" s="21">
        <f t="shared" si="26"/>
        <v>1425411317.458216</v>
      </c>
      <c r="AP61" s="21">
        <f t="shared" si="17"/>
        <v>1422016656.4524171</v>
      </c>
      <c r="AQ61" s="21">
        <f t="shared" si="18"/>
        <v>1428166053.1726632</v>
      </c>
      <c r="AR61" s="21">
        <f t="shared" si="19"/>
        <v>1434447941.1702597</v>
      </c>
      <c r="AS61" s="29">
        <f t="shared" si="20"/>
        <v>1434507158.4089029</v>
      </c>
      <c r="AU61" s="2">
        <f t="shared" si="27"/>
        <v>6.9175449999999996</v>
      </c>
      <c r="AV61" s="2">
        <f t="shared" si="28"/>
        <v>1.289206949567318</v>
      </c>
      <c r="AW61" s="2">
        <f t="shared" si="29"/>
        <v>-5628338.050432682</v>
      </c>
      <c r="BF61" s="2">
        <f t="shared" si="32"/>
        <v>1420804151.4593356</v>
      </c>
      <c r="BG61" s="2">
        <f t="shared" si="31"/>
        <v>1427714508.4593356</v>
      </c>
      <c r="BH61" s="2">
        <f t="shared" si="31"/>
        <v>1431782908.4593358</v>
      </c>
      <c r="BI61" s="2">
        <f t="shared" si="31"/>
        <v>1434624224.4593358</v>
      </c>
      <c r="BJ61" s="2">
        <f t="shared" si="31"/>
        <v>1438017860.4593358</v>
      </c>
      <c r="BK61" s="2">
        <f t="shared" si="31"/>
        <v>1427721696.4593356</v>
      </c>
      <c r="BL61" s="2"/>
      <c r="BM61" s="2"/>
    </row>
    <row r="62" spans="1:65">
      <c r="A62" s="22" t="s">
        <v>10</v>
      </c>
      <c r="B62" s="20">
        <v>40210</v>
      </c>
      <c r="C62" s="43">
        <v>1382756961.1195383</v>
      </c>
      <c r="D62" s="43">
        <v>1382905578.1195383</v>
      </c>
      <c r="E62" s="43">
        <v>1385106986.1195383</v>
      </c>
      <c r="F62" s="43">
        <v>1388598537.1195383</v>
      </c>
      <c r="G62" s="43">
        <v>1389613155.1195383</v>
      </c>
      <c r="H62" s="43">
        <v>1389613155.1195383</v>
      </c>
      <c r="I62" s="1">
        <f>+I61</f>
        <v>-12413800</v>
      </c>
      <c r="K62" s="6">
        <f t="shared" si="6"/>
        <v>0.148617</v>
      </c>
      <c r="L62" s="6">
        <f t="shared" si="7"/>
        <v>2.2014079999999998</v>
      </c>
      <c r="M62" s="6">
        <f t="shared" si="8"/>
        <v>3.4915509999999998</v>
      </c>
      <c r="N62" s="6">
        <f t="shared" si="9"/>
        <v>1.014618</v>
      </c>
      <c r="O62" s="6">
        <f t="shared" si="10"/>
        <v>0</v>
      </c>
      <c r="W62" s="27">
        <f t="shared" si="16"/>
        <v>-3.3381847887447515E-3</v>
      </c>
      <c r="X62" s="27">
        <f t="shared" si="16"/>
        <v>-5.403106278069789E-3</v>
      </c>
      <c r="Y62" s="27">
        <f t="shared" si="16"/>
        <v>-3.1962083088794282E-4</v>
      </c>
      <c r="Z62" s="27">
        <f t="shared" si="16"/>
        <v>3.6823987497654025E-3</v>
      </c>
      <c r="AA62" s="27">
        <f t="shared" si="16"/>
        <v>2.1820765439575849E-3</v>
      </c>
      <c r="AC62" s="28">
        <f t="shared" si="21"/>
        <v>-4.615898254140161</v>
      </c>
      <c r="AD62" s="28">
        <f t="shared" si="22"/>
        <v>-2.8552845635295192</v>
      </c>
      <c r="AE62" s="28">
        <f t="shared" si="23"/>
        <v>7.0292248888405666</v>
      </c>
      <c r="AF62" s="28">
        <f t="shared" si="24"/>
        <v>5.5338204336851078</v>
      </c>
      <c r="AG62" s="28">
        <f t="shared" si="25"/>
        <v>-2.0745809740029788</v>
      </c>
      <c r="AI62" s="28">
        <f t="shared" si="15"/>
        <v>-4.0223364783834858</v>
      </c>
      <c r="AJ62" s="28">
        <f t="shared" si="30"/>
        <v>7.0920590628570785</v>
      </c>
      <c r="AK62" s="28">
        <f t="shared" si="13"/>
        <v>5.2404062922772399</v>
      </c>
      <c r="AL62" s="28">
        <f t="shared" si="11"/>
        <v>6.1784048505339682</v>
      </c>
      <c r="AM62" s="28">
        <f>AG91</f>
        <v>0.36912818298844208</v>
      </c>
      <c r="AO62" s="21">
        <f t="shared" si="26"/>
        <v>1378734624.6411548</v>
      </c>
      <c r="AP62" s="21">
        <f t="shared" si="17"/>
        <v>1385826683.7040119</v>
      </c>
      <c r="AQ62" s="21">
        <f t="shared" si="18"/>
        <v>1391067089.9962893</v>
      </c>
      <c r="AR62" s="21">
        <f t="shared" si="19"/>
        <v>1397245494.8468232</v>
      </c>
      <c r="AS62" s="29">
        <f t="shared" si="20"/>
        <v>1397614623.0298116</v>
      </c>
      <c r="AU62" s="2">
        <f t="shared" si="27"/>
        <v>6.8561940000000003</v>
      </c>
      <c r="AV62" s="2">
        <f t="shared" si="28"/>
        <v>14.857661910273313</v>
      </c>
      <c r="AW62" s="2">
        <f t="shared" si="29"/>
        <v>8001467.9102733135</v>
      </c>
      <c r="BF62" s="2">
        <f t="shared" si="32"/>
        <v>1370343161.1195383</v>
      </c>
      <c r="BG62" s="2">
        <f t="shared" si="31"/>
        <v>1370491778.1195383</v>
      </c>
      <c r="BH62" s="2">
        <f t="shared" si="31"/>
        <v>1372693186.1195383</v>
      </c>
      <c r="BI62" s="2">
        <f t="shared" si="31"/>
        <v>1376184737.1195383</v>
      </c>
      <c r="BJ62" s="2">
        <f t="shared" si="31"/>
        <v>1377199355.1195383</v>
      </c>
      <c r="BK62" s="2">
        <f t="shared" si="31"/>
        <v>1377199355.1195383</v>
      </c>
      <c r="BL62" s="2"/>
      <c r="BM62" s="2"/>
    </row>
    <row r="63" spans="1:65">
      <c r="A63" s="22" t="s">
        <v>10</v>
      </c>
      <c r="B63" s="20">
        <v>40238</v>
      </c>
      <c r="C63" s="43">
        <v>1332796298.6621883</v>
      </c>
      <c r="D63" s="43">
        <v>1333290320.6621883</v>
      </c>
      <c r="E63" s="43">
        <v>1331563940.6621883</v>
      </c>
      <c r="F63" s="43">
        <v>1335657088.6621883</v>
      </c>
      <c r="G63" s="43">
        <v>1334014785.6621883</v>
      </c>
      <c r="H63" s="43">
        <v>1324483131.6621883</v>
      </c>
      <c r="I63" s="1">
        <f>+I62</f>
        <v>-12413800</v>
      </c>
      <c r="K63" s="6">
        <f t="shared" si="6"/>
        <v>0.49402200000000002</v>
      </c>
      <c r="L63" s="6">
        <f t="shared" si="7"/>
        <v>-1.72638</v>
      </c>
      <c r="M63" s="6">
        <f t="shared" si="8"/>
        <v>4.0931480000000002</v>
      </c>
      <c r="N63" s="6">
        <f t="shared" si="9"/>
        <v>-1.6423030000000001</v>
      </c>
      <c r="O63" s="6">
        <f t="shared" si="10"/>
        <v>-9.5316539999999996</v>
      </c>
      <c r="W63" s="27">
        <f t="shared" si="16"/>
        <v>-6.7614701285793697E-3</v>
      </c>
      <c r="X63" s="27">
        <f t="shared" si="16"/>
        <v>-1.4086448026239214E-2</v>
      </c>
      <c r="Y63" s="27">
        <f t="shared" si="16"/>
        <v>-1.064635375163977E-2</v>
      </c>
      <c r="Z63" s="27">
        <f t="shared" si="16"/>
        <v>-5.8006599701587664E-3</v>
      </c>
      <c r="AA63" s="27">
        <f t="shared" si="16"/>
        <v>-7.1588056572046543E-3</v>
      </c>
      <c r="AC63" s="37">
        <f t="shared" si="21"/>
        <v>-9.0116623608855342</v>
      </c>
      <c r="AD63" s="37">
        <f t="shared" si="22"/>
        <v>-9.7627034297833788</v>
      </c>
      <c r="AE63" s="37">
        <f t="shared" si="23"/>
        <v>4.5849449162351252</v>
      </c>
      <c r="AF63" s="37">
        <f t="shared" si="24"/>
        <v>6.4583227364082649</v>
      </c>
      <c r="AG63" s="37">
        <f t="shared" si="25"/>
        <v>-1.8101315447387751</v>
      </c>
      <c r="AI63" s="28">
        <f t="shared" si="15"/>
        <v>-0.13717237096943247</v>
      </c>
      <c r="AJ63" s="28">
        <f t="shared" si="30"/>
        <v>15.608879526410021</v>
      </c>
      <c r="AK63" s="28">
        <f t="shared" si="13"/>
        <v>8.0183992496606304</v>
      </c>
      <c r="AL63" s="28">
        <f t="shared" si="11"/>
        <v>4.3931247789662731</v>
      </c>
      <c r="AM63" s="28">
        <f t="shared" si="5"/>
        <v>0.44804437966963206</v>
      </c>
      <c r="AO63" s="21">
        <f t="shared" si="26"/>
        <v>1332659126.2912188</v>
      </c>
      <c r="AP63" s="21">
        <f t="shared" si="17"/>
        <v>1348268005.8176289</v>
      </c>
      <c r="AQ63" s="21">
        <f t="shared" si="18"/>
        <v>1356286405.0672896</v>
      </c>
      <c r="AR63" s="21">
        <f t="shared" si="19"/>
        <v>1360679529.8462558</v>
      </c>
      <c r="AS63" s="29">
        <f t="shared" si="20"/>
        <v>1361127574.2259254</v>
      </c>
      <c r="AU63" s="2">
        <f t="shared" si="27"/>
        <v>-8.313167</v>
      </c>
      <c r="AV63" s="2">
        <f t="shared" si="28"/>
        <v>28.331275563737154</v>
      </c>
      <c r="AW63" s="2">
        <f t="shared" si="29"/>
        <v>36644442.563737154</v>
      </c>
      <c r="BF63" s="2">
        <f t="shared" si="32"/>
        <v>1320382498.6621883</v>
      </c>
      <c r="BG63" s="2">
        <f t="shared" si="31"/>
        <v>1320876520.6621883</v>
      </c>
      <c r="BH63" s="2">
        <f t="shared" si="31"/>
        <v>1319150140.6621883</v>
      </c>
      <c r="BI63" s="2">
        <f t="shared" si="31"/>
        <v>1323243288.6621883</v>
      </c>
      <c r="BJ63" s="2">
        <f t="shared" si="31"/>
        <v>1321600985.6621883</v>
      </c>
      <c r="BK63" s="2">
        <f t="shared" si="31"/>
        <v>1312069331.6621883</v>
      </c>
      <c r="BL63" s="2"/>
      <c r="BM63" s="2"/>
    </row>
    <row r="64" spans="1:65">
      <c r="A64" s="5" t="s">
        <v>10</v>
      </c>
      <c r="B64" s="20">
        <v>40269</v>
      </c>
      <c r="C64" s="21">
        <v>1001385380.051363</v>
      </c>
      <c r="D64" s="21">
        <v>1004537044.051363</v>
      </c>
      <c r="E64" s="21">
        <v>995945804.05136299</v>
      </c>
      <c r="F64" s="21">
        <v>997839364.05136299</v>
      </c>
      <c r="G64" s="21">
        <v>996246061.05136299</v>
      </c>
      <c r="H64" s="21">
        <v>996246061.05136299</v>
      </c>
      <c r="K64" s="6">
        <f t="shared" si="6"/>
        <v>3.1516639999999998</v>
      </c>
      <c r="L64" s="6">
        <f t="shared" si="7"/>
        <v>-8.5912400000000009</v>
      </c>
      <c r="M64" s="6">
        <f t="shared" si="8"/>
        <v>1.8935599999999999</v>
      </c>
      <c r="N64" s="6">
        <f t="shared" si="9"/>
        <v>-1.5933029999999999</v>
      </c>
      <c r="O64" s="6">
        <f t="shared" si="10"/>
        <v>0</v>
      </c>
      <c r="W64" s="27">
        <f t="shared" ref="W64:AA75" si="33">Q40</f>
        <v>-5.5610200638643329E-3</v>
      </c>
      <c r="X64" s="27">
        <f t="shared" si="33"/>
        <v>-1.9988802746362066E-2</v>
      </c>
      <c r="Y64" s="27">
        <f t="shared" si="33"/>
        <v>-1.9497304504589395E-2</v>
      </c>
      <c r="Z64" s="27">
        <f t="shared" si="33"/>
        <v>-1.3248275394679493E-2</v>
      </c>
      <c r="AA64" s="27">
        <f t="shared" si="33"/>
        <v>-1.4317524768175495E-2</v>
      </c>
      <c r="AC64" s="28">
        <f t="shared" si="21"/>
        <v>-5.5687241901260398</v>
      </c>
      <c r="AD64" s="28">
        <f t="shared" si="22"/>
        <v>-14.447770644811463</v>
      </c>
      <c r="AE64" s="28">
        <f t="shared" si="23"/>
        <v>0.49217915363210452</v>
      </c>
      <c r="AF64" s="28">
        <f t="shared" si="24"/>
        <v>6.2576863901791553</v>
      </c>
      <c r="AG64" s="28">
        <f t="shared" si="25"/>
        <v>-1.0707306902479763</v>
      </c>
      <c r="AI64" s="28">
        <f t="shared" si="15"/>
        <v>3.8198793619932436</v>
      </c>
      <c r="AJ64" s="28">
        <f t="shared" si="30"/>
        <v>16.85538682201042</v>
      </c>
      <c r="AK64" s="28">
        <f t="shared" si="13"/>
        <v>7.3350418664302079</v>
      </c>
      <c r="AL64" s="28">
        <f t="shared" si="11"/>
        <v>2.7405256276227461</v>
      </c>
      <c r="AM64" s="28">
        <f t="shared" si="5"/>
        <v>0</v>
      </c>
      <c r="AU64" s="2"/>
      <c r="AW64" s="2">
        <f>+SUM(AW52:AW63)</f>
        <v>346246951.50395155</v>
      </c>
      <c r="BF64" s="2"/>
    </row>
    <row r="65" spans="1:39">
      <c r="A65" s="5" t="s">
        <v>10</v>
      </c>
      <c r="B65" s="20">
        <v>40299</v>
      </c>
      <c r="C65" s="21">
        <v>985769030.08580482</v>
      </c>
      <c r="D65" s="21">
        <v>988775617.08580482</v>
      </c>
      <c r="E65" s="21">
        <v>981844516.08580482</v>
      </c>
      <c r="F65" s="21">
        <v>981507011.08580482</v>
      </c>
      <c r="G65" s="21">
        <v>978764001.08580482</v>
      </c>
      <c r="H65" s="21">
        <v>965540726.08580482</v>
      </c>
      <c r="K65" s="6">
        <f t="shared" si="6"/>
        <v>3.0065870000000001</v>
      </c>
      <c r="L65" s="6">
        <f t="shared" si="7"/>
        <v>-6.931101</v>
      </c>
      <c r="M65" s="6">
        <f t="shared" si="8"/>
        <v>-0.337505</v>
      </c>
      <c r="N65" s="6">
        <f t="shared" si="9"/>
        <v>-2.7430099999999999</v>
      </c>
      <c r="O65" s="6">
        <f t="shared" si="10"/>
        <v>-13.223274999999999</v>
      </c>
      <c r="W65" s="27">
        <f t="shared" si="33"/>
        <v>-1.167082298220683E-3</v>
      </c>
      <c r="X65" s="27">
        <f t="shared" si="33"/>
        <v>-1.4679777975892689E-2</v>
      </c>
      <c r="Y65" s="27">
        <f t="shared" si="33"/>
        <v>-1.5528368286425934E-2</v>
      </c>
      <c r="Z65" s="27">
        <f t="shared" si="33"/>
        <v>-1.0112771793322569E-2</v>
      </c>
      <c r="AA65" s="27">
        <f t="shared" si="33"/>
        <v>-1.1155681093882923E-2</v>
      </c>
      <c r="AC65" s="28">
        <f t="shared" si="21"/>
        <v>-1.1504735851473147</v>
      </c>
      <c r="AD65" s="28">
        <f t="shared" si="22"/>
        <v>-13.32039691202338</v>
      </c>
      <c r="AE65" s="28">
        <f t="shared" si="23"/>
        <v>-0.83651404735456758</v>
      </c>
      <c r="AF65" s="28">
        <f t="shared" si="24"/>
        <v>5.3385273023425892</v>
      </c>
      <c r="AG65" s="28">
        <f t="shared" si="25"/>
        <v>-1.0280676896808441</v>
      </c>
      <c r="AI65" s="28">
        <f t="shared" si="15"/>
        <v>8.8442916036232422</v>
      </c>
      <c r="AJ65" s="28">
        <f t="shared" si="30"/>
        <v>15.211741369511456</v>
      </c>
      <c r="AK65" s="28">
        <f t="shared" si="13"/>
        <v>6.4722068426519757</v>
      </c>
      <c r="AL65" s="28">
        <f t="shared" si="11"/>
        <v>2.7345073488273455</v>
      </c>
      <c r="AM65" s="28"/>
    </row>
    <row r="66" spans="1:39">
      <c r="A66" s="5" t="s">
        <v>10</v>
      </c>
      <c r="B66" s="20">
        <v>40330</v>
      </c>
      <c r="C66" s="21">
        <v>893843548.52850342</v>
      </c>
      <c r="D66" s="21">
        <v>895050496.52850342</v>
      </c>
      <c r="E66" s="21">
        <v>891674501.52850342</v>
      </c>
      <c r="F66" s="21">
        <v>889808310.52850354</v>
      </c>
      <c r="G66" s="21">
        <v>887656606.52850354</v>
      </c>
      <c r="H66" s="21">
        <v>875998755.52850342</v>
      </c>
      <c r="K66" s="6">
        <f t="shared" si="6"/>
        <v>1.2069479999999999</v>
      </c>
      <c r="L66" s="6">
        <f t="shared" si="7"/>
        <v>-3.3759950000000001</v>
      </c>
      <c r="M66" s="6">
        <f t="shared" si="8"/>
        <v>-1.8661909999998807</v>
      </c>
      <c r="N66" s="6">
        <f t="shared" si="9"/>
        <v>-2.1517040000000001</v>
      </c>
      <c r="O66" s="6">
        <f t="shared" si="10"/>
        <v>-11.65785100000012</v>
      </c>
      <c r="W66" s="27">
        <f t="shared" si="33"/>
        <v>1.951877086261222E-3</v>
      </c>
      <c r="X66" s="27">
        <f t="shared" si="33"/>
        <v>-3.6285348027891859E-3</v>
      </c>
      <c r="Y66" s="27">
        <f t="shared" si="33"/>
        <v>-9.4284002749337476E-3</v>
      </c>
      <c r="Z66" s="27">
        <f t="shared" si="33"/>
        <v>-5.9382311964854681E-3</v>
      </c>
      <c r="AA66" s="27">
        <f t="shared" si="33"/>
        <v>-5.8724935641971017E-3</v>
      </c>
      <c r="AC66" s="28">
        <f t="shared" si="21"/>
        <v>1.7446727410752063</v>
      </c>
      <c r="AD66" s="28">
        <f t="shared" si="22"/>
        <v>-4.9880151651594655</v>
      </c>
      <c r="AE66" s="28">
        <f t="shared" si="23"/>
        <v>-5.184172334609638</v>
      </c>
      <c r="AF66" s="28">
        <f t="shared" si="24"/>
        <v>3.1196651140446656</v>
      </c>
      <c r="AG66" s="28">
        <f t="shared" si="25"/>
        <v>5.8759158516495269E-2</v>
      </c>
      <c r="AI66" s="28">
        <f t="shared" si="15"/>
        <v>10.849122540379291</v>
      </c>
      <c r="AJ66" s="28">
        <f t="shared" si="30"/>
        <v>12.23484604994775</v>
      </c>
      <c r="AK66" s="28">
        <f t="shared" si="13"/>
        <v>4.4898893157591919</v>
      </c>
      <c r="AL66" s="28">
        <f t="shared" si="11"/>
        <v>3.5295686277097866</v>
      </c>
      <c r="AM66" s="28"/>
    </row>
    <row r="67" spans="1:39">
      <c r="A67" s="5" t="s">
        <v>10</v>
      </c>
      <c r="B67" s="20">
        <v>40360</v>
      </c>
      <c r="C67" s="21">
        <v>908376381.98380637</v>
      </c>
      <c r="D67" s="21">
        <v>908752024.98380637</v>
      </c>
      <c r="E67" s="21">
        <v>907181105.98380637</v>
      </c>
      <c r="F67" s="21">
        <v>899165538.98380625</v>
      </c>
      <c r="G67" s="21">
        <v>896096286.98380625</v>
      </c>
      <c r="H67" s="21">
        <v>888243353.98380625</v>
      </c>
      <c r="K67" s="6">
        <f t="shared" si="6"/>
        <v>0.375643</v>
      </c>
      <c r="L67" s="6">
        <f t="shared" si="7"/>
        <v>-1.570919</v>
      </c>
      <c r="M67" s="6">
        <f t="shared" si="8"/>
        <v>-8.0155670000001198</v>
      </c>
      <c r="N67" s="6">
        <f t="shared" si="9"/>
        <v>-3.0692520000000001</v>
      </c>
      <c r="O67" s="6">
        <f t="shared" si="10"/>
        <v>-7.8529330000000002</v>
      </c>
      <c r="W67" s="27">
        <f t="shared" si="33"/>
        <v>8.4478578123837033E-3</v>
      </c>
      <c r="X67" s="27">
        <f t="shared" si="33"/>
        <v>1.4650513461509567E-2</v>
      </c>
      <c r="Y67" s="27">
        <f t="shared" si="33"/>
        <v>1.0264135996363494E-2</v>
      </c>
      <c r="Z67" s="27">
        <f t="shared" si="33"/>
        <v>1.2565201383834134E-2</v>
      </c>
      <c r="AA67" s="27">
        <f t="shared" si="33"/>
        <v>1.2948594848319355E-2</v>
      </c>
      <c r="AC67" s="28">
        <f t="shared" si="21"/>
        <v>7.6738345151267415</v>
      </c>
      <c r="AD67" s="28">
        <f t="shared" si="22"/>
        <v>5.6343458972443701</v>
      </c>
      <c r="AE67" s="28">
        <f t="shared" si="23"/>
        <v>-3.9844816918046906</v>
      </c>
      <c r="AF67" s="28">
        <f t="shared" si="24"/>
        <v>2.0902334513787473</v>
      </c>
      <c r="AG67" s="28">
        <f t="shared" si="25"/>
        <v>0.34826556814532061</v>
      </c>
      <c r="AI67" s="28">
        <f t="shared" si="15"/>
        <v>9.8134319372854097</v>
      </c>
      <c r="AJ67" s="28">
        <f t="shared" si="30"/>
        <v>9.6284366831451162</v>
      </c>
      <c r="AK67" s="28">
        <f t="shared" si="13"/>
        <v>0.90604171965698499</v>
      </c>
      <c r="AL67" s="28">
        <f t="shared" si="11"/>
        <v>2.6037655392507792</v>
      </c>
      <c r="AM67" s="28"/>
    </row>
    <row r="68" spans="1:39">
      <c r="A68" s="5" t="s">
        <v>10</v>
      </c>
      <c r="B68" s="20">
        <v>40391</v>
      </c>
      <c r="C68" s="21">
        <v>951519880.31237483</v>
      </c>
      <c r="D68" s="21">
        <v>954442404.31237483</v>
      </c>
      <c r="E68" s="21">
        <v>952900898.31237483</v>
      </c>
      <c r="F68" s="21">
        <v>944376327.31237471</v>
      </c>
      <c r="G68" s="21">
        <v>939433217.31237471</v>
      </c>
      <c r="H68" s="21">
        <v>932277562.31237471</v>
      </c>
      <c r="K68" s="6">
        <f t="shared" ref="K68:K92" si="34">(D68-C68)/1000000</f>
        <v>2.9225240000000001</v>
      </c>
      <c r="L68" s="6">
        <f t="shared" ref="L68:L92" si="35">(E68-D68)/1000000</f>
        <v>-1.541506</v>
      </c>
      <c r="M68" s="6">
        <f t="shared" ref="M68:M92" si="36">(F68-E68)/1000000</f>
        <v>-8.5245710000001189</v>
      </c>
      <c r="N68" s="6">
        <f t="shared" ref="N68:N92" si="37">(G68-F68)/1000000</f>
        <v>-4.9431099999999999</v>
      </c>
      <c r="O68" s="6">
        <f t="shared" ref="O68:O92" si="38">(H68-G68)/1000000</f>
        <v>-7.1556550000000003</v>
      </c>
      <c r="W68" s="27">
        <f t="shared" si="33"/>
        <v>1.1579366709079839E-2</v>
      </c>
      <c r="X68" s="27">
        <f t="shared" si="33"/>
        <v>2.7714009805507527E-2</v>
      </c>
      <c r="Y68" s="27">
        <f t="shared" si="33"/>
        <v>2.7892174871761013E-2</v>
      </c>
      <c r="Z68" s="27">
        <f t="shared" si="33"/>
        <v>3.1755203451435787E-2</v>
      </c>
      <c r="AA68" s="27">
        <f t="shared" si="33"/>
        <v>3.2216570511188321E-2</v>
      </c>
      <c r="AC68" s="28">
        <f t="shared" si="21"/>
        <v>11.017997625116745</v>
      </c>
      <c r="AD68" s="28">
        <f t="shared" si="22"/>
        <v>15.352433667995761</v>
      </c>
      <c r="AE68" s="28">
        <f t="shared" si="23"/>
        <v>0.16952760251736265</v>
      </c>
      <c r="AF68" s="28">
        <f t="shared" si="24"/>
        <v>3.6757484917754226</v>
      </c>
      <c r="AG68" s="28">
        <f t="shared" si="25"/>
        <v>0.43899992947580202</v>
      </c>
      <c r="AI68" s="28">
        <f t="shared" si="15"/>
        <v>6.7547526054010438</v>
      </c>
      <c r="AJ68" s="28">
        <f t="shared" si="30"/>
        <v>3.4240733694947596</v>
      </c>
      <c r="AK68" s="28">
        <f t="shared" si="13"/>
        <v>-0.66721466033768484</v>
      </c>
      <c r="AL68" s="28">
        <f t="shared" si="11"/>
        <v>1.8446014938555795</v>
      </c>
      <c r="AM68" s="28"/>
    </row>
    <row r="69" spans="1:39">
      <c r="A69" s="5" t="s">
        <v>10</v>
      </c>
      <c r="B69" s="20">
        <v>40422</v>
      </c>
      <c r="C69" s="21">
        <v>977842244.23679554</v>
      </c>
      <c r="D69" s="21">
        <v>984163866.23679554</v>
      </c>
      <c r="E69" s="21">
        <v>988354527.23679554</v>
      </c>
      <c r="F69" s="21">
        <v>979262798.23679554</v>
      </c>
      <c r="G69" s="21">
        <v>975160661.23679554</v>
      </c>
      <c r="H69" s="21">
        <v>971364698.23679554</v>
      </c>
      <c r="K69" s="6">
        <f t="shared" si="34"/>
        <v>6.3216219999999996</v>
      </c>
      <c r="L69" s="6">
        <f t="shared" si="35"/>
        <v>4.1906610000000004</v>
      </c>
      <c r="M69" s="6">
        <f t="shared" si="36"/>
        <v>-9.0917290000000008</v>
      </c>
      <c r="N69" s="6">
        <f t="shared" si="37"/>
        <v>-4.1021369999999999</v>
      </c>
      <c r="O69" s="6">
        <f t="shared" si="38"/>
        <v>-3.795963</v>
      </c>
      <c r="W69" s="27">
        <f t="shared" si="33"/>
        <v>1.0774230143056129E-2</v>
      </c>
      <c r="X69" s="27">
        <f t="shared" si="33"/>
        <v>2.8222926826648238E-2</v>
      </c>
      <c r="Y69" s="27">
        <f t="shared" si="33"/>
        <v>3.2142015146128716E-2</v>
      </c>
      <c r="Z69" s="27">
        <f t="shared" si="33"/>
        <v>3.5024994160371151E-2</v>
      </c>
      <c r="AA69" s="27">
        <f t="shared" si="33"/>
        <v>3.6294970725528397E-2</v>
      </c>
      <c r="AC69" s="28">
        <f t="shared" si="21"/>
        <v>10.535497383009735</v>
      </c>
      <c r="AD69" s="28">
        <f t="shared" si="22"/>
        <v>17.062072724090839</v>
      </c>
      <c r="AE69" s="28">
        <f t="shared" si="23"/>
        <v>3.8322501176830031</v>
      </c>
      <c r="AF69" s="28">
        <f t="shared" si="24"/>
        <v>2.8190986693744051</v>
      </c>
      <c r="AG69" s="28">
        <f t="shared" si="25"/>
        <v>1.2418367346014989</v>
      </c>
      <c r="AI69" s="28">
        <f t="shared" si="15"/>
        <v>4.5191585717019942</v>
      </c>
      <c r="AJ69" s="28">
        <f t="shared" si="30"/>
        <v>-3.5725155948698113</v>
      </c>
      <c r="AK69" s="28">
        <f t="shared" si="13"/>
        <v>-4.6649816244138149</v>
      </c>
      <c r="AL69" s="28">
        <f t="shared" si="11"/>
        <v>1.7385163564435449</v>
      </c>
      <c r="AM69" s="28"/>
    </row>
    <row r="70" spans="1:39">
      <c r="A70" s="5" t="s">
        <v>10</v>
      </c>
      <c r="B70" s="20">
        <v>40452</v>
      </c>
      <c r="C70" s="21">
        <v>1191771856.4592094</v>
      </c>
      <c r="D70" s="21">
        <v>1197878224.4592094</v>
      </c>
      <c r="E70" s="21">
        <v>1206934525.4592094</v>
      </c>
      <c r="F70" s="21">
        <v>1201211805.4592094</v>
      </c>
      <c r="G70" s="21">
        <v>1194620722.4592094</v>
      </c>
      <c r="H70" s="21">
        <v>1191292050.4592094</v>
      </c>
      <c r="K70" s="6">
        <f t="shared" si="34"/>
        <v>6.1063679999999998</v>
      </c>
      <c r="L70" s="6">
        <f t="shared" si="35"/>
        <v>9.0563009999999995</v>
      </c>
      <c r="M70" s="6">
        <f t="shared" si="36"/>
        <v>-5.7227199999999998</v>
      </c>
      <c r="N70" s="6">
        <f t="shared" si="37"/>
        <v>-6.5910830000000002</v>
      </c>
      <c r="O70" s="6">
        <f t="shared" si="38"/>
        <v>-3.3286720000000001</v>
      </c>
      <c r="W70" s="27">
        <f t="shared" si="33"/>
        <v>7.1091234504737522E-3</v>
      </c>
      <c r="X70" s="27">
        <f t="shared" si="33"/>
        <v>2.026950026690532E-2</v>
      </c>
      <c r="Y70" s="27">
        <f t="shared" si="33"/>
        <v>2.5645409606549447E-2</v>
      </c>
      <c r="Z70" s="27">
        <f t="shared" si="33"/>
        <v>2.7393016750957247E-2</v>
      </c>
      <c r="AA70" s="27">
        <f t="shared" si="33"/>
        <v>2.7776167678472644E-2</v>
      </c>
      <c r="AC70" s="28">
        <f t="shared" si="21"/>
        <v>8.4724532523688048</v>
      </c>
      <c r="AD70" s="28">
        <f t="shared" si="22"/>
        <v>15.68416671022139</v>
      </c>
      <c r="AE70" s="28">
        <f t="shared" si="23"/>
        <v>6.406857453864081</v>
      </c>
      <c r="AF70" s="28">
        <f t="shared" si="24"/>
        <v>2.0827490108522611</v>
      </c>
      <c r="AG70" s="28">
        <f t="shared" si="25"/>
        <v>0.45662849218909685</v>
      </c>
      <c r="AI70" s="28">
        <f t="shared" si="15"/>
        <v>2.9078959678559233</v>
      </c>
      <c r="AJ70" s="28">
        <f t="shared" si="30"/>
        <v>-10.083724750906811</v>
      </c>
      <c r="AK70" s="28">
        <f t="shared" si="13"/>
        <v>-4.1752873175981531</v>
      </c>
      <c r="AL70" s="28">
        <f t="shared" si="11"/>
        <v>3.1595627010970966</v>
      </c>
      <c r="AM70" s="28"/>
    </row>
    <row r="71" spans="1:39">
      <c r="A71" s="5" t="s">
        <v>10</v>
      </c>
      <c r="B71" s="20">
        <v>40483</v>
      </c>
      <c r="C71" s="21">
        <v>1242458091.6437018</v>
      </c>
      <c r="D71" s="21">
        <v>1244767023.6437018</v>
      </c>
      <c r="E71" s="21">
        <v>1255351752.6437018</v>
      </c>
      <c r="F71" s="21">
        <v>1257769484.6437016</v>
      </c>
      <c r="G71" s="21">
        <v>1252876414.6437016</v>
      </c>
      <c r="H71" s="21">
        <v>1244784167.6437016</v>
      </c>
      <c r="K71" s="6">
        <f t="shared" si="34"/>
        <v>2.308932</v>
      </c>
      <c r="L71" s="6">
        <f t="shared" si="35"/>
        <v>10.584728999999999</v>
      </c>
      <c r="M71" s="6">
        <f t="shared" si="36"/>
        <v>2.4177319999997615</v>
      </c>
      <c r="N71" s="6">
        <f t="shared" si="37"/>
        <v>-4.8930699999999998</v>
      </c>
      <c r="O71" s="6">
        <f t="shared" si="38"/>
        <v>-8.0922470000000004</v>
      </c>
      <c r="W71" s="27">
        <f t="shared" si="33"/>
        <v>2.869100488902009E-3</v>
      </c>
      <c r="X71" s="27">
        <f t="shared" si="33"/>
        <v>1.2957701885701785E-2</v>
      </c>
      <c r="Y71" s="27">
        <f t="shared" si="33"/>
        <v>1.7071161037386474E-2</v>
      </c>
      <c r="Z71" s="27">
        <f t="shared" si="33"/>
        <v>1.8387503776817853E-2</v>
      </c>
      <c r="AA71" s="27">
        <f t="shared" si="33"/>
        <v>1.8249900759380013E-2</v>
      </c>
      <c r="AC71" s="28">
        <f t="shared" si="21"/>
        <v>3.5647371181752021</v>
      </c>
      <c r="AD71" s="28">
        <f t="shared" si="22"/>
        <v>12.534664438821832</v>
      </c>
      <c r="AE71" s="28">
        <f t="shared" si="23"/>
        <v>5.1108006076564791</v>
      </c>
      <c r="AF71" s="28">
        <f t="shared" si="24"/>
        <v>1.6355006879829546</v>
      </c>
      <c r="AG71" s="28">
        <f t="shared" si="25"/>
        <v>-0.17096598245023031</v>
      </c>
      <c r="AI71" s="28">
        <f t="shared" si="15"/>
        <v>-3.6629120457479463</v>
      </c>
      <c r="AJ71" s="28">
        <f t="shared" si="30"/>
        <v>-15.167964929477266</v>
      </c>
      <c r="AK71" s="28">
        <f t="shared" si="13"/>
        <v>-0.24773228940681788</v>
      </c>
      <c r="AL71" s="28">
        <f t="shared" si="11"/>
        <v>5.1156138320619533</v>
      </c>
      <c r="AM71" s="28"/>
    </row>
    <row r="72" spans="1:39">
      <c r="A72" s="5" t="s">
        <v>10</v>
      </c>
      <c r="B72" s="20">
        <v>40513</v>
      </c>
      <c r="C72" s="21">
        <v>1479758647.2436328</v>
      </c>
      <c r="D72" s="21">
        <v>1482430577.2436328</v>
      </c>
      <c r="E72" s="21">
        <v>1490595928.2436328</v>
      </c>
      <c r="F72" s="21">
        <v>1496752222.2436328</v>
      </c>
      <c r="G72" s="21">
        <v>1489198080.2436328</v>
      </c>
      <c r="H72" s="21">
        <v>1479741062.2436328</v>
      </c>
      <c r="K72" s="6">
        <f t="shared" si="34"/>
        <v>2.6719300000000001</v>
      </c>
      <c r="L72" s="6">
        <f t="shared" si="35"/>
        <v>8.1653509999999994</v>
      </c>
      <c r="M72" s="6">
        <f t="shared" si="36"/>
        <v>6.1562939999999999</v>
      </c>
      <c r="N72" s="6">
        <f t="shared" si="37"/>
        <v>-7.5541419999999997</v>
      </c>
      <c r="O72" s="6">
        <f t="shared" si="38"/>
        <v>-9.4570179999999997</v>
      </c>
      <c r="W72" s="27">
        <f t="shared" si="33"/>
        <v>4.2518119887609614E-3</v>
      </c>
      <c r="X72" s="27">
        <f t="shared" si="33"/>
        <v>1.1371807671358666E-2</v>
      </c>
      <c r="Y72" s="27">
        <f t="shared" si="33"/>
        <v>1.7008852456315074E-2</v>
      </c>
      <c r="Z72" s="27">
        <f t="shared" si="33"/>
        <v>1.8585320018082579E-2</v>
      </c>
      <c r="AA72" s="27">
        <f t="shared" si="33"/>
        <v>1.8040138374889641E-2</v>
      </c>
      <c r="AC72" s="28">
        <f t="shared" si="21"/>
        <v>6.29165555682318</v>
      </c>
      <c r="AD72" s="28">
        <f t="shared" si="22"/>
        <v>10.535875179661286</v>
      </c>
      <c r="AE72" s="28">
        <f t="shared" si="23"/>
        <v>8.3414657654388691</v>
      </c>
      <c r="AF72" s="28">
        <f t="shared" si="24"/>
        <v>2.3327915066245524</v>
      </c>
      <c r="AG72" s="28">
        <f t="shared" si="25"/>
        <v>-0.80673725083324399</v>
      </c>
      <c r="AI72" s="28">
        <f t="shared" si="15"/>
        <v>-5.6705096507354629</v>
      </c>
      <c r="AJ72" s="28">
        <f t="shared" si="30"/>
        <v>-11.56851004707579</v>
      </c>
      <c r="AK72" s="28">
        <f t="shared" si="13"/>
        <v>3.6201551545353134</v>
      </c>
      <c r="AL72" s="28">
        <f t="shared" si="11"/>
        <v>5.0685932786019272</v>
      </c>
      <c r="AM72" s="28"/>
    </row>
    <row r="73" spans="1:39">
      <c r="A73" s="5" t="s">
        <v>10</v>
      </c>
      <c r="B73" s="20">
        <v>40544</v>
      </c>
      <c r="C73" s="21">
        <v>1348643000.823678</v>
      </c>
      <c r="D73" s="21">
        <v>1350163014.823678</v>
      </c>
      <c r="E73" s="21">
        <v>1353038302.8236778</v>
      </c>
      <c r="F73" s="21">
        <v>1358386484.8236778</v>
      </c>
      <c r="G73" s="21">
        <v>1349867060.8236778</v>
      </c>
      <c r="H73" s="21">
        <v>1344380576.8236778</v>
      </c>
      <c r="K73" s="6">
        <f t="shared" si="34"/>
        <v>1.520014</v>
      </c>
      <c r="L73" s="6">
        <f t="shared" si="35"/>
        <v>2.8752879999997614</v>
      </c>
      <c r="M73" s="6">
        <f t="shared" si="36"/>
        <v>5.3481820000000004</v>
      </c>
      <c r="N73" s="6">
        <f t="shared" si="37"/>
        <v>-8.5194240000000008</v>
      </c>
      <c r="O73" s="6">
        <f t="shared" si="38"/>
        <v>-5.4864839999999999</v>
      </c>
      <c r="W73" s="27">
        <f t="shared" si="33"/>
        <v>-2.5034267638072141E-3</v>
      </c>
      <c r="X73" s="27">
        <f t="shared" si="33"/>
        <v>8.2309122512450831E-4</v>
      </c>
      <c r="Y73" s="27">
        <f t="shared" si="33"/>
        <v>6.1790060108395045E-3</v>
      </c>
      <c r="Z73" s="27">
        <f t="shared" si="33"/>
        <v>1.0186719396048672E-2</v>
      </c>
      <c r="AA73" s="27">
        <f t="shared" si="33"/>
        <v>9.1350567096331568E-3</v>
      </c>
      <c r="AC73" s="28">
        <f t="shared" si="21"/>
        <v>-3.3762289830832701</v>
      </c>
      <c r="AD73" s="28">
        <f t="shared" si="22"/>
        <v>4.4862852028868243</v>
      </c>
      <c r="AE73" s="28">
        <f t="shared" si="23"/>
        <v>7.2232169887625783</v>
      </c>
      <c r="AF73" s="28">
        <f t="shared" si="24"/>
        <v>5.404974606269711</v>
      </c>
      <c r="AG73" s="28">
        <f t="shared" si="25"/>
        <v>-1.4183175212617094</v>
      </c>
      <c r="AI73" s="28">
        <f t="shared" si="15"/>
        <v>-7.5704836945769856</v>
      </c>
      <c r="AJ73" s="28">
        <f t="shared" si="30"/>
        <v>-3.3024159975605683</v>
      </c>
      <c r="AK73" s="28">
        <f t="shared" si="13"/>
        <v>5.8570844589118991</v>
      </c>
      <c r="AL73" s="28">
        <f t="shared" si="11"/>
        <v>5.9238274200086796</v>
      </c>
      <c r="AM73" s="28"/>
    </row>
    <row r="74" spans="1:39">
      <c r="A74" s="5" t="s">
        <v>10</v>
      </c>
      <c r="B74" s="20">
        <v>40575</v>
      </c>
      <c r="C74" s="21">
        <v>1256767888.3400116</v>
      </c>
      <c r="D74" s="21">
        <v>1255888855.3400116</v>
      </c>
      <c r="E74" s="21">
        <v>1253313159.3400114</v>
      </c>
      <c r="F74" s="21">
        <v>1254639121.3400114</v>
      </c>
      <c r="G74" s="21">
        <v>1248181744.3400114</v>
      </c>
      <c r="H74" s="21">
        <v>1243103679.3400114</v>
      </c>
      <c r="K74" s="6">
        <f t="shared" si="34"/>
        <v>-0.87903299999999995</v>
      </c>
      <c r="L74" s="6">
        <f t="shared" si="35"/>
        <v>-2.5756960000002382</v>
      </c>
      <c r="M74" s="6">
        <f t="shared" si="36"/>
        <v>1.3259620000000001</v>
      </c>
      <c r="N74" s="6">
        <f t="shared" si="37"/>
        <v>-6.4573770000000001</v>
      </c>
      <c r="O74" s="6">
        <f t="shared" si="38"/>
        <v>-5.0780649999999996</v>
      </c>
      <c r="W74" s="27">
        <f t="shared" si="33"/>
        <v>-3.3381847887447515E-3</v>
      </c>
      <c r="X74" s="27">
        <f t="shared" si="33"/>
        <v>-5.403106278069789E-3</v>
      </c>
      <c r="Y74" s="27">
        <f t="shared" si="33"/>
        <v>-3.1962083088794282E-4</v>
      </c>
      <c r="Z74" s="27">
        <f t="shared" si="33"/>
        <v>3.6823987497654025E-3</v>
      </c>
      <c r="AA74" s="27">
        <f t="shared" si="33"/>
        <v>2.1820765439575849E-3</v>
      </c>
      <c r="AC74" s="28">
        <f t="shared" si="21"/>
        <v>-4.1953234478394892</v>
      </c>
      <c r="AD74" s="28">
        <f t="shared" si="22"/>
        <v>-2.5951270197269389</v>
      </c>
      <c r="AE74" s="28">
        <f t="shared" si="23"/>
        <v>6.3887612708619077</v>
      </c>
      <c r="AF74" s="28">
        <f t="shared" si="24"/>
        <v>5.0296096974730826</v>
      </c>
      <c r="AG74" s="28">
        <f t="shared" si="25"/>
        <v>-1.885556770422717</v>
      </c>
      <c r="AI74" s="28">
        <f t="shared" si="15"/>
        <v>-4.2925004038777681</v>
      </c>
      <c r="AJ74" s="28">
        <f t="shared" si="30"/>
        <v>7.3044497646306841</v>
      </c>
      <c r="AK74" s="28">
        <f t="shared" si="13"/>
        <v>5.1338777660980286</v>
      </c>
      <c r="AL74" s="28">
        <f t="shared" si="11"/>
        <v>5.9605103464653677</v>
      </c>
      <c r="AM74" s="28"/>
    </row>
    <row r="75" spans="1:39">
      <c r="A75" s="5" t="s">
        <v>10</v>
      </c>
      <c r="B75" s="20">
        <v>40603</v>
      </c>
      <c r="C75" s="21">
        <v>1243833221.2474687</v>
      </c>
      <c r="D75" s="21">
        <v>1243866214.2474689</v>
      </c>
      <c r="E75" s="21">
        <v>1238377560.2474689</v>
      </c>
      <c r="F75" s="21">
        <v>1238406229.2474689</v>
      </c>
      <c r="G75" s="21">
        <v>1230342635.2474689</v>
      </c>
      <c r="H75" s="21">
        <v>1220266973.2474689</v>
      </c>
      <c r="K75" s="6">
        <f t="shared" si="34"/>
        <v>3.2993000000238422E-2</v>
      </c>
      <c r="L75" s="6">
        <f t="shared" si="35"/>
        <v>-5.4886540000000004</v>
      </c>
      <c r="M75" s="6">
        <f t="shared" si="36"/>
        <v>2.8669E-2</v>
      </c>
      <c r="N75" s="6">
        <f t="shared" si="37"/>
        <v>-8.0635940000000002</v>
      </c>
      <c r="O75" s="6">
        <f t="shared" si="38"/>
        <v>-10.075661999999999</v>
      </c>
      <c r="W75" s="27">
        <f t="shared" si="33"/>
        <v>-6.7614701285793697E-3</v>
      </c>
      <c r="X75" s="27">
        <f t="shared" si="33"/>
        <v>-1.4086448026239214E-2</v>
      </c>
      <c r="Y75" s="27">
        <f t="shared" si="33"/>
        <v>-1.064635375163977E-2</v>
      </c>
      <c r="Z75" s="27">
        <f t="shared" si="33"/>
        <v>-5.8006599701587664E-3</v>
      </c>
      <c r="AA75" s="27">
        <f t="shared" si="33"/>
        <v>-7.1588056572046543E-3</v>
      </c>
      <c r="AC75" s="28">
        <f t="shared" si="21"/>
        <v>-8.4101411703994149</v>
      </c>
      <c r="AD75" s="28">
        <f t="shared" si="22"/>
        <v>-9.1110508540127544</v>
      </c>
      <c r="AE75" s="28">
        <f t="shared" si="23"/>
        <v>4.2789035429700011</v>
      </c>
      <c r="AF75" s="28">
        <f t="shared" si="24"/>
        <v>6.0272349053983447</v>
      </c>
      <c r="AG75" s="28">
        <f t="shared" si="25"/>
        <v>-1.6893067248416429</v>
      </c>
      <c r="AI75" s="28">
        <f t="shared" si="15"/>
        <v>-0.1154469548495286</v>
      </c>
      <c r="AJ75" s="28">
        <f t="shared" si="30"/>
        <v>16.322217311933993</v>
      </c>
      <c r="AK75" s="28">
        <f t="shared" si="13"/>
        <v>6.8669229367630482</v>
      </c>
      <c r="AL75" s="28">
        <f t="shared" si="11"/>
        <v>4.7558315181381632</v>
      </c>
      <c r="AM75" s="28"/>
    </row>
    <row r="76" spans="1:39">
      <c r="A76" s="5" t="s">
        <v>10</v>
      </c>
      <c r="B76" s="20">
        <v>40634</v>
      </c>
      <c r="C76" s="21">
        <v>1080938342.5834386</v>
      </c>
      <c r="D76" s="21">
        <v>1080659636.5834386</v>
      </c>
      <c r="E76" s="21">
        <v>1074039075.5834386</v>
      </c>
      <c r="F76" s="21">
        <v>1070796942.5834388</v>
      </c>
      <c r="G76" s="21">
        <v>1063577173.5834388</v>
      </c>
      <c r="H76" s="21">
        <v>1050980926.5834388</v>
      </c>
      <c r="K76" s="6">
        <f t="shared" si="34"/>
        <v>-0.27870600000000001</v>
      </c>
      <c r="L76" s="6">
        <f t="shared" si="35"/>
        <v>-6.6205610000000004</v>
      </c>
      <c r="M76" s="6">
        <f t="shared" si="36"/>
        <v>-3.2421329999998809</v>
      </c>
      <c r="N76" s="6">
        <f t="shared" si="37"/>
        <v>-7.2197690000000003</v>
      </c>
      <c r="O76" s="6">
        <f t="shared" si="38"/>
        <v>-12.596247</v>
      </c>
      <c r="W76" s="27">
        <f t="shared" ref="W76:AA87" si="39">Q40</f>
        <v>-5.5610200638643329E-3</v>
      </c>
      <c r="X76" s="27">
        <f t="shared" si="39"/>
        <v>-1.9988802746362066E-2</v>
      </c>
      <c r="Y76" s="27">
        <f t="shared" si="39"/>
        <v>-1.9497304504589395E-2</v>
      </c>
      <c r="Z76" s="27">
        <f t="shared" si="39"/>
        <v>-1.3248275394679493E-2</v>
      </c>
      <c r="AA76" s="27">
        <f t="shared" si="39"/>
        <v>-1.4317524768175495E-2</v>
      </c>
      <c r="AC76" s="28">
        <f t="shared" si="21"/>
        <v>-6.0111198109067603</v>
      </c>
      <c r="AD76" s="28">
        <f t="shared" si="22"/>
        <v>-15.595543499973139</v>
      </c>
      <c r="AE76" s="28">
        <f t="shared" si="23"/>
        <v>0.5312792948444276</v>
      </c>
      <c r="AF76" s="28">
        <f t="shared" si="24"/>
        <v>6.7548151688216684</v>
      </c>
      <c r="AG76" s="28">
        <f t="shared" si="25"/>
        <v>-1.1557926455951488</v>
      </c>
      <c r="AI76" s="28">
        <f t="shared" si="15"/>
        <v>3.8600174160172962</v>
      </c>
      <c r="AJ76" s="28">
        <f t="shared" si="30"/>
        <v>17.374191151214859</v>
      </c>
      <c r="AK76" s="28">
        <f t="shared" si="13"/>
        <v>7.1477182660248193</v>
      </c>
      <c r="AL76" s="28">
        <f t="shared" si="11"/>
        <v>2.818997317258813</v>
      </c>
      <c r="AM76" s="28"/>
    </row>
    <row r="77" spans="1:39">
      <c r="A77" s="5" t="s">
        <v>10</v>
      </c>
      <c r="B77" s="20">
        <v>40664</v>
      </c>
      <c r="C77" s="21">
        <v>943188539.18443727</v>
      </c>
      <c r="D77" s="21">
        <v>941106705.18443739</v>
      </c>
      <c r="E77" s="21">
        <v>931538707.18443739</v>
      </c>
      <c r="F77" s="21">
        <v>927382964.18443739</v>
      </c>
      <c r="G77" s="21">
        <v>920851451.18443739</v>
      </c>
      <c r="H77" s="21">
        <v>910605906.18443739</v>
      </c>
      <c r="K77" s="6">
        <f t="shared" si="34"/>
        <v>-2.0818339999998807</v>
      </c>
      <c r="L77" s="6">
        <f t="shared" si="35"/>
        <v>-9.5679979999999993</v>
      </c>
      <c r="M77" s="6">
        <f t="shared" si="36"/>
        <v>-4.1557430000000002</v>
      </c>
      <c r="N77" s="6">
        <f t="shared" si="37"/>
        <v>-6.5315130000000003</v>
      </c>
      <c r="O77" s="6">
        <f t="shared" si="38"/>
        <v>-10.245545</v>
      </c>
      <c r="W77" s="27">
        <f t="shared" si="39"/>
        <v>-1.167082298220683E-3</v>
      </c>
      <c r="X77" s="27">
        <f t="shared" si="39"/>
        <v>-1.4679777975892689E-2</v>
      </c>
      <c r="Y77" s="27">
        <f t="shared" si="39"/>
        <v>-1.5528368286425934E-2</v>
      </c>
      <c r="Z77" s="27">
        <f t="shared" si="39"/>
        <v>-1.0112771793322569E-2</v>
      </c>
      <c r="AA77" s="27">
        <f t="shared" si="39"/>
        <v>-1.1155681093882923E-2</v>
      </c>
      <c r="AC77" s="28">
        <f t="shared" si="21"/>
        <v>-1.1007786479667818</v>
      </c>
      <c r="AD77" s="28">
        <f t="shared" si="22"/>
        <v>-12.745019696667319</v>
      </c>
      <c r="AE77" s="28">
        <f t="shared" si="23"/>
        <v>-0.80038065535791958</v>
      </c>
      <c r="AF77" s="28">
        <f t="shared" si="24"/>
        <v>5.1079285451425243</v>
      </c>
      <c r="AG77" s="28">
        <f t="shared" si="25"/>
        <v>-0.98366009969738322</v>
      </c>
      <c r="AI77" s="28">
        <f t="shared" si="15"/>
        <v>9.1324733401435942</v>
      </c>
      <c r="AJ77" s="28">
        <f t="shared" si="30"/>
        <v>14.467006273068106</v>
      </c>
      <c r="AK77" s="28">
        <f t="shared" si="13"/>
        <v>6.0558813133165756</v>
      </c>
      <c r="AL77" s="28">
        <f t="shared" si="11"/>
        <v>2.7530580637918085</v>
      </c>
      <c r="AM77" s="28"/>
    </row>
    <row r="78" spans="1:39">
      <c r="A78" s="5" t="s">
        <v>10</v>
      </c>
      <c r="B78" s="20">
        <v>40695</v>
      </c>
      <c r="C78" s="21">
        <v>878362051.07753825</v>
      </c>
      <c r="D78" s="21">
        <v>877459995.07753825</v>
      </c>
      <c r="E78" s="21">
        <v>873009074.07753825</v>
      </c>
      <c r="F78" s="21">
        <v>867795007.07753825</v>
      </c>
      <c r="G78" s="21">
        <v>858313496.07753825</v>
      </c>
      <c r="H78" s="21">
        <v>847102125.07753825</v>
      </c>
      <c r="K78" s="6">
        <f t="shared" si="34"/>
        <v>-0.90205599999999997</v>
      </c>
      <c r="L78" s="6">
        <f t="shared" si="35"/>
        <v>-4.4509210000000001</v>
      </c>
      <c r="M78" s="6">
        <f t="shared" si="36"/>
        <v>-5.214067</v>
      </c>
      <c r="N78" s="6">
        <f t="shared" si="37"/>
        <v>-9.4815109999999994</v>
      </c>
      <c r="O78" s="6">
        <f t="shared" si="38"/>
        <v>-11.211371</v>
      </c>
      <c r="W78" s="27">
        <f t="shared" si="39"/>
        <v>1.951877086261222E-3</v>
      </c>
      <c r="X78" s="27">
        <f t="shared" si="39"/>
        <v>-3.6285348027891859E-3</v>
      </c>
      <c r="Y78" s="27">
        <f t="shared" si="39"/>
        <v>-9.4284002749337476E-3</v>
      </c>
      <c r="Z78" s="27">
        <f t="shared" si="39"/>
        <v>-5.9382311964854681E-3</v>
      </c>
      <c r="AA78" s="27">
        <f t="shared" si="39"/>
        <v>-5.8724935641971017E-3</v>
      </c>
      <c r="AC78" s="28">
        <f t="shared" si="21"/>
        <v>1.7144547609396561</v>
      </c>
      <c r="AD78" s="28">
        <f t="shared" si="22"/>
        <v>-4.9016220327237967</v>
      </c>
      <c r="AE78" s="28">
        <f t="shared" si="23"/>
        <v>-5.094381732086692</v>
      </c>
      <c r="AF78" s="28">
        <f t="shared" si="24"/>
        <v>3.0656320703532334</v>
      </c>
      <c r="AG78" s="28">
        <f t="shared" si="25"/>
        <v>5.7741441529789661E-2</v>
      </c>
      <c r="AI78" s="28">
        <f t="shared" si="15"/>
        <v>11.342139555288201</v>
      </c>
      <c r="AJ78" s="28">
        <f t="shared" si="30"/>
        <v>11.826998090453355</v>
      </c>
      <c r="AK78" s="28">
        <f t="shared" si="13"/>
        <v>4.3032975781054326</v>
      </c>
      <c r="AL78" s="28">
        <f t="shared" si="11"/>
        <v>2.4384605154963195</v>
      </c>
      <c r="AM78" s="28"/>
    </row>
    <row r="79" spans="1:39">
      <c r="A79" s="5" t="s">
        <v>10</v>
      </c>
      <c r="B79" s="20">
        <v>40725</v>
      </c>
      <c r="C79" s="21">
        <v>928594437.74583459</v>
      </c>
      <c r="D79" s="21">
        <v>927334138.74583459</v>
      </c>
      <c r="E79" s="21">
        <v>924984254.74583459</v>
      </c>
      <c r="F79" s="21">
        <v>918881679.74583459</v>
      </c>
      <c r="G79" s="21">
        <v>908468832.74583459</v>
      </c>
      <c r="H79" s="21">
        <v>898192461.74583447</v>
      </c>
      <c r="K79" s="6">
        <f t="shared" si="34"/>
        <v>-1.2602990000000001</v>
      </c>
      <c r="L79" s="6">
        <f t="shared" si="35"/>
        <v>-2.3498839999999999</v>
      </c>
      <c r="M79" s="6">
        <f t="shared" si="36"/>
        <v>-6.1025749999999999</v>
      </c>
      <c r="N79" s="6">
        <f t="shared" si="37"/>
        <v>-10.412846999999999</v>
      </c>
      <c r="O79" s="6">
        <f t="shared" si="38"/>
        <v>-10.27637100000012</v>
      </c>
      <c r="W79" s="27">
        <f t="shared" si="39"/>
        <v>8.4478578123837033E-3</v>
      </c>
      <c r="X79" s="27">
        <f t="shared" si="39"/>
        <v>1.4650513461509567E-2</v>
      </c>
      <c r="Y79" s="27">
        <f t="shared" si="39"/>
        <v>1.0264135996363494E-2</v>
      </c>
      <c r="Z79" s="27">
        <f t="shared" si="39"/>
        <v>1.2565201383834134E-2</v>
      </c>
      <c r="AA79" s="27">
        <f t="shared" si="39"/>
        <v>1.2948594848319355E-2</v>
      </c>
      <c r="AC79" s="28">
        <f t="shared" si="21"/>
        <v>7.8446337754472006</v>
      </c>
      <c r="AD79" s="28">
        <f t="shared" si="22"/>
        <v>5.7597515350310564</v>
      </c>
      <c r="AE79" s="28">
        <f t="shared" si="23"/>
        <v>-4.0731657159883152</v>
      </c>
      <c r="AF79" s="28">
        <f t="shared" si="24"/>
        <v>2.136756519694698</v>
      </c>
      <c r="AG79" s="28">
        <f t="shared" si="25"/>
        <v>0.35601703858908174</v>
      </c>
      <c r="AI79" s="28">
        <f t="shared" si="15"/>
        <v>9.9589138704250928</v>
      </c>
      <c r="AJ79" s="28">
        <f t="shared" si="30"/>
        <v>8.2581633123563876</v>
      </c>
      <c r="AK79" s="28">
        <f t="shared" si="13"/>
        <v>0.84697618967917765</v>
      </c>
      <c r="AL79" s="28"/>
      <c r="AM79" s="28"/>
    </row>
    <row r="80" spans="1:39">
      <c r="A80" s="5" t="s">
        <v>10</v>
      </c>
      <c r="B80" s="20">
        <v>40756</v>
      </c>
      <c r="C80" s="21">
        <v>995233649.5076977</v>
      </c>
      <c r="D80" s="21">
        <v>995247757.5076977</v>
      </c>
      <c r="E80" s="21">
        <v>989031990.50769758</v>
      </c>
      <c r="F80" s="21">
        <v>982803234.5076977</v>
      </c>
      <c r="G80" s="21">
        <v>974241805.5076977</v>
      </c>
      <c r="H80" s="21">
        <v>964888058.5076977</v>
      </c>
      <c r="K80" s="6">
        <f t="shared" si="34"/>
        <v>1.4108000000000001E-2</v>
      </c>
      <c r="L80" s="6">
        <f t="shared" si="35"/>
        <v>-6.2157670000001195</v>
      </c>
      <c r="M80" s="6">
        <f t="shared" si="36"/>
        <v>-6.2287559999998807</v>
      </c>
      <c r="N80" s="6">
        <f t="shared" si="37"/>
        <v>-8.5614290000000004</v>
      </c>
      <c r="O80" s="6">
        <f t="shared" si="38"/>
        <v>-9.3537470000000003</v>
      </c>
      <c r="W80" s="27">
        <f t="shared" si="39"/>
        <v>1.1579366709079839E-2</v>
      </c>
      <c r="X80" s="27">
        <f t="shared" si="39"/>
        <v>2.7714009805507527E-2</v>
      </c>
      <c r="Y80" s="27">
        <f t="shared" si="39"/>
        <v>2.7892174871761013E-2</v>
      </c>
      <c r="Z80" s="27">
        <f t="shared" si="39"/>
        <v>3.1755203451435787E-2</v>
      </c>
      <c r="AA80" s="27">
        <f t="shared" si="39"/>
        <v>3.2216570511188321E-2</v>
      </c>
      <c r="AC80" s="28">
        <f t="shared" si="21"/>
        <v>11.524175388865467</v>
      </c>
      <c r="AD80" s="28">
        <f t="shared" si="22"/>
        <v>16.05773973236191</v>
      </c>
      <c r="AE80" s="28">
        <f t="shared" si="23"/>
        <v>0.1773158691022374</v>
      </c>
      <c r="AF80" s="28">
        <f t="shared" si="24"/>
        <v>3.8446160315022624</v>
      </c>
      <c r="AG80" s="28">
        <f t="shared" si="25"/>
        <v>0.45916802264014933</v>
      </c>
      <c r="AI80" s="28">
        <f t="shared" si="15"/>
        <v>6.4397236743258386</v>
      </c>
      <c r="AJ80" s="28">
        <f t="shared" si="30"/>
        <v>3.416450215820078</v>
      </c>
      <c r="AK80" s="28">
        <f t="shared" si="13"/>
        <v>-0.7447790032293079</v>
      </c>
      <c r="AL80" s="28"/>
      <c r="AM80" s="28"/>
    </row>
    <row r="81" spans="1:39">
      <c r="A81" s="5" t="s">
        <v>10</v>
      </c>
      <c r="B81" s="20">
        <v>40787</v>
      </c>
      <c r="C81" s="21">
        <v>1021332648.4684511</v>
      </c>
      <c r="D81" s="21">
        <v>1021494082.4684511</v>
      </c>
      <c r="E81" s="21">
        <v>1019010481.468451</v>
      </c>
      <c r="F81" s="21">
        <v>1011616160.4684511</v>
      </c>
      <c r="G81" s="21">
        <v>1003558459.4684511</v>
      </c>
      <c r="H81" s="21">
        <v>995796625.46845114</v>
      </c>
      <c r="K81" s="6">
        <f t="shared" si="34"/>
        <v>0.16143399999999999</v>
      </c>
      <c r="L81" s="6">
        <f t="shared" si="35"/>
        <v>-2.4836010000001192</v>
      </c>
      <c r="M81" s="6">
        <f t="shared" si="36"/>
        <v>-7.3943209999998807</v>
      </c>
      <c r="N81" s="6">
        <f t="shared" si="37"/>
        <v>-8.0577009999999998</v>
      </c>
      <c r="O81" s="6">
        <f t="shared" si="38"/>
        <v>-7.7618340000000003</v>
      </c>
      <c r="W81" s="27">
        <f t="shared" si="39"/>
        <v>1.0774230143056129E-2</v>
      </c>
      <c r="X81" s="27">
        <f t="shared" si="39"/>
        <v>2.8222926826648238E-2</v>
      </c>
      <c r="Y81" s="27">
        <f t="shared" si="39"/>
        <v>3.2142015146128716E-2</v>
      </c>
      <c r="Z81" s="27">
        <f t="shared" si="39"/>
        <v>3.5024994160371151E-2</v>
      </c>
      <c r="AA81" s="27">
        <f t="shared" si="39"/>
        <v>3.6294970725528397E-2</v>
      </c>
      <c r="AC81" s="28">
        <f t="shared" si="21"/>
        <v>11.004073007216135</v>
      </c>
      <c r="AD81" s="28">
        <f t="shared" si="22"/>
        <v>17.82092359617581</v>
      </c>
      <c r="AE81" s="28">
        <f t="shared" si="23"/>
        <v>4.0026928529167662</v>
      </c>
      <c r="AF81" s="28">
        <f t="shared" si="24"/>
        <v>2.9444805920951893</v>
      </c>
      <c r="AG81" s="28">
        <f t="shared" si="25"/>
        <v>1.2970685287849193</v>
      </c>
      <c r="AI81" s="28">
        <f t="shared" si="15"/>
        <v>4.1474063074624397</v>
      </c>
      <c r="AJ81" s="28">
        <f t="shared" si="30"/>
        <v>-3.3653017464582433</v>
      </c>
      <c r="AK81" s="28">
        <f t="shared" si="13"/>
        <v>-4.790249473473164</v>
      </c>
      <c r="AL81" s="28"/>
      <c r="AM81" s="28"/>
    </row>
    <row r="82" spans="1:39">
      <c r="A82" s="5" t="s">
        <v>10</v>
      </c>
      <c r="B82" s="20">
        <v>40817</v>
      </c>
      <c r="C82" s="21">
        <v>1127833002.3122191</v>
      </c>
      <c r="D82" s="21">
        <v>1128986204.3122191</v>
      </c>
      <c r="E82" s="21">
        <v>1126373723.3122191</v>
      </c>
      <c r="F82" s="21">
        <v>1118499033.3122191</v>
      </c>
      <c r="G82" s="21">
        <v>1107004147.3122191</v>
      </c>
      <c r="H82" s="21">
        <v>1101901934.3122194</v>
      </c>
      <c r="K82" s="6">
        <f t="shared" si="34"/>
        <v>1.1532020000000001</v>
      </c>
      <c r="L82" s="6">
        <f t="shared" si="35"/>
        <v>-2.6124809999999998</v>
      </c>
      <c r="M82" s="6">
        <f t="shared" si="36"/>
        <v>-7.8746900000000002</v>
      </c>
      <c r="N82" s="6">
        <f t="shared" si="37"/>
        <v>-11.494885999999999</v>
      </c>
      <c r="O82" s="6">
        <f t="shared" si="38"/>
        <v>-5.1022129999997619</v>
      </c>
      <c r="W82" s="27">
        <f t="shared" si="39"/>
        <v>7.1091234504737522E-3</v>
      </c>
      <c r="X82" s="27">
        <f t="shared" si="39"/>
        <v>2.026950026690532E-2</v>
      </c>
      <c r="Y82" s="27">
        <f t="shared" si="39"/>
        <v>2.5645409606549447E-2</v>
      </c>
      <c r="Z82" s="27">
        <f t="shared" si="39"/>
        <v>2.7393016750957247E-2</v>
      </c>
      <c r="AA82" s="27">
        <f t="shared" si="39"/>
        <v>2.7776167678472644E-2</v>
      </c>
      <c r="AC82" s="28">
        <f t="shared" si="21"/>
        <v>8.0179040449560137</v>
      </c>
      <c r="AD82" s="28">
        <f t="shared" si="22"/>
        <v>14.84270729643614</v>
      </c>
      <c r="AE82" s="28">
        <f t="shared" si="23"/>
        <v>6.0631279706891359</v>
      </c>
      <c r="AF82" s="28">
        <f t="shared" si="24"/>
        <v>1.9710090125397315</v>
      </c>
      <c r="AG82" s="28">
        <f t="shared" si="25"/>
        <v>0.43213026091839879</v>
      </c>
      <c r="AI82" s="28">
        <f t="shared" si="15"/>
        <v>2.2959580139832303</v>
      </c>
      <c r="AJ82" s="28">
        <f t="shared" si="30"/>
        <v>-9.5877331321557406</v>
      </c>
      <c r="AK82" s="28">
        <f t="shared" si="13"/>
        <v>-4.3233112100337454</v>
      </c>
      <c r="AL82" s="28"/>
      <c r="AM82" s="28"/>
    </row>
    <row r="83" spans="1:39">
      <c r="A83" s="5" t="s">
        <v>10</v>
      </c>
      <c r="B83" s="20">
        <v>40848</v>
      </c>
      <c r="C83" s="21">
        <v>1222967715.9442229</v>
      </c>
      <c r="D83" s="21">
        <v>1223115965.9442227</v>
      </c>
      <c r="E83" s="21">
        <v>1221752595.9442227</v>
      </c>
      <c r="F83" s="21">
        <v>1213884329.9442229</v>
      </c>
      <c r="G83" s="21">
        <v>1203333442.9442227</v>
      </c>
      <c r="H83" s="21">
        <v>1197846774.9442227</v>
      </c>
      <c r="K83" s="6">
        <f t="shared" si="34"/>
        <v>0.14824999999976157</v>
      </c>
      <c r="L83" s="6">
        <f t="shared" si="35"/>
        <v>-1.36337</v>
      </c>
      <c r="M83" s="6">
        <f t="shared" si="36"/>
        <v>-7.8682659999997613</v>
      </c>
      <c r="N83" s="6">
        <f t="shared" si="37"/>
        <v>-10.550887000000239</v>
      </c>
      <c r="O83" s="6">
        <f t="shared" si="38"/>
        <v>-5.4866679999999999</v>
      </c>
      <c r="W83" s="27">
        <f t="shared" si="39"/>
        <v>2.869100488902009E-3</v>
      </c>
      <c r="X83" s="27">
        <f t="shared" si="39"/>
        <v>1.2957701885701785E-2</v>
      </c>
      <c r="Y83" s="27">
        <f t="shared" si="39"/>
        <v>1.7071161037386474E-2</v>
      </c>
      <c r="Z83" s="27">
        <f t="shared" si="39"/>
        <v>1.8387503776817853E-2</v>
      </c>
      <c r="AA83" s="27">
        <f t="shared" si="39"/>
        <v>1.8249900759380013E-2</v>
      </c>
      <c r="AC83" s="28">
        <f t="shared" si="21"/>
        <v>3.5088172717269432</v>
      </c>
      <c r="AD83" s="28">
        <f t="shared" si="22"/>
        <v>12.338033807315918</v>
      </c>
      <c r="AE83" s="28">
        <f t="shared" si="23"/>
        <v>5.0306277433656827</v>
      </c>
      <c r="AF83" s="28">
        <f t="shared" si="24"/>
        <v>1.6098446734421543</v>
      </c>
      <c r="AG83" s="28">
        <f t="shared" si="25"/>
        <v>-0.1682840479429828</v>
      </c>
      <c r="AI83" s="28">
        <f t="shared" si="15"/>
        <v>-3.5379575189292405</v>
      </c>
      <c r="AJ83" s="28">
        <f t="shared" si="30"/>
        <v>-14.158075351299978</v>
      </c>
      <c r="AK83" s="28">
        <f t="shared" si="13"/>
        <v>-0.26659868950138144</v>
      </c>
      <c r="AL83" s="28"/>
      <c r="AM83" s="28"/>
    </row>
    <row r="84" spans="1:39">
      <c r="A84" s="5" t="s">
        <v>10</v>
      </c>
      <c r="B84" s="20">
        <v>40878</v>
      </c>
      <c r="C84" s="21">
        <v>1254372815.1494715</v>
      </c>
      <c r="D84" s="21">
        <v>1253479846.1494715</v>
      </c>
      <c r="E84" s="21">
        <v>1247960473.1494715</v>
      </c>
      <c r="F84" s="21">
        <v>1239835693.1494713</v>
      </c>
      <c r="G84" s="21">
        <v>1227307489.1494713</v>
      </c>
      <c r="H84" s="21">
        <v>1221445894.1494713</v>
      </c>
      <c r="K84" s="6">
        <f t="shared" si="34"/>
        <v>-0.89296900000000001</v>
      </c>
      <c r="L84" s="6">
        <f t="shared" si="35"/>
        <v>-5.5193729999999999</v>
      </c>
      <c r="M84" s="6">
        <f t="shared" si="36"/>
        <v>-8.1247800000002393</v>
      </c>
      <c r="N84" s="6">
        <f t="shared" si="37"/>
        <v>-12.528204000000001</v>
      </c>
      <c r="O84" s="6">
        <f t="shared" si="38"/>
        <v>-5.8615950000000003</v>
      </c>
      <c r="W84" s="27">
        <f t="shared" si="39"/>
        <v>4.2518119887609614E-3</v>
      </c>
      <c r="X84" s="27">
        <f t="shared" si="39"/>
        <v>1.1371807671358666E-2</v>
      </c>
      <c r="Y84" s="27">
        <f t="shared" si="39"/>
        <v>1.7008852456315074E-2</v>
      </c>
      <c r="Z84" s="27">
        <f t="shared" si="39"/>
        <v>1.8585320018082579E-2</v>
      </c>
      <c r="AA84" s="27">
        <f t="shared" si="39"/>
        <v>1.8040138374889641E-2</v>
      </c>
      <c r="AC84" s="28">
        <f t="shared" si="21"/>
        <v>5.3333573738283606</v>
      </c>
      <c r="AD84" s="28">
        <f t="shared" si="22"/>
        <v>8.9311290282321636</v>
      </c>
      <c r="AE84" s="28">
        <f t="shared" si="23"/>
        <v>7.070955736029422</v>
      </c>
      <c r="AF84" s="28">
        <f t="shared" si="24"/>
        <v>1.9774780534461271</v>
      </c>
      <c r="AG84" s="28">
        <f t="shared" si="25"/>
        <v>-0.68386103253973829</v>
      </c>
      <c r="AI84" s="28">
        <f t="shared" si="15"/>
        <v>-5.3684042420138862</v>
      </c>
      <c r="AJ84" s="28">
        <f t="shared" si="30"/>
        <v>-12.681290441712273</v>
      </c>
      <c r="AK84" s="28">
        <f t="shared" si="13"/>
        <v>1.7302027724119994E-2</v>
      </c>
      <c r="AL84" s="28"/>
      <c r="AM84" s="28"/>
    </row>
    <row r="85" spans="1:39">
      <c r="A85" s="5" t="s">
        <v>10</v>
      </c>
      <c r="B85" s="20">
        <v>40909</v>
      </c>
      <c r="C85" s="21">
        <v>1336139151.2633958</v>
      </c>
      <c r="D85" s="21">
        <v>1333878630.263396</v>
      </c>
      <c r="E85" s="21">
        <v>1328203239.263396</v>
      </c>
      <c r="F85" s="21">
        <v>1319533017.263396</v>
      </c>
      <c r="G85" s="21">
        <v>1303877463.263396</v>
      </c>
      <c r="H85" s="21">
        <v>1297727906.263396</v>
      </c>
      <c r="K85" s="6">
        <f t="shared" si="34"/>
        <v>-2.2605209999997617</v>
      </c>
      <c r="L85" s="6">
        <f t="shared" si="35"/>
        <v>-5.6753910000000003</v>
      </c>
      <c r="M85" s="6">
        <f t="shared" si="36"/>
        <v>-8.6702220000000008</v>
      </c>
      <c r="N85" s="6">
        <f t="shared" si="37"/>
        <v>-15.655554</v>
      </c>
      <c r="O85" s="6">
        <f t="shared" si="38"/>
        <v>-6.1495569999999997</v>
      </c>
      <c r="W85" s="27">
        <f t="shared" si="39"/>
        <v>-2.5034267638072141E-3</v>
      </c>
      <c r="X85" s="27">
        <f t="shared" si="39"/>
        <v>8.2309122512450831E-4</v>
      </c>
      <c r="Y85" s="27">
        <f t="shared" si="39"/>
        <v>6.1790060108395045E-3</v>
      </c>
      <c r="Z85" s="27">
        <f t="shared" si="39"/>
        <v>1.0186719396048672E-2</v>
      </c>
      <c r="AA85" s="27">
        <f t="shared" si="39"/>
        <v>9.1350567096331568E-3</v>
      </c>
      <c r="AC85" s="28">
        <f t="shared" si="21"/>
        <v>-3.344926511443441</v>
      </c>
      <c r="AD85" s="28">
        <f t="shared" si="22"/>
        <v>4.4446909223936499</v>
      </c>
      <c r="AE85" s="28">
        <f t="shared" si="23"/>
        <v>7.1562474360243078</v>
      </c>
      <c r="AF85" s="28">
        <f t="shared" si="24"/>
        <v>5.3548627610203257</v>
      </c>
      <c r="AG85" s="28">
        <f t="shared" si="25"/>
        <v>-1.4051676892426066</v>
      </c>
      <c r="AI85" s="28">
        <f t="shared" si="15"/>
        <v>-7.1793018887441509</v>
      </c>
      <c r="AJ85" s="28">
        <f t="shared" si="30"/>
        <v>-3.3770858787089986</v>
      </c>
      <c r="AK85" s="28"/>
      <c r="AL85" s="28"/>
      <c r="AM85" s="28"/>
    </row>
    <row r="86" spans="1:39">
      <c r="A86" s="5" t="s">
        <v>10</v>
      </c>
      <c r="B86" s="20">
        <v>40940</v>
      </c>
      <c r="C86" s="21">
        <v>1167234267.205966</v>
      </c>
      <c r="D86" s="21">
        <v>1165195124.205966</v>
      </c>
      <c r="E86" s="21">
        <v>1160664082.205966</v>
      </c>
      <c r="F86" s="21">
        <v>1153699732.205966</v>
      </c>
      <c r="G86" s="21">
        <v>1136650343.205966</v>
      </c>
      <c r="H86" s="21">
        <v>1131532894.205966</v>
      </c>
      <c r="K86" s="6">
        <f t="shared" si="34"/>
        <v>-2.0391430000000001</v>
      </c>
      <c r="L86" s="6">
        <f t="shared" si="35"/>
        <v>-4.5310420000000002</v>
      </c>
      <c r="M86" s="6">
        <f t="shared" si="36"/>
        <v>-6.9643499999999996</v>
      </c>
      <c r="N86" s="6">
        <f t="shared" si="37"/>
        <v>-17.049389000000001</v>
      </c>
      <c r="O86" s="6">
        <f t="shared" si="38"/>
        <v>-5.1174489999999997</v>
      </c>
      <c r="W86" s="27">
        <f t="shared" si="39"/>
        <v>-3.3381847887447515E-3</v>
      </c>
      <c r="X86" s="27">
        <f t="shared" si="39"/>
        <v>-5.403106278069789E-3</v>
      </c>
      <c r="Y86" s="27">
        <f t="shared" si="39"/>
        <v>-3.1962083088794282E-4</v>
      </c>
      <c r="Z86" s="27">
        <f t="shared" si="39"/>
        <v>3.6823987497654025E-3</v>
      </c>
      <c r="AA86" s="27">
        <f t="shared" si="39"/>
        <v>2.1820765439575849E-3</v>
      </c>
      <c r="AC86" s="28">
        <f t="shared" si="21"/>
        <v>-3.8964436756885825</v>
      </c>
      <c r="AD86" s="28">
        <f t="shared" si="22"/>
        <v>-2.4102471214301624</v>
      </c>
      <c r="AE86" s="28">
        <f t="shared" si="23"/>
        <v>5.9336184107934944</v>
      </c>
      <c r="AF86" s="28">
        <f t="shared" si="24"/>
        <v>4.6712943925678339</v>
      </c>
      <c r="AG86" s="28">
        <f t="shared" si="25"/>
        <v>-1.7512274904689242</v>
      </c>
      <c r="AI86" s="28">
        <f t="shared" si="15"/>
        <v>-3.976842072938954</v>
      </c>
      <c r="AJ86" s="28">
        <f t="shared" si="30"/>
        <v>7.4263970487565238</v>
      </c>
      <c r="AK86" s="28"/>
      <c r="AL86" s="28"/>
      <c r="AM86" s="28"/>
    </row>
    <row r="87" spans="1:39">
      <c r="A87" s="5" t="s">
        <v>10</v>
      </c>
      <c r="B87" s="20">
        <v>40969</v>
      </c>
      <c r="C87" s="21">
        <v>1198266817.6725605</v>
      </c>
      <c r="D87" s="21">
        <v>1196952407.6725605</v>
      </c>
      <c r="E87" s="21">
        <v>1192953600.6725605</v>
      </c>
      <c r="F87" s="21">
        <v>1187251651.6725605</v>
      </c>
      <c r="G87" s="21">
        <v>1170907762.6725605</v>
      </c>
      <c r="H87" s="21">
        <v>1165657389.6725605</v>
      </c>
      <c r="K87" s="6">
        <f t="shared" si="34"/>
        <v>-1.3144100000000001</v>
      </c>
      <c r="L87" s="6">
        <f t="shared" si="35"/>
        <v>-3.9988069999999998</v>
      </c>
      <c r="M87" s="6">
        <f t="shared" si="36"/>
        <v>-5.7019489999999999</v>
      </c>
      <c r="N87" s="6">
        <f t="shared" si="37"/>
        <v>-16.343889000000001</v>
      </c>
      <c r="O87" s="6">
        <f t="shared" si="38"/>
        <v>-5.2503729999999997</v>
      </c>
      <c r="W87" s="27">
        <f t="shared" si="39"/>
        <v>-6.7614701285793697E-3</v>
      </c>
      <c r="X87" s="27">
        <f t="shared" si="39"/>
        <v>-1.4086448026239214E-2</v>
      </c>
      <c r="Y87" s="27">
        <f t="shared" si="39"/>
        <v>-1.064635375163977E-2</v>
      </c>
      <c r="Z87" s="27">
        <f t="shared" si="39"/>
        <v>-5.8006599701587664E-3</v>
      </c>
      <c r="AA87" s="27">
        <f t="shared" si="39"/>
        <v>-7.1588056572046543E-3</v>
      </c>
      <c r="AC87" s="28">
        <f t="shared" si="21"/>
        <v>-8.1020452937608791</v>
      </c>
      <c r="AD87" s="28">
        <f t="shared" si="22"/>
        <v>-8.7772779549507032</v>
      </c>
      <c r="AE87" s="28">
        <f t="shared" si="23"/>
        <v>4.1221508189178699</v>
      </c>
      <c r="AF87" s="28">
        <f t="shared" si="24"/>
        <v>5.806434066950958</v>
      </c>
      <c r="AG87" s="28">
        <f t="shared" si="25"/>
        <v>-1.6274209103521908</v>
      </c>
      <c r="AI87" s="28">
        <f t="shared" si="15"/>
        <v>-0.17236500930994747</v>
      </c>
      <c r="AJ87" s="28">
        <f t="shared" si="30"/>
        <v>13.318420992227347</v>
      </c>
      <c r="AK87" s="28"/>
      <c r="AL87" s="28"/>
      <c r="AM87" s="28"/>
    </row>
    <row r="88" spans="1:39">
      <c r="A88" s="5" t="s">
        <v>10</v>
      </c>
      <c r="B88" s="20">
        <v>41000</v>
      </c>
      <c r="C88" s="21">
        <v>982847661.46727514</v>
      </c>
      <c r="D88" s="21">
        <v>982706605.46727514</v>
      </c>
      <c r="E88" s="21">
        <v>976295022.46727526</v>
      </c>
      <c r="F88" s="21">
        <v>970645424.46727526</v>
      </c>
      <c r="G88" s="21">
        <v>957491615.46727526</v>
      </c>
      <c r="H88" s="21">
        <v>953816475.46727514</v>
      </c>
      <c r="K88" s="6">
        <f t="shared" si="34"/>
        <v>-0.14105599999999999</v>
      </c>
      <c r="L88" s="6">
        <f t="shared" si="35"/>
        <v>-6.4115829999998804</v>
      </c>
      <c r="M88" s="6">
        <f t="shared" si="36"/>
        <v>-5.6495980000000001</v>
      </c>
      <c r="N88" s="6">
        <f t="shared" si="37"/>
        <v>-13.153809000000001</v>
      </c>
      <c r="O88" s="6">
        <f t="shared" si="38"/>
        <v>-3.6751400000001193</v>
      </c>
      <c r="W88" s="27">
        <f t="shared" ref="W88:AA92" si="40">Q40</f>
        <v>-5.5610200638643329E-3</v>
      </c>
      <c r="X88" s="27">
        <f t="shared" si="40"/>
        <v>-1.9988802746362066E-2</v>
      </c>
      <c r="Y88" s="27">
        <f t="shared" si="40"/>
        <v>-1.9497304504589395E-2</v>
      </c>
      <c r="Z88" s="27">
        <f t="shared" si="40"/>
        <v>-1.3248275394679493E-2</v>
      </c>
      <c r="AA88" s="27">
        <f t="shared" si="40"/>
        <v>-1.4317524768175495E-2</v>
      </c>
      <c r="AC88" s="28">
        <f t="shared" si="21"/>
        <v>-5.4656355651416568</v>
      </c>
      <c r="AD88" s="28">
        <f t="shared" si="22"/>
        <v>-14.180312469650946</v>
      </c>
      <c r="AE88" s="28">
        <f t="shared" si="23"/>
        <v>0.48306789754154522</v>
      </c>
      <c r="AF88" s="28">
        <f t="shared" si="24"/>
        <v>6.141843647115877</v>
      </c>
      <c r="AG88" s="28">
        <f t="shared" si="25"/>
        <v>-1.0509092462658938</v>
      </c>
      <c r="AI88" s="28">
        <f t="shared" si="15"/>
        <v>3.9896137606449873</v>
      </c>
      <c r="AK88" s="28"/>
      <c r="AL88" s="28"/>
      <c r="AM88" s="28"/>
    </row>
    <row r="89" spans="1:39">
      <c r="A89" s="5" t="s">
        <v>10</v>
      </c>
      <c r="B89" s="20">
        <v>41030</v>
      </c>
      <c r="C89" s="21">
        <v>1038435657.0069144</v>
      </c>
      <c r="D89" s="21">
        <v>1037860760.0069145</v>
      </c>
      <c r="E89" s="21">
        <v>1031313531.0069145</v>
      </c>
      <c r="F89" s="21">
        <v>1024298196.0069144</v>
      </c>
      <c r="G89" s="21">
        <v>1011841843.0069144</v>
      </c>
      <c r="H89" s="21">
        <v>1007818663.0069144</v>
      </c>
      <c r="K89" s="6">
        <f t="shared" si="34"/>
        <v>-0.57489699999988075</v>
      </c>
      <c r="L89" s="6">
        <f t="shared" si="35"/>
        <v>-6.5472289999999997</v>
      </c>
      <c r="M89" s="6">
        <f t="shared" si="36"/>
        <v>-7.0153350000001193</v>
      </c>
      <c r="N89" s="6">
        <f t="shared" si="37"/>
        <v>-12.456353</v>
      </c>
      <c r="O89" s="6">
        <f t="shared" si="38"/>
        <v>-4.02318</v>
      </c>
      <c r="W89" s="27">
        <f t="shared" si="40"/>
        <v>-1.167082298220683E-3</v>
      </c>
      <c r="X89" s="27">
        <f t="shared" si="40"/>
        <v>-1.4679777975892689E-2</v>
      </c>
      <c r="Y89" s="27">
        <f t="shared" si="40"/>
        <v>-1.5528368286425934E-2</v>
      </c>
      <c r="Z89" s="27">
        <f t="shared" si="40"/>
        <v>-1.0112771793322569E-2</v>
      </c>
      <c r="AA89" s="27">
        <f t="shared" si="40"/>
        <v>-1.1155681093882923E-2</v>
      </c>
      <c r="AC89" s="28">
        <f t="shared" si="21"/>
        <v>-1.2119398731339346</v>
      </c>
      <c r="AD89" s="28">
        <f t="shared" si="22"/>
        <v>-14.032065013977823</v>
      </c>
      <c r="AE89" s="28">
        <f t="shared" si="23"/>
        <v>-0.88120643664829146</v>
      </c>
      <c r="AF89" s="28">
        <f t="shared" si="24"/>
        <v>5.6237485024001348</v>
      </c>
      <c r="AG89" s="28">
        <f t="shared" si="25"/>
        <v>-1.0829942047260133</v>
      </c>
      <c r="AI89" s="28">
        <f t="shared" si="15"/>
        <v>9.2225429395940104</v>
      </c>
      <c r="AJ89" s="28"/>
      <c r="AK89" s="28"/>
      <c r="AL89" s="28"/>
      <c r="AM89" s="28"/>
    </row>
    <row r="90" spans="1:39">
      <c r="A90" s="5" t="s">
        <v>10</v>
      </c>
      <c r="B90" s="20">
        <v>41061</v>
      </c>
      <c r="C90" s="21">
        <v>900811857.40745807</v>
      </c>
      <c r="D90" s="21">
        <v>900097084.40745807</v>
      </c>
      <c r="E90" s="21">
        <v>894454587.40745795</v>
      </c>
      <c r="F90" s="21">
        <v>888303142.40745807</v>
      </c>
      <c r="G90" s="21">
        <v>878657132.40745795</v>
      </c>
      <c r="H90" s="21">
        <v>875134861.40745795</v>
      </c>
      <c r="K90" s="6">
        <f t="shared" si="34"/>
        <v>-0.71477299999999999</v>
      </c>
      <c r="L90" s="6">
        <f t="shared" si="35"/>
        <v>-5.6424970000001196</v>
      </c>
      <c r="M90" s="6">
        <f t="shared" si="36"/>
        <v>-6.1514449999998808</v>
      </c>
      <c r="N90" s="6">
        <f t="shared" si="37"/>
        <v>-9.6460100000001194</v>
      </c>
      <c r="O90" s="6">
        <f t="shared" si="38"/>
        <v>-3.5222709999999999</v>
      </c>
      <c r="W90" s="27">
        <f t="shared" si="40"/>
        <v>1.951877086261222E-3</v>
      </c>
      <c r="X90" s="27">
        <f t="shared" si="40"/>
        <v>-3.6285348027891859E-3</v>
      </c>
      <c r="Y90" s="27">
        <f t="shared" si="40"/>
        <v>-9.4284002749337476E-3</v>
      </c>
      <c r="Z90" s="27">
        <f t="shared" si="40"/>
        <v>-5.9382311964854681E-3</v>
      </c>
      <c r="AA90" s="27">
        <f t="shared" si="40"/>
        <v>-5.8724935641971017E-3</v>
      </c>
      <c r="AC90" s="28">
        <f t="shared" si="21"/>
        <v>1.7582740235060286</v>
      </c>
      <c r="AD90" s="28">
        <f t="shared" si="22"/>
        <v>-5.0269011988741594</v>
      </c>
      <c r="AE90" s="28">
        <f t="shared" si="23"/>
        <v>-5.2245875886759281</v>
      </c>
      <c r="AF90" s="28">
        <f t="shared" si="24"/>
        <v>3.1439856902230723</v>
      </c>
      <c r="AG90" s="28">
        <f t="shared" si="25"/>
        <v>5.9217238643252124E-2</v>
      </c>
      <c r="AI90" s="28">
        <f t="shared" si="15"/>
        <v>7.3092466007385575</v>
      </c>
    </row>
    <row r="91" spans="1:39">
      <c r="A91" s="22" t="s">
        <v>10</v>
      </c>
      <c r="B91" s="20">
        <v>41091</v>
      </c>
      <c r="C91" s="21">
        <v>962792058.76413965</v>
      </c>
      <c r="D91" s="21">
        <v>966903475.76413953</v>
      </c>
      <c r="E91" s="21">
        <v>960774143.76413953</v>
      </c>
      <c r="F91" s="21">
        <v>953022446.76413953</v>
      </c>
      <c r="G91" s="21">
        <v>945443028.76413953</v>
      </c>
      <c r="H91" s="21">
        <v>939941201.76413941</v>
      </c>
      <c r="K91" s="6">
        <f t="shared" si="34"/>
        <v>4.1114169999998804</v>
      </c>
      <c r="L91" s="6">
        <f t="shared" si="35"/>
        <v>-6.1293319999999998</v>
      </c>
      <c r="M91" s="6">
        <f t="shared" si="36"/>
        <v>-7.7516970000000001</v>
      </c>
      <c r="N91" s="6">
        <f t="shared" si="37"/>
        <v>-7.5794180000000004</v>
      </c>
      <c r="O91" s="6">
        <f t="shared" si="38"/>
        <v>-5.5018270000001195</v>
      </c>
      <c r="W91" s="27">
        <f t="shared" si="40"/>
        <v>8.4478578123837033E-3</v>
      </c>
      <c r="X91" s="27">
        <f t="shared" si="40"/>
        <v>1.4650513461509567E-2</v>
      </c>
      <c r="Y91" s="27">
        <f t="shared" si="40"/>
        <v>1.0264135996363494E-2</v>
      </c>
      <c r="Z91" s="27">
        <f t="shared" si="40"/>
        <v>1.2565201383834134E-2</v>
      </c>
      <c r="AA91" s="27">
        <f t="shared" si="40"/>
        <v>1.2948594848319355E-2</v>
      </c>
      <c r="AC91" s="28">
        <f t="shared" si="21"/>
        <v>8.1335304153316255</v>
      </c>
      <c r="AD91" s="28">
        <f t="shared" si="22"/>
        <v>5.9718676022269115</v>
      </c>
      <c r="AE91" s="28">
        <f t="shared" si="23"/>
        <v>-4.2231693901846139</v>
      </c>
      <c r="AF91" s="28">
        <f t="shared" si="24"/>
        <v>2.2154474817537597</v>
      </c>
      <c r="AG91" s="28">
        <f t="shared" si="25"/>
        <v>0.36912818298844208</v>
      </c>
    </row>
    <row r="92" spans="1:39">
      <c r="A92" s="22" t="s">
        <v>10</v>
      </c>
      <c r="B92" s="20">
        <v>41122</v>
      </c>
      <c r="C92" s="21">
        <v>971123469.261006</v>
      </c>
      <c r="D92" s="21">
        <v>976063357.261006</v>
      </c>
      <c r="E92" s="21">
        <v>975132005.261006</v>
      </c>
      <c r="F92" s="21">
        <v>967719742.261006</v>
      </c>
      <c r="G92" s="21">
        <v>960761493.261006</v>
      </c>
      <c r="H92" s="21">
        <v>955644421.261006</v>
      </c>
      <c r="K92" s="6">
        <f t="shared" si="34"/>
        <v>4.9398879999999998</v>
      </c>
      <c r="L92" s="6">
        <f t="shared" si="35"/>
        <v>-0.93135199999999996</v>
      </c>
      <c r="M92" s="6">
        <f t="shared" si="36"/>
        <v>-7.4122630000000003</v>
      </c>
      <c r="N92" s="6">
        <f t="shared" si="37"/>
        <v>-6.9582490000000004</v>
      </c>
      <c r="O92" s="6">
        <f t="shared" si="38"/>
        <v>-5.1170720000000003</v>
      </c>
      <c r="W92" s="27">
        <f t="shared" si="40"/>
        <v>1.1579366709079839E-2</v>
      </c>
      <c r="X92" s="27">
        <f t="shared" si="40"/>
        <v>2.7714009805507527E-2</v>
      </c>
      <c r="Y92" s="27">
        <f t="shared" si="40"/>
        <v>2.7892174871761013E-2</v>
      </c>
      <c r="Z92" s="27">
        <f t="shared" si="40"/>
        <v>3.1755203451435787E-2</v>
      </c>
      <c r="AA92" s="27">
        <f t="shared" si="40"/>
        <v>3.2216570511188321E-2</v>
      </c>
      <c r="AC92" s="28">
        <f t="shared" si="21"/>
        <v>11.244994770367011</v>
      </c>
      <c r="AD92" s="28">
        <f t="shared" si="22"/>
        <v>15.668730579090997</v>
      </c>
      <c r="AE92" s="28">
        <f t="shared" si="23"/>
        <v>0.17302027724119995</v>
      </c>
      <c r="AF92" s="28">
        <f t="shared" si="24"/>
        <v>3.7514777161481838</v>
      </c>
      <c r="AG92" s="28">
        <f t="shared" si="25"/>
        <v>0.44804437966963206</v>
      </c>
    </row>
    <row r="94" spans="1:39">
      <c r="A94" s="30" t="s">
        <v>17</v>
      </c>
      <c r="C94" s="1">
        <f>SUM(C52:C63)</f>
        <v>13720549721.715986</v>
      </c>
      <c r="D94" s="1">
        <f t="shared" ref="D94:H94" si="41">SUM(D52:D63)</f>
        <v>13727045615.715982</v>
      </c>
      <c r="E94" s="1">
        <f t="shared" si="41"/>
        <v>13686051899.715982</v>
      </c>
      <c r="F94" s="1">
        <f t="shared" si="41"/>
        <v>13650271835.715982</v>
      </c>
      <c r="G94" s="1">
        <f t="shared" si="41"/>
        <v>13628368967.715982</v>
      </c>
      <c r="H94" s="54">
        <f t="shared" si="41"/>
        <v>13507340326.715982</v>
      </c>
      <c r="K94" s="6">
        <f>+SUM(K52:K63)</f>
        <v>6.4958939999995264</v>
      </c>
      <c r="L94" s="6">
        <f>+SUM(L52:L63)</f>
        <v>-40.993715999999857</v>
      </c>
      <c r="M94" s="6">
        <f>+SUM(M52:M63)</f>
        <v>-35.780064000000003</v>
      </c>
      <c r="N94" s="6">
        <f>+SUM(N52:N63)</f>
        <v>-21.902867999999998</v>
      </c>
      <c r="O94" s="6" t="s">
        <v>21</v>
      </c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>
      <c r="A95" s="30" t="s">
        <v>18</v>
      </c>
      <c r="K95" s="6">
        <f>+SUM(K54:K65)</f>
        <v>34.074517999999649</v>
      </c>
      <c r="L95" s="6">
        <f>+SUM(L55:L66)</f>
        <v>14.777257000000244</v>
      </c>
      <c r="M95" s="6">
        <f>+SUM(M56:M67)</f>
        <v>-14.889870999999999</v>
      </c>
      <c r="N95" s="6">
        <f>+SUM(N66:N77)</f>
        <v>-70.096175000000002</v>
      </c>
      <c r="O95" s="6">
        <f>+SUM(O70:O81)</f>
        <v>-102.96326300000013</v>
      </c>
      <c r="AI95" s="6"/>
      <c r="AJ95" s="6"/>
      <c r="AK95" s="6"/>
      <c r="AL95" s="6"/>
      <c r="AM95" s="6"/>
    </row>
    <row r="98" spans="1:49">
      <c r="A98" s="30"/>
    </row>
    <row r="101" spans="1:49">
      <c r="A101" s="30"/>
      <c r="D101" s="32"/>
      <c r="F101" s="32"/>
    </row>
    <row r="102" spans="1:49">
      <c r="A102" s="30"/>
    </row>
    <row r="104" spans="1:49" ht="15">
      <c r="AQ104" s="31" t="s">
        <v>19</v>
      </c>
      <c r="AS104" s="36">
        <f>SUM(AS52:AS101)/1000000</f>
        <v>13853.587278219937</v>
      </c>
      <c r="AU104" s="38"/>
      <c r="AV104" s="44"/>
      <c r="AW104" s="2"/>
    </row>
    <row r="105" spans="1:49">
      <c r="AU105" s="44"/>
    </row>
    <row r="106" spans="1:49">
      <c r="AS106" s="2"/>
      <c r="AU106" s="44"/>
    </row>
    <row r="107" spans="1:49">
      <c r="J107" s="2"/>
      <c r="K107" s="2"/>
      <c r="AS107" s="2"/>
    </row>
    <row r="109" spans="1:49">
      <c r="AS109" s="7"/>
    </row>
    <row r="110" spans="1:49">
      <c r="J110" s="2"/>
      <c r="AS110" s="14"/>
    </row>
    <row r="111" spans="1:49">
      <c r="AS111" s="14"/>
    </row>
    <row r="115" spans="3:17">
      <c r="C115" s="4"/>
      <c r="D115" s="4"/>
      <c r="E115" s="4"/>
      <c r="F115" s="4"/>
      <c r="G115" s="4"/>
      <c r="H115" s="4"/>
      <c r="I115" s="4"/>
      <c r="J115" s="4"/>
    </row>
    <row r="116" spans="3:17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3:17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3:17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3:17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3:17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3:17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3:17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3:17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3:17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3:17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3:17">
      <c r="C126" s="33"/>
      <c r="D126" s="33"/>
      <c r="E126" s="33"/>
      <c r="F126" s="33"/>
      <c r="G126" s="33"/>
      <c r="H126" s="33"/>
      <c r="I126" s="33"/>
      <c r="J126" s="34"/>
    </row>
  </sheetData>
  <mergeCells count="5">
    <mergeCell ref="Q1:U1"/>
    <mergeCell ref="AI1:AM1"/>
    <mergeCell ref="W1:AA1"/>
    <mergeCell ref="AC1:AG1"/>
    <mergeCell ref="AO1:A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D9B395690F174641AF4B34CAE682B659" ma:contentTypeVersion="18" ma:contentTypeDescription="This is for internal and external Ofgem information." ma:contentTypeScope="" ma:versionID="78784f241bf1ea745aa05be51cbcd6aa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95428d554f7d9319d6a14edb74baebae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_Status xmlns="http://schemas.microsoft.com/sharepoint/v3/fields">Draft</_Status>
    <_x003a_ xmlns="eecedeb9-13b3-4e62-b003-046c92e1668a" xsi:nil="true"/>
    <Organisation xmlns="eecedeb9-13b3-4e62-b003-046c92e1668a">Choose an Organisation</Organisation>
    <_x003a__x003a_ xmlns="eecedeb9-13b3-4e62-b003-046c92e1668a">-Main Document</_x003a__x003a_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CC15EEE0-9C04-4783-B080-A9B96C49BABB}"/>
</file>

<file path=customXml/itemProps2.xml><?xml version="1.0" encoding="utf-8"?>
<ds:datastoreItem xmlns:ds="http://schemas.openxmlformats.org/officeDocument/2006/customXml" ds:itemID="{C3258EEB-CFB1-4D21-8647-4F91D2DA9CC1}"/>
</file>

<file path=customXml/itemProps3.xml><?xml version="1.0" encoding="utf-8"?>
<ds:datastoreItem xmlns:ds="http://schemas.openxmlformats.org/officeDocument/2006/customXml" ds:itemID="{BC45F9CB-6685-42A9-AC3B-788D7B7BD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Apportioning Normalising &amp; prov</vt:lpstr>
      <vt:lpstr>Normalised NHH</vt:lpstr>
    </vt:vector>
  </TitlesOfParts>
  <Company>EDF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LPN Annual Incentive Restatement(2013.09.25)</dc:title>
  <dc:creator>shore</dc:creator>
  <cp:lastModifiedBy>Tim Aldridge</cp:lastModifiedBy>
  <cp:lastPrinted>2013-08-28T14:56:31Z</cp:lastPrinted>
  <dcterms:created xsi:type="dcterms:W3CDTF">2011-08-30T09:06:03Z</dcterms:created>
  <dcterms:modified xsi:type="dcterms:W3CDTF">2013-09-26T17:37:12Z</dcterms:modified>
  <cp:contentType>Information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0x010100028D52C9A5433B438C8A1988457E255700D9B395690F174641AF4B34CAE682B659</vt:lpwstr>
  </property>
</Properties>
</file>