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" windowWidth="15480" windowHeight="11640" tabRatio="857"/>
  </bookViews>
  <sheets>
    <sheet name="Apportioning Normalising &amp; prov" sheetId="21" r:id="rId1"/>
    <sheet name="Normalised NHH" sheetId="20" r:id="rId2"/>
  </sheets>
  <externalReferences>
    <externalReference r:id="rId3"/>
  </externalReferences>
  <definedNames>
    <definedName name="_xlnm.Print_Area" localSheetId="1">'Normalised NHH'!$A$38:$AU$104</definedName>
  </definedNames>
  <calcPr calcId="125725"/>
</workbook>
</file>

<file path=xl/calcChain.xml><?xml version="1.0" encoding="utf-8"?>
<calcChain xmlns="http://schemas.openxmlformats.org/spreadsheetml/2006/main">
  <c r="R8" i="21"/>
  <c r="D94" i="20" l="1"/>
  <c r="E94"/>
  <c r="F94"/>
  <c r="G94"/>
  <c r="H94"/>
  <c r="I9" i="21"/>
  <c r="J9" s="1"/>
  <c r="J8"/>
  <c r="H9"/>
  <c r="H8"/>
  <c r="H4"/>
  <c r="C4" l="1"/>
  <c r="I58" i="20" l="1"/>
  <c r="I59" s="1"/>
  <c r="I60" s="1"/>
  <c r="I61" s="1"/>
  <c r="I62" s="1"/>
  <c r="I63" s="1"/>
  <c r="C63" s="1"/>
  <c r="C60" l="1"/>
  <c r="C62"/>
  <c r="C59"/>
  <c r="C61"/>
  <c r="H5" i="21"/>
  <c r="H6"/>
  <c r="D5"/>
  <c r="D6"/>
  <c r="D4"/>
  <c r="C5"/>
  <c r="C6"/>
  <c r="H7" l="1"/>
  <c r="J7"/>
  <c r="I6"/>
  <c r="D7"/>
  <c r="C7"/>
  <c r="AI48" i="20"/>
  <c r="AL36"/>
  <c r="F4" i="21" l="1"/>
  <c r="I5"/>
  <c r="J6"/>
  <c r="F5"/>
  <c r="F6"/>
  <c r="AM64" i="20"/>
  <c r="I4" i="21" l="1"/>
  <c r="J4" s="1"/>
  <c r="J5"/>
  <c r="F7"/>
  <c r="Q40" i="20"/>
  <c r="R40"/>
  <c r="S40"/>
  <c r="T40"/>
  <c r="U40"/>
  <c r="Q41"/>
  <c r="R41"/>
  <c r="S41"/>
  <c r="T41"/>
  <c r="U41"/>
  <c r="Q42"/>
  <c r="R42"/>
  <c r="S42"/>
  <c r="T42"/>
  <c r="U42"/>
  <c r="Q43"/>
  <c r="R43"/>
  <c r="S43"/>
  <c r="T43"/>
  <c r="U43"/>
  <c r="Q44"/>
  <c r="R44"/>
  <c r="S44"/>
  <c r="T44"/>
  <c r="U44"/>
  <c r="Q45"/>
  <c r="R45"/>
  <c r="S45"/>
  <c r="T45"/>
  <c r="U45"/>
  <c r="Q46"/>
  <c r="R46"/>
  <c r="S46"/>
  <c r="T46"/>
  <c r="U46"/>
  <c r="Q47"/>
  <c r="R47"/>
  <c r="S47"/>
  <c r="T47"/>
  <c r="U47"/>
  <c r="Q48"/>
  <c r="R48"/>
  <c r="S48"/>
  <c r="T48"/>
  <c r="U48"/>
  <c r="Q49"/>
  <c r="R49"/>
  <c r="S49"/>
  <c r="T49"/>
  <c r="U49"/>
  <c r="Q50"/>
  <c r="R50"/>
  <c r="S50"/>
  <c r="T50"/>
  <c r="U50"/>
  <c r="Q51"/>
  <c r="R51"/>
  <c r="S51"/>
  <c r="T51"/>
  <c r="U51"/>
  <c r="W52"/>
  <c r="AC52" s="1"/>
  <c r="X52"/>
  <c r="Y52"/>
  <c r="Z52"/>
  <c r="AA52"/>
  <c r="W53"/>
  <c r="AC53" s="1"/>
  <c r="X53"/>
  <c r="Y53"/>
  <c r="Z53"/>
  <c r="AA53"/>
  <c r="W54"/>
  <c r="AC54" s="1"/>
  <c r="X54"/>
  <c r="Y54"/>
  <c r="Z54"/>
  <c r="AA54"/>
  <c r="W55"/>
  <c r="AC55" s="1"/>
  <c r="X55"/>
  <c r="Y55"/>
  <c r="Z55"/>
  <c r="AA55"/>
  <c r="W56"/>
  <c r="AC56" s="1"/>
  <c r="X56"/>
  <c r="Y56"/>
  <c r="Z56"/>
  <c r="AA56"/>
  <c r="W57"/>
  <c r="AC57" s="1"/>
  <c r="X57"/>
  <c r="Y57"/>
  <c r="Z57"/>
  <c r="AA57"/>
  <c r="W58"/>
  <c r="AC58" s="1"/>
  <c r="X58"/>
  <c r="Y58"/>
  <c r="Z58"/>
  <c r="AA58"/>
  <c r="W59"/>
  <c r="AC59" s="1"/>
  <c r="X59"/>
  <c r="Y59"/>
  <c r="Z59"/>
  <c r="AA59"/>
  <c r="W60"/>
  <c r="AC60" s="1"/>
  <c r="X60"/>
  <c r="Y60"/>
  <c r="Z60"/>
  <c r="AA60"/>
  <c r="W61"/>
  <c r="AC61" s="1"/>
  <c r="X61"/>
  <c r="Y61"/>
  <c r="Z61"/>
  <c r="AA61"/>
  <c r="W62"/>
  <c r="AC62" s="1"/>
  <c r="X62"/>
  <c r="Y62"/>
  <c r="Z62"/>
  <c r="AA62"/>
  <c r="W63"/>
  <c r="AC63" s="1"/>
  <c r="X63"/>
  <c r="Y63"/>
  <c r="Z63"/>
  <c r="AA63"/>
  <c r="W64"/>
  <c r="AC64" s="1"/>
  <c r="X64"/>
  <c r="Y64"/>
  <c r="Z64"/>
  <c r="AA64"/>
  <c r="W65"/>
  <c r="AC65" s="1"/>
  <c r="X65"/>
  <c r="Y65"/>
  <c r="Z65"/>
  <c r="AA65"/>
  <c r="W66"/>
  <c r="AC66" s="1"/>
  <c r="X66"/>
  <c r="Y66"/>
  <c r="Z66"/>
  <c r="AA66"/>
  <c r="W67"/>
  <c r="AC67" s="1"/>
  <c r="X67"/>
  <c r="Y67"/>
  <c r="Z67"/>
  <c r="AA67"/>
  <c r="W68"/>
  <c r="AC68" s="1"/>
  <c r="X68"/>
  <c r="Y68"/>
  <c r="Z68"/>
  <c r="AA68"/>
  <c r="W69"/>
  <c r="AC69" s="1"/>
  <c r="X69"/>
  <c r="AD69" s="1"/>
  <c r="Y69"/>
  <c r="Z69"/>
  <c r="AA69"/>
  <c r="W70"/>
  <c r="AC70" s="1"/>
  <c r="X70"/>
  <c r="Y70"/>
  <c r="Z70"/>
  <c r="AA70"/>
  <c r="W71"/>
  <c r="AC71" s="1"/>
  <c r="X71"/>
  <c r="AD71" s="1"/>
  <c r="Y71"/>
  <c r="Z71"/>
  <c r="AA71"/>
  <c r="W72"/>
  <c r="AC72" s="1"/>
  <c r="X72"/>
  <c r="Y72"/>
  <c r="Z72"/>
  <c r="AA72"/>
  <c r="W73"/>
  <c r="X73"/>
  <c r="Y73"/>
  <c r="Z73"/>
  <c r="AA73"/>
  <c r="W74"/>
  <c r="AC74" s="1"/>
  <c r="X74"/>
  <c r="Y74"/>
  <c r="Z74"/>
  <c r="AA74"/>
  <c r="W75"/>
  <c r="AC75" s="1"/>
  <c r="X75"/>
  <c r="AD75" s="1"/>
  <c r="Y75"/>
  <c r="Z75"/>
  <c r="AA75"/>
  <c r="W76"/>
  <c r="AC76" s="1"/>
  <c r="X76"/>
  <c r="Y76"/>
  <c r="Z76"/>
  <c r="AA76"/>
  <c r="W77"/>
  <c r="AC77" s="1"/>
  <c r="X77"/>
  <c r="AD77" s="1"/>
  <c r="Y77"/>
  <c r="Z77"/>
  <c r="AA77"/>
  <c r="W78"/>
  <c r="AC78" s="1"/>
  <c r="X78"/>
  <c r="Y78"/>
  <c r="Z78"/>
  <c r="AA78"/>
  <c r="W79"/>
  <c r="AC79" s="1"/>
  <c r="X79"/>
  <c r="AD79" s="1"/>
  <c r="Y79"/>
  <c r="Z79"/>
  <c r="AA79"/>
  <c r="W80"/>
  <c r="AC80" s="1"/>
  <c r="X80"/>
  <c r="Y80"/>
  <c r="Z80"/>
  <c r="AA80"/>
  <c r="W81"/>
  <c r="AC81" s="1"/>
  <c r="X81"/>
  <c r="AD81" s="1"/>
  <c r="Y81"/>
  <c r="Z81"/>
  <c r="AA81"/>
  <c r="W82"/>
  <c r="AC82" s="1"/>
  <c r="X82"/>
  <c r="Y82"/>
  <c r="Z82"/>
  <c r="AA82"/>
  <c r="W83"/>
  <c r="AC83" s="1"/>
  <c r="X83"/>
  <c r="AD83" s="1"/>
  <c r="Y83"/>
  <c r="Z83"/>
  <c r="AA83"/>
  <c r="W84"/>
  <c r="AC84" s="1"/>
  <c r="X84"/>
  <c r="Y84"/>
  <c r="Z84"/>
  <c r="AA84"/>
  <c r="W85"/>
  <c r="AC85" s="1"/>
  <c r="X85"/>
  <c r="AD85" s="1"/>
  <c r="Y85"/>
  <c r="Z85"/>
  <c r="AA85"/>
  <c r="W86"/>
  <c r="AC86" s="1"/>
  <c r="X86"/>
  <c r="Y86"/>
  <c r="Z86"/>
  <c r="AA86"/>
  <c r="W87"/>
  <c r="AC87" s="1"/>
  <c r="X87"/>
  <c r="Y87"/>
  <c r="Z87"/>
  <c r="AA87"/>
  <c r="W88"/>
  <c r="AC88" s="1"/>
  <c r="X88"/>
  <c r="Y88"/>
  <c r="Z88"/>
  <c r="AA88"/>
  <c r="W89"/>
  <c r="AC89" s="1"/>
  <c r="X89"/>
  <c r="Y89"/>
  <c r="Z89"/>
  <c r="AA89"/>
  <c r="W90"/>
  <c r="AC90" s="1"/>
  <c r="X90"/>
  <c r="Y90"/>
  <c r="Z90"/>
  <c r="AA90"/>
  <c r="W91"/>
  <c r="AC91" s="1"/>
  <c r="X91"/>
  <c r="Y91"/>
  <c r="Z91"/>
  <c r="AA91"/>
  <c r="W92"/>
  <c r="AC92" s="1"/>
  <c r="AI90" s="1"/>
  <c r="X92"/>
  <c r="Y92"/>
  <c r="Z92"/>
  <c r="AA92"/>
  <c r="C94"/>
  <c r="AD61" l="1"/>
  <c r="AI89"/>
  <c r="AI88"/>
  <c r="AI87"/>
  <c r="AI86"/>
  <c r="AI85"/>
  <c r="AI84"/>
  <c r="AI83"/>
  <c r="AI82"/>
  <c r="AI81"/>
  <c r="AI80"/>
  <c r="AI79"/>
  <c r="AI78"/>
  <c r="AI77"/>
  <c r="AI76"/>
  <c r="AI75"/>
  <c r="AI74"/>
  <c r="AI73"/>
  <c r="AI72"/>
  <c r="AI69"/>
  <c r="AI68"/>
  <c r="AI67"/>
  <c r="AI66"/>
  <c r="AI65"/>
  <c r="AI64"/>
  <c r="AI63"/>
  <c r="AO63" s="1"/>
  <c r="AI62"/>
  <c r="AI61"/>
  <c r="AI60"/>
  <c r="AI59"/>
  <c r="AI58"/>
  <c r="AI57"/>
  <c r="AI56"/>
  <c r="AI55"/>
  <c r="AI54"/>
  <c r="AI53"/>
  <c r="AI52"/>
  <c r="AI51"/>
  <c r="AI50"/>
  <c r="AI49"/>
  <c r="AE61"/>
  <c r="AD59"/>
  <c r="AD54"/>
  <c r="AD52"/>
  <c r="AE52" s="1"/>
  <c r="AD92"/>
  <c r="AD90"/>
  <c r="AD88"/>
  <c r="AD66"/>
  <c r="AD53"/>
  <c r="AD67"/>
  <c r="AE53"/>
  <c r="AD86"/>
  <c r="AD74"/>
  <c r="AE69"/>
  <c r="AD64"/>
  <c r="AD62"/>
  <c r="AD60"/>
  <c r="AD57"/>
  <c r="AE92"/>
  <c r="AK84" s="1"/>
  <c r="AD91"/>
  <c r="AE91" s="1"/>
  <c r="AE90"/>
  <c r="AD89"/>
  <c r="AE88"/>
  <c r="AD87"/>
  <c r="AE87" s="1"/>
  <c r="AE86"/>
  <c r="AE85"/>
  <c r="AD84"/>
  <c r="AE84" s="1"/>
  <c r="AE83"/>
  <c r="AD82"/>
  <c r="AE81"/>
  <c r="AD80"/>
  <c r="AE80" s="1"/>
  <c r="AK72" s="1"/>
  <c r="AE79"/>
  <c r="AD78"/>
  <c r="AE77"/>
  <c r="AD76"/>
  <c r="AE76" s="1"/>
  <c r="AK68" s="1"/>
  <c r="AE75"/>
  <c r="AE74"/>
  <c r="AC73"/>
  <c r="AD72"/>
  <c r="AE72" s="1"/>
  <c r="AE71"/>
  <c r="AD70"/>
  <c r="AD68"/>
  <c r="AE68" s="1"/>
  <c r="AK60" s="1"/>
  <c r="AE67"/>
  <c r="AE66"/>
  <c r="AD65"/>
  <c r="AE65" s="1"/>
  <c r="AK57" s="1"/>
  <c r="AE64"/>
  <c r="AD63"/>
  <c r="AJ57" s="1"/>
  <c r="AE62"/>
  <c r="AE60"/>
  <c r="AE59"/>
  <c r="AD58"/>
  <c r="AE58" s="1"/>
  <c r="AE57"/>
  <c r="AD56"/>
  <c r="AD55"/>
  <c r="AE55" s="1"/>
  <c r="AE54"/>
  <c r="AJ87"/>
  <c r="AJ60"/>
  <c r="AO58"/>
  <c r="AJ77"/>
  <c r="AJ72"/>
  <c r="AJ64"/>
  <c r="AJ84"/>
  <c r="AJ82"/>
  <c r="AJ85"/>
  <c r="AJ83"/>
  <c r="AJ81"/>
  <c r="AJ80"/>
  <c r="AJ79"/>
  <c r="AJ78"/>
  <c r="AJ76"/>
  <c r="AJ75"/>
  <c r="AJ74"/>
  <c r="AJ73"/>
  <c r="AJ70"/>
  <c r="AJ69"/>
  <c r="AJ66"/>
  <c r="AJ65"/>
  <c r="AJ62"/>
  <c r="AJ61"/>
  <c r="AO61"/>
  <c r="AJ58"/>
  <c r="AJ55"/>
  <c r="AJ54"/>
  <c r="AO54"/>
  <c r="AJ51"/>
  <c r="AJ50"/>
  <c r="AJ47"/>
  <c r="AJ46"/>
  <c r="AO53"/>
  <c r="AO55"/>
  <c r="AO56"/>
  <c r="AO60"/>
  <c r="AO62"/>
  <c r="AJ86"/>
  <c r="AJ71"/>
  <c r="AJ63"/>
  <c r="AJ59"/>
  <c r="AO59"/>
  <c r="AJ56"/>
  <c r="AO57"/>
  <c r="AJ52"/>
  <c r="AJ49"/>
  <c r="AJ48"/>
  <c r="AP55"/>
  <c r="AK79" l="1"/>
  <c r="AK83"/>
  <c r="AJ53"/>
  <c r="AP53" s="1"/>
  <c r="AP56"/>
  <c r="AP57"/>
  <c r="AK50"/>
  <c r="AK76"/>
  <c r="AF54"/>
  <c r="AK46"/>
  <c r="AF57"/>
  <c r="AK49"/>
  <c r="AF59"/>
  <c r="AK51"/>
  <c r="AF60"/>
  <c r="AK52"/>
  <c r="AF62"/>
  <c r="AF64"/>
  <c r="AK56"/>
  <c r="AF66"/>
  <c r="AK58"/>
  <c r="AF67"/>
  <c r="AK59"/>
  <c r="AF71"/>
  <c r="AK63"/>
  <c r="AD73"/>
  <c r="AI71"/>
  <c r="AF74"/>
  <c r="AK66"/>
  <c r="AF75"/>
  <c r="AK67"/>
  <c r="AF77"/>
  <c r="AF79"/>
  <c r="AK71"/>
  <c r="AF81"/>
  <c r="AF83"/>
  <c r="AK75"/>
  <c r="AF85"/>
  <c r="AK77"/>
  <c r="AF86"/>
  <c r="AK78"/>
  <c r="AF88"/>
  <c r="AF90"/>
  <c r="AK82"/>
  <c r="AF69"/>
  <c r="AF53"/>
  <c r="AL39" s="1"/>
  <c r="AK45"/>
  <c r="AK44"/>
  <c r="AK43"/>
  <c r="AF61"/>
  <c r="AK53"/>
  <c r="AQ53" s="1"/>
  <c r="AI70"/>
  <c r="AP62"/>
  <c r="AG61"/>
  <c r="AM32" s="1"/>
  <c r="AP59"/>
  <c r="AQ59" s="1"/>
  <c r="AP61"/>
  <c r="AP63"/>
  <c r="AF52"/>
  <c r="AG74"/>
  <c r="AM45" s="1"/>
  <c r="AG60"/>
  <c r="AM31" s="1"/>
  <c r="AF55"/>
  <c r="AG57"/>
  <c r="AM28" s="1"/>
  <c r="AG59"/>
  <c r="AM30" s="1"/>
  <c r="AG64"/>
  <c r="AM35" s="1"/>
  <c r="AF68"/>
  <c r="AL54" s="1"/>
  <c r="AJ68"/>
  <c r="AJ67"/>
  <c r="AF84"/>
  <c r="AL70" s="1"/>
  <c r="AG88"/>
  <c r="AM59" s="1"/>
  <c r="AG90"/>
  <c r="AM61" s="1"/>
  <c r="AF58"/>
  <c r="AG67"/>
  <c r="AM38" s="1"/>
  <c r="AG75"/>
  <c r="AM46" s="1"/>
  <c r="AG77"/>
  <c r="AM48" s="1"/>
  <c r="AG81"/>
  <c r="AM52" s="1"/>
  <c r="AG85"/>
  <c r="AM56" s="1"/>
  <c r="AF87"/>
  <c r="AL73" s="1"/>
  <c r="AF91"/>
  <c r="AQ56"/>
  <c r="AG62"/>
  <c r="AM33" s="1"/>
  <c r="AF65"/>
  <c r="AL51" s="1"/>
  <c r="AG66"/>
  <c r="AM37" s="1"/>
  <c r="AG71"/>
  <c r="AM42" s="1"/>
  <c r="AF72"/>
  <c r="AF76"/>
  <c r="AL62" s="1"/>
  <c r="AG79"/>
  <c r="AM50" s="1"/>
  <c r="AF80"/>
  <c r="AL66" s="1"/>
  <c r="AG86"/>
  <c r="AM57" s="1"/>
  <c r="AG55"/>
  <c r="AM26" s="1"/>
  <c r="AG58"/>
  <c r="AM29" s="1"/>
  <c r="AE63"/>
  <c r="AK55" s="1"/>
  <c r="AE70"/>
  <c r="AK62" s="1"/>
  <c r="AE78"/>
  <c r="AK70" s="1"/>
  <c r="AE82"/>
  <c r="AK74" s="1"/>
  <c r="AG87"/>
  <c r="AM58" s="1"/>
  <c r="AE89"/>
  <c r="AK81" s="1"/>
  <c r="AG91"/>
  <c r="AM62" s="1"/>
  <c r="AQ63"/>
  <c r="AG52"/>
  <c r="AE73"/>
  <c r="AK65" s="1"/>
  <c r="AE56"/>
  <c r="AK48" s="1"/>
  <c r="AF92"/>
  <c r="AL78" s="1"/>
  <c r="AP58"/>
  <c r="AQ58" s="1"/>
  <c r="AP60"/>
  <c r="AQ60" s="1"/>
  <c r="AP54"/>
  <c r="AO52"/>
  <c r="AP52" s="1"/>
  <c r="AQ52" s="1"/>
  <c r="AQ57"/>
  <c r="AL47" l="1"/>
  <c r="AL44"/>
  <c r="AG53"/>
  <c r="AM24" s="1"/>
  <c r="AL77"/>
  <c r="AL38"/>
  <c r="AL37"/>
  <c r="AK61"/>
  <c r="AG69"/>
  <c r="AM40" s="1"/>
  <c r="AL76"/>
  <c r="AK80"/>
  <c r="AL72"/>
  <c r="AL71"/>
  <c r="AG83"/>
  <c r="AM54" s="1"/>
  <c r="AL69"/>
  <c r="AK73"/>
  <c r="AL65"/>
  <c r="AK69"/>
  <c r="AL61"/>
  <c r="AL60"/>
  <c r="AR60" s="1"/>
  <c r="AK64"/>
  <c r="AL57"/>
  <c r="AL53"/>
  <c r="AL52"/>
  <c r="AR52" s="1"/>
  <c r="AS52" s="1"/>
  <c r="AT52" s="1"/>
  <c r="AL50"/>
  <c r="AK54"/>
  <c r="AL46"/>
  <c r="AL45"/>
  <c r="AL43"/>
  <c r="AK47"/>
  <c r="AG54"/>
  <c r="AM25" s="1"/>
  <c r="AL40"/>
  <c r="AF73"/>
  <c r="AG92"/>
  <c r="AM63" s="1"/>
  <c r="AM23"/>
  <c r="AF78"/>
  <c r="AL64" s="1"/>
  <c r="AF70"/>
  <c r="AL56" s="1"/>
  <c r="AQ61"/>
  <c r="AQ62"/>
  <c r="AR62" s="1"/>
  <c r="AS62" s="1"/>
  <c r="AT62" s="1"/>
  <c r="AG72"/>
  <c r="AM43" s="1"/>
  <c r="AR57"/>
  <c r="AS57" s="1"/>
  <c r="AT57" s="1"/>
  <c r="AF89"/>
  <c r="AL75" s="1"/>
  <c r="AF82"/>
  <c r="AL68" s="1"/>
  <c r="AG73"/>
  <c r="AM44" s="1"/>
  <c r="AF63"/>
  <c r="AL49" s="1"/>
  <c r="AQ55"/>
  <c r="AQ54"/>
  <c r="AG80"/>
  <c r="AM51" s="1"/>
  <c r="AG76"/>
  <c r="AM47" s="1"/>
  <c r="AG65"/>
  <c r="AM36" s="1"/>
  <c r="AG89"/>
  <c r="AM60" s="1"/>
  <c r="AG84"/>
  <c r="AM55" s="1"/>
  <c r="AG78"/>
  <c r="AM49" s="1"/>
  <c r="AG68"/>
  <c r="AM39" s="1"/>
  <c r="AR53"/>
  <c r="AF56"/>
  <c r="AL42" s="1"/>
  <c r="AG63" l="1"/>
  <c r="AM34" s="1"/>
  <c r="AG70"/>
  <c r="AM41" s="1"/>
  <c r="AL59"/>
  <c r="AR59" s="1"/>
  <c r="AS59" s="1"/>
  <c r="AT59" s="1"/>
  <c r="AL48"/>
  <c r="AL63"/>
  <c r="AL67"/>
  <c r="AL74"/>
  <c r="AL55"/>
  <c r="AL41"/>
  <c r="AL58"/>
  <c r="AR58" s="1"/>
  <c r="AS58" s="1"/>
  <c r="AT58" s="1"/>
  <c r="AS60"/>
  <c r="AT60" s="1"/>
  <c r="AR55"/>
  <c r="AS55" s="1"/>
  <c r="AT55" s="1"/>
  <c r="AR56"/>
  <c r="AS56" s="1"/>
  <c r="AT56" s="1"/>
  <c r="AG56"/>
  <c r="AR54"/>
  <c r="AS54" s="1"/>
  <c r="AT54" s="1"/>
  <c r="AR61"/>
  <c r="AS61" s="1"/>
  <c r="AT61" s="1"/>
  <c r="AR63"/>
  <c r="AS63" s="1"/>
  <c r="AT63" s="1"/>
  <c r="AG82"/>
  <c r="AM53" s="1"/>
  <c r="AM27" l="1"/>
  <c r="AS53"/>
  <c r="AS104" l="1"/>
  <c r="L7" i="21" s="1"/>
  <c r="AT53" i="20"/>
  <c r="AT64"/>
  <c r="AT65" s="1"/>
  <c r="O7" i="21" l="1"/>
  <c r="Q5" s="1"/>
  <c r="R5" s="1"/>
  <c r="Q4" l="1"/>
  <c r="R4" s="1"/>
  <c r="Q6"/>
  <c r="R6" s="1"/>
  <c r="Q7"/>
  <c r="R7" s="1"/>
  <c r="R9" s="1"/>
</calcChain>
</file>

<file path=xl/sharedStrings.xml><?xml version="1.0" encoding="utf-8"?>
<sst xmlns="http://schemas.openxmlformats.org/spreadsheetml/2006/main" count="148" uniqueCount="36">
  <si>
    <t>SF</t>
  </si>
  <si>
    <t>R1</t>
  </si>
  <si>
    <t>R2</t>
  </si>
  <si>
    <t>R3</t>
  </si>
  <si>
    <t>RF</t>
  </si>
  <si>
    <t>DF</t>
  </si>
  <si>
    <t>2006/07</t>
  </si>
  <si>
    <t>2007/08</t>
  </si>
  <si>
    <t>Reported Date</t>
  </si>
  <si>
    <t>Normal</t>
  </si>
  <si>
    <t>Abnormal</t>
  </si>
  <si>
    <t>EPN</t>
  </si>
  <si>
    <t>% Variance Normal  (PNV)</t>
  </si>
  <si>
    <t>% Variance adjustment by reported month</t>
  </si>
  <si>
    <r>
      <t>Normalised Variance (NHH</t>
    </r>
    <r>
      <rPr>
        <vertAlign val="subscript"/>
        <sz val="10"/>
        <rFont val="Arial"/>
        <family val="2"/>
      </rPr>
      <t>run</t>
    </r>
    <r>
      <rPr>
        <sz val="11"/>
        <rFont val="Arial"/>
        <family val="2"/>
      </rPr>
      <t xml:space="preserve"> * 1+PNV)</t>
    </r>
  </si>
  <si>
    <t>2009/10 SF run as reported</t>
  </si>
  <si>
    <t>(includes prov + open/close)</t>
  </si>
  <si>
    <t>Revised 2009/10 GWh</t>
  </si>
  <si>
    <t>Time-shift Normalised Variance</t>
  </si>
  <si>
    <t>Normalised (by run -still includes provisions + SF open/close)</t>
  </si>
  <si>
    <t>LV1</t>
  </si>
  <si>
    <t>LV2</t>
  </si>
  <si>
    <t>LV3</t>
  </si>
  <si>
    <t>Weighted Av %</t>
  </si>
  <si>
    <t>Variance Apportioned</t>
  </si>
  <si>
    <t>Provision</t>
  </si>
  <si>
    <t>Variance to Apportion</t>
  </si>
  <si>
    <t>Reconciliation Runs (time-shifted to match reported date) 2009/10 SF adjusted for provision estimate</t>
  </si>
  <si>
    <t>Original 2009/10 reported from Reg Return</t>
  </si>
  <si>
    <t>Half Hourly</t>
  </si>
  <si>
    <t>Total Units Distributed</t>
  </si>
  <si>
    <t>Revised 2009/10 Reported</t>
  </si>
  <si>
    <t>Normalised Non Half Hourly</t>
  </si>
  <si>
    <t>Restated Units Distributed</t>
  </si>
  <si>
    <t>Calculation Of Restated Annual Incentive data EPN</t>
  </si>
  <si>
    <t>Add Estimated Provisions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</si>
</sst>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[$-409]d\-mmm\-yy;@"/>
    <numFmt numFmtId="165" formatCode="#,##0.0"/>
    <numFmt numFmtId="166" formatCode="_-* #,##0_-;\-* #,##0_-;_-* &quot;-&quot;??_-;_-@_-"/>
    <numFmt numFmtId="167" formatCode="#,##0.000"/>
  </numFmts>
  <fonts count="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bscript"/>
      <sz val="10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46FC4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3" fontId="0" fillId="0" borderId="0" xfId="0" applyNumberFormat="1" applyBorder="1" applyAlignment="1" applyProtection="1">
      <alignment horizontal="center"/>
      <protection locked="0"/>
    </xf>
    <xf numFmtId="3" fontId="0" fillId="0" borderId="0" xfId="0" applyNumberFormat="1" applyBorder="1" applyAlignment="1">
      <alignment horizontal="center"/>
    </xf>
    <xf numFmtId="3" fontId="0" fillId="0" borderId="0" xfId="0" applyNumberFormat="1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3" fontId="0" fillId="2" borderId="4" xfId="0" applyNumberFormat="1" applyFill="1" applyBorder="1" applyAlignment="1" applyProtection="1">
      <alignment horizontal="center"/>
      <protection locked="0"/>
    </xf>
    <xf numFmtId="3" fontId="0" fillId="2" borderId="5" xfId="0" applyNumberFormat="1" applyFill="1" applyBorder="1" applyAlignment="1" applyProtection="1">
      <alignment horizontal="center"/>
      <protection locked="0"/>
    </xf>
    <xf numFmtId="10" fontId="0" fillId="0" borderId="0" xfId="2" applyNumberFormat="1" applyFont="1"/>
    <xf numFmtId="10" fontId="0" fillId="0" borderId="0" xfId="0" applyNumberFormat="1"/>
    <xf numFmtId="3" fontId="0" fillId="3" borderId="0" xfId="0" applyNumberFormat="1" applyFill="1" applyBorder="1" applyAlignment="1" applyProtection="1">
      <alignment horizontal="center"/>
    </xf>
    <xf numFmtId="10" fontId="0" fillId="0" borderId="0" xfId="2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/>
    <xf numFmtId="0" fontId="1" fillId="2" borderId="3" xfId="0" applyFont="1" applyFill="1" applyBorder="1" applyAlignment="1">
      <alignment horizontal="left"/>
    </xf>
    <xf numFmtId="17" fontId="1" fillId="0" borderId="0" xfId="3" applyNumberFormat="1" applyBorder="1" applyAlignment="1" applyProtection="1">
      <alignment horizontal="center"/>
      <protection locked="0"/>
    </xf>
    <xf numFmtId="3" fontId="1" fillId="0" borderId="0" xfId="3" applyNumberFormat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3" fontId="1" fillId="2" borderId="3" xfId="0" applyNumberFormat="1" applyFont="1" applyFill="1" applyBorder="1" applyAlignment="1" applyProtection="1">
      <alignment horizontal="left"/>
      <protection locked="0"/>
    </xf>
    <xf numFmtId="3" fontId="0" fillId="0" borderId="0" xfId="0" applyNumberFormat="1" applyFill="1" applyBorder="1" applyAlignment="1" applyProtection="1">
      <alignment horizontal="center"/>
    </xf>
    <xf numFmtId="3" fontId="1" fillId="3" borderId="0" xfId="0" applyNumberFormat="1" applyFont="1" applyFill="1" applyBorder="1" applyAlignment="1" applyProtection="1">
      <alignment horizontal="center"/>
    </xf>
    <xf numFmtId="10" fontId="0" fillId="0" borderId="0" xfId="0" applyNumberFormat="1" applyBorder="1" applyAlignment="1">
      <alignment horizontal="center"/>
    </xf>
    <xf numFmtId="165" fontId="1" fillId="0" borderId="0" xfId="3" applyNumberFormat="1" applyBorder="1" applyAlignment="1" applyProtection="1">
      <alignment horizontal="center"/>
      <protection locked="0"/>
    </xf>
    <xf numFmtId="3" fontId="1" fillId="6" borderId="0" xfId="3" applyNumberForma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3" fontId="3" fillId="5" borderId="0" xfId="0" applyNumberFormat="1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17" fontId="1" fillId="7" borderId="0" xfId="3" applyNumberFormat="1" applyFill="1" applyBorder="1" applyAlignment="1" applyProtection="1">
      <alignment horizontal="center"/>
      <protection locked="0"/>
    </xf>
    <xf numFmtId="165" fontId="0" fillId="7" borderId="0" xfId="0" applyNumberFormat="1" applyFill="1" applyBorder="1" applyAlignment="1">
      <alignment horizontal="center"/>
    </xf>
    <xf numFmtId="165" fontId="1" fillId="7" borderId="0" xfId="3" applyNumberFormat="1" applyFill="1" applyBorder="1" applyAlignment="1" applyProtection="1">
      <alignment horizontal="center"/>
      <protection locked="0"/>
    </xf>
    <xf numFmtId="43" fontId="2" fillId="0" borderId="0" xfId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166" fontId="0" fillId="0" borderId="0" xfId="1" applyNumberFormat="1" applyFont="1" applyBorder="1" applyAlignment="1">
      <alignment horizontal="center"/>
    </xf>
    <xf numFmtId="10" fontId="0" fillId="0" borderId="2" xfId="2" applyNumberFormat="1" applyFont="1" applyBorder="1"/>
    <xf numFmtId="167" fontId="0" fillId="0" borderId="0" xfId="0" applyNumberFormat="1"/>
    <xf numFmtId="167" fontId="0" fillId="0" borderId="2" xfId="0" applyNumberFormat="1" applyBorder="1"/>
    <xf numFmtId="0" fontId="0" fillId="0" borderId="0" xfId="0" applyAlignment="1">
      <alignment wrapText="1"/>
    </xf>
    <xf numFmtId="0" fontId="1" fillId="0" borderId="0" xfId="0" applyFont="1"/>
    <xf numFmtId="165" fontId="0" fillId="0" borderId="0" xfId="0" applyNumberFormat="1" applyBorder="1" applyAlignment="1" applyProtection="1">
      <alignment horizontal="center"/>
      <protection locked="0"/>
    </xf>
    <xf numFmtId="3" fontId="5" fillId="0" borderId="0" xfId="3" applyNumberFormat="1" applyFont="1" applyBorder="1" applyAlignment="1" applyProtection="1">
      <alignment horizontal="center"/>
      <protection locked="0"/>
    </xf>
    <xf numFmtId="3" fontId="5" fillId="7" borderId="0" xfId="3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Border="1" applyAlignment="1" applyProtection="1">
      <alignment horizontal="center"/>
      <protection locked="0"/>
    </xf>
    <xf numFmtId="3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6" fillId="8" borderId="0" xfId="0" applyNumberFormat="1" applyFont="1" applyFill="1" applyBorder="1" applyAlignment="1" applyProtection="1">
      <alignment horizontal="center"/>
      <protection locked="0"/>
    </xf>
    <xf numFmtId="3" fontId="0" fillId="0" borderId="0" xfId="0" applyNumberFormat="1"/>
    <xf numFmtId="3" fontId="0" fillId="0" borderId="0" xfId="0" applyNumberFormat="1" applyBorder="1"/>
    <xf numFmtId="3" fontId="0" fillId="0" borderId="2" xfId="0" applyNumberFormat="1" applyBorder="1"/>
    <xf numFmtId="3" fontId="0" fillId="0" borderId="1" xfId="0" applyNumberFormat="1" applyBorder="1"/>
    <xf numFmtId="3" fontId="0" fillId="0" borderId="6" xfId="0" applyNumberFormat="1" applyBorder="1"/>
    <xf numFmtId="0" fontId="1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</cellXfs>
  <cellStyles count="4">
    <cellStyle name="Comma" xfId="1" builtinId="3"/>
    <cellStyle name="Normal" xfId="0" builtinId="0"/>
    <cellStyle name="Normal_settlement data" xfId="3"/>
    <cellStyle name="Percent" xfId="2" builtinId="5"/>
  </cellStyles>
  <dxfs count="0"/>
  <tableStyles count="0" defaultTableStyle="TableStyleMedium9" defaultPivotStyle="PivotStyleLight16"/>
  <colors>
    <mruColors>
      <color rgb="FF46FC4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LDRID~1\LOCALS~1\Temp\Temporary%20Directory%203%20for%20UKPN%20Annual%20Incentive%20Restatement(2013%2009%2025)%20(3).zip\2.EPN%200910%20AR%20Model%20Reg%20Retu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hange History"/>
      <sheetName val="Summary"/>
      <sheetName val="Base"/>
      <sheetName val="Pass Through"/>
      <sheetName val="Incentive"/>
      <sheetName val="Losses"/>
      <sheetName val="QoS"/>
      <sheetName val="MOp"/>
      <sheetName val="Generation"/>
      <sheetName val="Units &amp; Income By Month  09 10"/>
      <sheetName val="Units &amp; Income By Month  08 09"/>
      <sheetName val="units and income by month 07.08"/>
      <sheetName val="units and income by month 06.07"/>
      <sheetName val="EPN PPA adj per Apr 07"/>
      <sheetName val="units and income by month 05-06"/>
      <sheetName val="EPN PPA adj per Arp 06"/>
      <sheetName val="Metering PPA Calculations"/>
      <sheetName val="RPU"/>
      <sheetName val="EPN Excluded Serv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1">
          <cell r="B11">
            <v>5257.1337109977721</v>
          </cell>
        </row>
        <row r="12">
          <cell r="B12">
            <v>3159.4882107557669</v>
          </cell>
        </row>
        <row r="13">
          <cell r="B13">
            <v>12717.96739142148</v>
          </cell>
        </row>
        <row r="14">
          <cell r="B14">
            <v>4745.9326765212154</v>
          </cell>
        </row>
        <row r="15">
          <cell r="B15">
            <v>7436.3102130193238</v>
          </cell>
        </row>
        <row r="16">
          <cell r="B16">
            <v>1401.8824395032452</v>
          </cell>
        </row>
      </sheetData>
      <sheetData sheetId="11" refreshError="1"/>
      <sheetData sheetId="12">
        <row r="13">
          <cell r="C13">
            <v>5629.7222505563586</v>
          </cell>
        </row>
        <row r="14">
          <cell r="C14">
            <v>3628.2757822945459</v>
          </cell>
        </row>
        <row r="15">
          <cell r="C15">
            <v>13525.429198799542</v>
          </cell>
        </row>
      </sheetData>
      <sheetData sheetId="13">
        <row r="15">
          <cell r="C15">
            <v>5623.2621846081165</v>
          </cell>
        </row>
        <row r="16">
          <cell r="C16">
            <v>3613.4120354115139</v>
          </cell>
        </row>
        <row r="17">
          <cell r="C17">
            <v>13097.006439959434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46FC4F"/>
  </sheetPr>
  <dimension ref="A1:S9"/>
  <sheetViews>
    <sheetView tabSelected="1" workbookViewId="0">
      <selection activeCell="B2" sqref="B2"/>
    </sheetView>
  </sheetViews>
  <sheetFormatPr defaultRowHeight="14.25"/>
  <cols>
    <col min="2" max="2" width="16.375" customWidth="1"/>
    <col min="3" max="4" width="9.875" hidden="1" customWidth="1"/>
    <col min="5" max="5" width="2.375" hidden="1" customWidth="1"/>
    <col min="6" max="6" width="14" hidden="1" customWidth="1"/>
    <col min="8" max="8" width="9.875" bestFit="1" customWidth="1"/>
    <col min="9" max="10" width="9.875" customWidth="1"/>
    <col min="11" max="11" width="2.375" customWidth="1"/>
    <col min="12" max="12" width="9.875" bestFit="1" customWidth="1"/>
    <col min="13" max="13" width="2.375" customWidth="1"/>
    <col min="14" max="14" width="2.125" customWidth="1"/>
    <col min="15" max="15" width="10" customWidth="1"/>
    <col min="16" max="16" width="2.375" customWidth="1"/>
    <col min="17" max="17" width="10.875" customWidth="1"/>
    <col min="18" max="18" width="12" customWidth="1"/>
  </cols>
  <sheetData>
    <row r="1" spans="1:19" ht="15">
      <c r="A1" s="16" t="s">
        <v>34</v>
      </c>
    </row>
    <row r="3" spans="1:19" ht="71.25">
      <c r="A3" s="43" t="s">
        <v>11</v>
      </c>
      <c r="C3" s="42" t="s">
        <v>6</v>
      </c>
      <c r="D3" s="42" t="s">
        <v>7</v>
      </c>
      <c r="E3" s="42"/>
      <c r="F3" s="42" t="s">
        <v>23</v>
      </c>
      <c r="G3" s="42"/>
      <c r="H3" s="49" t="s">
        <v>28</v>
      </c>
      <c r="I3" s="50" t="s">
        <v>35</v>
      </c>
      <c r="J3" s="50" t="s">
        <v>31</v>
      </c>
      <c r="K3" s="49"/>
      <c r="L3" s="50" t="s">
        <v>32</v>
      </c>
      <c r="M3" s="49"/>
      <c r="N3" s="50"/>
      <c r="O3" s="50" t="s">
        <v>26</v>
      </c>
      <c r="P3" s="49"/>
      <c r="Q3" s="50" t="s">
        <v>24</v>
      </c>
      <c r="R3" s="50" t="s">
        <v>33</v>
      </c>
      <c r="S3" s="51"/>
    </row>
    <row r="4" spans="1:19">
      <c r="B4" t="s">
        <v>20</v>
      </c>
      <c r="C4" s="40">
        <f>'[1]units and income by month 06.07'!C15</f>
        <v>5623.2621846081165</v>
      </c>
      <c r="D4" s="40">
        <f>'[1]units and income by month 07.08'!C13</f>
        <v>5629.7222505563586</v>
      </c>
      <c r="F4" s="11">
        <f>(C4+D4)/($C$7+$D$7)</f>
        <v>0.24941723796201529</v>
      </c>
      <c r="H4" s="53">
        <f>'[1]Units &amp; Income By Month  09 10'!B11</f>
        <v>5257.1337109977721</v>
      </c>
      <c r="I4" s="54">
        <f t="shared" ref="I4:I5" si="0">+I5/H5*H4</f>
        <v>-70.583521896749915</v>
      </c>
      <c r="J4" s="53">
        <f>+I4+H4</f>
        <v>5186.5501891010226</v>
      </c>
      <c r="K4" s="53"/>
      <c r="L4" s="53"/>
      <c r="M4" s="53"/>
      <c r="N4" s="53"/>
      <c r="O4" s="53"/>
      <c r="P4" s="53"/>
      <c r="Q4" s="53">
        <f>$O$7*F4</f>
        <v>264.52413489629828</v>
      </c>
      <c r="R4" s="53">
        <f>+Q4+J4</f>
        <v>5451.0743239973208</v>
      </c>
      <c r="S4" s="53"/>
    </row>
    <row r="5" spans="1:19">
      <c r="B5" t="s">
        <v>21</v>
      </c>
      <c r="C5" s="40">
        <f>'[1]units and income by month 06.07'!C16</f>
        <v>3613.4120354115139</v>
      </c>
      <c r="D5" s="40">
        <f>'[1]units and income by month 07.08'!C14</f>
        <v>3628.2757822945459</v>
      </c>
      <c r="F5" s="11">
        <f t="shared" ref="F5:F6" si="1">(C5+D5)/($C$7+$D$7)</f>
        <v>0.16050868852454961</v>
      </c>
      <c r="H5" s="53">
        <f>'[1]Units &amp; Income By Month  09 10'!B12</f>
        <v>3159.4882107557669</v>
      </c>
      <c r="I5" s="54">
        <f t="shared" si="0"/>
        <v>-42.420036766399335</v>
      </c>
      <c r="J5" s="53">
        <f t="shared" ref="J5:J9" si="2">+I5+H5</f>
        <v>3117.0681739893676</v>
      </c>
      <c r="K5" s="53"/>
      <c r="L5" s="53"/>
      <c r="M5" s="53"/>
      <c r="N5" s="53"/>
      <c r="O5" s="53"/>
      <c r="P5" s="53"/>
      <c r="Q5" s="53">
        <f t="shared" ref="Q5:Q6" si="3">$O$7*F5</f>
        <v>170.23050340154131</v>
      </c>
      <c r="R5" s="53">
        <f t="shared" ref="R5:R8" si="4">+Q5+J5</f>
        <v>3287.2986773909088</v>
      </c>
      <c r="S5" s="53"/>
    </row>
    <row r="6" spans="1:19">
      <c r="B6" t="s">
        <v>22</v>
      </c>
      <c r="C6" s="41">
        <f>'[1]units and income by month 06.07'!C17</f>
        <v>13097.006439959434</v>
      </c>
      <c r="D6" s="41">
        <f>'[1]units and income by month 07.08'!C15</f>
        <v>13525.429198799542</v>
      </c>
      <c r="F6" s="39">
        <f t="shared" si="1"/>
        <v>0.5900740735134351</v>
      </c>
      <c r="H6" s="55">
        <f>'[1]Units &amp; Income By Month  09 10'!B13</f>
        <v>12717.96739142148</v>
      </c>
      <c r="I6" s="55">
        <f>+I7/H7*H6</f>
        <v>-170.75444133685073</v>
      </c>
      <c r="J6" s="55">
        <f t="shared" si="2"/>
        <v>12547.212950084629</v>
      </c>
      <c r="K6" s="53"/>
      <c r="L6" s="55"/>
      <c r="M6" s="53"/>
      <c r="N6" s="54"/>
      <c r="O6" s="55"/>
      <c r="P6" s="53"/>
      <c r="Q6" s="55">
        <f t="shared" si="3"/>
        <v>625.81413817375164</v>
      </c>
      <c r="R6" s="53">
        <f t="shared" si="4"/>
        <v>13173.027088258381</v>
      </c>
      <c r="S6" s="53"/>
    </row>
    <row r="7" spans="1:19">
      <c r="C7" s="40">
        <f>SUM(C4:C6)</f>
        <v>22333.680659979065</v>
      </c>
      <c r="D7" s="40">
        <f>SUM(D4:D6)</f>
        <v>22783.427231650447</v>
      </c>
      <c r="F7" s="12">
        <f>SUM(F4:F6)</f>
        <v>1</v>
      </c>
      <c r="H7" s="53">
        <f>SUM(H4:H6)</f>
        <v>21134.58931317502</v>
      </c>
      <c r="I7" s="53">
        <v>-283.75799999999998</v>
      </c>
      <c r="J7" s="53">
        <f t="shared" si="2"/>
        <v>20850.831313175018</v>
      </c>
      <c r="K7" s="53"/>
      <c r="L7" s="53">
        <f>'Normalised NHH'!AS104</f>
        <v>21911.40008964661</v>
      </c>
      <c r="M7" s="53"/>
      <c r="N7" s="53"/>
      <c r="O7" s="53">
        <f>+L7-J7</f>
        <v>1060.5687764715913</v>
      </c>
      <c r="P7" s="53"/>
      <c r="Q7" s="53">
        <f>SUM(Q4:Q6)</f>
        <v>1060.5687764715913</v>
      </c>
      <c r="R7" s="56">
        <f t="shared" si="4"/>
        <v>21911.40008964661</v>
      </c>
      <c r="S7" s="53"/>
    </row>
    <row r="8" spans="1:19">
      <c r="B8" t="s">
        <v>29</v>
      </c>
      <c r="H8" s="53">
        <f>+'[1]Units &amp; Income By Month  09 10'!$B$14+'[1]Units &amp; Income By Month  09 10'!$B$15+'[1]Units &amp; Income By Month  09 10'!$B$16</f>
        <v>13584.125329043785</v>
      </c>
      <c r="I8" s="53"/>
      <c r="J8" s="53">
        <f t="shared" si="2"/>
        <v>13584.125329043785</v>
      </c>
      <c r="K8" s="53"/>
      <c r="L8" s="53"/>
      <c r="M8" s="53"/>
      <c r="N8" s="53"/>
      <c r="O8" s="53"/>
      <c r="P8" s="53"/>
      <c r="Q8" s="53"/>
      <c r="R8" s="53">
        <f t="shared" si="4"/>
        <v>13584.125329043785</v>
      </c>
      <c r="S8" s="53"/>
    </row>
    <row r="9" spans="1:19" ht="15" thickBot="1">
      <c r="B9" s="43" t="s">
        <v>30</v>
      </c>
      <c r="H9" s="57">
        <f>+H8+H7</f>
        <v>34718.714642218809</v>
      </c>
      <c r="I9" s="57">
        <f>+I8+I7</f>
        <v>-283.75799999999998</v>
      </c>
      <c r="J9" s="57">
        <f t="shared" si="2"/>
        <v>34434.956642218807</v>
      </c>
      <c r="K9" s="53"/>
      <c r="L9" s="53"/>
      <c r="M9" s="53"/>
      <c r="N9" s="53"/>
      <c r="O9" s="53"/>
      <c r="P9" s="53"/>
      <c r="Q9" s="53"/>
      <c r="R9" s="57">
        <f>+R7+R8</f>
        <v>35495.525418690391</v>
      </c>
      <c r="S9" s="5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46FC4F"/>
    <pageSetUpPr fitToPage="1"/>
  </sheetPr>
  <dimension ref="A1:AY115"/>
  <sheetViews>
    <sheetView zoomScale="75" zoomScaleNormal="75" workbookViewId="0">
      <pane xSplit="2" ySplit="2" topLeftCell="C56" activePane="bottomRight" state="frozen"/>
      <selection pane="topRight" activeCell="C1" sqref="C1"/>
      <selection pane="bottomLeft" activeCell="A3" sqref="A3"/>
      <selection pane="bottomRight" activeCell="E103" sqref="E103"/>
    </sheetView>
  </sheetViews>
  <sheetFormatPr defaultRowHeight="14.25"/>
  <cols>
    <col min="1" max="1" width="9" style="5"/>
    <col min="2" max="2" width="14.375" style="4" customWidth="1"/>
    <col min="3" max="8" width="14.375" style="1" customWidth="1"/>
    <col min="9" max="9" width="13.75" style="1" customWidth="1"/>
    <col min="10" max="10" width="11.375" style="5" hidden="1" customWidth="1"/>
    <col min="11" max="15" width="8" style="5" hidden="1" customWidth="1"/>
    <col min="16" max="16" width="2.125" style="5" customWidth="1"/>
    <col min="17" max="21" width="8.5" style="5" customWidth="1"/>
    <col min="22" max="22" width="2" style="5" customWidth="1"/>
    <col min="23" max="27" width="8.5" style="5" customWidth="1"/>
    <col min="28" max="28" width="2.125" style="5" customWidth="1"/>
    <col min="29" max="29" width="9" style="5" customWidth="1"/>
    <col min="30" max="33" width="8.5" style="5" customWidth="1"/>
    <col min="34" max="34" width="2.125" style="5" customWidth="1"/>
    <col min="35" max="39" width="8.375" style="5" customWidth="1"/>
    <col min="40" max="40" width="2.125" style="5" customWidth="1"/>
    <col min="41" max="44" width="13" style="5" customWidth="1"/>
    <col min="45" max="45" width="15.5" style="5" customWidth="1"/>
    <col min="46" max="46" width="14.625" style="5" customWidth="1"/>
    <col min="47" max="51" width="10.875" style="5" customWidth="1"/>
    <col min="52" max="16384" width="9" style="5"/>
  </cols>
  <sheetData>
    <row r="1" spans="1:45" ht="16.5" thickBot="1">
      <c r="C1" s="22" t="s">
        <v>27</v>
      </c>
      <c r="D1" s="9"/>
      <c r="E1" s="9"/>
      <c r="F1" s="9"/>
      <c r="G1" s="9"/>
      <c r="H1" s="10"/>
      <c r="K1" s="17"/>
      <c r="L1" s="7"/>
      <c r="M1" s="7"/>
      <c r="N1" s="7"/>
      <c r="O1" s="8"/>
      <c r="Q1" s="58" t="s">
        <v>12</v>
      </c>
      <c r="R1" s="59"/>
      <c r="S1" s="59"/>
      <c r="T1" s="59"/>
      <c r="U1" s="59"/>
      <c r="V1" s="15"/>
      <c r="W1" s="58" t="s">
        <v>13</v>
      </c>
      <c r="X1" s="59"/>
      <c r="Y1" s="59"/>
      <c r="Z1" s="59"/>
      <c r="AA1" s="59"/>
      <c r="AC1" s="60" t="s">
        <v>14</v>
      </c>
      <c r="AD1" s="61"/>
      <c r="AE1" s="61"/>
      <c r="AF1" s="61"/>
      <c r="AG1" s="61"/>
      <c r="AI1" s="60" t="s">
        <v>18</v>
      </c>
      <c r="AJ1" s="61"/>
      <c r="AK1" s="61"/>
      <c r="AL1" s="61"/>
      <c r="AM1" s="61"/>
      <c r="AO1" s="60" t="s">
        <v>19</v>
      </c>
      <c r="AP1" s="61"/>
      <c r="AQ1" s="61"/>
      <c r="AR1" s="61"/>
      <c r="AS1" s="61"/>
    </row>
    <row r="2" spans="1:45">
      <c r="B2" s="21" t="s">
        <v>8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/>
      <c r="K2" s="3"/>
      <c r="L2" s="3"/>
      <c r="M2" s="3"/>
      <c r="N2" s="3"/>
      <c r="O2" s="3"/>
      <c r="Q2" s="13" t="s">
        <v>1</v>
      </c>
      <c r="R2" s="13" t="s">
        <v>2</v>
      </c>
      <c r="S2" s="13" t="s">
        <v>3</v>
      </c>
      <c r="T2" s="13" t="s">
        <v>4</v>
      </c>
      <c r="U2" s="13" t="s">
        <v>5</v>
      </c>
      <c r="V2" s="23"/>
      <c r="W2" s="24" t="s">
        <v>1</v>
      </c>
      <c r="X2" s="24" t="s">
        <v>2</v>
      </c>
      <c r="Y2" s="24" t="s">
        <v>3</v>
      </c>
      <c r="Z2" s="24" t="s">
        <v>4</v>
      </c>
      <c r="AA2" s="24" t="s">
        <v>5</v>
      </c>
      <c r="AC2" s="31" t="s">
        <v>1</v>
      </c>
      <c r="AD2" s="31" t="s">
        <v>2</v>
      </c>
      <c r="AE2" s="31" t="s">
        <v>3</v>
      </c>
      <c r="AF2" s="31" t="s">
        <v>4</v>
      </c>
      <c r="AG2" s="31" t="s">
        <v>5</v>
      </c>
      <c r="AI2" s="31" t="s">
        <v>1</v>
      </c>
      <c r="AJ2" s="31" t="s">
        <v>2</v>
      </c>
      <c r="AK2" s="31" t="s">
        <v>3</v>
      </c>
      <c r="AL2" s="31" t="s">
        <v>4</v>
      </c>
      <c r="AM2" s="31" t="s">
        <v>5</v>
      </c>
      <c r="AO2" s="31" t="s">
        <v>1</v>
      </c>
      <c r="AP2" s="31" t="s">
        <v>2</v>
      </c>
      <c r="AQ2" s="31" t="s">
        <v>3</v>
      </c>
      <c r="AR2" s="31" t="s">
        <v>4</v>
      </c>
      <c r="AS2" s="31" t="s">
        <v>5</v>
      </c>
    </row>
    <row r="3" spans="1:45">
      <c r="A3" s="20"/>
      <c r="B3" s="18"/>
      <c r="C3" s="19"/>
      <c r="D3" s="19"/>
      <c r="E3" s="19"/>
      <c r="F3" s="19"/>
      <c r="G3" s="19"/>
      <c r="H3" s="19"/>
    </row>
    <row r="4" spans="1:45">
      <c r="A4" s="20" t="s">
        <v>9</v>
      </c>
      <c r="B4" s="18">
        <v>38443</v>
      </c>
      <c r="C4" s="19">
        <v>1874142594.0000002</v>
      </c>
      <c r="D4" s="19">
        <v>1881337514</v>
      </c>
      <c r="E4" s="19">
        <v>1889074682.0000002</v>
      </c>
      <c r="F4" s="19">
        <v>1886214743.0000002</v>
      </c>
      <c r="G4" s="19">
        <v>1889761169.0000002</v>
      </c>
      <c r="H4" s="19">
        <v>1880117895.0000002</v>
      </c>
      <c r="K4" s="6"/>
      <c r="L4" s="6"/>
      <c r="M4" s="6"/>
      <c r="N4" s="6"/>
      <c r="O4" s="6"/>
    </row>
    <row r="5" spans="1:45">
      <c r="A5" s="5" t="s">
        <v>9</v>
      </c>
      <c r="B5" s="18">
        <v>38473</v>
      </c>
      <c r="C5" s="19">
        <v>1626274968.7828093</v>
      </c>
      <c r="D5" s="19">
        <v>1633776961.7828095</v>
      </c>
      <c r="E5" s="19">
        <v>1651070356.7828093</v>
      </c>
      <c r="F5" s="19">
        <v>1658768103.7828093</v>
      </c>
      <c r="G5" s="19">
        <v>1668197177.7828093</v>
      </c>
      <c r="H5" s="19">
        <v>1650968554.7828093</v>
      </c>
      <c r="K5" s="6"/>
      <c r="L5" s="6"/>
      <c r="M5" s="6"/>
      <c r="N5" s="6"/>
      <c r="O5" s="6"/>
    </row>
    <row r="6" spans="1:45">
      <c r="A6" s="5" t="s">
        <v>9</v>
      </c>
      <c r="B6" s="18">
        <v>38504</v>
      </c>
      <c r="C6" s="19">
        <v>1450844496.9999995</v>
      </c>
      <c r="D6" s="19">
        <v>1453052367.9999998</v>
      </c>
      <c r="E6" s="19">
        <v>1461923380.9999995</v>
      </c>
      <c r="F6" s="19">
        <v>1471979791.9999995</v>
      </c>
      <c r="G6" s="19">
        <v>1478966904.9999998</v>
      </c>
      <c r="H6" s="19">
        <v>1467435070.9999998</v>
      </c>
      <c r="K6" s="6"/>
      <c r="L6" s="6"/>
      <c r="M6" s="6"/>
      <c r="N6" s="6"/>
      <c r="O6" s="6"/>
    </row>
    <row r="7" spans="1:45">
      <c r="A7" s="5" t="s">
        <v>9</v>
      </c>
      <c r="B7" s="18">
        <v>38534</v>
      </c>
      <c r="C7" s="19">
        <v>1555226265.4303882</v>
      </c>
      <c r="D7" s="19">
        <v>1560045671.4303882</v>
      </c>
      <c r="E7" s="19">
        <v>1555770200.4303882</v>
      </c>
      <c r="F7" s="19">
        <v>1558838901.4303882</v>
      </c>
      <c r="G7" s="19">
        <v>1564136746.4303882</v>
      </c>
      <c r="H7" s="19">
        <v>1557385875.4303882</v>
      </c>
      <c r="K7" s="6"/>
      <c r="L7" s="6"/>
      <c r="M7" s="6"/>
      <c r="N7" s="6"/>
      <c r="O7" s="6"/>
    </row>
    <row r="8" spans="1:45">
      <c r="A8" s="5" t="s">
        <v>9</v>
      </c>
      <c r="B8" s="18">
        <v>38565</v>
      </c>
      <c r="C8" s="19">
        <v>1520523792.0000005</v>
      </c>
      <c r="D8" s="19">
        <v>1530459353.0000005</v>
      </c>
      <c r="E8" s="19">
        <v>1530680464.0000005</v>
      </c>
      <c r="F8" s="19">
        <v>1520525263.0000005</v>
      </c>
      <c r="G8" s="19">
        <v>1534185722.0000005</v>
      </c>
      <c r="H8" s="19">
        <v>1526398975.0000002</v>
      </c>
      <c r="K8" s="6"/>
      <c r="L8" s="6"/>
      <c r="M8" s="6"/>
      <c r="N8" s="6"/>
      <c r="O8" s="6"/>
    </row>
    <row r="9" spans="1:45">
      <c r="A9" s="5" t="s">
        <v>9</v>
      </c>
      <c r="B9" s="18">
        <v>38596</v>
      </c>
      <c r="C9" s="19">
        <v>1579716958.9999993</v>
      </c>
      <c r="D9" s="19">
        <v>1593289024.999999</v>
      </c>
      <c r="E9" s="19">
        <v>1607158220.9999993</v>
      </c>
      <c r="F9" s="19">
        <v>1599356348.9999993</v>
      </c>
      <c r="G9" s="19">
        <v>1615417102.9999993</v>
      </c>
      <c r="H9" s="19">
        <v>1607194020.9999993</v>
      </c>
      <c r="K9" s="6"/>
      <c r="L9" s="6"/>
      <c r="M9" s="6"/>
      <c r="N9" s="6"/>
      <c r="O9" s="6"/>
    </row>
    <row r="10" spans="1:45">
      <c r="A10" s="5" t="s">
        <v>9</v>
      </c>
      <c r="B10" s="18">
        <v>38626</v>
      </c>
      <c r="C10" s="19">
        <v>1888392650.9999998</v>
      </c>
      <c r="D10" s="19">
        <v>1900539502.9999998</v>
      </c>
      <c r="E10" s="19">
        <v>1919486351.9999998</v>
      </c>
      <c r="F10" s="19">
        <v>1913746754.9999998</v>
      </c>
      <c r="G10" s="19">
        <v>1927067561.9999998</v>
      </c>
      <c r="H10" s="19">
        <v>1915877133.9999995</v>
      </c>
      <c r="K10" s="6"/>
      <c r="L10" s="6"/>
      <c r="M10" s="6"/>
      <c r="N10" s="6"/>
      <c r="O10" s="6"/>
    </row>
    <row r="11" spans="1:45">
      <c r="A11" s="5" t="s">
        <v>9</v>
      </c>
      <c r="B11" s="18">
        <v>38657</v>
      </c>
      <c r="C11" s="19">
        <v>2079368129.0000017</v>
      </c>
      <c r="D11" s="19">
        <v>2091861528.0000017</v>
      </c>
      <c r="E11" s="19">
        <v>2108470062.0000017</v>
      </c>
      <c r="F11" s="19">
        <v>2108164128.0000017</v>
      </c>
      <c r="G11" s="19">
        <v>2115488967.0000017</v>
      </c>
      <c r="H11" s="19">
        <v>2103459048.0000014</v>
      </c>
      <c r="K11" s="6"/>
      <c r="L11" s="6"/>
      <c r="M11" s="6"/>
      <c r="N11" s="6"/>
      <c r="O11" s="6"/>
    </row>
    <row r="12" spans="1:45">
      <c r="A12" s="20" t="s">
        <v>9</v>
      </c>
      <c r="B12" s="18">
        <v>38687</v>
      </c>
      <c r="C12" s="19">
        <v>2395565600.50842</v>
      </c>
      <c r="D12" s="19">
        <v>2410710350.50842</v>
      </c>
      <c r="E12" s="19">
        <v>2435719779.5084205</v>
      </c>
      <c r="F12" s="19">
        <v>2447224218.50842</v>
      </c>
      <c r="G12" s="19">
        <v>2458518301.50842</v>
      </c>
      <c r="H12" s="19">
        <v>2446649368.5084195</v>
      </c>
      <c r="K12" s="6"/>
      <c r="L12" s="6"/>
      <c r="M12" s="6"/>
      <c r="N12" s="6"/>
      <c r="O12" s="6"/>
    </row>
    <row r="13" spans="1:45">
      <c r="A13" s="20" t="s">
        <v>9</v>
      </c>
      <c r="B13" s="18">
        <v>38718</v>
      </c>
      <c r="C13" s="19">
        <v>2294325154.9877682</v>
      </c>
      <c r="D13" s="19">
        <v>2288354571.9877682</v>
      </c>
      <c r="E13" s="19">
        <v>2306842143.9877682</v>
      </c>
      <c r="F13" s="19">
        <v>2316415258.9877687</v>
      </c>
      <c r="G13" s="19">
        <v>2330287830.9877687</v>
      </c>
      <c r="H13" s="19">
        <v>2316722055.9877687</v>
      </c>
      <c r="K13" s="6"/>
      <c r="L13" s="6"/>
      <c r="M13" s="6"/>
      <c r="N13" s="6"/>
      <c r="O13" s="6"/>
    </row>
    <row r="14" spans="1:45">
      <c r="A14" s="20" t="s">
        <v>9</v>
      </c>
      <c r="B14" s="18">
        <v>38749</v>
      </c>
      <c r="C14" s="19">
        <v>2084493251.6641407</v>
      </c>
      <c r="D14" s="19">
        <v>2070265401.6641405</v>
      </c>
      <c r="E14" s="19">
        <v>2067920874.6641402</v>
      </c>
      <c r="F14" s="19">
        <v>2076632149.6641402</v>
      </c>
      <c r="G14" s="19">
        <v>2089794957.6641405</v>
      </c>
      <c r="H14" s="19">
        <v>2072268632.6641405</v>
      </c>
      <c r="K14" s="6"/>
      <c r="L14" s="6"/>
      <c r="M14" s="6"/>
      <c r="N14" s="6"/>
      <c r="O14" s="6"/>
    </row>
    <row r="15" spans="1:45">
      <c r="A15" s="20" t="s">
        <v>9</v>
      </c>
      <c r="B15" s="18">
        <v>38777</v>
      </c>
      <c r="C15" s="19">
        <v>2447838416.5033226</v>
      </c>
      <c r="D15" s="19">
        <v>2425994704.5033226</v>
      </c>
      <c r="E15" s="19">
        <v>2401827491.5033226</v>
      </c>
      <c r="F15" s="19">
        <v>2401298193.5033226</v>
      </c>
      <c r="G15" s="19">
        <v>2414385282.5033226</v>
      </c>
      <c r="H15" s="19">
        <v>2398159328.5033226</v>
      </c>
      <c r="K15" s="6"/>
      <c r="L15" s="6"/>
      <c r="M15" s="6"/>
      <c r="N15" s="6"/>
      <c r="O15" s="6"/>
    </row>
    <row r="16" spans="1:45">
      <c r="A16" s="20" t="s">
        <v>9</v>
      </c>
      <c r="B16" s="18">
        <v>38808</v>
      </c>
      <c r="C16" s="19">
        <v>1964806209.0655711</v>
      </c>
      <c r="D16" s="19">
        <v>1948660804.0655711</v>
      </c>
      <c r="E16" s="19">
        <v>1907984668.0655711</v>
      </c>
      <c r="F16" s="19">
        <v>1901225065.0655711</v>
      </c>
      <c r="G16" s="19">
        <v>1911063806.0655711</v>
      </c>
      <c r="H16" s="19">
        <v>1915727254.0655711</v>
      </c>
      <c r="K16" s="6"/>
      <c r="L16" s="6"/>
      <c r="M16" s="6"/>
      <c r="N16" s="6"/>
      <c r="O16" s="6"/>
    </row>
    <row r="17" spans="1:39">
      <c r="A17" s="20" t="s">
        <v>9</v>
      </c>
      <c r="B17" s="18">
        <v>38838</v>
      </c>
      <c r="C17" s="19">
        <v>1771932037.9608326</v>
      </c>
      <c r="D17" s="19">
        <v>1760305554.9608326</v>
      </c>
      <c r="E17" s="19">
        <v>1719823625.9608326</v>
      </c>
      <c r="F17" s="19">
        <v>1711970065.9608324</v>
      </c>
      <c r="G17" s="19">
        <v>1724014301.9608324</v>
      </c>
      <c r="H17" s="19">
        <v>1736177177.9608326</v>
      </c>
      <c r="K17" s="6"/>
      <c r="L17" s="6"/>
      <c r="M17" s="6"/>
      <c r="N17" s="6"/>
      <c r="O17" s="6"/>
    </row>
    <row r="18" spans="1:39">
      <c r="A18" s="20" t="s">
        <v>9</v>
      </c>
      <c r="B18" s="18">
        <v>38869</v>
      </c>
      <c r="C18" s="19">
        <v>1443730441.5373254</v>
      </c>
      <c r="D18" s="19">
        <v>1437967081.5373254</v>
      </c>
      <c r="E18" s="19">
        <v>1412199967.5373254</v>
      </c>
      <c r="F18" s="19">
        <v>1400220167.5373254</v>
      </c>
      <c r="G18" s="19">
        <v>1404560068.5373254</v>
      </c>
      <c r="H18" s="19">
        <v>1414231690.5373254</v>
      </c>
      <c r="K18" s="6"/>
      <c r="L18" s="6"/>
      <c r="M18" s="6"/>
      <c r="N18" s="6"/>
      <c r="O18" s="6"/>
    </row>
    <row r="19" spans="1:39">
      <c r="A19" s="20" t="s">
        <v>9</v>
      </c>
      <c r="B19" s="18">
        <v>38899</v>
      </c>
      <c r="C19" s="19">
        <v>1511928851.4416833</v>
      </c>
      <c r="D19" s="19">
        <v>1512075726.4416831</v>
      </c>
      <c r="E19" s="19">
        <v>1494834194.4416831</v>
      </c>
      <c r="F19" s="19">
        <v>1477662513.4416831</v>
      </c>
      <c r="G19" s="19">
        <v>1475808264.4416831</v>
      </c>
      <c r="H19" s="19">
        <v>1480299377.4416833</v>
      </c>
      <c r="K19" s="6"/>
      <c r="L19" s="6"/>
      <c r="M19" s="6"/>
      <c r="N19" s="6"/>
      <c r="O19" s="6"/>
    </row>
    <row r="20" spans="1:39">
      <c r="A20" s="20" t="s">
        <v>9</v>
      </c>
      <c r="B20" s="18">
        <v>38930</v>
      </c>
      <c r="C20" s="19">
        <v>1495070477.3685095</v>
      </c>
      <c r="D20" s="19">
        <v>1505719405.3685095</v>
      </c>
      <c r="E20" s="19">
        <v>1501717567.3685098</v>
      </c>
      <c r="F20" s="19">
        <v>1483609493.3685098</v>
      </c>
      <c r="G20" s="19">
        <v>1482674546.3685098</v>
      </c>
      <c r="H20" s="19">
        <v>1481690115.3685095</v>
      </c>
      <c r="K20" s="6"/>
      <c r="L20" s="6"/>
      <c r="M20" s="6"/>
      <c r="N20" s="6"/>
      <c r="O20" s="6"/>
    </row>
    <row r="21" spans="1:39">
      <c r="A21" s="20" t="s">
        <v>9</v>
      </c>
      <c r="B21" s="18">
        <v>38961</v>
      </c>
      <c r="C21" s="19">
        <v>1671713006.6627469</v>
      </c>
      <c r="D21" s="19">
        <v>1682486259.6627469</v>
      </c>
      <c r="E21" s="19">
        <v>1694503231.6627469</v>
      </c>
      <c r="F21" s="19">
        <v>1680766637.6627469</v>
      </c>
      <c r="G21" s="19">
        <v>1678707068.6627469</v>
      </c>
      <c r="H21" s="19">
        <v>1679723087.6627469</v>
      </c>
      <c r="K21" s="6"/>
      <c r="L21" s="6"/>
      <c r="M21" s="6"/>
      <c r="N21" s="6"/>
      <c r="O21" s="6"/>
    </row>
    <row r="22" spans="1:39">
      <c r="A22" s="20" t="s">
        <v>9</v>
      </c>
      <c r="B22" s="18">
        <v>38991</v>
      </c>
      <c r="C22" s="19">
        <v>1908528430.4756248</v>
      </c>
      <c r="D22" s="19">
        <v>1913053778.4756248</v>
      </c>
      <c r="E22" s="19">
        <v>1926210270.4756248</v>
      </c>
      <c r="F22" s="19">
        <v>1916163039.4756248</v>
      </c>
      <c r="G22" s="19">
        <v>1914430225.4756248</v>
      </c>
      <c r="H22" s="19">
        <v>1914921387.4756248</v>
      </c>
      <c r="K22" s="6"/>
      <c r="L22" s="6"/>
      <c r="M22" s="6"/>
      <c r="N22" s="6"/>
      <c r="O22" s="6"/>
    </row>
    <row r="23" spans="1:39">
      <c r="A23" s="20" t="s">
        <v>9</v>
      </c>
      <c r="B23" s="18">
        <v>39022</v>
      </c>
      <c r="C23" s="19">
        <v>2203307506.3453574</v>
      </c>
      <c r="D23" s="19">
        <v>2207257032.3453574</v>
      </c>
      <c r="E23" s="19">
        <v>2217131662.3453574</v>
      </c>
      <c r="F23" s="19">
        <v>2215026704.3453574</v>
      </c>
      <c r="G23" s="19">
        <v>2215292323.3453569</v>
      </c>
      <c r="H23" s="19">
        <v>2215141044.3453569</v>
      </c>
      <c r="K23" s="6"/>
      <c r="L23" s="6"/>
      <c r="M23" s="6"/>
      <c r="N23" s="6"/>
      <c r="O23" s="6"/>
      <c r="AI23" s="26"/>
      <c r="AJ23" s="26"/>
      <c r="AK23" s="26"/>
      <c r="AL23" s="26"/>
      <c r="AM23" s="26">
        <f t="shared" ref="AM23:AM64" si="0">AG52</f>
        <v>-4.0336498198382813</v>
      </c>
    </row>
    <row r="24" spans="1:39">
      <c r="A24" s="20" t="s">
        <v>9</v>
      </c>
      <c r="B24" s="18">
        <v>39052</v>
      </c>
      <c r="C24" s="19">
        <v>2392683206.0258827</v>
      </c>
      <c r="D24" s="19">
        <v>2389090789.0258827</v>
      </c>
      <c r="E24" s="19">
        <v>2394574188.0258827</v>
      </c>
      <c r="F24" s="19">
        <v>2395356845.0258832</v>
      </c>
      <c r="G24" s="19">
        <v>2395324301.0258832</v>
      </c>
      <c r="H24" s="19">
        <v>2393612131.0258832</v>
      </c>
      <c r="K24" s="6"/>
      <c r="L24" s="6"/>
      <c r="M24" s="6"/>
      <c r="N24" s="6"/>
      <c r="O24" s="6"/>
      <c r="AG24" s="25"/>
      <c r="AI24" s="26"/>
      <c r="AJ24" s="26"/>
      <c r="AK24" s="26"/>
      <c r="AL24" s="26"/>
      <c r="AM24" s="26">
        <f t="shared" si="0"/>
        <v>-1.3885074842818597</v>
      </c>
    </row>
    <row r="25" spans="1:39">
      <c r="A25" s="20" t="s">
        <v>9</v>
      </c>
      <c r="B25" s="18">
        <v>39083</v>
      </c>
      <c r="C25" s="19">
        <v>2223972608.5808668</v>
      </c>
      <c r="D25" s="19">
        <v>2211874647.5808673</v>
      </c>
      <c r="E25" s="19">
        <v>2208517945.5808668</v>
      </c>
      <c r="F25" s="19">
        <v>2210331029.5808668</v>
      </c>
      <c r="G25" s="19">
        <v>2209638974.5808668</v>
      </c>
      <c r="H25" s="19">
        <v>2208848658.5808668</v>
      </c>
      <c r="K25" s="6"/>
      <c r="L25" s="6"/>
      <c r="M25" s="6"/>
      <c r="N25" s="6"/>
      <c r="O25" s="6"/>
      <c r="U25" s="14"/>
      <c r="V25" s="14"/>
      <c r="W25" s="14"/>
      <c r="X25" s="14"/>
      <c r="Y25" s="14"/>
      <c r="Z25" s="14"/>
      <c r="AA25" s="14"/>
      <c r="AG25" s="25"/>
      <c r="AI25" s="26"/>
      <c r="AJ25" s="26"/>
      <c r="AK25" s="26"/>
      <c r="AL25" s="26"/>
      <c r="AM25" s="26">
        <f t="shared" si="0"/>
        <v>-1.863275352184985</v>
      </c>
    </row>
    <row r="26" spans="1:39">
      <c r="A26" s="20" t="s">
        <v>9</v>
      </c>
      <c r="B26" s="18">
        <v>39114</v>
      </c>
      <c r="C26" s="19">
        <v>2027325975.9623132</v>
      </c>
      <c r="D26" s="19">
        <v>2014031242.9623132</v>
      </c>
      <c r="E26" s="19">
        <v>2001069055.9623132</v>
      </c>
      <c r="F26" s="19">
        <v>2001094839.9623129</v>
      </c>
      <c r="G26" s="19">
        <v>2000249534.9623129</v>
      </c>
      <c r="H26" s="19">
        <v>1993808623.9623129</v>
      </c>
      <c r="K26" s="6"/>
      <c r="L26" s="6"/>
      <c r="M26" s="6"/>
      <c r="N26" s="6"/>
      <c r="O26" s="6"/>
      <c r="U26" s="14"/>
      <c r="V26" s="14"/>
      <c r="W26" s="14"/>
      <c r="X26" s="14"/>
      <c r="Y26" s="14"/>
      <c r="Z26" s="14"/>
      <c r="AA26" s="14"/>
      <c r="AG26" s="25"/>
      <c r="AI26" s="26"/>
      <c r="AJ26" s="26"/>
      <c r="AK26" s="26"/>
      <c r="AL26" s="26"/>
      <c r="AM26" s="26">
        <f t="shared" si="0"/>
        <v>-4.8423108052072408</v>
      </c>
    </row>
    <row r="27" spans="1:39">
      <c r="A27" s="20" t="s">
        <v>9</v>
      </c>
      <c r="B27" s="18">
        <v>39142</v>
      </c>
      <c r="C27" s="19">
        <v>1958626121.5523493</v>
      </c>
      <c r="D27" s="19">
        <v>1941069017.5523493</v>
      </c>
      <c r="E27" s="19">
        <v>1915802556.5523493</v>
      </c>
      <c r="F27" s="19">
        <v>1912643248.5523493</v>
      </c>
      <c r="G27" s="19">
        <v>1911659297.5523496</v>
      </c>
      <c r="H27" s="19">
        <v>1899500111.5523493</v>
      </c>
      <c r="K27" s="6"/>
      <c r="L27" s="6"/>
      <c r="M27" s="6"/>
      <c r="N27" s="6"/>
      <c r="O27" s="6"/>
      <c r="T27" s="14"/>
      <c r="U27" s="14"/>
      <c r="V27" s="14"/>
      <c r="W27" s="14"/>
      <c r="X27" s="14"/>
      <c r="Y27" s="14"/>
      <c r="Z27" s="14"/>
      <c r="AA27" s="14"/>
      <c r="AG27" s="25"/>
      <c r="AI27" s="26"/>
      <c r="AJ27" s="26"/>
      <c r="AK27" s="26"/>
      <c r="AL27" s="26"/>
      <c r="AM27" s="26">
        <f t="shared" si="0"/>
        <v>-6.3598419259930861</v>
      </c>
    </row>
    <row r="28" spans="1:39">
      <c r="A28" s="20" t="s">
        <v>9</v>
      </c>
      <c r="B28" s="18">
        <v>39173</v>
      </c>
      <c r="C28" s="19">
        <v>1750932189.0312357</v>
      </c>
      <c r="D28" s="19">
        <v>1741312463.0312359</v>
      </c>
      <c r="E28" s="19">
        <v>1715495035.0312359</v>
      </c>
      <c r="F28" s="19">
        <v>1709830257.0312357</v>
      </c>
      <c r="G28" s="19">
        <v>1710729261.0312359</v>
      </c>
      <c r="H28" s="19">
        <v>1697992600.0312359</v>
      </c>
      <c r="J28" s="2"/>
      <c r="K28" s="6"/>
      <c r="L28" s="6"/>
      <c r="M28" s="6"/>
      <c r="N28" s="6"/>
      <c r="O28" s="6"/>
      <c r="T28" s="14"/>
      <c r="U28" s="14"/>
      <c r="V28" s="14"/>
      <c r="W28" s="14"/>
      <c r="X28" s="14"/>
      <c r="Y28" s="14"/>
      <c r="Z28" s="14"/>
      <c r="AA28" s="14"/>
      <c r="AG28" s="25"/>
      <c r="AI28" s="26"/>
      <c r="AJ28" s="26"/>
      <c r="AK28" s="26"/>
      <c r="AL28" s="26"/>
      <c r="AM28" s="26">
        <f t="shared" si="0"/>
        <v>-4.6099281457325638</v>
      </c>
    </row>
    <row r="29" spans="1:39">
      <c r="A29" s="20" t="s">
        <v>9</v>
      </c>
      <c r="B29" s="18">
        <v>39203</v>
      </c>
      <c r="C29" s="19">
        <v>1654937427.1212521</v>
      </c>
      <c r="D29" s="19">
        <v>1651333696.1212521</v>
      </c>
      <c r="E29" s="19">
        <v>1636018969.1212523</v>
      </c>
      <c r="F29" s="19">
        <v>1630412594.1212521</v>
      </c>
      <c r="G29" s="19">
        <v>1632930463.1212521</v>
      </c>
      <c r="H29" s="19">
        <v>1617753214.1212521</v>
      </c>
      <c r="K29" s="6"/>
      <c r="L29" s="6"/>
      <c r="M29" s="6"/>
      <c r="N29" s="6"/>
      <c r="O29" s="6"/>
      <c r="T29" s="14"/>
      <c r="U29" s="14"/>
      <c r="V29" s="14"/>
      <c r="W29" s="14"/>
      <c r="X29" s="14"/>
      <c r="Y29" s="14"/>
      <c r="Z29" s="14"/>
      <c r="AA29" s="14"/>
      <c r="AG29" s="25"/>
      <c r="AI29" s="26"/>
      <c r="AJ29" s="26"/>
      <c r="AK29" s="26"/>
      <c r="AL29" s="26"/>
      <c r="AM29" s="26">
        <f t="shared" si="0"/>
        <v>-3.4069530221408684</v>
      </c>
    </row>
    <row r="30" spans="1:39">
      <c r="A30" s="20" t="s">
        <v>9</v>
      </c>
      <c r="B30" s="18">
        <v>39234</v>
      </c>
      <c r="C30" s="19">
        <v>1478587339.1968284</v>
      </c>
      <c r="D30" s="19">
        <v>1472057224.1968284</v>
      </c>
      <c r="E30" s="19">
        <v>1465154635.1968284</v>
      </c>
      <c r="F30" s="19">
        <v>1458557878.1968284</v>
      </c>
      <c r="G30" s="19">
        <v>1460806683.1968284</v>
      </c>
      <c r="H30" s="19">
        <v>1447204393.1968284</v>
      </c>
      <c r="K30" s="6"/>
      <c r="L30" s="6"/>
      <c r="M30" s="6"/>
      <c r="N30" s="6"/>
      <c r="O30" s="6"/>
      <c r="T30" s="14"/>
      <c r="U30" s="14"/>
      <c r="V30" s="14"/>
      <c r="W30" s="14"/>
      <c r="X30" s="14"/>
      <c r="Y30" s="14"/>
      <c r="Z30" s="14"/>
      <c r="AA30" s="14"/>
      <c r="AG30" s="25"/>
      <c r="AI30" s="26"/>
      <c r="AJ30" s="26"/>
      <c r="AK30" s="26"/>
      <c r="AL30" s="26"/>
      <c r="AM30" s="26">
        <f t="shared" si="0"/>
        <v>-2.300706328392895</v>
      </c>
    </row>
    <row r="31" spans="1:39">
      <c r="A31" s="20" t="s">
        <v>9</v>
      </c>
      <c r="B31" s="18">
        <v>39264</v>
      </c>
      <c r="C31" s="19">
        <v>1644133812.6968501</v>
      </c>
      <c r="D31" s="19">
        <v>1642491559.6968501</v>
      </c>
      <c r="E31" s="19">
        <v>1630673164.6968501</v>
      </c>
      <c r="F31" s="19">
        <v>1622852303.6968503</v>
      </c>
      <c r="G31" s="19">
        <v>1626683936.6968503</v>
      </c>
      <c r="H31" s="19">
        <v>1611276046.6968503</v>
      </c>
      <c r="K31" s="6"/>
      <c r="L31" s="6"/>
      <c r="M31" s="6"/>
      <c r="N31" s="6"/>
      <c r="O31" s="6"/>
      <c r="T31" s="14"/>
      <c r="U31" s="14"/>
      <c r="V31" s="14"/>
      <c r="W31" s="14"/>
      <c r="X31" s="14"/>
      <c r="Y31" s="14"/>
      <c r="Z31" s="14"/>
      <c r="AA31" s="14"/>
      <c r="AG31" s="25"/>
      <c r="AI31" s="26"/>
      <c r="AJ31" s="26"/>
      <c r="AK31" s="26"/>
      <c r="AL31" s="26"/>
      <c r="AM31" s="26">
        <f t="shared" si="0"/>
        <v>-2.3644975994446202</v>
      </c>
    </row>
    <row r="32" spans="1:39">
      <c r="A32" s="20" t="s">
        <v>9</v>
      </c>
      <c r="B32" s="18">
        <v>39295</v>
      </c>
      <c r="C32" s="19">
        <v>1557003886.3786221</v>
      </c>
      <c r="D32" s="19">
        <v>1564009396.3786221</v>
      </c>
      <c r="E32" s="19">
        <v>1557762802.3786221</v>
      </c>
      <c r="F32" s="19">
        <v>1551127915.3786223</v>
      </c>
      <c r="G32" s="19">
        <v>1554813504.3786221</v>
      </c>
      <c r="H32" s="19">
        <v>1541759622.3786223</v>
      </c>
      <c r="K32" s="6"/>
      <c r="L32" s="6"/>
      <c r="M32" s="6"/>
      <c r="N32" s="6"/>
      <c r="O32" s="6"/>
      <c r="T32" s="14"/>
      <c r="U32" s="14"/>
      <c r="V32" s="14"/>
      <c r="W32" s="14"/>
      <c r="X32" s="14"/>
      <c r="Y32" s="14"/>
      <c r="Z32" s="14"/>
      <c r="AA32" s="14"/>
      <c r="AG32" s="25"/>
      <c r="AI32" s="26"/>
      <c r="AJ32" s="26"/>
      <c r="AK32" s="26"/>
      <c r="AL32" s="26"/>
      <c r="AM32" s="26">
        <f t="shared" si="0"/>
        <v>-3.1665552651063553</v>
      </c>
    </row>
    <row r="33" spans="1:39">
      <c r="A33" s="20" t="s">
        <v>9</v>
      </c>
      <c r="B33" s="18">
        <v>39326</v>
      </c>
      <c r="C33" s="19">
        <v>1537134986.8803551</v>
      </c>
      <c r="D33" s="19">
        <v>1548342361.8803551</v>
      </c>
      <c r="E33" s="19">
        <v>1554232560.8803551</v>
      </c>
      <c r="F33" s="19">
        <v>1550131602.8803551</v>
      </c>
      <c r="G33" s="19">
        <v>1553447043.8803551</v>
      </c>
      <c r="H33" s="19">
        <v>1543266004.8803551</v>
      </c>
      <c r="K33" s="6"/>
      <c r="L33" s="6"/>
      <c r="M33" s="6"/>
      <c r="N33" s="6"/>
      <c r="O33" s="6"/>
      <c r="T33" s="14"/>
      <c r="U33" s="14"/>
      <c r="V33" s="14"/>
      <c r="W33" s="14"/>
      <c r="X33" s="14"/>
      <c r="Y33" s="14"/>
      <c r="Z33" s="14"/>
      <c r="AA33" s="14"/>
      <c r="AG33" s="25"/>
      <c r="AI33" s="26"/>
      <c r="AJ33" s="26"/>
      <c r="AK33" s="26"/>
      <c r="AL33" s="26"/>
      <c r="AM33" s="26">
        <f t="shared" si="0"/>
        <v>-6.5414598514341247</v>
      </c>
    </row>
    <row r="34" spans="1:39">
      <c r="A34" s="20" t="s">
        <v>9</v>
      </c>
      <c r="B34" s="18">
        <v>39356</v>
      </c>
      <c r="C34" s="19">
        <v>1862102762.9999995</v>
      </c>
      <c r="D34" s="19">
        <v>1879678500.9999995</v>
      </c>
      <c r="E34" s="19">
        <v>1902875698.9999998</v>
      </c>
      <c r="F34" s="19">
        <v>1905252517.9999998</v>
      </c>
      <c r="G34" s="19">
        <v>1910897690.9999998</v>
      </c>
      <c r="H34" s="19">
        <v>1902999999.9999998</v>
      </c>
      <c r="K34" s="6"/>
      <c r="L34" s="6"/>
      <c r="M34" s="6"/>
      <c r="N34" s="6"/>
      <c r="O34" s="6"/>
      <c r="T34" s="14"/>
      <c r="U34" s="14"/>
      <c r="V34" s="14"/>
      <c r="W34" s="14"/>
      <c r="X34" s="14"/>
      <c r="Y34" s="14"/>
      <c r="Z34" s="14"/>
      <c r="AA34" s="14"/>
      <c r="AG34" s="25"/>
      <c r="AI34" s="26"/>
      <c r="AJ34" s="26"/>
      <c r="AK34" s="26"/>
      <c r="AL34" s="26"/>
      <c r="AM34" s="35">
        <f t="shared" si="0"/>
        <v>-9.7149933982048182</v>
      </c>
    </row>
    <row r="35" spans="1:39">
      <c r="A35" s="20" t="s">
        <v>9</v>
      </c>
      <c r="B35" s="18">
        <v>39387</v>
      </c>
      <c r="C35" s="19">
        <v>2240590645.9729633</v>
      </c>
      <c r="D35" s="19">
        <v>2252608008.9729633</v>
      </c>
      <c r="E35" s="19">
        <v>2281082841.9729638</v>
      </c>
      <c r="F35" s="19">
        <v>2283580715.9729638</v>
      </c>
      <c r="G35" s="19">
        <v>2288272264.9729638</v>
      </c>
      <c r="H35" s="19">
        <v>2283487670.9729638</v>
      </c>
      <c r="K35" s="6"/>
      <c r="L35" s="6"/>
      <c r="M35" s="6"/>
      <c r="N35" s="6"/>
      <c r="O35" s="6"/>
      <c r="T35" s="14"/>
      <c r="U35" s="14"/>
      <c r="V35" s="14"/>
      <c r="W35" s="14"/>
      <c r="X35" s="14"/>
      <c r="Y35" s="14"/>
      <c r="Z35" s="14"/>
      <c r="AA35" s="14"/>
      <c r="AG35" s="25"/>
      <c r="AI35" s="26"/>
      <c r="AJ35" s="26"/>
      <c r="AK35" s="26"/>
      <c r="AL35" s="26"/>
      <c r="AM35" s="26">
        <f t="shared" si="0"/>
        <v>-3.3410357909300288</v>
      </c>
    </row>
    <row r="36" spans="1:39">
      <c r="A36" s="20" t="s">
        <v>9</v>
      </c>
      <c r="B36" s="18">
        <v>39417</v>
      </c>
      <c r="C36" s="19">
        <v>2436226057.8802395</v>
      </c>
      <c r="D36" s="19">
        <v>2447894135.8802395</v>
      </c>
      <c r="E36" s="19">
        <v>2473297449.8802395</v>
      </c>
      <c r="F36" s="19">
        <v>2477120035.8802395</v>
      </c>
      <c r="G36" s="19">
        <v>2479408574.8802395</v>
      </c>
      <c r="H36" s="19">
        <v>2475570858.8802395</v>
      </c>
      <c r="K36" s="6"/>
      <c r="L36" s="6"/>
      <c r="M36" s="6"/>
      <c r="N36" s="6"/>
      <c r="O36" s="6"/>
      <c r="T36" s="14"/>
      <c r="U36" s="14"/>
      <c r="V36" s="14"/>
      <c r="W36" s="14"/>
      <c r="X36" s="14"/>
      <c r="Y36" s="14"/>
      <c r="Z36" s="14"/>
      <c r="AA36" s="14"/>
      <c r="AG36" s="25"/>
      <c r="AI36" s="26"/>
      <c r="AJ36" s="26"/>
      <c r="AK36" s="26"/>
      <c r="AL36" s="26">
        <f>AF50*0.65+AF51*0.35</f>
        <v>0</v>
      </c>
      <c r="AM36" s="26">
        <f t="shared" si="0"/>
        <v>-1.3658649134533078</v>
      </c>
    </row>
    <row r="37" spans="1:39">
      <c r="A37" s="20" t="s">
        <v>9</v>
      </c>
      <c r="B37" s="18">
        <v>39448</v>
      </c>
      <c r="C37" s="19">
        <v>2370218268.1451411</v>
      </c>
      <c r="D37" s="19">
        <v>2377907330.1451411</v>
      </c>
      <c r="E37" s="19">
        <v>2396154040.1451411</v>
      </c>
      <c r="F37" s="19">
        <v>2402562165.1451411</v>
      </c>
      <c r="G37" s="19">
        <v>2404082620.1451411</v>
      </c>
      <c r="H37" s="19">
        <v>2398986156.1451406</v>
      </c>
      <c r="K37" s="6"/>
      <c r="L37" s="6"/>
      <c r="M37" s="6"/>
      <c r="N37" s="6"/>
      <c r="O37" s="6"/>
      <c r="T37" s="14"/>
      <c r="U37" s="14"/>
      <c r="V37" s="14"/>
      <c r="W37" s="14"/>
      <c r="X37" s="14"/>
      <c r="Y37" s="14"/>
      <c r="Z37" s="14"/>
      <c r="AA37" s="14"/>
      <c r="AG37" s="25"/>
      <c r="AI37" s="26"/>
      <c r="AJ37" s="26"/>
      <c r="AK37" s="26"/>
      <c r="AL37" s="26">
        <f t="shared" ref="AL37:AL78" si="1">AF51*0.65+AF52*0.35</f>
        <v>1.8777289927383864</v>
      </c>
      <c r="AM37" s="26">
        <f t="shared" si="0"/>
        <v>-1.8203804489606306</v>
      </c>
    </row>
    <row r="38" spans="1:39">
      <c r="A38" s="20" t="s">
        <v>9</v>
      </c>
      <c r="B38" s="18">
        <v>39479</v>
      </c>
      <c r="C38" s="19">
        <v>2062189110.8349895</v>
      </c>
      <c r="D38" s="19">
        <v>2059293990.8349895</v>
      </c>
      <c r="E38" s="19">
        <v>2067465942.8349895</v>
      </c>
      <c r="F38" s="19">
        <v>2071137590.8349895</v>
      </c>
      <c r="G38" s="19">
        <v>2071823189.8349895</v>
      </c>
      <c r="H38" s="19">
        <v>2066587621.8349895</v>
      </c>
      <c r="K38" s="6"/>
      <c r="L38" s="6"/>
      <c r="M38" s="6"/>
      <c r="N38" s="6"/>
      <c r="O38" s="6"/>
      <c r="T38" s="14"/>
      <c r="U38" s="14"/>
      <c r="V38" s="14"/>
      <c r="W38" s="14"/>
      <c r="X38" s="14"/>
      <c r="Y38" s="14"/>
      <c r="Z38" s="14"/>
      <c r="AA38" s="14"/>
      <c r="AF38" s="25"/>
      <c r="AG38" s="25"/>
      <c r="AI38" s="26"/>
      <c r="AJ38" s="26"/>
      <c r="AK38" s="26"/>
      <c r="AL38" s="26">
        <f t="shared" si="1"/>
        <v>5.8349155084128697</v>
      </c>
      <c r="AM38" s="26">
        <f t="shared" si="0"/>
        <v>-5.048991030427338</v>
      </c>
    </row>
    <row r="39" spans="1:39">
      <c r="A39" s="20" t="s">
        <v>9</v>
      </c>
      <c r="B39" s="18">
        <v>39508</v>
      </c>
      <c r="C39" s="19">
        <v>2216608825.51197</v>
      </c>
      <c r="D39" s="19">
        <v>2206627960.5119705</v>
      </c>
      <c r="E39" s="19">
        <v>2200222982.51197</v>
      </c>
      <c r="F39" s="19">
        <v>2202938072.5119705</v>
      </c>
      <c r="G39" s="19">
        <v>2202890543.5119705</v>
      </c>
      <c r="H39" s="19">
        <v>2196543042.51197</v>
      </c>
      <c r="K39" s="6"/>
      <c r="L39" s="6"/>
      <c r="M39" s="6"/>
      <c r="N39" s="6"/>
      <c r="O39" s="6"/>
      <c r="V39" s="14"/>
      <c r="W39" s="14"/>
      <c r="X39" s="14"/>
      <c r="Y39" s="14"/>
      <c r="Z39" s="14"/>
      <c r="AA39" s="14"/>
      <c r="AF39" s="25"/>
      <c r="AG39" s="25"/>
      <c r="AI39" s="26"/>
      <c r="AJ39" s="26"/>
      <c r="AK39" s="26"/>
      <c r="AL39" s="26">
        <f t="shared" si="1"/>
        <v>5.4531703933830649</v>
      </c>
      <c r="AM39" s="26">
        <f t="shared" si="0"/>
        <v>-6.283349778934415</v>
      </c>
    </row>
    <row r="40" spans="1:39">
      <c r="A40" s="20" t="s">
        <v>9</v>
      </c>
      <c r="B40" s="18">
        <v>39539</v>
      </c>
      <c r="C40" s="19">
        <v>1741573327.486033</v>
      </c>
      <c r="D40" s="19">
        <v>1733342250.486033</v>
      </c>
      <c r="E40" s="19">
        <v>1712827114.486033</v>
      </c>
      <c r="F40" s="19">
        <v>1711566100.486033</v>
      </c>
      <c r="G40" s="19">
        <v>1711367596.4860332</v>
      </c>
      <c r="H40" s="19">
        <v>1704702166.4860332</v>
      </c>
      <c r="K40" s="6"/>
      <c r="L40" s="6"/>
      <c r="M40" s="6"/>
      <c r="N40" s="6"/>
      <c r="O40" s="6"/>
      <c r="Q40" s="14">
        <f t="shared" ref="Q40:Q51" si="2">((D28+D16)-($C28+$C16))/($C28+$C16)</f>
        <v>-6.9340540801247925E-3</v>
      </c>
      <c r="R40" s="14">
        <f t="shared" ref="R40:R51" si="3">((E28+E16)-($C28+$C16))/($C28+$C16)</f>
        <v>-2.4829168556982976E-2</v>
      </c>
      <c r="S40" s="14">
        <f t="shared" ref="S40:S51" si="4">((F28+F16)-($C28+$C16))/($C28+$C16)</f>
        <v>-2.8172886458750285E-2</v>
      </c>
      <c r="T40" s="14">
        <f t="shared" ref="T40:T51" si="5">((G28+G16)-($C28+$C16))/($C28+$C16)</f>
        <v>-2.5283085334564491E-2</v>
      </c>
      <c r="U40" s="14">
        <f t="shared" ref="U40:U51" si="6">((H28+H16)-($C28+$C16))/($C28+$C16)</f>
        <v>-2.745579291918215E-2</v>
      </c>
      <c r="V40" s="14"/>
      <c r="W40" s="14"/>
      <c r="X40" s="14"/>
      <c r="Y40" s="14"/>
      <c r="Z40" s="14"/>
      <c r="AA40" s="14"/>
      <c r="AF40" s="25"/>
      <c r="AG40" s="25"/>
      <c r="AI40" s="26"/>
      <c r="AJ40" s="26"/>
      <c r="AK40" s="26"/>
      <c r="AL40" s="26">
        <f t="shared" si="1"/>
        <v>2.3371165510143936</v>
      </c>
      <c r="AM40" s="26">
        <f t="shared" si="0"/>
        <v>-4.3886616750871479</v>
      </c>
    </row>
    <row r="41" spans="1:39">
      <c r="A41" s="20" t="s">
        <v>9</v>
      </c>
      <c r="B41" s="18">
        <v>39569</v>
      </c>
      <c r="C41" s="19">
        <v>1735839445.1498227</v>
      </c>
      <c r="D41" s="19">
        <v>1727286682.1498227</v>
      </c>
      <c r="E41" s="19">
        <v>1703375000.149823</v>
      </c>
      <c r="F41" s="19">
        <v>1697902703.149823</v>
      </c>
      <c r="G41" s="19">
        <v>1696299998.149823</v>
      </c>
      <c r="H41" s="19">
        <v>1689972848.1498227</v>
      </c>
      <c r="K41" s="6"/>
      <c r="L41" s="6"/>
      <c r="M41" s="6"/>
      <c r="N41" s="6"/>
      <c r="O41" s="6"/>
      <c r="Q41" s="14">
        <f t="shared" si="2"/>
        <v>-4.4443519530543854E-3</v>
      </c>
      <c r="R41" s="14">
        <f t="shared" si="3"/>
        <v>-2.0726459155717702E-2</v>
      </c>
      <c r="S41" s="14">
        <f t="shared" si="4"/>
        <v>-2.465422329647338E-2</v>
      </c>
      <c r="T41" s="14">
        <f t="shared" si="5"/>
        <v>-2.0404833248681992E-2</v>
      </c>
      <c r="U41" s="14">
        <f t="shared" si="6"/>
        <v>-2.1284462026700767E-2</v>
      </c>
      <c r="V41" s="14"/>
      <c r="W41" s="14"/>
      <c r="X41" s="14"/>
      <c r="Y41" s="14"/>
      <c r="Z41" s="14"/>
      <c r="AA41" s="14"/>
      <c r="AF41" s="25"/>
      <c r="AG41" s="25"/>
      <c r="AI41" s="26"/>
      <c r="AJ41" s="26"/>
      <c r="AK41" s="26"/>
      <c r="AL41" s="26">
        <f t="shared" si="1"/>
        <v>1.006262794452514</v>
      </c>
      <c r="AM41" s="26">
        <f t="shared" si="0"/>
        <v>-3.6809393250435178</v>
      </c>
    </row>
    <row r="42" spans="1:39">
      <c r="A42" s="20" t="s">
        <v>9</v>
      </c>
      <c r="B42" s="18">
        <v>39600</v>
      </c>
      <c r="C42" s="19">
        <v>1432388309.4110458</v>
      </c>
      <c r="D42" s="19">
        <v>1421284587.4110458</v>
      </c>
      <c r="E42" s="19">
        <v>1399093933.4110458</v>
      </c>
      <c r="F42" s="19">
        <v>1391508114.4110458</v>
      </c>
      <c r="G42" s="19">
        <v>1388591303.4110458</v>
      </c>
      <c r="H42" s="19">
        <v>1382669780.4110458</v>
      </c>
      <c r="K42" s="6"/>
      <c r="L42" s="6"/>
      <c r="M42" s="6"/>
      <c r="N42" s="6"/>
      <c r="O42" s="6"/>
      <c r="Q42" s="14">
        <f t="shared" si="2"/>
        <v>-4.2067550220057162E-3</v>
      </c>
      <c r="R42" s="14">
        <f t="shared" si="3"/>
        <v>-1.5386135722961727E-2</v>
      </c>
      <c r="S42" s="14">
        <f t="shared" si="4"/>
        <v>-2.1742924543968437E-2</v>
      </c>
      <c r="T42" s="14">
        <f t="shared" si="5"/>
        <v>-1.9488308005193255E-2</v>
      </c>
      <c r="U42" s="14">
        <f t="shared" si="6"/>
        <v>-2.083335953446689E-2</v>
      </c>
      <c r="V42" s="14"/>
      <c r="W42" s="14"/>
      <c r="X42" s="14"/>
      <c r="Y42" s="14"/>
      <c r="Z42" s="14"/>
      <c r="AA42" s="14"/>
      <c r="AF42" s="25"/>
      <c r="AG42" s="25"/>
      <c r="AI42" s="26"/>
      <c r="AJ42" s="26"/>
      <c r="AK42" s="26"/>
      <c r="AL42" s="26">
        <f t="shared" si="1"/>
        <v>1.0310810280142801</v>
      </c>
      <c r="AM42" s="26">
        <f t="shared" si="0"/>
        <v>-2.2805294183601816</v>
      </c>
    </row>
    <row r="43" spans="1:39">
      <c r="A43" s="20" t="s">
        <v>9</v>
      </c>
      <c r="B43" s="18">
        <v>39630</v>
      </c>
      <c r="C43" s="19">
        <v>1470273673.1352129</v>
      </c>
      <c r="D43" s="19">
        <v>1469084641.1352129</v>
      </c>
      <c r="E43" s="19">
        <v>1447026726.1352129</v>
      </c>
      <c r="F43" s="19">
        <v>1433701865.1352127</v>
      </c>
      <c r="G43" s="19">
        <v>1432229551.1352127</v>
      </c>
      <c r="H43" s="19">
        <v>1424066234.1352127</v>
      </c>
      <c r="K43" s="6"/>
      <c r="L43" s="6"/>
      <c r="M43" s="6"/>
      <c r="N43" s="6"/>
      <c r="O43" s="6"/>
      <c r="Q43" s="14">
        <f t="shared" si="2"/>
        <v>-4.7381125127585172E-4</v>
      </c>
      <c r="R43" s="14">
        <f t="shared" si="3"/>
        <v>-9.6814633458302182E-3</v>
      </c>
      <c r="S43" s="14">
        <f t="shared" si="4"/>
        <v>-1.7600362512181653E-2</v>
      </c>
      <c r="T43" s="14">
        <f t="shared" si="5"/>
        <v>-1.6973827423867827E-2</v>
      </c>
      <c r="U43" s="14">
        <f t="shared" si="6"/>
        <v>-2.0432813559993802E-2</v>
      </c>
      <c r="V43" s="14"/>
      <c r="W43" s="14"/>
      <c r="X43" s="14"/>
      <c r="Y43" s="14"/>
      <c r="Z43" s="14"/>
      <c r="AA43" s="14"/>
      <c r="AF43" s="25"/>
      <c r="AG43" s="25"/>
      <c r="AI43" s="26"/>
      <c r="AJ43" s="26"/>
      <c r="AK43" s="26">
        <f>AE51*0.1+AE52*0.9</f>
        <v>-5.5868762491499471</v>
      </c>
      <c r="AL43" s="26">
        <f t="shared" si="1"/>
        <v>1.0404809959325518</v>
      </c>
      <c r="AM43" s="26">
        <f t="shared" si="0"/>
        <v>-2.6499289708938178</v>
      </c>
    </row>
    <row r="44" spans="1:39">
      <c r="A44" s="20" t="s">
        <v>9</v>
      </c>
      <c r="B44" s="18">
        <v>39661</v>
      </c>
      <c r="C44" s="19">
        <v>1419085282.693927</v>
      </c>
      <c r="D44" s="19">
        <v>1427720270.693927</v>
      </c>
      <c r="E44" s="19">
        <v>1417282317.6939268</v>
      </c>
      <c r="F44" s="19">
        <v>1405769307.693927</v>
      </c>
      <c r="G44" s="19">
        <v>1404767201.693927</v>
      </c>
      <c r="H44" s="19">
        <v>1396618062.693927</v>
      </c>
      <c r="K44" s="6"/>
      <c r="L44" s="6"/>
      <c r="M44" s="6"/>
      <c r="N44" s="6"/>
      <c r="O44" s="6"/>
      <c r="Q44" s="14">
        <f t="shared" si="2"/>
        <v>5.7844062417683265E-3</v>
      </c>
      <c r="R44" s="14">
        <f t="shared" si="3"/>
        <v>2.4265483462558501E-3</v>
      </c>
      <c r="S44" s="14">
        <f t="shared" si="4"/>
        <v>-5.6803842022754326E-3</v>
      </c>
      <c r="T44" s="14">
        <f t="shared" si="5"/>
        <v>-4.779147314776246E-3</v>
      </c>
      <c r="U44" s="14">
        <f t="shared" si="6"/>
        <v>-9.3787446138291781E-3</v>
      </c>
      <c r="V44" s="14"/>
      <c r="W44" s="14"/>
      <c r="X44" s="14"/>
      <c r="Y44" s="14"/>
      <c r="Z44" s="14"/>
      <c r="AA44" s="14"/>
      <c r="AF44" s="25"/>
      <c r="AG44" s="25"/>
      <c r="AI44" s="26"/>
      <c r="AJ44" s="26"/>
      <c r="AK44" s="26">
        <f t="shared" ref="AK44:AK84" si="7">AE52*0.1+AE53*0.9</f>
        <v>-6.200796238993167</v>
      </c>
      <c r="AL44" s="26">
        <f t="shared" si="1"/>
        <v>1.9784993839600498</v>
      </c>
      <c r="AM44" s="26">
        <f t="shared" si="0"/>
        <v>-3.0181115746538349</v>
      </c>
    </row>
    <row r="45" spans="1:39">
      <c r="A45" s="20" t="s">
        <v>9</v>
      </c>
      <c r="B45" s="18">
        <v>39692</v>
      </c>
      <c r="C45" s="19">
        <v>1525766942.9687433</v>
      </c>
      <c r="D45" s="19">
        <v>1540517489.9687433</v>
      </c>
      <c r="E45" s="19">
        <v>1552090780.9687433</v>
      </c>
      <c r="F45" s="19">
        <v>1547523222.9687433</v>
      </c>
      <c r="G45" s="19">
        <v>1549957657.9687433</v>
      </c>
      <c r="H45" s="19">
        <v>1543498510.9687431</v>
      </c>
      <c r="K45" s="6"/>
      <c r="L45" s="6"/>
      <c r="M45" s="6"/>
      <c r="N45" s="6"/>
      <c r="O45" s="6"/>
      <c r="Q45" s="14">
        <f t="shared" si="2"/>
        <v>6.8500059972394414E-3</v>
      </c>
      <c r="R45" s="14">
        <f t="shared" si="3"/>
        <v>1.2430566695668633E-2</v>
      </c>
      <c r="S45" s="14">
        <f t="shared" si="4"/>
        <v>6.8717019454863169E-3</v>
      </c>
      <c r="T45" s="14">
        <f t="shared" si="5"/>
        <v>7.2630797865455028E-3</v>
      </c>
      <c r="U45" s="14">
        <f t="shared" si="6"/>
        <v>4.4069083448187501E-3</v>
      </c>
      <c r="V45" s="14"/>
      <c r="W45" s="14"/>
      <c r="X45" s="14"/>
      <c r="Y45" s="14"/>
      <c r="Z45" s="14"/>
      <c r="AA45" s="14"/>
      <c r="AE45" s="25"/>
      <c r="AF45" s="25"/>
      <c r="AG45" s="25"/>
      <c r="AI45" s="26"/>
      <c r="AJ45" s="26"/>
      <c r="AK45" s="26">
        <f t="shared" si="7"/>
        <v>-8.5453528346580079</v>
      </c>
      <c r="AL45" s="26">
        <f t="shared" si="1"/>
        <v>1.8383148990106508</v>
      </c>
      <c r="AM45" s="26">
        <f t="shared" si="0"/>
        <v>-6.2165837331744811</v>
      </c>
    </row>
    <row r="46" spans="1:39">
      <c r="A46" s="20" t="s">
        <v>9</v>
      </c>
      <c r="B46" s="18">
        <v>39722</v>
      </c>
      <c r="C46" s="19">
        <v>1827154499.1715593</v>
      </c>
      <c r="D46" s="19">
        <v>1843333640.1715593</v>
      </c>
      <c r="E46" s="19">
        <v>1867789189.1715593</v>
      </c>
      <c r="F46" s="19">
        <v>1869189094.1715593</v>
      </c>
      <c r="G46" s="19">
        <v>1869023408.1715593</v>
      </c>
      <c r="H46" s="19">
        <v>1864452887.1715593</v>
      </c>
      <c r="K46" s="6"/>
      <c r="L46" s="6"/>
      <c r="M46" s="6"/>
      <c r="N46" s="6"/>
      <c r="O46" s="6"/>
      <c r="Q46" s="14">
        <f t="shared" si="2"/>
        <v>5.8613756864478866E-3</v>
      </c>
      <c r="R46" s="14">
        <f t="shared" si="3"/>
        <v>1.5502650087111568E-2</v>
      </c>
      <c r="S46" s="14">
        <f t="shared" si="4"/>
        <v>1.3468398629882809E-2</v>
      </c>
      <c r="T46" s="14">
        <f t="shared" si="5"/>
        <v>1.4505985919451094E-2</v>
      </c>
      <c r="U46" s="14">
        <f t="shared" si="6"/>
        <v>1.254171823588246E-2</v>
      </c>
      <c r="V46" s="14"/>
      <c r="W46" s="14"/>
      <c r="X46" s="14"/>
      <c r="Y46" s="14"/>
      <c r="Z46" s="14"/>
      <c r="AA46" s="14"/>
      <c r="AE46" s="25"/>
      <c r="AF46" s="25"/>
      <c r="AG46" s="25"/>
      <c r="AI46" s="26"/>
      <c r="AJ46" s="26">
        <f t="shared" ref="AJ46:AJ57" si="8">+AD51*0.85+AD52*0.15</f>
        <v>-4.9833644755007311</v>
      </c>
      <c r="AK46" s="26">
        <f t="shared" si="7"/>
        <v>-10.857851436655974</v>
      </c>
      <c r="AL46" s="26">
        <f t="shared" si="1"/>
        <v>0.78071155614757726</v>
      </c>
      <c r="AM46" s="26">
        <f t="shared" si="0"/>
        <v>-8.7073981553904076</v>
      </c>
    </row>
    <row r="47" spans="1:39">
      <c r="A47" s="20" t="s">
        <v>9</v>
      </c>
      <c r="B47" s="18">
        <v>39753</v>
      </c>
      <c r="C47" s="19">
        <v>2170305059.416254</v>
      </c>
      <c r="D47" s="19">
        <v>2182907157.416254</v>
      </c>
      <c r="E47" s="19">
        <v>2205772666.416254</v>
      </c>
      <c r="F47" s="19">
        <v>2212001555.416254</v>
      </c>
      <c r="G47" s="19">
        <v>2210395522.416254</v>
      </c>
      <c r="H47" s="19">
        <v>2206344628.416254</v>
      </c>
      <c r="K47" s="6"/>
      <c r="L47" s="6"/>
      <c r="M47" s="6"/>
      <c r="N47" s="6"/>
      <c r="O47" s="6"/>
      <c r="Q47" s="14">
        <f t="shared" si="2"/>
        <v>3.592991660186967E-3</v>
      </c>
      <c r="R47" s="14">
        <f t="shared" si="3"/>
        <v>1.2222681559806653E-2</v>
      </c>
      <c r="S47" s="14">
        <f t="shared" si="4"/>
        <v>1.2311098527642655E-2</v>
      </c>
      <c r="T47" s="14">
        <f t="shared" si="5"/>
        <v>1.3426598440126903E-2</v>
      </c>
      <c r="U47" s="14">
        <f t="shared" si="6"/>
        <v>1.2315890491650402E-2</v>
      </c>
      <c r="V47" s="14"/>
      <c r="W47" s="14"/>
      <c r="X47" s="14"/>
      <c r="Y47" s="14"/>
      <c r="Z47" s="14"/>
      <c r="AA47" s="14"/>
      <c r="AE47" s="25"/>
      <c r="AF47" s="25"/>
      <c r="AG47" s="25"/>
      <c r="AI47" s="26"/>
      <c r="AJ47" s="26">
        <f t="shared" si="8"/>
        <v>-32.094298661125748</v>
      </c>
      <c r="AK47" s="26">
        <f t="shared" si="7"/>
        <v>-11.197060467477369</v>
      </c>
      <c r="AL47" s="26">
        <f t="shared" si="1"/>
        <v>0.25832781008062033</v>
      </c>
      <c r="AM47" s="26">
        <f t="shared" si="0"/>
        <v>-3.5875942916697667</v>
      </c>
    </row>
    <row r="48" spans="1:39">
      <c r="A48" s="20" t="s">
        <v>9</v>
      </c>
      <c r="B48" s="18">
        <v>39783</v>
      </c>
      <c r="C48" s="19">
        <v>2395277533.564157</v>
      </c>
      <c r="D48" s="19">
        <v>2401866647.5641565</v>
      </c>
      <c r="E48" s="19">
        <v>2421662723.5641565</v>
      </c>
      <c r="F48" s="19">
        <v>2428565583.564157</v>
      </c>
      <c r="G48" s="19">
        <v>2406725561.564157</v>
      </c>
      <c r="H48" s="19">
        <v>2400762876.564157</v>
      </c>
      <c r="K48" s="6"/>
      <c r="L48" s="6"/>
      <c r="M48" s="6"/>
      <c r="N48" s="6"/>
      <c r="O48" s="6"/>
      <c r="Q48" s="14">
        <f t="shared" si="2"/>
        <v>1.6723571636273755E-3</v>
      </c>
      <c r="R48" s="14">
        <f t="shared" si="3"/>
        <v>8.068566185582703E-3</v>
      </c>
      <c r="S48" s="14">
        <f t="shared" si="4"/>
        <v>9.0222480106735316E-3</v>
      </c>
      <c r="T48" s="14">
        <f t="shared" si="5"/>
        <v>9.4894332230490309E-3</v>
      </c>
      <c r="U48" s="14">
        <f t="shared" si="6"/>
        <v>8.3401289605972914E-3</v>
      </c>
      <c r="V48" s="14"/>
      <c r="W48" s="14"/>
      <c r="X48" s="14"/>
      <c r="Y48" s="14"/>
      <c r="Z48" s="14"/>
      <c r="AA48" s="14"/>
      <c r="AE48" s="25"/>
      <c r="AF48" s="25"/>
      <c r="AG48" s="25"/>
      <c r="AI48" s="26">
        <f>AC50*0.65+AC51*0.35</f>
        <v>0</v>
      </c>
      <c r="AJ48" s="26">
        <f t="shared" si="8"/>
        <v>-24.169310862067238</v>
      </c>
      <c r="AK48" s="26">
        <f t="shared" si="7"/>
        <v>-9.1958668808997306</v>
      </c>
      <c r="AL48" s="26">
        <f t="shared" si="1"/>
        <v>-0.24767098569151882</v>
      </c>
      <c r="AM48" s="26">
        <f t="shared" si="0"/>
        <v>-1.3105349889784677</v>
      </c>
    </row>
    <row r="49" spans="1:51">
      <c r="A49" s="20" t="s">
        <v>9</v>
      </c>
      <c r="B49" s="18">
        <v>39814</v>
      </c>
      <c r="C49" s="19">
        <v>2399959862.5751543</v>
      </c>
      <c r="D49" s="19">
        <v>2403522754.5751543</v>
      </c>
      <c r="E49" s="19">
        <v>2412165495.5751543</v>
      </c>
      <c r="F49" s="19">
        <v>2416425691.5751543</v>
      </c>
      <c r="G49" s="19">
        <v>2386968409.5751543</v>
      </c>
      <c r="H49" s="19">
        <v>2386968409.5751543</v>
      </c>
      <c r="K49" s="6"/>
      <c r="L49" s="6"/>
      <c r="M49" s="6"/>
      <c r="N49" s="6"/>
      <c r="O49" s="6"/>
      <c r="Q49" s="14">
        <f t="shared" si="2"/>
        <v>-9.5966822413373317E-4</v>
      </c>
      <c r="R49" s="14">
        <f t="shared" si="3"/>
        <v>2.2813830076362064E-3</v>
      </c>
      <c r="S49" s="14">
        <f t="shared" si="4"/>
        <v>4.0708622044297758E-3</v>
      </c>
      <c r="T49" s="14">
        <f t="shared" si="5"/>
        <v>4.2511768718495914E-3</v>
      </c>
      <c r="U49" s="14">
        <f t="shared" si="6"/>
        <v>2.9698239289794553E-3</v>
      </c>
      <c r="V49" s="14"/>
      <c r="W49" s="14"/>
      <c r="X49" s="14"/>
      <c r="Y49" s="14"/>
      <c r="Z49" s="14"/>
      <c r="AA49" s="14"/>
      <c r="AD49" s="25"/>
      <c r="AE49" s="25"/>
      <c r="AF49" s="25"/>
      <c r="AG49" s="25"/>
      <c r="AI49" s="26">
        <f t="shared" ref="AI49:AI90" si="9">AC51*0.65+AC52*0.35</f>
        <v>-4.5055953070593011</v>
      </c>
      <c r="AJ49" s="26">
        <f t="shared" si="8"/>
        <v>-15.097102580808176</v>
      </c>
      <c r="AK49" s="26">
        <f t="shared" si="7"/>
        <v>-4.0727175645051634</v>
      </c>
      <c r="AL49" s="35">
        <f t="shared" si="1"/>
        <v>1.2033503049201277</v>
      </c>
      <c r="AM49" s="26">
        <f t="shared" si="0"/>
        <v>-1.7687090021773102</v>
      </c>
    </row>
    <row r="50" spans="1:51">
      <c r="A50" s="20" t="s">
        <v>9</v>
      </c>
      <c r="B50" s="18">
        <v>39845</v>
      </c>
      <c r="C50" s="19">
        <v>2256444163.9627619</v>
      </c>
      <c r="D50" s="19">
        <v>2238945568.9627619</v>
      </c>
      <c r="E50" s="19">
        <v>2232506414.9627619</v>
      </c>
      <c r="F50" s="19">
        <v>2235478860.9627624</v>
      </c>
      <c r="G50" s="19">
        <v>2204128859.9627624</v>
      </c>
      <c r="H50" s="19">
        <v>2204128859.9627624</v>
      </c>
      <c r="K50" s="6"/>
      <c r="L50" s="6"/>
      <c r="M50" s="6"/>
      <c r="N50" s="6"/>
      <c r="O50" s="6"/>
      <c r="Q50" s="14">
        <f t="shared" si="2"/>
        <v>-3.9588686326815972E-3</v>
      </c>
      <c r="R50" s="14">
        <f t="shared" si="3"/>
        <v>-5.1302141096710129E-3</v>
      </c>
      <c r="S50" s="14">
        <f t="shared" si="4"/>
        <v>-4.2260893121035927E-3</v>
      </c>
      <c r="T50" s="14">
        <f t="shared" si="5"/>
        <v>-4.2651418639612932E-3</v>
      </c>
      <c r="U50" s="14">
        <f t="shared" si="6"/>
        <v>-7.1203652222750083E-3</v>
      </c>
      <c r="V50" s="14"/>
      <c r="W50" s="14"/>
      <c r="X50" s="14"/>
      <c r="Y50" s="14"/>
      <c r="Z50" s="14"/>
      <c r="AA50" s="14"/>
      <c r="AD50" s="25"/>
      <c r="AE50" s="25"/>
      <c r="AF50" s="25"/>
      <c r="AG50" s="25"/>
      <c r="AI50" s="26">
        <f t="shared" si="9"/>
        <v>-10.822951286200515</v>
      </c>
      <c r="AJ50" s="26">
        <f t="shared" si="8"/>
        <v>-11.652929749177384</v>
      </c>
      <c r="AK50" s="26">
        <f t="shared" si="7"/>
        <v>-0.18800253581036711</v>
      </c>
      <c r="AL50" s="26">
        <f t="shared" si="1"/>
        <v>5.1978456314081303</v>
      </c>
      <c r="AM50" s="26">
        <f t="shared" si="0"/>
        <v>-4.9514803403416394</v>
      </c>
    </row>
    <row r="51" spans="1:51">
      <c r="A51" s="20" t="s">
        <v>10</v>
      </c>
      <c r="B51" s="18">
        <v>39873</v>
      </c>
      <c r="C51" s="19">
        <v>2157051563.486136</v>
      </c>
      <c r="D51" s="19">
        <v>2123100339.486136</v>
      </c>
      <c r="E51" s="19">
        <v>2098340370.4861357</v>
      </c>
      <c r="F51" s="19">
        <v>2099685682.4861357</v>
      </c>
      <c r="G51" s="19">
        <v>2075084911.4861357</v>
      </c>
      <c r="H51" s="19">
        <v>2075084911.4861357</v>
      </c>
      <c r="K51" s="6"/>
      <c r="L51" s="6"/>
      <c r="M51" s="6"/>
      <c r="N51" s="6"/>
      <c r="O51" s="6"/>
      <c r="Q51" s="14">
        <f t="shared" si="2"/>
        <v>-6.5955495556872619E-3</v>
      </c>
      <c r="R51" s="14">
        <f t="shared" si="3"/>
        <v>-1.4181096094156609E-2</v>
      </c>
      <c r="S51" s="14">
        <f t="shared" si="4"/>
        <v>-1.4287489627845614E-2</v>
      </c>
      <c r="T51" s="14">
        <f t="shared" si="5"/>
        <v>-1.4534536803172784E-2</v>
      </c>
      <c r="U51" s="14">
        <f t="shared" si="6"/>
        <v>-1.896702676712388E-2</v>
      </c>
      <c r="AC51" s="36"/>
      <c r="AD51" s="36"/>
      <c r="AE51" s="25"/>
      <c r="AF51" s="25"/>
      <c r="AG51" s="25"/>
      <c r="AI51" s="26">
        <f t="shared" si="9"/>
        <v>-6.5996997641713797</v>
      </c>
      <c r="AJ51" s="26">
        <f t="shared" si="8"/>
        <v>-2.5953868932603079</v>
      </c>
      <c r="AK51" s="26">
        <f t="shared" si="7"/>
        <v>1.7841485822395129</v>
      </c>
      <c r="AL51" s="26">
        <f t="shared" si="1"/>
        <v>5.356905328166766</v>
      </c>
      <c r="AM51" s="26">
        <f t="shared" si="0"/>
        <v>-6.7447895616177256</v>
      </c>
    </row>
    <row r="52" spans="1:51">
      <c r="A52" s="20" t="s">
        <v>10</v>
      </c>
      <c r="B52" s="18">
        <v>39904</v>
      </c>
      <c r="C52" s="19">
        <v>1856508371.5801048</v>
      </c>
      <c r="D52" s="19">
        <v>1825556698.5801046</v>
      </c>
      <c r="E52" s="19">
        <v>1771052003.5801046</v>
      </c>
      <c r="F52" s="19">
        <v>1769700641.5801046</v>
      </c>
      <c r="G52" s="19">
        <v>1758311980.5801046</v>
      </c>
      <c r="H52" s="19">
        <v>1739297124.5801046</v>
      </c>
      <c r="K52" s="6"/>
      <c r="L52" s="6"/>
      <c r="M52" s="6"/>
      <c r="N52" s="6"/>
      <c r="O52" s="6"/>
      <c r="W52" s="25">
        <f t="shared" ref="W52:W63" si="10">Q40</f>
        <v>-6.9340540801247925E-3</v>
      </c>
      <c r="X52" s="25">
        <f t="shared" ref="X52:X63" si="11">R40</f>
        <v>-2.4829168556982976E-2</v>
      </c>
      <c r="Y52" s="25">
        <f t="shared" ref="Y52:Y63" si="12">S40</f>
        <v>-2.8172886458750285E-2</v>
      </c>
      <c r="Z52" s="25">
        <f t="shared" ref="Z52:Z63" si="13">T40</f>
        <v>-2.5283085334564491E-2</v>
      </c>
      <c r="AA52" s="25">
        <f t="shared" ref="AA52:AA63" si="14">U40</f>
        <v>-2.745579291918215E-2</v>
      </c>
      <c r="AC52" s="26">
        <f>W52*$C52/1000000</f>
        <v>-12.87312944874086</v>
      </c>
      <c r="AD52" s="26">
        <f>(X52*$C52/1000000)-AC52</f>
        <v>-33.222429836671544</v>
      </c>
      <c r="AE52" s="26">
        <f>(Y52*$C52/1000000)-AC52-AD52</f>
        <v>-6.2076402768332741</v>
      </c>
      <c r="AF52" s="26">
        <f>(Z52*$C52/1000000)-AC52-AD52-AE52</f>
        <v>5.364939979252533</v>
      </c>
      <c r="AG52" s="26">
        <f>(AA52*$C52/1000000)-AC52-AD52-AE52-AF52</f>
        <v>-4.0336498198382813</v>
      </c>
      <c r="AI52" s="26">
        <f t="shared" si="9"/>
        <v>-4.020056234249866</v>
      </c>
      <c r="AJ52" s="26">
        <f t="shared" si="8"/>
        <v>10.164450786760053</v>
      </c>
      <c r="AK52" s="26">
        <f t="shared" si="7"/>
        <v>4.176244034520237</v>
      </c>
      <c r="AL52" s="26">
        <f t="shared" si="1"/>
        <v>2.303483196744041</v>
      </c>
      <c r="AM52" s="26">
        <f t="shared" si="0"/>
        <v>-4.4174259300166341</v>
      </c>
      <c r="AO52" s="19">
        <f>C52+AI52*1000000</f>
        <v>1852488315.345855</v>
      </c>
      <c r="AP52" s="19">
        <f t="shared" ref="AP52:AP63" si="15">AO52+AJ52*1000000</f>
        <v>1862652766.1326151</v>
      </c>
      <c r="AQ52" s="19">
        <f t="shared" ref="AQ52:AQ63" si="16">AP52+AK52*1000000</f>
        <v>1866829010.1671352</v>
      </c>
      <c r="AR52" s="19">
        <f t="shared" ref="AR52:AR63" si="17">AQ52+AL52*1000000</f>
        <v>1869132493.3638792</v>
      </c>
      <c r="AS52" s="27">
        <f t="shared" ref="AS52:AS63" si="18">AR52+AM52*1000000</f>
        <v>1864715067.4338627</v>
      </c>
      <c r="AT52" s="38">
        <f>+AS52-((AM52+AL52+AK52+AJ52+AI52)*1000000)</f>
        <v>1856508371.5801048</v>
      </c>
      <c r="AU52" s="37"/>
      <c r="AV52" s="37"/>
      <c r="AW52" s="37"/>
      <c r="AX52" s="37"/>
      <c r="AY52" s="37"/>
    </row>
    <row r="53" spans="1:51">
      <c r="A53" s="20" t="s">
        <v>10</v>
      </c>
      <c r="B53" s="18">
        <v>39934</v>
      </c>
      <c r="C53" s="19">
        <v>1578515299.8396201</v>
      </c>
      <c r="D53" s="19">
        <v>1550383734.8396204</v>
      </c>
      <c r="E53" s="19">
        <v>1482168771.8396204</v>
      </c>
      <c r="F53" s="19">
        <v>1470466955.8396204</v>
      </c>
      <c r="G53" s="19">
        <v>1448978678.8396204</v>
      </c>
      <c r="H53" s="19">
        <v>1430507262.8396204</v>
      </c>
      <c r="K53" s="6"/>
      <c r="L53" s="6"/>
      <c r="M53" s="6"/>
      <c r="N53" s="6"/>
      <c r="O53" s="6"/>
      <c r="W53" s="25">
        <f t="shared" si="10"/>
        <v>-4.4443519530543854E-3</v>
      </c>
      <c r="X53" s="25">
        <f t="shared" si="11"/>
        <v>-2.0726459155717702E-2</v>
      </c>
      <c r="Y53" s="25">
        <f t="shared" si="12"/>
        <v>-2.465422329647338E-2</v>
      </c>
      <c r="Z53" s="25">
        <f t="shared" si="13"/>
        <v>-2.0404833248681992E-2</v>
      </c>
      <c r="AA53" s="25">
        <f t="shared" si="14"/>
        <v>-2.1284462026700767E-2</v>
      </c>
      <c r="AC53" s="26">
        <f t="shared" ref="AC53:AC92" si="19">W53*$C53/1000000</f>
        <v>-7.0154775557684443</v>
      </c>
      <c r="AD53" s="26">
        <f t="shared" ref="AD53:AD92" si="20">(X53*$C53/1000000)-AC53</f>
        <v>-25.701555333032918</v>
      </c>
      <c r="AE53" s="26">
        <f t="shared" ref="AE53:AE92" si="21">(Y53*$C53/1000000)-AC53-AD53</f>
        <v>-6.2000357903442662</v>
      </c>
      <c r="AF53" s="26">
        <f t="shared" ref="AF53:AF92" si="22">(Z53*$C53/1000000)-AC53-AD53-AE53</f>
        <v>6.7077272054249235</v>
      </c>
      <c r="AG53" s="26">
        <f t="shared" ref="AG53:AG92" si="23">(AA53*$C53/1000000)-AC53-AD53-AE53-AF53</f>
        <v>-1.3885074842818597</v>
      </c>
      <c r="AI53" s="26">
        <f t="shared" si="9"/>
        <v>2.3681809033932986</v>
      </c>
      <c r="AJ53" s="26">
        <f t="shared" si="8"/>
        <v>16.895397357224496</v>
      </c>
      <c r="AK53" s="26">
        <f t="shared" si="7"/>
        <v>2.3064824081275455</v>
      </c>
      <c r="AL53" s="26">
        <f t="shared" si="1"/>
        <v>1.0253508270548499</v>
      </c>
      <c r="AM53" s="26">
        <f t="shared" si="0"/>
        <v>-3.370093992894617</v>
      </c>
      <c r="AO53" s="19">
        <f t="shared" ref="AO53:AO62" si="24">C53+AI53*1000000</f>
        <v>1580883480.7430134</v>
      </c>
      <c r="AP53" s="19">
        <f t="shared" si="15"/>
        <v>1597778878.1002378</v>
      </c>
      <c r="AQ53" s="19">
        <f t="shared" si="16"/>
        <v>1600085360.5083654</v>
      </c>
      <c r="AR53" s="19">
        <f t="shared" si="17"/>
        <v>1601110711.3354201</v>
      </c>
      <c r="AS53" s="27">
        <f t="shared" si="18"/>
        <v>1597740617.3425255</v>
      </c>
      <c r="AT53" s="38">
        <f t="shared" ref="AT53:AT63" si="25">+AS53-((AM53+AL53+AK53+AJ53+AI53)*1000000)</f>
        <v>1578515299.8396199</v>
      </c>
    </row>
    <row r="54" spans="1:51">
      <c r="A54" s="20" t="s">
        <v>10</v>
      </c>
      <c r="B54" s="18">
        <v>39965</v>
      </c>
      <c r="C54" s="19">
        <v>1385281761.8007572</v>
      </c>
      <c r="D54" s="19">
        <v>1376548564.8007569</v>
      </c>
      <c r="E54" s="19">
        <v>1322268328.8007569</v>
      </c>
      <c r="F54" s="19">
        <v>1301866187.8007569</v>
      </c>
      <c r="G54" s="19">
        <v>1272292190.8007569</v>
      </c>
      <c r="H54" s="19">
        <v>1252179446.8007569</v>
      </c>
      <c r="K54" s="6"/>
      <c r="L54" s="6"/>
      <c r="M54" s="6"/>
      <c r="N54" s="6"/>
      <c r="O54" s="6"/>
      <c r="W54" s="25">
        <f t="shared" si="10"/>
        <v>-4.2067550220057162E-3</v>
      </c>
      <c r="X54" s="25">
        <f t="shared" si="11"/>
        <v>-1.5386135722961727E-2</v>
      </c>
      <c r="Y54" s="25">
        <f t="shared" si="12"/>
        <v>-2.1742924543968437E-2</v>
      </c>
      <c r="Z54" s="25">
        <f t="shared" si="13"/>
        <v>-1.9488308005193255E-2</v>
      </c>
      <c r="AA54" s="25">
        <f t="shared" si="14"/>
        <v>-2.083335953446689E-2</v>
      </c>
      <c r="AC54" s="26">
        <f t="shared" si="19"/>
        <v>-5.8275410083482617</v>
      </c>
      <c r="AD54" s="26">
        <f t="shared" si="20"/>
        <v>-15.486592193261725</v>
      </c>
      <c r="AE54" s="26">
        <f t="shared" si="21"/>
        <v>-8.8059436173595351</v>
      </c>
      <c r="AF54" s="26">
        <f t="shared" si="22"/>
        <v>3.1232791710196111</v>
      </c>
      <c r="AG54" s="26">
        <f t="shared" si="23"/>
        <v>-1.863275352184985</v>
      </c>
      <c r="AI54" s="26">
        <f t="shared" si="9"/>
        <v>9.0683716503804881</v>
      </c>
      <c r="AJ54" s="26">
        <f t="shared" si="8"/>
        <v>17.167981941484229</v>
      </c>
      <c r="AK54" s="35">
        <f t="shared" si="7"/>
        <v>-2.7315053113632359E-3</v>
      </c>
      <c r="AL54" s="26">
        <f t="shared" si="1"/>
        <v>1.0107270401591173</v>
      </c>
      <c r="AM54" s="26">
        <f t="shared" si="0"/>
        <v>-2.2064313753144162</v>
      </c>
      <c r="AO54" s="19">
        <f t="shared" si="24"/>
        <v>1394350133.4511375</v>
      </c>
      <c r="AP54" s="19">
        <f t="shared" si="15"/>
        <v>1411518115.3926218</v>
      </c>
      <c r="AQ54" s="19">
        <f t="shared" si="16"/>
        <v>1411515383.8873105</v>
      </c>
      <c r="AR54" s="19">
        <f t="shared" si="17"/>
        <v>1412526110.9274697</v>
      </c>
      <c r="AS54" s="27">
        <f t="shared" si="18"/>
        <v>1410319679.5521553</v>
      </c>
      <c r="AT54" s="38">
        <f t="shared" si="25"/>
        <v>1385281761.8007572</v>
      </c>
    </row>
    <row r="55" spans="1:51">
      <c r="A55" s="20" t="s">
        <v>10</v>
      </c>
      <c r="B55" s="18">
        <v>39995</v>
      </c>
      <c r="C55" s="19">
        <v>1399922004.4953904</v>
      </c>
      <c r="D55" s="19">
        <v>1394872981.4953904</v>
      </c>
      <c r="E55" s="19">
        <v>1366245549.4953904</v>
      </c>
      <c r="F55" s="19">
        <v>1332134424.4953904</v>
      </c>
      <c r="G55" s="19">
        <v>1293725373.4953904</v>
      </c>
      <c r="H55" s="19">
        <v>1269224897.4953904</v>
      </c>
      <c r="K55" s="6"/>
      <c r="L55" s="6"/>
      <c r="M55" s="6"/>
      <c r="N55" s="6"/>
      <c r="O55" s="6"/>
      <c r="W55" s="25">
        <f t="shared" si="10"/>
        <v>-4.7381125127585172E-4</v>
      </c>
      <c r="X55" s="25">
        <f t="shared" si="11"/>
        <v>-9.6814633458302182E-3</v>
      </c>
      <c r="Y55" s="25">
        <f t="shared" si="12"/>
        <v>-1.7600362512181653E-2</v>
      </c>
      <c r="Z55" s="25">
        <f t="shared" si="13"/>
        <v>-1.6973827423867827E-2</v>
      </c>
      <c r="AA55" s="25">
        <f t="shared" si="14"/>
        <v>-2.0432813559993802E-2</v>
      </c>
      <c r="AC55" s="26">
        <f t="shared" si="19"/>
        <v>-0.6632987966385594</v>
      </c>
      <c r="AD55" s="26">
        <f t="shared" si="20"/>
        <v>-12.889994776904729</v>
      </c>
      <c r="AE55" s="26">
        <f t="shared" si="21"/>
        <v>-11.085841194355577</v>
      </c>
      <c r="AF55" s="26">
        <f t="shared" si="22"/>
        <v>0.87710025671898961</v>
      </c>
      <c r="AG55" s="26">
        <f t="shared" si="23"/>
        <v>-4.8423108052072408</v>
      </c>
      <c r="AI55" s="26">
        <f t="shared" si="9"/>
        <v>10.744668716477058</v>
      </c>
      <c r="AJ55" s="26">
        <f t="shared" si="8"/>
        <v>12.386664909581032</v>
      </c>
      <c r="AK55" s="26">
        <f t="shared" si="7"/>
        <v>-4.6508782464895218</v>
      </c>
      <c r="AL55" s="26">
        <f t="shared" si="1"/>
        <v>1.0714279004543454</v>
      </c>
      <c r="AM55" s="26">
        <f t="shared" si="0"/>
        <v>-2.4465696588203105</v>
      </c>
      <c r="AO55" s="19">
        <f t="shared" si="24"/>
        <v>1410666673.2118676</v>
      </c>
      <c r="AP55" s="19">
        <f t="shared" si="15"/>
        <v>1423053338.1214485</v>
      </c>
      <c r="AQ55" s="19">
        <f t="shared" si="16"/>
        <v>1418402459.874959</v>
      </c>
      <c r="AR55" s="19">
        <f t="shared" si="17"/>
        <v>1419473887.7754133</v>
      </c>
      <c r="AS55" s="27">
        <f t="shared" si="18"/>
        <v>1417027318.1165929</v>
      </c>
      <c r="AT55" s="38">
        <f t="shared" si="25"/>
        <v>1399922004.4953902</v>
      </c>
    </row>
    <row r="56" spans="1:51">
      <c r="A56" s="20" t="s">
        <v>10</v>
      </c>
      <c r="B56" s="18">
        <v>40026</v>
      </c>
      <c r="C56" s="19">
        <v>1382695377.9850667</v>
      </c>
      <c r="D56" s="19">
        <v>1383558934.9850667</v>
      </c>
      <c r="E56" s="19">
        <v>1368328175.9850667</v>
      </c>
      <c r="F56" s="19">
        <v>1337141080.9850667</v>
      </c>
      <c r="G56" s="19">
        <v>1291999978.9850664</v>
      </c>
      <c r="H56" s="19">
        <v>1266212716.9850664</v>
      </c>
      <c r="K56" s="6"/>
      <c r="L56" s="6"/>
      <c r="M56" s="6"/>
      <c r="N56" s="6"/>
      <c r="O56" s="6"/>
      <c r="W56" s="25">
        <f t="shared" si="10"/>
        <v>5.7844062417683265E-3</v>
      </c>
      <c r="X56" s="25">
        <f t="shared" si="11"/>
        <v>2.4265483462558501E-3</v>
      </c>
      <c r="Y56" s="25">
        <f t="shared" si="12"/>
        <v>-5.6803842022754326E-3</v>
      </c>
      <c r="Z56" s="25">
        <f t="shared" si="13"/>
        <v>-4.779147314776246E-3</v>
      </c>
      <c r="AA56" s="25">
        <f t="shared" si="14"/>
        <v>-9.3787446138291781E-3</v>
      </c>
      <c r="AC56" s="26">
        <f t="shared" si="19"/>
        <v>7.9980717748810353</v>
      </c>
      <c r="AD56" s="26">
        <f t="shared" si="20"/>
        <v>-4.6428945920557645</v>
      </c>
      <c r="AE56" s="26">
        <f t="shared" si="21"/>
        <v>-11.209418164490902</v>
      </c>
      <c r="AF56" s="26">
        <f t="shared" si="22"/>
        <v>1.2461360788147733</v>
      </c>
      <c r="AG56" s="26">
        <f t="shared" si="23"/>
        <v>-6.3598419259930861</v>
      </c>
      <c r="AI56" s="26">
        <f t="shared" si="9"/>
        <v>9.2129941589117905</v>
      </c>
      <c r="AJ56" s="26">
        <f t="shared" si="8"/>
        <v>6.4055143773076813</v>
      </c>
      <c r="AK56" s="26">
        <f t="shared" si="7"/>
        <v>-6.0032111548053324</v>
      </c>
      <c r="AL56" s="26">
        <f t="shared" si="1"/>
        <v>2.0654802549301938</v>
      </c>
      <c r="AM56" s="26">
        <f t="shared" si="0"/>
        <v>-2.7357212432230842</v>
      </c>
      <c r="AO56" s="19">
        <f t="shared" si="24"/>
        <v>1391908372.1439784</v>
      </c>
      <c r="AP56" s="19">
        <f t="shared" si="15"/>
        <v>1398313886.521286</v>
      </c>
      <c r="AQ56" s="19">
        <f t="shared" si="16"/>
        <v>1392310675.3664806</v>
      </c>
      <c r="AR56" s="19">
        <f t="shared" si="17"/>
        <v>1394376155.6214108</v>
      </c>
      <c r="AS56" s="27">
        <f t="shared" si="18"/>
        <v>1391640434.3781877</v>
      </c>
      <c r="AT56" s="38">
        <f t="shared" si="25"/>
        <v>1382695377.9850664</v>
      </c>
    </row>
    <row r="57" spans="1:51">
      <c r="A57" s="20" t="s">
        <v>10</v>
      </c>
      <c r="B57" s="18">
        <v>40057</v>
      </c>
      <c r="C57" s="19">
        <v>1614023611.6027913</v>
      </c>
      <c r="D57" s="19">
        <v>1621919409.6027913</v>
      </c>
      <c r="E57" s="19">
        <v>1620436353.6027913</v>
      </c>
      <c r="F57" s="19">
        <v>1596336703.6027913</v>
      </c>
      <c r="G57" s="19">
        <v>1547892263.6027913</v>
      </c>
      <c r="H57" s="19">
        <v>1521938138.6027913</v>
      </c>
      <c r="I57" s="47" t="s">
        <v>25</v>
      </c>
      <c r="K57" s="6"/>
      <c r="L57" s="6"/>
      <c r="M57" s="6"/>
      <c r="N57" s="6"/>
      <c r="O57" s="6"/>
      <c r="W57" s="25">
        <f t="shared" si="10"/>
        <v>6.8500059972394414E-3</v>
      </c>
      <c r="X57" s="25">
        <f t="shared" si="11"/>
        <v>1.2430566695668633E-2</v>
      </c>
      <c r="Y57" s="25">
        <f t="shared" si="12"/>
        <v>6.8717019454863169E-3</v>
      </c>
      <c r="Z57" s="25">
        <f t="shared" si="13"/>
        <v>7.2630797865455028E-3</v>
      </c>
      <c r="AA57" s="25">
        <f t="shared" si="14"/>
        <v>4.4069083448187501E-3</v>
      </c>
      <c r="AC57" s="26">
        <f t="shared" si="19"/>
        <v>11.056071419165184</v>
      </c>
      <c r="AD57" s="26">
        <f t="shared" si="20"/>
        <v>9.0071567332472799</v>
      </c>
      <c r="AE57" s="26">
        <f t="shared" si="21"/>
        <v>-8.9721389605007111</v>
      </c>
      <c r="AF57" s="26">
        <f t="shared" si="22"/>
        <v>0.63169307652765028</v>
      </c>
      <c r="AG57" s="26">
        <f t="shared" si="23"/>
        <v>-4.6099281457325638</v>
      </c>
      <c r="AI57" s="26">
        <f t="shared" si="9"/>
        <v>6.0418166426190911</v>
      </c>
      <c r="AJ57" s="26">
        <f t="shared" si="8"/>
        <v>-4.7749342116285911</v>
      </c>
      <c r="AK57" s="26">
        <f t="shared" si="7"/>
        <v>-8.3527910138018626</v>
      </c>
      <c r="AL57" s="26">
        <f t="shared" si="1"/>
        <v>1.8657524675405983</v>
      </c>
      <c r="AM57" s="26">
        <f t="shared" si="0"/>
        <v>-5.3352295526989817</v>
      </c>
      <c r="AO57" s="19">
        <f t="shared" si="24"/>
        <v>1620065428.2454104</v>
      </c>
      <c r="AP57" s="19">
        <f t="shared" si="15"/>
        <v>1615290494.0337818</v>
      </c>
      <c r="AQ57" s="19">
        <f t="shared" si="16"/>
        <v>1606937703.01998</v>
      </c>
      <c r="AR57" s="19">
        <f t="shared" si="17"/>
        <v>1608803455.4875205</v>
      </c>
      <c r="AS57" s="27">
        <f t="shared" si="18"/>
        <v>1603468225.9348214</v>
      </c>
      <c r="AT57" s="38">
        <f t="shared" si="25"/>
        <v>1614023611.6027911</v>
      </c>
    </row>
    <row r="58" spans="1:51">
      <c r="A58" s="20" t="s">
        <v>10</v>
      </c>
      <c r="B58" s="18">
        <v>40087</v>
      </c>
      <c r="C58" s="19">
        <v>1734464732.3989971</v>
      </c>
      <c r="D58" s="19">
        <v>1745473789.3989971</v>
      </c>
      <c r="E58" s="19">
        <v>1757850406.3989968</v>
      </c>
      <c r="F58" s="19">
        <v>1735047841.3989971</v>
      </c>
      <c r="G58" s="19">
        <v>1686356081.3989971</v>
      </c>
      <c r="H58" s="19">
        <v>1658105915.3989971</v>
      </c>
      <c r="I58" s="1">
        <f>283.758*1000000</f>
        <v>283758000</v>
      </c>
      <c r="K58" s="6"/>
      <c r="L58" s="6"/>
      <c r="M58" s="6"/>
      <c r="N58" s="6"/>
      <c r="O58" s="6"/>
      <c r="W58" s="25">
        <f t="shared" si="10"/>
        <v>5.8613756864478866E-3</v>
      </c>
      <c r="X58" s="25">
        <f t="shared" si="11"/>
        <v>1.5502650087111568E-2</v>
      </c>
      <c r="Y58" s="25">
        <f t="shared" si="12"/>
        <v>1.3468398629882809E-2</v>
      </c>
      <c r="Z58" s="25">
        <f t="shared" si="13"/>
        <v>1.4505985919451094E-2</v>
      </c>
      <c r="AA58" s="25">
        <f t="shared" si="14"/>
        <v>1.254171823588246E-2</v>
      </c>
      <c r="AC58" s="26">
        <f t="shared" si="19"/>
        <v>10.166349411484822</v>
      </c>
      <c r="AD58" s="26">
        <f t="shared" si="20"/>
        <v>16.722450423332432</v>
      </c>
      <c r="AE58" s="26">
        <f t="shared" si="21"/>
        <v>-3.5283374093945472</v>
      </c>
      <c r="AF58" s="26">
        <f t="shared" si="22"/>
        <v>1.7996585605416549</v>
      </c>
      <c r="AG58" s="26">
        <f t="shared" si="23"/>
        <v>-3.4069530221408684</v>
      </c>
      <c r="AI58" s="26">
        <f t="shared" si="9"/>
        <v>1.406327227516722</v>
      </c>
      <c r="AJ58" s="35">
        <f>+AD63*0.85+AD64*0.15</f>
        <v>-18.25957575420032</v>
      </c>
      <c r="AK58" s="26">
        <f t="shared" si="7"/>
        <v>-11.263429825845851</v>
      </c>
      <c r="AL58" s="26">
        <f t="shared" si="1"/>
        <v>0.8488172777009273</v>
      </c>
      <c r="AM58" s="26">
        <f t="shared" si="0"/>
        <v>-9.0365128277770239</v>
      </c>
      <c r="AO58" s="19">
        <f t="shared" si="24"/>
        <v>1735871059.6265137</v>
      </c>
      <c r="AP58" s="19">
        <f t="shared" si="15"/>
        <v>1717611483.8723135</v>
      </c>
      <c r="AQ58" s="19">
        <f t="shared" si="16"/>
        <v>1706348054.0464675</v>
      </c>
      <c r="AR58" s="19">
        <f t="shared" si="17"/>
        <v>1707196871.3241684</v>
      </c>
      <c r="AS58" s="27">
        <f t="shared" si="18"/>
        <v>1698160358.4963915</v>
      </c>
      <c r="AT58" s="38">
        <f t="shared" si="25"/>
        <v>1734464732.3989971</v>
      </c>
    </row>
    <row r="59" spans="1:51">
      <c r="A59" s="20" t="s">
        <v>10</v>
      </c>
      <c r="B59" s="18">
        <v>40118</v>
      </c>
      <c r="C59" s="45">
        <f>2128138890.91536-I59</f>
        <v>2071387290.91536</v>
      </c>
      <c r="D59" s="45">
        <v>2080249163.915355</v>
      </c>
      <c r="E59" s="45">
        <v>2095151628.9153552</v>
      </c>
      <c r="F59" s="45">
        <v>2081810111.9153552</v>
      </c>
      <c r="G59" s="45">
        <v>2038226355.9153552</v>
      </c>
      <c r="H59" s="45">
        <v>2007140065.9153552</v>
      </c>
      <c r="I59" s="1">
        <f>+I58/5</f>
        <v>56751600</v>
      </c>
      <c r="K59" s="6"/>
      <c r="L59" s="6"/>
      <c r="M59" s="6"/>
      <c r="N59" s="6"/>
      <c r="O59" s="6"/>
      <c r="Q59" s="48"/>
      <c r="W59" s="25">
        <f t="shared" si="10"/>
        <v>3.592991660186967E-3</v>
      </c>
      <c r="X59" s="25">
        <f t="shared" si="11"/>
        <v>1.2222681559806653E-2</v>
      </c>
      <c r="Y59" s="25">
        <f t="shared" si="12"/>
        <v>1.2311098527642655E-2</v>
      </c>
      <c r="Z59" s="25">
        <f t="shared" si="13"/>
        <v>1.3426598440126903E-2</v>
      </c>
      <c r="AA59" s="25">
        <f t="shared" si="14"/>
        <v>1.2315890491650402E-2</v>
      </c>
      <c r="AC59" s="26">
        <f t="shared" si="19"/>
        <v>7.4424772612761636</v>
      </c>
      <c r="AD59" s="26">
        <f t="shared" si="20"/>
        <v>17.875429982612868</v>
      </c>
      <c r="AE59" s="26">
        <f t="shared" si="21"/>
        <v>0.18314578347676402</v>
      </c>
      <c r="AF59" s="26">
        <f t="shared" si="22"/>
        <v>2.3106323417370689</v>
      </c>
      <c r="AG59" s="26">
        <f t="shared" si="23"/>
        <v>-2.300706328392895</v>
      </c>
      <c r="AI59" s="26">
        <f t="shared" si="9"/>
        <v>-4.7160210871359958</v>
      </c>
      <c r="AJ59" s="26">
        <f t="shared" ref="AJ59:AJ87" si="26">+AD64*0.85+AD65*0.15</f>
        <v>-27.182528835818292</v>
      </c>
      <c r="AK59" s="26">
        <f t="shared" si="7"/>
        <v>-11.123039420418653</v>
      </c>
      <c r="AL59" s="26">
        <f t="shared" si="1"/>
        <v>0.24630499261657307</v>
      </c>
      <c r="AM59" s="26">
        <f t="shared" si="0"/>
        <v>-3.719232437535279</v>
      </c>
      <c r="AO59" s="19">
        <f t="shared" si="24"/>
        <v>2066671269.8282239</v>
      </c>
      <c r="AP59" s="19">
        <f t="shared" si="15"/>
        <v>2039488740.9924057</v>
      </c>
      <c r="AQ59" s="19">
        <f t="shared" si="16"/>
        <v>2028365701.5719869</v>
      </c>
      <c r="AR59" s="19">
        <f t="shared" si="17"/>
        <v>2028612006.5646036</v>
      </c>
      <c r="AS59" s="27">
        <f t="shared" si="18"/>
        <v>2024892774.1270683</v>
      </c>
      <c r="AT59" s="38">
        <f t="shared" si="25"/>
        <v>2071387290.91536</v>
      </c>
    </row>
    <row r="60" spans="1:51">
      <c r="A60" s="20" t="s">
        <v>10</v>
      </c>
      <c r="B60" s="18">
        <v>40148</v>
      </c>
      <c r="C60" s="45">
        <f>2114081131.1727-I60</f>
        <v>2057329531.1726999</v>
      </c>
      <c r="D60" s="45">
        <v>2067074554.1727028</v>
      </c>
      <c r="E60" s="45">
        <v>2087194744.172703</v>
      </c>
      <c r="F60" s="45">
        <v>2081058698.172703</v>
      </c>
      <c r="G60" s="45">
        <v>2046277313.172703</v>
      </c>
      <c r="H60" s="45">
        <v>2006091477.172703</v>
      </c>
      <c r="I60" s="1">
        <f>+I59</f>
        <v>56751600</v>
      </c>
      <c r="K60" s="6"/>
      <c r="L60" s="6"/>
      <c r="M60" s="6"/>
      <c r="N60" s="6"/>
      <c r="O60" s="6"/>
      <c r="Q60" s="48"/>
      <c r="W60" s="25">
        <f t="shared" si="10"/>
        <v>1.6723571636273755E-3</v>
      </c>
      <c r="X60" s="25">
        <f t="shared" si="11"/>
        <v>8.068566185582703E-3</v>
      </c>
      <c r="Y60" s="25">
        <f t="shared" si="12"/>
        <v>9.0222480106735316E-3</v>
      </c>
      <c r="Z60" s="25">
        <f t="shared" si="13"/>
        <v>9.4894332230490309E-3</v>
      </c>
      <c r="AA60" s="25">
        <f t="shared" si="14"/>
        <v>8.3401289605972914E-3</v>
      </c>
      <c r="AC60" s="26">
        <f t="shared" si="19"/>
        <v>3.4405897793988149</v>
      </c>
      <c r="AD60" s="26">
        <f t="shared" si="20"/>
        <v>13.159109708421946</v>
      </c>
      <c r="AE60" s="26">
        <f t="shared" si="21"/>
        <v>1.9620377821020405</v>
      </c>
      <c r="AF60" s="26">
        <f t="shared" si="22"/>
        <v>0.96115393394730297</v>
      </c>
      <c r="AG60" s="26">
        <f t="shared" si="23"/>
        <v>-2.3644975994446202</v>
      </c>
      <c r="AI60" s="35">
        <f t="shared" si="9"/>
        <v>-10.955050232424973</v>
      </c>
      <c r="AJ60" s="26">
        <f t="shared" si="26"/>
        <v>-23.759581991840491</v>
      </c>
      <c r="AK60" s="26">
        <f t="shared" si="7"/>
        <v>-8.7948061573477272</v>
      </c>
      <c r="AL60" s="26">
        <f t="shared" si="1"/>
        <v>-0.22512709879002016</v>
      </c>
      <c r="AM60" s="26">
        <f t="shared" si="0"/>
        <v>-1.3862309599759044</v>
      </c>
      <c r="AO60" s="19">
        <f t="shared" si="24"/>
        <v>2046374480.940275</v>
      </c>
      <c r="AP60" s="19">
        <f t="shared" si="15"/>
        <v>2022614898.9484344</v>
      </c>
      <c r="AQ60" s="19">
        <f t="shared" si="16"/>
        <v>2013820092.7910867</v>
      </c>
      <c r="AR60" s="19">
        <f t="shared" si="17"/>
        <v>2013594965.6922967</v>
      </c>
      <c r="AS60" s="27">
        <f t="shared" si="18"/>
        <v>2012208734.7323208</v>
      </c>
      <c r="AT60" s="38">
        <f t="shared" si="25"/>
        <v>2057329531.1726999</v>
      </c>
    </row>
    <row r="61" spans="1:51">
      <c r="A61" s="20" t="s">
        <v>10</v>
      </c>
      <c r="B61" s="18">
        <v>40179</v>
      </c>
      <c r="C61" s="45">
        <f>2528010812.94839-I62</f>
        <v>2471259212.94839</v>
      </c>
      <c r="D61" s="45">
        <v>2464285294.94839</v>
      </c>
      <c r="E61" s="45">
        <v>2475615000.94839</v>
      </c>
      <c r="F61" s="45">
        <v>2473719038.94839</v>
      </c>
      <c r="G61" s="45">
        <v>2436691326.94839</v>
      </c>
      <c r="H61" s="45">
        <v>2403366675.94839</v>
      </c>
      <c r="I61" s="1">
        <f>+I60</f>
        <v>56751600</v>
      </c>
      <c r="K61" s="6"/>
      <c r="L61" s="6"/>
      <c r="M61" s="6"/>
      <c r="N61" s="6"/>
      <c r="O61" s="6"/>
      <c r="Q61" s="48"/>
      <c r="W61" s="25">
        <f t="shared" si="10"/>
        <v>-9.5966822413373317E-4</v>
      </c>
      <c r="X61" s="25">
        <f t="shared" si="11"/>
        <v>2.2813830076362064E-3</v>
      </c>
      <c r="Y61" s="25">
        <f t="shared" si="12"/>
        <v>4.0708622044297758E-3</v>
      </c>
      <c r="Z61" s="25">
        <f t="shared" si="13"/>
        <v>4.2511768718495914E-3</v>
      </c>
      <c r="AA61" s="25">
        <f t="shared" si="14"/>
        <v>2.9698239289794553E-3</v>
      </c>
      <c r="AC61" s="26">
        <f t="shared" si="19"/>
        <v>-2.3715889402643082</v>
      </c>
      <c r="AD61" s="26">
        <f t="shared" si="20"/>
        <v>8.0094777161491919</v>
      </c>
      <c r="AE61" s="26">
        <f t="shared" si="21"/>
        <v>4.4222669514555921</v>
      </c>
      <c r="AF61" s="26">
        <f t="shared" si="22"/>
        <v>0.44560428309094391</v>
      </c>
      <c r="AG61" s="26">
        <f t="shared" si="23"/>
        <v>-3.1665552651063553</v>
      </c>
      <c r="AI61" s="26">
        <f t="shared" si="9"/>
        <v>-13.128291994866192</v>
      </c>
      <c r="AJ61" s="26">
        <f t="shared" si="26"/>
        <v>-14.876586049010697</v>
      </c>
      <c r="AK61" s="26">
        <f t="shared" si="7"/>
        <v>-4.2850264636415982</v>
      </c>
      <c r="AL61" s="26">
        <f t="shared" si="1"/>
        <v>1.3546305156381717</v>
      </c>
      <c r="AM61" s="26">
        <f t="shared" si="0"/>
        <v>-1.8042814477903413</v>
      </c>
      <c r="AO61" s="19">
        <f t="shared" si="24"/>
        <v>2458130920.9535236</v>
      </c>
      <c r="AP61" s="19">
        <f t="shared" si="15"/>
        <v>2443254334.9045129</v>
      </c>
      <c r="AQ61" s="19">
        <f t="shared" si="16"/>
        <v>2438969308.4408712</v>
      </c>
      <c r="AR61" s="19">
        <f t="shared" si="17"/>
        <v>2440323938.9565096</v>
      </c>
      <c r="AS61" s="27">
        <f t="shared" si="18"/>
        <v>2438519657.5087194</v>
      </c>
      <c r="AT61" s="38">
        <f t="shared" si="25"/>
        <v>2471259212.94839</v>
      </c>
    </row>
    <row r="62" spans="1:51">
      <c r="A62" s="20" t="s">
        <v>10</v>
      </c>
      <c r="B62" s="18">
        <v>40210</v>
      </c>
      <c r="C62" s="45">
        <f>2347801731.81788-I62</f>
        <v>2291050131.8178802</v>
      </c>
      <c r="D62" s="45">
        <v>2278059435.8178806</v>
      </c>
      <c r="E62" s="45">
        <v>2269754400.8178806</v>
      </c>
      <c r="F62" s="45">
        <v>2269102781.8178806</v>
      </c>
      <c r="G62" s="45">
        <v>2235765278.8178802</v>
      </c>
      <c r="H62" s="45">
        <v>2235765278.8178802</v>
      </c>
      <c r="I62" s="47">
        <f>+I61</f>
        <v>56751600</v>
      </c>
      <c r="K62" s="6"/>
      <c r="L62" s="6"/>
      <c r="M62" s="6"/>
      <c r="N62" s="6"/>
      <c r="O62" s="6"/>
      <c r="Q62" s="48"/>
      <c r="W62" s="25">
        <f t="shared" si="10"/>
        <v>-3.9588686326815972E-3</v>
      </c>
      <c r="X62" s="25">
        <f t="shared" si="11"/>
        <v>-5.1302141096710129E-3</v>
      </c>
      <c r="Y62" s="25">
        <f t="shared" si="12"/>
        <v>-4.2260893121035927E-3</v>
      </c>
      <c r="Z62" s="25">
        <f t="shared" si="13"/>
        <v>-4.2651418639612932E-3</v>
      </c>
      <c r="AA62" s="25">
        <f t="shared" si="14"/>
        <v>-7.1203652222750083E-3</v>
      </c>
      <c r="AC62" s="26">
        <f t="shared" si="19"/>
        <v>-9.0699665027548448</v>
      </c>
      <c r="AD62" s="26">
        <f t="shared" si="20"/>
        <v>-2.6836112094608779</v>
      </c>
      <c r="AE62" s="26">
        <f t="shared" si="21"/>
        <v>2.0713952366466515</v>
      </c>
      <c r="AF62" s="26">
        <f t="shared" si="22"/>
        <v>-8.947135408140916E-2</v>
      </c>
      <c r="AG62" s="26">
        <f t="shared" si="23"/>
        <v>-6.5414598514341247</v>
      </c>
      <c r="AI62" s="26">
        <f t="shared" si="9"/>
        <v>-9.3461294539931039</v>
      </c>
      <c r="AJ62" s="26">
        <f t="shared" si="26"/>
        <v>-12.112200242524041</v>
      </c>
      <c r="AK62" s="26">
        <f t="shared" si="7"/>
        <v>-0.21782288557063545</v>
      </c>
      <c r="AL62" s="26">
        <f t="shared" si="1"/>
        <v>5.3174503576232999</v>
      </c>
      <c r="AM62" s="26">
        <f>AG91</f>
        <v>-4.8919495894128957</v>
      </c>
      <c r="AO62" s="19">
        <f t="shared" si="24"/>
        <v>2281704002.3638868</v>
      </c>
      <c r="AP62" s="19">
        <f t="shared" si="15"/>
        <v>2269591802.1213627</v>
      </c>
      <c r="AQ62" s="19">
        <f t="shared" si="16"/>
        <v>2269373979.2357922</v>
      </c>
      <c r="AR62" s="19">
        <f t="shared" si="17"/>
        <v>2274691429.5934153</v>
      </c>
      <c r="AS62" s="27">
        <f t="shared" si="18"/>
        <v>2269799480.0040026</v>
      </c>
      <c r="AT62" s="38">
        <f t="shared" si="25"/>
        <v>2291050131.8178802</v>
      </c>
    </row>
    <row r="63" spans="1:51">
      <c r="A63" s="32" t="s">
        <v>10</v>
      </c>
      <c r="B63" s="33">
        <v>40238</v>
      </c>
      <c r="C63" s="46">
        <f>2248520442.61796-I63</f>
        <v>2191768842.61796</v>
      </c>
      <c r="D63" s="46">
        <v>2169651872.6179633</v>
      </c>
      <c r="E63" s="46">
        <v>2147155009.6179638</v>
      </c>
      <c r="F63" s="46">
        <v>2140682708.6179638</v>
      </c>
      <c r="G63" s="46">
        <v>2096683617.6179638</v>
      </c>
      <c r="H63" s="46">
        <v>2061002312.6179636</v>
      </c>
      <c r="I63" s="1">
        <f>+I62</f>
        <v>56751600</v>
      </c>
      <c r="K63" s="34"/>
      <c r="L63" s="34"/>
      <c r="M63" s="34"/>
      <c r="N63" s="34"/>
      <c r="O63" s="34"/>
      <c r="Q63" s="48"/>
      <c r="W63" s="25">
        <f t="shared" si="10"/>
        <v>-6.5955495556872619E-3</v>
      </c>
      <c r="X63" s="25">
        <f t="shared" si="11"/>
        <v>-1.4181096094156609E-2</v>
      </c>
      <c r="Y63" s="25">
        <f t="shared" si="12"/>
        <v>-1.4287489627845614E-2</v>
      </c>
      <c r="Z63" s="25">
        <f t="shared" si="13"/>
        <v>-1.4534536803172784E-2</v>
      </c>
      <c r="AA63" s="25">
        <f t="shared" si="14"/>
        <v>-1.896702676712388E-2</v>
      </c>
      <c r="AC63" s="35">
        <f t="shared" si="19"/>
        <v>-14.455920016098071</v>
      </c>
      <c r="AD63" s="35">
        <f t="shared" si="20"/>
        <v>-16.625764557245631</v>
      </c>
      <c r="AE63" s="35">
        <f t="shared" si="21"/>
        <v>-0.23319003219558709</v>
      </c>
      <c r="AF63" s="35">
        <f t="shared" si="22"/>
        <v>-0.54147030153886533</v>
      </c>
      <c r="AG63" s="35">
        <f t="shared" si="23"/>
        <v>-9.7149933982048182</v>
      </c>
      <c r="AI63" s="26">
        <f t="shared" si="9"/>
        <v>-6.478383249596261</v>
      </c>
      <c r="AJ63" s="26">
        <f t="shared" si="26"/>
        <v>-2.6127699434075859</v>
      </c>
      <c r="AK63" s="26">
        <f t="shared" si="7"/>
        <v>1.997151396902924</v>
      </c>
      <c r="AL63" s="26">
        <f t="shared" si="1"/>
        <v>5.1528503733655953</v>
      </c>
      <c r="AM63" s="26">
        <f t="shared" si="0"/>
        <v>-6.9199491752617881</v>
      </c>
      <c r="AO63" s="19">
        <f>C63+AI63*1000000</f>
        <v>2185290459.3683639</v>
      </c>
      <c r="AP63" s="19">
        <f t="shared" si="15"/>
        <v>2182677689.4249563</v>
      </c>
      <c r="AQ63" s="19">
        <f t="shared" si="16"/>
        <v>2184674840.8218594</v>
      </c>
      <c r="AR63" s="19">
        <f t="shared" si="17"/>
        <v>2189827691.1952248</v>
      </c>
      <c r="AS63" s="27">
        <f t="shared" si="18"/>
        <v>2182907742.0199628</v>
      </c>
      <c r="AT63" s="38">
        <f t="shared" si="25"/>
        <v>2191768842.61796</v>
      </c>
    </row>
    <row r="64" spans="1:51">
      <c r="A64" s="5" t="s">
        <v>10</v>
      </c>
      <c r="B64" s="18">
        <v>40269</v>
      </c>
      <c r="C64" s="19">
        <v>1537729151.6741107</v>
      </c>
      <c r="D64" s="19">
        <v>1520977040.6741107</v>
      </c>
      <c r="E64" s="19">
        <v>1490451585.6741107</v>
      </c>
      <c r="F64" s="19">
        <v>1476978969.6741107</v>
      </c>
      <c r="G64" s="19">
        <v>1435433675.6741107</v>
      </c>
      <c r="H64" s="19">
        <v>1392910611.6741107</v>
      </c>
      <c r="K64" s="6"/>
      <c r="L64" s="6"/>
      <c r="M64" s="6"/>
      <c r="N64" s="6"/>
      <c r="O64" s="6"/>
      <c r="W64" s="25">
        <f t="shared" ref="W64:W75" si="27">Q40</f>
        <v>-6.9340540801247925E-3</v>
      </c>
      <c r="X64" s="25">
        <f t="shared" ref="X64:X75" si="28">R40</f>
        <v>-2.4829168556982976E-2</v>
      </c>
      <c r="Y64" s="25">
        <f t="shared" ref="Y64:Y75" si="29">S40</f>
        <v>-2.8172886458750285E-2</v>
      </c>
      <c r="Z64" s="25">
        <f t="shared" ref="Z64:Z75" si="30">T40</f>
        <v>-2.5283085334564491E-2</v>
      </c>
      <c r="AA64" s="25">
        <f t="shared" ref="AA64:AA75" si="31">U40</f>
        <v>-2.745579291918215E-2</v>
      </c>
      <c r="AC64" s="26">
        <f t="shared" si="19"/>
        <v>-10.662697098292703</v>
      </c>
      <c r="AD64" s="26">
        <f t="shared" si="20"/>
        <v>-27.51783920361023</v>
      </c>
      <c r="AE64" s="26">
        <f t="shared" si="21"/>
        <v>-5.1417324925221806</v>
      </c>
      <c r="AF64" s="26">
        <f t="shared" si="22"/>
        <v>4.4437314312011154</v>
      </c>
      <c r="AG64" s="26">
        <f t="shared" si="23"/>
        <v>-3.3410357909300288</v>
      </c>
      <c r="AI64" s="26">
        <f t="shared" si="9"/>
        <v>-3.9427629090583682</v>
      </c>
      <c r="AJ64" s="26">
        <f t="shared" si="26"/>
        <v>9.9986978202183572</v>
      </c>
      <c r="AK64" s="26">
        <f t="shared" si="7"/>
        <v>4.0133501289648903</v>
      </c>
      <c r="AL64" s="26">
        <f t="shared" si="1"/>
        <v>2.2410027503568761</v>
      </c>
      <c r="AM64" s="26">
        <f t="shared" si="0"/>
        <v>0</v>
      </c>
      <c r="AS64" s="2"/>
      <c r="AT64" s="2">
        <f>+SUM(AS52:AS63)</f>
        <v>21911400089.64661</v>
      </c>
      <c r="AU64" s="2"/>
    </row>
    <row r="65" spans="1:51">
      <c r="A65" s="5" t="s">
        <v>10</v>
      </c>
      <c r="B65" s="18">
        <v>40299</v>
      </c>
      <c r="C65" s="19">
        <v>1552774247.0291834</v>
      </c>
      <c r="D65" s="19">
        <v>1540635808.0291834</v>
      </c>
      <c r="E65" s="19">
        <v>1503855487.0291834</v>
      </c>
      <c r="F65" s="19">
        <v>1494017413.0291834</v>
      </c>
      <c r="G65" s="19">
        <v>1464172119.0291834</v>
      </c>
      <c r="H65" s="19">
        <v>1419509048.0291836</v>
      </c>
      <c r="K65" s="6"/>
      <c r="L65" s="6"/>
      <c r="M65" s="6"/>
      <c r="N65" s="6"/>
      <c r="O65" s="6"/>
      <c r="W65" s="25">
        <f t="shared" si="27"/>
        <v>-4.4443519530543854E-3</v>
      </c>
      <c r="X65" s="25">
        <f t="shared" si="28"/>
        <v>-2.0726459155717702E-2</v>
      </c>
      <c r="Y65" s="25">
        <f t="shared" si="29"/>
        <v>-2.465422329647338E-2</v>
      </c>
      <c r="Z65" s="25">
        <f t="shared" si="30"/>
        <v>-2.0404833248681992E-2</v>
      </c>
      <c r="AA65" s="25">
        <f t="shared" si="31"/>
        <v>-2.1284462026700767E-2</v>
      </c>
      <c r="AC65" s="26">
        <f t="shared" si="19"/>
        <v>-6.9010752574367036</v>
      </c>
      <c r="AD65" s="26">
        <f t="shared" si="20"/>
        <v>-25.28243675166398</v>
      </c>
      <c r="AE65" s="26">
        <f t="shared" si="21"/>
        <v>-6.0989310061701261</v>
      </c>
      <c r="AF65" s="26">
        <f t="shared" si="22"/>
        <v>6.5983434317925855</v>
      </c>
      <c r="AG65" s="26">
        <f t="shared" si="23"/>
        <v>-1.3658649134533078</v>
      </c>
      <c r="AI65" s="26">
        <f t="shared" si="9"/>
        <v>2.3161102341772706</v>
      </c>
      <c r="AJ65" s="26">
        <f t="shared" si="26"/>
        <v>18.014975519804388</v>
      </c>
      <c r="AK65" s="26">
        <f t="shared" si="7"/>
        <v>2.1931647412524384</v>
      </c>
      <c r="AL65" s="26">
        <f t="shared" si="1"/>
        <v>1.0455150817681476</v>
      </c>
      <c r="AM65" s="26"/>
      <c r="AS65" s="2"/>
      <c r="AT65" s="2">
        <f>+AT64+C101</f>
        <v>21911400089.64661</v>
      </c>
      <c r="AU65" s="2"/>
    </row>
    <row r="66" spans="1:51">
      <c r="A66" s="5" t="s">
        <v>10</v>
      </c>
      <c r="B66" s="18">
        <v>40330</v>
      </c>
      <c r="C66" s="19">
        <v>1353390862.2398207</v>
      </c>
      <c r="D66" s="19">
        <v>1346860803.2398207</v>
      </c>
      <c r="E66" s="19">
        <v>1314591547.2398207</v>
      </c>
      <c r="F66" s="19">
        <v>1302459474.2398207</v>
      </c>
      <c r="G66" s="19">
        <v>1278004651.2398207</v>
      </c>
      <c r="H66" s="19">
        <v>1235325866.2398207</v>
      </c>
      <c r="K66" s="6"/>
      <c r="L66" s="6"/>
      <c r="M66" s="6"/>
      <c r="N66" s="6"/>
      <c r="O66" s="6"/>
      <c r="W66" s="25">
        <f t="shared" si="27"/>
        <v>-4.2067550220057162E-3</v>
      </c>
      <c r="X66" s="25">
        <f t="shared" si="28"/>
        <v>-1.5386135722961727E-2</v>
      </c>
      <c r="Y66" s="25">
        <f t="shared" si="29"/>
        <v>-2.1742924543968437E-2</v>
      </c>
      <c r="Z66" s="25">
        <f t="shared" si="30"/>
        <v>-1.9488308005193255E-2</v>
      </c>
      <c r="AA66" s="25">
        <f t="shared" si="31"/>
        <v>-2.083335953446689E-2</v>
      </c>
      <c r="AC66" s="26">
        <f t="shared" si="19"/>
        <v>-5.6933838064640128</v>
      </c>
      <c r="AD66" s="26">
        <f t="shared" si="20"/>
        <v>-15.13007168617407</v>
      </c>
      <c r="AE66" s="26">
        <f t="shared" si="21"/>
        <v>-8.6032199035387222</v>
      </c>
      <c r="AF66" s="26">
        <f t="shared" si="22"/>
        <v>3.0513774214331022</v>
      </c>
      <c r="AG66" s="26">
        <f t="shared" si="23"/>
        <v>-1.8203804489606306</v>
      </c>
      <c r="AI66" s="26">
        <f t="shared" si="9"/>
        <v>8.820110882932271</v>
      </c>
      <c r="AJ66" s="26">
        <f t="shared" si="26"/>
        <v>17.273007587900196</v>
      </c>
      <c r="AK66" s="26">
        <f t="shared" si="7"/>
        <v>8.7479592979910481E-3</v>
      </c>
      <c r="AL66" s="26">
        <f t="shared" si="1"/>
        <v>1.070875473437076</v>
      </c>
      <c r="AM66" s="26"/>
      <c r="AS66" s="2"/>
      <c r="AT66" s="2"/>
      <c r="AU66" s="2"/>
      <c r="AV66" s="2"/>
      <c r="AW66" s="2"/>
      <c r="AY66" s="2"/>
    </row>
    <row r="67" spans="1:51">
      <c r="A67" s="5" t="s">
        <v>10</v>
      </c>
      <c r="B67" s="18">
        <v>40360</v>
      </c>
      <c r="C67" s="19">
        <v>1459673682.3241951</v>
      </c>
      <c r="D67" s="19">
        <v>1452234854.3241951</v>
      </c>
      <c r="E67" s="19">
        <v>1425230832.3241951</v>
      </c>
      <c r="F67" s="19">
        <v>1396840391.3241949</v>
      </c>
      <c r="G67" s="19">
        <v>1373927921.3241951</v>
      </c>
      <c r="H67" s="19">
        <v>1339687568.3241951</v>
      </c>
      <c r="K67" s="6"/>
      <c r="L67" s="6"/>
      <c r="M67" s="6"/>
      <c r="N67" s="6"/>
      <c r="O67" s="6"/>
      <c r="W67" s="25">
        <f t="shared" si="27"/>
        <v>-4.7381125127585172E-4</v>
      </c>
      <c r="X67" s="25">
        <f t="shared" si="28"/>
        <v>-9.6814633458302182E-3</v>
      </c>
      <c r="Y67" s="25">
        <f t="shared" si="29"/>
        <v>-1.7600362512181653E-2</v>
      </c>
      <c r="Z67" s="25">
        <f t="shared" si="30"/>
        <v>-1.6973827423867827E-2</v>
      </c>
      <c r="AA67" s="25">
        <f t="shared" si="31"/>
        <v>-2.0432813559993802E-2</v>
      </c>
      <c r="AC67" s="26">
        <f t="shared" si="19"/>
        <v>-0.69160981387645704</v>
      </c>
      <c r="AD67" s="26">
        <f t="shared" si="20"/>
        <v>-13.440167438418261</v>
      </c>
      <c r="AE67" s="26">
        <f t="shared" si="21"/>
        <v>-11.559008706102198</v>
      </c>
      <c r="AF67" s="26">
        <f t="shared" si="22"/>
        <v>0.91453677946435619</v>
      </c>
      <c r="AG67" s="26">
        <f t="shared" si="23"/>
        <v>-5.048991030427338</v>
      </c>
      <c r="AI67" s="26">
        <f t="shared" si="9"/>
        <v>10.685886342121968</v>
      </c>
      <c r="AJ67" s="26">
        <f t="shared" si="26"/>
        <v>13.680575515968405</v>
      </c>
      <c r="AK67" s="26">
        <f t="shared" si="7"/>
        <v>-4.9899598084941719</v>
      </c>
      <c r="AL67" s="26">
        <f t="shared" si="1"/>
        <v>1.0165205357689555</v>
      </c>
      <c r="AM67" s="26"/>
      <c r="AS67" s="2"/>
    </row>
    <row r="68" spans="1:51">
      <c r="A68" s="5" t="s">
        <v>10</v>
      </c>
      <c r="B68" s="18">
        <v>40391</v>
      </c>
      <c r="C68" s="19">
        <v>1366065194.4960861</v>
      </c>
      <c r="D68" s="19">
        <v>1369041611.4960864</v>
      </c>
      <c r="E68" s="19">
        <v>1349281473.4960861</v>
      </c>
      <c r="F68" s="19">
        <v>1316022638.4960861</v>
      </c>
      <c r="G68" s="19">
        <v>1298909002.4960861</v>
      </c>
      <c r="H68" s="19">
        <v>1274171384.4960859</v>
      </c>
      <c r="K68" s="6"/>
      <c r="L68" s="6"/>
      <c r="M68" s="6"/>
      <c r="N68" s="6"/>
      <c r="O68" s="6"/>
      <c r="W68" s="25">
        <f t="shared" si="27"/>
        <v>5.7844062417683265E-3</v>
      </c>
      <c r="X68" s="25">
        <f t="shared" si="28"/>
        <v>2.4265483462558501E-3</v>
      </c>
      <c r="Y68" s="25">
        <f t="shared" si="29"/>
        <v>-5.6803842022754326E-3</v>
      </c>
      <c r="Z68" s="25">
        <f t="shared" si="30"/>
        <v>-4.779147314776246E-3</v>
      </c>
      <c r="AA68" s="25">
        <f t="shared" si="31"/>
        <v>-9.3787446138291781E-3</v>
      </c>
      <c r="AC68" s="26">
        <f t="shared" si="19"/>
        <v>7.9018760377056232</v>
      </c>
      <c r="AD68" s="26">
        <f t="shared" si="20"/>
        <v>-4.5870527991234695</v>
      </c>
      <c r="AE68" s="26">
        <f t="shared" si="21"/>
        <v>-11.074598388676037</v>
      </c>
      <c r="AF68" s="26">
        <f t="shared" si="22"/>
        <v>1.2311483440086235</v>
      </c>
      <c r="AG68" s="26">
        <f t="shared" si="23"/>
        <v>-6.283349778934415</v>
      </c>
      <c r="AI68" s="26">
        <f t="shared" si="9"/>
        <v>9.7215737134354505</v>
      </c>
      <c r="AJ68" s="26">
        <f t="shared" si="26"/>
        <v>6.1063541080907688</v>
      </c>
      <c r="AK68" s="26">
        <f t="shared" si="7"/>
        <v>-5.8187997615509897</v>
      </c>
      <c r="AL68" s="26">
        <f t="shared" si="1"/>
        <v>1.9327052378986043</v>
      </c>
      <c r="AM68" s="26"/>
      <c r="AS68" s="2"/>
    </row>
    <row r="69" spans="1:51">
      <c r="A69" s="5" t="s">
        <v>10</v>
      </c>
      <c r="B69" s="18">
        <v>40422</v>
      </c>
      <c r="C69" s="19">
        <v>1536554007.5682218</v>
      </c>
      <c r="D69" s="19">
        <v>1546745790.5682218</v>
      </c>
      <c r="E69" s="19">
        <v>1546587655.5682218</v>
      </c>
      <c r="F69" s="19">
        <v>1517301305.5682218</v>
      </c>
      <c r="G69" s="19">
        <v>1501641257.5682218</v>
      </c>
      <c r="H69" s="19">
        <v>1481521298.5682218</v>
      </c>
      <c r="K69" s="6"/>
      <c r="L69" s="6"/>
      <c r="M69" s="6"/>
      <c r="N69" s="6"/>
      <c r="O69" s="6"/>
      <c r="W69" s="25">
        <f t="shared" si="27"/>
        <v>6.8500059972394414E-3</v>
      </c>
      <c r="X69" s="25">
        <f t="shared" si="28"/>
        <v>1.2430566695668633E-2</v>
      </c>
      <c r="Y69" s="25">
        <f t="shared" si="29"/>
        <v>6.8717019454863169E-3</v>
      </c>
      <c r="Z69" s="25">
        <f t="shared" si="30"/>
        <v>7.2630797865455028E-3</v>
      </c>
      <c r="AA69" s="25">
        <f t="shared" si="31"/>
        <v>4.4069083448187501E-3</v>
      </c>
      <c r="AC69" s="26">
        <f t="shared" si="19"/>
        <v>10.525404166924618</v>
      </c>
      <c r="AD69" s="26">
        <f t="shared" si="20"/>
        <v>8.5748329056490871</v>
      </c>
      <c r="AE69" s="26">
        <f t="shared" si="21"/>
        <v>-8.541495909422359</v>
      </c>
      <c r="AF69" s="26">
        <f t="shared" si="22"/>
        <v>0.60137319015289137</v>
      </c>
      <c r="AG69" s="26">
        <f t="shared" si="23"/>
        <v>-4.3886616750871479</v>
      </c>
      <c r="AI69" s="26">
        <f t="shared" si="9"/>
        <v>6.1447577090157006</v>
      </c>
      <c r="AJ69" s="26">
        <f t="shared" si="26"/>
        <v>-4.4029944234740732</v>
      </c>
      <c r="AK69" s="26">
        <f t="shared" si="7"/>
        <v>-8.1083028733540932</v>
      </c>
      <c r="AL69" s="26">
        <f t="shared" si="1"/>
        <v>1.7884484307397024</v>
      </c>
      <c r="AM69" s="26"/>
    </row>
    <row r="70" spans="1:51">
      <c r="A70" s="5" t="s">
        <v>10</v>
      </c>
      <c r="B70" s="18">
        <v>40452</v>
      </c>
      <c r="C70" s="19">
        <v>1873949948.7952049</v>
      </c>
      <c r="D70" s="19">
        <v>1888225698.7952049</v>
      </c>
      <c r="E70" s="19">
        <v>1903886249.7952049</v>
      </c>
      <c r="F70" s="19">
        <v>1883576756.7952049</v>
      </c>
      <c r="G70" s="19">
        <v>1863744611.7952046</v>
      </c>
      <c r="H70" s="19">
        <v>1850814680.7952049</v>
      </c>
      <c r="K70" s="6"/>
      <c r="L70" s="6"/>
      <c r="M70" s="6"/>
      <c r="N70" s="6"/>
      <c r="O70" s="6"/>
      <c r="W70" s="25">
        <f t="shared" si="27"/>
        <v>5.8613756864478866E-3</v>
      </c>
      <c r="X70" s="25">
        <f t="shared" si="28"/>
        <v>1.5502650087111568E-2</v>
      </c>
      <c r="Y70" s="25">
        <f t="shared" si="29"/>
        <v>1.3468398629882809E-2</v>
      </c>
      <c r="Z70" s="25">
        <f t="shared" si="30"/>
        <v>1.4505985919451094E-2</v>
      </c>
      <c r="AA70" s="25">
        <f t="shared" si="31"/>
        <v>1.254171823588246E-2</v>
      </c>
      <c r="AC70" s="26">
        <f t="shared" si="19"/>
        <v>10.983924667488477</v>
      </c>
      <c r="AD70" s="26">
        <f t="shared" si="20"/>
        <v>18.067265669444222</v>
      </c>
      <c r="AE70" s="26">
        <f t="shared" si="21"/>
        <v>-3.8120854141104026</v>
      </c>
      <c r="AF70" s="26">
        <f t="shared" si="22"/>
        <v>1.944386648157046</v>
      </c>
      <c r="AG70" s="26">
        <f t="shared" si="23"/>
        <v>-3.6809393250435178</v>
      </c>
      <c r="AI70" s="26">
        <f t="shared" si="9"/>
        <v>1.7152051041991014</v>
      </c>
      <c r="AJ70" s="26">
        <f t="shared" si="26"/>
        <v>-17.09848911714279</v>
      </c>
      <c r="AK70" s="26">
        <f t="shared" si="7"/>
        <v>-11.038095365217467</v>
      </c>
      <c r="AL70" s="26">
        <f t="shared" si="1"/>
        <v>0.78117696971184247</v>
      </c>
      <c r="AM70" s="26"/>
    </row>
    <row r="71" spans="1:51">
      <c r="A71" s="5" t="s">
        <v>10</v>
      </c>
      <c r="B71" s="18">
        <v>40483</v>
      </c>
      <c r="C71" s="19">
        <v>2053221480.4875202</v>
      </c>
      <c r="D71" s="19">
        <v>2064279689.48752</v>
      </c>
      <c r="E71" s="19">
        <v>2085781298.48752</v>
      </c>
      <c r="F71" s="19">
        <v>2082442312.4875197</v>
      </c>
      <c r="G71" s="19">
        <v>2064559080.4875197</v>
      </c>
      <c r="H71" s="19">
        <v>2042695883.4875197</v>
      </c>
      <c r="K71" s="6"/>
      <c r="L71" s="6"/>
      <c r="M71" s="6"/>
      <c r="N71" s="6"/>
      <c r="O71" s="6"/>
      <c r="W71" s="25">
        <f t="shared" si="27"/>
        <v>3.592991660186967E-3</v>
      </c>
      <c r="X71" s="25">
        <f t="shared" si="28"/>
        <v>1.2222681559806653E-2</v>
      </c>
      <c r="Y71" s="25">
        <f t="shared" si="29"/>
        <v>1.2311098527642655E-2</v>
      </c>
      <c r="Z71" s="25">
        <f t="shared" si="30"/>
        <v>1.3426598440126903E-2</v>
      </c>
      <c r="AA71" s="25">
        <f t="shared" si="31"/>
        <v>1.2315890491650402E-2</v>
      </c>
      <c r="AC71" s="26">
        <f t="shared" si="19"/>
        <v>7.3772076559083972</v>
      </c>
      <c r="AD71" s="26">
        <f t="shared" si="20"/>
        <v>17.718664671845335</v>
      </c>
      <c r="AE71" s="26">
        <f t="shared" si="21"/>
        <v>0.18153961760044979</v>
      </c>
      <c r="AF71" s="26">
        <f t="shared" si="22"/>
        <v>2.290368381794611</v>
      </c>
      <c r="AG71" s="26">
        <f t="shared" si="23"/>
        <v>-2.2805294183601816</v>
      </c>
      <c r="AI71" s="26">
        <f t="shared" si="9"/>
        <v>-4.4860978825649944</v>
      </c>
      <c r="AJ71" s="26">
        <f t="shared" si="26"/>
        <v>-28.75502807628423</v>
      </c>
      <c r="AK71" s="26">
        <f t="shared" si="7"/>
        <v>-11.832687319648315</v>
      </c>
      <c r="AL71" s="26">
        <f t="shared" si="1"/>
        <v>0.22469410763801831</v>
      </c>
      <c r="AM71" s="26"/>
    </row>
    <row r="72" spans="1:51">
      <c r="A72" s="5" t="s">
        <v>10</v>
      </c>
      <c r="B72" s="18">
        <v>40513</v>
      </c>
      <c r="C72" s="19">
        <v>2305680973.6708789</v>
      </c>
      <c r="D72" s="19">
        <v>2315964990.6708789</v>
      </c>
      <c r="E72" s="19">
        <v>2337134973.6708784</v>
      </c>
      <c r="F72" s="19">
        <v>2341244270.6708784</v>
      </c>
      <c r="G72" s="19">
        <v>2319876964.6708784</v>
      </c>
      <c r="H72" s="19">
        <v>2296490276.6708784</v>
      </c>
      <c r="K72" s="6"/>
      <c r="L72" s="6"/>
      <c r="M72" s="6"/>
      <c r="N72" s="6"/>
      <c r="O72" s="6"/>
      <c r="W72" s="25">
        <f t="shared" si="27"/>
        <v>1.6723571636273755E-3</v>
      </c>
      <c r="X72" s="25">
        <f t="shared" si="28"/>
        <v>8.068566185582703E-3</v>
      </c>
      <c r="Y72" s="25">
        <f t="shared" si="29"/>
        <v>9.0222480106735316E-3</v>
      </c>
      <c r="Z72" s="25">
        <f t="shared" si="30"/>
        <v>9.4894332230490309E-3</v>
      </c>
      <c r="AA72" s="25">
        <f t="shared" si="31"/>
        <v>8.3401289605972914E-3</v>
      </c>
      <c r="AC72" s="26">
        <f t="shared" si="19"/>
        <v>3.8559220933578362</v>
      </c>
      <c r="AD72" s="26">
        <f t="shared" si="20"/>
        <v>14.747617445544421</v>
      </c>
      <c r="AE72" s="26">
        <f t="shared" si="21"/>
        <v>2.1988860390476432</v>
      </c>
      <c r="AF72" s="26">
        <f t="shared" si="22"/>
        <v>1.0771800553545745</v>
      </c>
      <c r="AG72" s="26">
        <f t="shared" si="23"/>
        <v>-2.6499289708938178</v>
      </c>
      <c r="AI72" s="26">
        <f t="shared" si="9"/>
        <v>-10.137500290234952</v>
      </c>
      <c r="AJ72" s="26">
        <f t="shared" si="26"/>
        <v>-22.824619082674385</v>
      </c>
      <c r="AK72" s="26">
        <f t="shared" si="7"/>
        <v>-8.926520907112641</v>
      </c>
      <c r="AL72" s="26">
        <f t="shared" si="1"/>
        <v>-0.22371166578307358</v>
      </c>
      <c r="AM72" s="26"/>
    </row>
    <row r="73" spans="1:51">
      <c r="A73" s="5" t="s">
        <v>10</v>
      </c>
      <c r="B73" s="18">
        <v>40544</v>
      </c>
      <c r="C73" s="19">
        <v>2355410030.8174944</v>
      </c>
      <c r="D73" s="19">
        <v>2360868869.8174944</v>
      </c>
      <c r="E73" s="19">
        <v>2376237633.8174939</v>
      </c>
      <c r="F73" s="19">
        <v>2384385508.8174944</v>
      </c>
      <c r="G73" s="19">
        <v>2360385038.8174944</v>
      </c>
      <c r="H73" s="19">
        <v>2347137976.8174944</v>
      </c>
      <c r="K73" s="6"/>
      <c r="L73" s="6"/>
      <c r="M73" s="6"/>
      <c r="N73" s="6"/>
      <c r="O73" s="6"/>
      <c r="W73" s="25">
        <f t="shared" si="27"/>
        <v>-9.5966822413373317E-4</v>
      </c>
      <c r="X73" s="25">
        <f t="shared" si="28"/>
        <v>2.2813830076362064E-3</v>
      </c>
      <c r="Y73" s="25">
        <f t="shared" si="29"/>
        <v>4.0708622044297758E-3</v>
      </c>
      <c r="Z73" s="25">
        <f t="shared" si="30"/>
        <v>4.2511768718495914E-3</v>
      </c>
      <c r="AA73" s="25">
        <f t="shared" si="31"/>
        <v>2.9698239289794553E-3</v>
      </c>
      <c r="AC73" s="26">
        <f t="shared" si="19"/>
        <v>-2.2604121613814065</v>
      </c>
      <c r="AD73" s="26">
        <f t="shared" si="20"/>
        <v>7.6340045817043123</v>
      </c>
      <c r="AE73" s="26">
        <f t="shared" si="21"/>
        <v>4.2149572500668064</v>
      </c>
      <c r="AF73" s="26">
        <f t="shared" si="22"/>
        <v>0.42471497634415378</v>
      </c>
      <c r="AG73" s="26">
        <f t="shared" si="23"/>
        <v>-3.0181115746538349</v>
      </c>
      <c r="AI73" s="26">
        <f t="shared" si="9"/>
        <v>-12.42915157502425</v>
      </c>
      <c r="AJ73" s="26">
        <f t="shared" si="26"/>
        <v>-14.472604092206286</v>
      </c>
      <c r="AK73" s="26">
        <f t="shared" si="7"/>
        <v>-4.000896511155462</v>
      </c>
      <c r="AL73" s="26">
        <f t="shared" si="1"/>
        <v>1.4039869965112199</v>
      </c>
      <c r="AM73" s="26"/>
    </row>
    <row r="74" spans="1:51">
      <c r="A74" s="5" t="s">
        <v>10</v>
      </c>
      <c r="B74" s="18">
        <v>40575</v>
      </c>
      <c r="C74" s="19">
        <v>2177267048.15345</v>
      </c>
      <c r="D74" s="19">
        <v>2169056220.15345</v>
      </c>
      <c r="E74" s="19">
        <v>2175367773.15345</v>
      </c>
      <c r="F74" s="19">
        <v>2179753793.15345</v>
      </c>
      <c r="G74" s="19">
        <v>2162752567.15345</v>
      </c>
      <c r="H74" s="19">
        <v>2147263762.15345</v>
      </c>
      <c r="K74" s="6"/>
      <c r="L74" s="6"/>
      <c r="M74" s="6"/>
      <c r="N74" s="6"/>
      <c r="O74" s="6"/>
      <c r="W74" s="25">
        <f t="shared" si="27"/>
        <v>-3.9588686326815972E-3</v>
      </c>
      <c r="X74" s="25">
        <f t="shared" si="28"/>
        <v>-5.1302141096710129E-3</v>
      </c>
      <c r="Y74" s="25">
        <f t="shared" si="29"/>
        <v>-4.2260893121035927E-3</v>
      </c>
      <c r="Z74" s="25">
        <f t="shared" si="30"/>
        <v>-4.2651418639612932E-3</v>
      </c>
      <c r="AA74" s="25">
        <f t="shared" si="31"/>
        <v>-7.1203652222750083E-3</v>
      </c>
      <c r="AC74" s="26">
        <f t="shared" si="19"/>
        <v>-8.6195142219059449</v>
      </c>
      <c r="AD74" s="26">
        <f t="shared" si="20"/>
        <v>-2.5503319090526411</v>
      </c>
      <c r="AE74" s="26">
        <f t="shared" si="21"/>
        <v>1.9685211291619531</v>
      </c>
      <c r="AF74" s="26">
        <f t="shared" si="22"/>
        <v>-8.5027834306076855E-2</v>
      </c>
      <c r="AG74" s="26">
        <f t="shared" si="23"/>
        <v>-6.2165837331744811</v>
      </c>
      <c r="AI74" s="26">
        <f t="shared" si="9"/>
        <v>-9.7597537508638013</v>
      </c>
      <c r="AJ74" s="26">
        <f t="shared" si="26"/>
        <v>-11.942096795175873</v>
      </c>
      <c r="AK74" s="26">
        <f t="shared" si="7"/>
        <v>-0.19093952014227736</v>
      </c>
      <c r="AL74" s="26">
        <f t="shared" si="1"/>
        <v>5.5592430980295102</v>
      </c>
      <c r="AM74" s="26"/>
    </row>
    <row r="75" spans="1:51">
      <c r="A75" s="5" t="s">
        <v>10</v>
      </c>
      <c r="B75" s="18">
        <v>40603</v>
      </c>
      <c r="C75" s="19">
        <v>1964448476.1853094</v>
      </c>
      <c r="D75" s="19">
        <v>1953364406.1853092</v>
      </c>
      <c r="E75" s="19">
        <v>1946457821.1853092</v>
      </c>
      <c r="F75" s="19">
        <v>1946635664.1853092</v>
      </c>
      <c r="G75" s="19">
        <v>1929582803.1853094</v>
      </c>
      <c r="H75" s="19">
        <v>1901563969.1853094</v>
      </c>
      <c r="K75" s="6"/>
      <c r="L75" s="6"/>
      <c r="M75" s="6"/>
      <c r="N75" s="6"/>
      <c r="O75" s="6"/>
      <c r="W75" s="25">
        <f t="shared" si="27"/>
        <v>-6.5955495556872619E-3</v>
      </c>
      <c r="X75" s="25">
        <f t="shared" si="28"/>
        <v>-1.4181096094156609E-2</v>
      </c>
      <c r="Y75" s="25">
        <f t="shared" si="29"/>
        <v>-1.4287489627845614E-2</v>
      </c>
      <c r="Z75" s="25">
        <f t="shared" si="30"/>
        <v>-1.4534536803172784E-2</v>
      </c>
      <c r="AA75" s="25">
        <f t="shared" si="31"/>
        <v>-1.896702676712388E-2</v>
      </c>
      <c r="AC75" s="26">
        <f t="shared" si="19"/>
        <v>-12.956617274274535</v>
      </c>
      <c r="AD75" s="26">
        <f t="shared" si="20"/>
        <v>-14.901415338528857</v>
      </c>
      <c r="AE75" s="26">
        <f t="shared" si="21"/>
        <v>-0.20900461513133806</v>
      </c>
      <c r="AF75" s="26">
        <f t="shared" si="22"/>
        <v>-0.48531144711734342</v>
      </c>
      <c r="AG75" s="26">
        <f t="shared" si="23"/>
        <v>-8.7073981553904076</v>
      </c>
      <c r="AI75" s="26">
        <f t="shared" si="9"/>
        <v>-6.2401094473219363</v>
      </c>
      <c r="AJ75" s="26">
        <f t="shared" si="26"/>
        <v>-2.8906760773773277</v>
      </c>
      <c r="AK75" s="26">
        <f t="shared" si="7"/>
        <v>1.8446904723812039</v>
      </c>
      <c r="AL75" s="26">
        <f t="shared" si="1"/>
        <v>5.4114113422310188</v>
      </c>
      <c r="AM75" s="26"/>
    </row>
    <row r="76" spans="1:51">
      <c r="A76" s="5" t="s">
        <v>10</v>
      </c>
      <c r="B76" s="18">
        <v>40634</v>
      </c>
      <c r="C76" s="19">
        <v>1651208987.8404377</v>
      </c>
      <c r="D76" s="19">
        <v>1638727691.8404377</v>
      </c>
      <c r="E76" s="19">
        <v>1610564006.8404377</v>
      </c>
      <c r="F76" s="19">
        <v>1607544360.8404379</v>
      </c>
      <c r="G76" s="19">
        <v>1589477554.8404377</v>
      </c>
      <c r="H76" s="19">
        <v>1564102682.8404377</v>
      </c>
      <c r="K76" s="6"/>
      <c r="L76" s="6"/>
      <c r="M76" s="6"/>
      <c r="N76" s="6"/>
      <c r="O76" s="6"/>
      <c r="W76" s="25">
        <f t="shared" ref="W76:W87" si="32">Q40</f>
        <v>-6.9340540801247925E-3</v>
      </c>
      <c r="X76" s="25">
        <f t="shared" ref="X76:X87" si="33">R40</f>
        <v>-2.4829168556982976E-2</v>
      </c>
      <c r="Y76" s="25">
        <f t="shared" ref="Y76:Y87" si="34">S40</f>
        <v>-2.8172886458750285E-2</v>
      </c>
      <c r="Z76" s="25">
        <f t="shared" ref="Z76:Z87" si="35">T40</f>
        <v>-2.5283085334564491E-2</v>
      </c>
      <c r="AA76" s="25">
        <f t="shared" ref="AA76:AA87" si="36">U40</f>
        <v>-2.745579291918215E-2</v>
      </c>
      <c r="AC76" s="26">
        <f t="shared" si="19"/>
        <v>-11.449572419273716</v>
      </c>
      <c r="AD76" s="26">
        <f t="shared" si="20"/>
        <v>-29.548573862621765</v>
      </c>
      <c r="AE76" s="26">
        <f t="shared" si="21"/>
        <v>-5.5211770522011534</v>
      </c>
      <c r="AF76" s="26">
        <f t="shared" si="22"/>
        <v>4.7716655893269859</v>
      </c>
      <c r="AG76" s="26">
        <f t="shared" si="23"/>
        <v>-3.5875942916697667</v>
      </c>
      <c r="AI76" s="26">
        <f t="shared" si="9"/>
        <v>-3.8330437123172061</v>
      </c>
      <c r="AJ76" s="26">
        <f t="shared" si="26"/>
        <v>9.8176092317842265</v>
      </c>
      <c r="AK76" s="26">
        <f t="shared" si="7"/>
        <v>3.6415394302554107</v>
      </c>
      <c r="AL76" s="26">
        <f t="shared" si="1"/>
        <v>2.2759866691703414</v>
      </c>
      <c r="AM76" s="26"/>
    </row>
    <row r="77" spans="1:51">
      <c r="A77" s="5" t="s">
        <v>10</v>
      </c>
      <c r="B77" s="18">
        <v>40664</v>
      </c>
      <c r="C77" s="19">
        <v>1489872798.3073051</v>
      </c>
      <c r="D77" s="19">
        <v>1485484514.3073051</v>
      </c>
      <c r="E77" s="19">
        <v>1461014261.3073051</v>
      </c>
      <c r="F77" s="19">
        <v>1454366269.3073051</v>
      </c>
      <c r="G77" s="19">
        <v>1437752553.3073051</v>
      </c>
      <c r="H77" s="19">
        <v>1420283397.3073053</v>
      </c>
      <c r="K77" s="6"/>
      <c r="L77" s="6"/>
      <c r="M77" s="6"/>
      <c r="N77" s="6"/>
      <c r="O77" s="6"/>
      <c r="W77" s="25">
        <f t="shared" si="32"/>
        <v>-4.4443519530543854E-3</v>
      </c>
      <c r="X77" s="25">
        <f t="shared" si="33"/>
        <v>-2.0726459155717702E-2</v>
      </c>
      <c r="Y77" s="25">
        <f t="shared" si="34"/>
        <v>-2.465422329647338E-2</v>
      </c>
      <c r="Z77" s="25">
        <f t="shared" si="35"/>
        <v>-2.0404833248681992E-2</v>
      </c>
      <c r="AA77" s="25">
        <f t="shared" si="36"/>
        <v>-2.1284462026700767E-2</v>
      </c>
      <c r="AC77" s="26">
        <f t="shared" si="19"/>
        <v>-6.6215190809596738</v>
      </c>
      <c r="AD77" s="26">
        <f t="shared" si="20"/>
        <v>-24.258268620371524</v>
      </c>
      <c r="AE77" s="26">
        <f t="shared" si="21"/>
        <v>-5.8518689514787496</v>
      </c>
      <c r="AF77" s="26">
        <f t="shared" si="22"/>
        <v>6.3310506416021681</v>
      </c>
      <c r="AG77" s="26">
        <f t="shared" si="23"/>
        <v>-1.3105349889784677</v>
      </c>
      <c r="AI77" s="26">
        <f t="shared" si="9"/>
        <v>2.527897954383044</v>
      </c>
      <c r="AJ77" s="26">
        <f t="shared" si="26"/>
        <v>16.631747559978788</v>
      </c>
      <c r="AK77" s="26">
        <f t="shared" si="7"/>
        <v>1.902549581935852</v>
      </c>
      <c r="AL77" s="26">
        <f t="shared" si="1"/>
        <v>1.05051832043381</v>
      </c>
      <c r="AM77" s="26"/>
    </row>
    <row r="78" spans="1:51">
      <c r="A78" s="5" t="s">
        <v>10</v>
      </c>
      <c r="B78" s="18">
        <v>40695</v>
      </c>
      <c r="C78" s="19">
        <v>1314974901.4689882</v>
      </c>
      <c r="D78" s="19">
        <v>1306397014.4689884</v>
      </c>
      <c r="E78" s="19">
        <v>1286463944.4689884</v>
      </c>
      <c r="F78" s="19">
        <v>1274013695.4689884</v>
      </c>
      <c r="G78" s="19">
        <v>1261018092.4689882</v>
      </c>
      <c r="H78" s="19">
        <v>1247378146.4689882</v>
      </c>
      <c r="K78" s="6"/>
      <c r="L78" s="6"/>
      <c r="M78" s="6"/>
      <c r="N78" s="6"/>
      <c r="O78" s="6"/>
      <c r="W78" s="25">
        <f t="shared" si="32"/>
        <v>-4.2067550220057162E-3</v>
      </c>
      <c r="X78" s="25">
        <f t="shared" si="33"/>
        <v>-1.5386135722961727E-2</v>
      </c>
      <c r="Y78" s="25">
        <f t="shared" si="34"/>
        <v>-2.1742924543968437E-2</v>
      </c>
      <c r="Z78" s="25">
        <f t="shared" si="35"/>
        <v>-1.9488308005193255E-2</v>
      </c>
      <c r="AA78" s="25">
        <f t="shared" si="36"/>
        <v>-2.083335953446689E-2</v>
      </c>
      <c r="AC78" s="26">
        <f t="shared" si="19"/>
        <v>-5.5317772705661374</v>
      </c>
      <c r="AD78" s="26">
        <f t="shared" si="20"/>
        <v>-14.700605035723935</v>
      </c>
      <c r="AE78" s="26">
        <f t="shared" si="21"/>
        <v>-8.3590177535624655</v>
      </c>
      <c r="AF78" s="26">
        <f t="shared" si="22"/>
        <v>2.9647641609262436</v>
      </c>
      <c r="AG78" s="26">
        <f t="shared" si="23"/>
        <v>-1.7687090021773102</v>
      </c>
      <c r="AI78" s="26">
        <f t="shared" si="9"/>
        <v>9.2214521688431752</v>
      </c>
      <c r="AJ78" s="26">
        <f t="shared" si="26"/>
        <v>16.613893065603882</v>
      </c>
      <c r="AK78" s="26">
        <f t="shared" si="7"/>
        <v>-2.6270483781259041E-2</v>
      </c>
      <c r="AL78" s="26">
        <f t="shared" si="1"/>
        <v>0.88132362097704753</v>
      </c>
      <c r="AM78" s="26"/>
    </row>
    <row r="79" spans="1:51">
      <c r="A79" s="5" t="s">
        <v>10</v>
      </c>
      <c r="B79" s="18">
        <v>40725</v>
      </c>
      <c r="C79" s="19">
        <v>1431483141.4407587</v>
      </c>
      <c r="D79" s="19">
        <v>1431238967.4407589</v>
      </c>
      <c r="E79" s="19">
        <v>1408713777.4407587</v>
      </c>
      <c r="F79" s="19">
        <v>1391464275.4407589</v>
      </c>
      <c r="G79" s="19">
        <v>1380155427.4407589</v>
      </c>
      <c r="H79" s="19">
        <v>1362957442.4407589</v>
      </c>
      <c r="K79" s="6"/>
      <c r="L79" s="6"/>
      <c r="M79" s="6"/>
      <c r="N79" s="6"/>
      <c r="O79" s="6"/>
      <c r="W79" s="25">
        <f t="shared" si="32"/>
        <v>-4.7381125127585172E-4</v>
      </c>
      <c r="X79" s="25">
        <f t="shared" si="33"/>
        <v>-9.6814633458302182E-3</v>
      </c>
      <c r="Y79" s="25">
        <f t="shared" si="34"/>
        <v>-1.7600362512181653E-2</v>
      </c>
      <c r="Z79" s="25">
        <f t="shared" si="35"/>
        <v>-1.6973827423867827E-2</v>
      </c>
      <c r="AA79" s="25">
        <f t="shared" si="36"/>
        <v>-2.0432813559993802E-2</v>
      </c>
      <c r="AC79" s="26">
        <f t="shared" si="19"/>
        <v>-0.67825281842633289</v>
      </c>
      <c r="AD79" s="26">
        <f t="shared" si="20"/>
        <v>-13.180598745606266</v>
      </c>
      <c r="AE79" s="26">
        <f t="shared" si="21"/>
        <v>-11.335770655401356</v>
      </c>
      <c r="AF79" s="26">
        <f t="shared" si="22"/>
        <v>0.89687441644233701</v>
      </c>
      <c r="AG79" s="26">
        <f t="shared" si="23"/>
        <v>-4.9514803403416394</v>
      </c>
      <c r="AI79" s="26">
        <f t="shared" si="9"/>
        <v>10.406080207022178</v>
      </c>
      <c r="AJ79" s="26">
        <f t="shared" si="26"/>
        <v>12.611443757767606</v>
      </c>
      <c r="AK79" s="26">
        <f t="shared" si="7"/>
        <v>-5.1730774702078124</v>
      </c>
      <c r="AL79" s="26"/>
      <c r="AM79" s="26"/>
    </row>
    <row r="80" spans="1:51">
      <c r="A80" s="5" t="s">
        <v>10</v>
      </c>
      <c r="B80" s="18">
        <v>40756</v>
      </c>
      <c r="C80" s="19">
        <v>1466386973.2697022</v>
      </c>
      <c r="D80" s="19">
        <v>1469670656.2697022</v>
      </c>
      <c r="E80" s="19">
        <v>1450264372.2697024</v>
      </c>
      <c r="F80" s="19">
        <v>1430112322.2697024</v>
      </c>
      <c r="G80" s="19">
        <v>1421304384.2697024</v>
      </c>
      <c r="H80" s="19">
        <v>1405555848.2697024</v>
      </c>
      <c r="K80" s="6"/>
      <c r="L80" s="6"/>
      <c r="M80" s="6"/>
      <c r="N80" s="6"/>
      <c r="O80" s="6"/>
      <c r="W80" s="25">
        <f t="shared" si="32"/>
        <v>5.7844062417683265E-3</v>
      </c>
      <c r="X80" s="25">
        <f t="shared" si="33"/>
        <v>2.4265483462558501E-3</v>
      </c>
      <c r="Y80" s="25">
        <f t="shared" si="34"/>
        <v>-5.6803842022754326E-3</v>
      </c>
      <c r="Z80" s="25">
        <f t="shared" si="35"/>
        <v>-4.779147314776246E-3</v>
      </c>
      <c r="AA80" s="25">
        <f t="shared" si="36"/>
        <v>-9.3787446138291781E-3</v>
      </c>
      <c r="AC80" s="26">
        <f t="shared" si="19"/>
        <v>8.4821779610290307</v>
      </c>
      <c r="AD80" s="26">
        <f t="shared" si="20"/>
        <v>-4.9239190760703133</v>
      </c>
      <c r="AE80" s="26">
        <f t="shared" si="21"/>
        <v>-11.887900282342422</v>
      </c>
      <c r="AF80" s="26">
        <f t="shared" si="22"/>
        <v>1.3215620316589387</v>
      </c>
      <c r="AG80" s="26">
        <f t="shared" si="23"/>
        <v>-6.7447895616177256</v>
      </c>
      <c r="AI80" s="26">
        <f t="shared" si="9"/>
        <v>9.0347639720832582</v>
      </c>
      <c r="AJ80" s="26">
        <f t="shared" si="26"/>
        <v>5.5534541372490951</v>
      </c>
      <c r="AK80" s="26">
        <f t="shared" si="7"/>
        <v>-6.1432598189166017</v>
      </c>
      <c r="AL80" s="26"/>
      <c r="AM80" s="26"/>
    </row>
    <row r="81" spans="1:39">
      <c r="A81" s="5" t="s">
        <v>10</v>
      </c>
      <c r="B81" s="18">
        <v>40787</v>
      </c>
      <c r="C81" s="19">
        <v>1546624920.8576903</v>
      </c>
      <c r="D81" s="19">
        <v>1550103113.8576903</v>
      </c>
      <c r="E81" s="19">
        <v>1546575688.8576903</v>
      </c>
      <c r="F81" s="19">
        <v>1524926248.8576903</v>
      </c>
      <c r="G81" s="19">
        <v>1517919258.8576903</v>
      </c>
      <c r="H81" s="19">
        <v>1507982504.8576901</v>
      </c>
      <c r="K81" s="6"/>
      <c r="L81" s="6"/>
      <c r="M81" s="6"/>
      <c r="N81" s="6"/>
      <c r="O81" s="6"/>
      <c r="W81" s="25">
        <f t="shared" si="32"/>
        <v>6.8500059972394414E-3</v>
      </c>
      <c r="X81" s="25">
        <f t="shared" si="33"/>
        <v>1.2430566695668633E-2</v>
      </c>
      <c r="Y81" s="25">
        <f t="shared" si="34"/>
        <v>6.8717019454863169E-3</v>
      </c>
      <c r="Z81" s="25">
        <f t="shared" si="35"/>
        <v>7.2630797865455028E-3</v>
      </c>
      <c r="AA81" s="25">
        <f t="shared" si="36"/>
        <v>4.4069083448187501E-3</v>
      </c>
      <c r="AC81" s="26">
        <f t="shared" si="19"/>
        <v>10.594389983355155</v>
      </c>
      <c r="AD81" s="26">
        <f t="shared" si="20"/>
        <v>8.6310342485495877</v>
      </c>
      <c r="AE81" s="26">
        <f t="shared" si="21"/>
        <v>-8.5974787543093321</v>
      </c>
      <c r="AF81" s="26">
        <f t="shared" si="22"/>
        <v>0.60531472245361684</v>
      </c>
      <c r="AG81" s="26">
        <f t="shared" si="23"/>
        <v>-4.4174259300166341</v>
      </c>
      <c r="AI81" s="26">
        <f t="shared" si="9"/>
        <v>5.8853863628517811</v>
      </c>
      <c r="AJ81" s="26">
        <f t="shared" si="26"/>
        <v>-4.1801424159587919</v>
      </c>
      <c r="AK81" s="26">
        <f t="shared" si="7"/>
        <v>-8.2934086641007649</v>
      </c>
      <c r="AL81" s="26"/>
      <c r="AM81" s="26"/>
    </row>
    <row r="82" spans="1:39">
      <c r="A82" s="5" t="s">
        <v>10</v>
      </c>
      <c r="B82" s="18">
        <v>40817</v>
      </c>
      <c r="C82" s="19">
        <v>1715699963.4448578</v>
      </c>
      <c r="D82" s="19">
        <v>1724658008.4448578</v>
      </c>
      <c r="E82" s="19">
        <v>1730024741.4448578</v>
      </c>
      <c r="F82" s="19">
        <v>1719661789.4448581</v>
      </c>
      <c r="G82" s="19">
        <v>1711589851.4448578</v>
      </c>
      <c r="H82" s="19">
        <v>1704624459.4448578</v>
      </c>
      <c r="K82" s="6"/>
      <c r="L82" s="6"/>
      <c r="M82" s="6"/>
      <c r="N82" s="6"/>
      <c r="O82" s="6"/>
      <c r="W82" s="25">
        <f t="shared" si="32"/>
        <v>5.8613756864478866E-3</v>
      </c>
      <c r="X82" s="25">
        <f t="shared" si="33"/>
        <v>1.5502650087111568E-2</v>
      </c>
      <c r="Y82" s="25">
        <f t="shared" si="34"/>
        <v>1.3468398629882809E-2</v>
      </c>
      <c r="Z82" s="25">
        <f t="shared" si="35"/>
        <v>1.4505985919451094E-2</v>
      </c>
      <c r="AA82" s="25">
        <f t="shared" si="36"/>
        <v>1.254171823588246E-2</v>
      </c>
      <c r="AC82" s="26">
        <f t="shared" si="19"/>
        <v>10.056362050975219</v>
      </c>
      <c r="AD82" s="26">
        <f t="shared" si="20"/>
        <v>16.54153413678052</v>
      </c>
      <c r="AE82" s="26">
        <f t="shared" si="21"/>
        <v>-3.4901651508050318</v>
      </c>
      <c r="AF82" s="26">
        <f t="shared" si="22"/>
        <v>1.7801884747831558</v>
      </c>
      <c r="AG82" s="26">
        <f t="shared" si="23"/>
        <v>-3.370093992894617</v>
      </c>
      <c r="AI82" s="26">
        <f t="shared" si="9"/>
        <v>1.5968878968972038</v>
      </c>
      <c r="AJ82" s="26">
        <f t="shared" si="26"/>
        <v>-17.73986733781021</v>
      </c>
      <c r="AK82" s="26">
        <f t="shared" si="7"/>
        <v>-10.932247977238744</v>
      </c>
      <c r="AL82" s="26"/>
      <c r="AM82" s="26"/>
    </row>
    <row r="83" spans="1:39">
      <c r="A83" s="5" t="s">
        <v>10</v>
      </c>
      <c r="B83" s="18">
        <v>40848</v>
      </c>
      <c r="C83" s="19">
        <v>1986509035.3777153</v>
      </c>
      <c r="D83" s="19">
        <v>1991128277.3777151</v>
      </c>
      <c r="E83" s="19">
        <v>1999168072.3777151</v>
      </c>
      <c r="F83" s="19">
        <v>1992330805.3777151</v>
      </c>
      <c r="G83" s="19">
        <v>1984661587.3777151</v>
      </c>
      <c r="H83" s="19">
        <v>1978740179.3777151</v>
      </c>
      <c r="K83" s="6"/>
      <c r="L83" s="6"/>
      <c r="M83" s="6"/>
      <c r="N83" s="6"/>
      <c r="O83" s="6"/>
      <c r="W83" s="25">
        <f t="shared" si="32"/>
        <v>3.592991660186967E-3</v>
      </c>
      <c r="X83" s="25">
        <f t="shared" si="33"/>
        <v>1.2222681559806653E-2</v>
      </c>
      <c r="Y83" s="25">
        <f t="shared" si="34"/>
        <v>1.2311098527642655E-2</v>
      </c>
      <c r="Z83" s="25">
        <f t="shared" si="35"/>
        <v>1.3426598440126903E-2</v>
      </c>
      <c r="AA83" s="25">
        <f t="shared" si="36"/>
        <v>1.2315890491650402E-2</v>
      </c>
      <c r="AC83" s="26">
        <f t="shared" si="19"/>
        <v>7.1375103969981879</v>
      </c>
      <c r="AD83" s="26">
        <f t="shared" si="20"/>
        <v>17.142956958102317</v>
      </c>
      <c r="AE83" s="26">
        <f t="shared" si="21"/>
        <v>0.17564110548691758</v>
      </c>
      <c r="AF83" s="26">
        <f t="shared" si="22"/>
        <v>2.2159506551130086</v>
      </c>
      <c r="AG83" s="26">
        <f t="shared" si="23"/>
        <v>-2.2064313753144162</v>
      </c>
      <c r="AI83" s="26">
        <f t="shared" si="9"/>
        <v>-3.9209153695446712</v>
      </c>
      <c r="AJ83" s="26">
        <f t="shared" si="26"/>
        <v>-29.88678203015802</v>
      </c>
      <c r="AK83" s="26">
        <f t="shared" si="7"/>
        <v>-12.096910342541069</v>
      </c>
      <c r="AL83" s="26"/>
      <c r="AM83" s="26"/>
    </row>
    <row r="84" spans="1:39">
      <c r="A84" s="5" t="s">
        <v>10</v>
      </c>
      <c r="B84" s="18">
        <v>40878</v>
      </c>
      <c r="C84" s="19">
        <v>2128739741.7296584</v>
      </c>
      <c r="D84" s="19">
        <v>2133449422.7296581</v>
      </c>
      <c r="E84" s="19">
        <v>2141632226.7296581</v>
      </c>
      <c r="F84" s="19">
        <v>2139113979.7296581</v>
      </c>
      <c r="G84" s="19">
        <v>2129692364.7296581</v>
      </c>
      <c r="H84" s="19">
        <v>2123947013.7296581</v>
      </c>
      <c r="K84" s="6"/>
      <c r="L84" s="6"/>
      <c r="M84" s="6"/>
      <c r="N84" s="6"/>
      <c r="O84" s="6"/>
      <c r="W84" s="25">
        <f t="shared" si="32"/>
        <v>1.6723571636273755E-3</v>
      </c>
      <c r="X84" s="25">
        <f t="shared" si="33"/>
        <v>8.068566185582703E-3</v>
      </c>
      <c r="Y84" s="25">
        <f t="shared" si="34"/>
        <v>9.0222480106735316E-3</v>
      </c>
      <c r="Z84" s="25">
        <f t="shared" si="35"/>
        <v>9.4894332230490309E-3</v>
      </c>
      <c r="AA84" s="25">
        <f t="shared" si="36"/>
        <v>8.3401289605972914E-3</v>
      </c>
      <c r="AC84" s="26">
        <f t="shared" si="19"/>
        <v>3.5600131565798834</v>
      </c>
      <c r="AD84" s="26">
        <f t="shared" si="20"/>
        <v>13.615864341446093</v>
      </c>
      <c r="AE84" s="26">
        <f t="shared" si="21"/>
        <v>2.0301404020361247</v>
      </c>
      <c r="AF84" s="26">
        <f t="shared" si="22"/>
        <v>0.99451572833213397</v>
      </c>
      <c r="AG84" s="26">
        <f t="shared" si="23"/>
        <v>-2.4465696588203105</v>
      </c>
      <c r="AI84" s="26">
        <f t="shared" si="9"/>
        <v>-9.5145845524890476</v>
      </c>
      <c r="AJ84" s="26">
        <f t="shared" si="26"/>
        <v>-24.059943697964986</v>
      </c>
      <c r="AK84" s="26">
        <f t="shared" si="7"/>
        <v>-1.2196624520729906</v>
      </c>
      <c r="AL84" s="26"/>
      <c r="AM84" s="26"/>
    </row>
    <row r="85" spans="1:39">
      <c r="A85" s="5" t="s">
        <v>10</v>
      </c>
      <c r="B85" s="18">
        <v>40909</v>
      </c>
      <c r="C85" s="19">
        <v>2135025527.8575091</v>
      </c>
      <c r="D85" s="19">
        <v>2133319537.8575091</v>
      </c>
      <c r="E85" s="19">
        <v>2138146984.8575094</v>
      </c>
      <c r="F85" s="19">
        <v>2135656367.8575094</v>
      </c>
      <c r="G85" s="19">
        <v>2126785139.8575094</v>
      </c>
      <c r="H85" s="19">
        <v>2122567449.8575094</v>
      </c>
      <c r="K85" s="6"/>
      <c r="L85" s="6"/>
      <c r="M85" s="6"/>
      <c r="N85" s="6"/>
      <c r="O85" s="6"/>
      <c r="W85" s="25">
        <f t="shared" si="32"/>
        <v>-9.5966822413373317E-4</v>
      </c>
      <c r="X85" s="25">
        <f t="shared" si="33"/>
        <v>2.2813830076362064E-3</v>
      </c>
      <c r="Y85" s="25">
        <f t="shared" si="34"/>
        <v>4.0708622044297758E-3</v>
      </c>
      <c r="Z85" s="25">
        <f t="shared" si="35"/>
        <v>4.2511768718495914E-3</v>
      </c>
      <c r="AA85" s="25">
        <f t="shared" si="36"/>
        <v>2.9698239289794553E-3</v>
      </c>
      <c r="AC85" s="26">
        <f t="shared" si="19"/>
        <v>-2.0489161567992022</v>
      </c>
      <c r="AD85" s="26">
        <f t="shared" si="20"/>
        <v>6.9197271169228456</v>
      </c>
      <c r="AE85" s="26">
        <f t="shared" si="21"/>
        <v>3.8205837667242202</v>
      </c>
      <c r="AF85" s="26">
        <f t="shared" si="22"/>
        <v>0.38497641798844384</v>
      </c>
      <c r="AG85" s="26">
        <f t="shared" si="23"/>
        <v>-2.7357212432230842</v>
      </c>
      <c r="AI85" s="26">
        <f t="shared" si="9"/>
        <v>-12.894511587792664</v>
      </c>
      <c r="AJ85" s="26">
        <f t="shared" si="26"/>
        <v>-14.700144885001166</v>
      </c>
      <c r="AK85" s="26"/>
      <c r="AL85" s="26"/>
      <c r="AM85" s="26"/>
    </row>
    <row r="86" spans="1:39">
      <c r="A86" s="5" t="s">
        <v>10</v>
      </c>
      <c r="B86" s="18">
        <v>40940</v>
      </c>
      <c r="C86" s="19">
        <v>1868585705.2703404</v>
      </c>
      <c r="D86" s="19">
        <v>1866520404.2703404</v>
      </c>
      <c r="E86" s="19">
        <v>1869348328.2703402</v>
      </c>
      <c r="F86" s="19">
        <v>1865268363.2703404</v>
      </c>
      <c r="G86" s="19">
        <v>1852485817.2703404</v>
      </c>
      <c r="H86" s="19">
        <v>1849093224.2703404</v>
      </c>
      <c r="K86" s="6"/>
      <c r="L86" s="6"/>
      <c r="M86" s="6"/>
      <c r="N86" s="6"/>
      <c r="O86" s="6"/>
      <c r="W86" s="25">
        <f t="shared" si="32"/>
        <v>-3.9588686326815972E-3</v>
      </c>
      <c r="X86" s="25">
        <f t="shared" si="33"/>
        <v>-5.1302141096710129E-3</v>
      </c>
      <c r="Y86" s="25">
        <f t="shared" si="34"/>
        <v>-4.2260893121035927E-3</v>
      </c>
      <c r="Z86" s="25">
        <f t="shared" si="35"/>
        <v>-4.2651418639612932E-3</v>
      </c>
      <c r="AA86" s="25">
        <f t="shared" si="36"/>
        <v>-7.1203652222750083E-3</v>
      </c>
      <c r="AC86" s="26">
        <f t="shared" si="19"/>
        <v>-7.3974853360719708</v>
      </c>
      <c r="AD86" s="26">
        <f t="shared" si="20"/>
        <v>-2.1887594142354905</v>
      </c>
      <c r="AE86" s="26">
        <f t="shared" si="21"/>
        <v>1.6894346725149223</v>
      </c>
      <c r="AF86" s="26">
        <f t="shared" si="22"/>
        <v>-7.2973040155629221E-2</v>
      </c>
      <c r="AG86" s="26">
        <f t="shared" si="23"/>
        <v>-5.3352295526989817</v>
      </c>
      <c r="AI86" s="26">
        <f t="shared" si="9"/>
        <v>-10.166687886932795</v>
      </c>
      <c r="AJ86" s="26">
        <f t="shared" si="26"/>
        <v>-11.826579882523497</v>
      </c>
      <c r="AK86" s="26"/>
      <c r="AL86" s="26"/>
      <c r="AM86" s="26"/>
    </row>
    <row r="87" spans="1:39">
      <c r="A87" s="5" t="s">
        <v>10</v>
      </c>
      <c r="B87" s="18">
        <v>40969</v>
      </c>
      <c r="C87" s="19">
        <v>2038698993.4032326</v>
      </c>
      <c r="D87" s="19">
        <v>2024609647.4032326</v>
      </c>
      <c r="E87" s="19">
        <v>2013933294.4032326</v>
      </c>
      <c r="F87" s="19">
        <v>2012862175.4032326</v>
      </c>
      <c r="G87" s="19">
        <v>1999052790.4032326</v>
      </c>
      <c r="H87" s="19">
        <v>1993508253.4032326</v>
      </c>
      <c r="K87" s="6"/>
      <c r="L87" s="6"/>
      <c r="M87" s="6"/>
      <c r="N87" s="6"/>
      <c r="O87" s="6"/>
      <c r="W87" s="25">
        <f t="shared" si="32"/>
        <v>-6.5955495556872619E-3</v>
      </c>
      <c r="X87" s="25">
        <f t="shared" si="33"/>
        <v>-1.4181096094156609E-2</v>
      </c>
      <c r="Y87" s="25">
        <f t="shared" si="34"/>
        <v>-1.4287489627845614E-2</v>
      </c>
      <c r="Z87" s="25">
        <f t="shared" si="35"/>
        <v>-1.4534536803172784E-2</v>
      </c>
      <c r="AA87" s="25">
        <f t="shared" si="36"/>
        <v>-1.896702676712388E-2</v>
      </c>
      <c r="AC87" s="26">
        <f t="shared" si="19"/>
        <v>-13.44634024012076</v>
      </c>
      <c r="AD87" s="26">
        <f t="shared" si="20"/>
        <v>-15.464646092390831</v>
      </c>
      <c r="AE87" s="26">
        <f t="shared" si="21"/>
        <v>-0.21690439003639028</v>
      </c>
      <c r="AF87" s="26">
        <f t="shared" si="22"/>
        <v>-0.50365482766261316</v>
      </c>
      <c r="AG87" s="26">
        <f t="shared" si="23"/>
        <v>-9.0365128277770239</v>
      </c>
      <c r="AI87" s="26">
        <f t="shared" si="9"/>
        <v>-6.5276454920426552</v>
      </c>
      <c r="AJ87" s="26">
        <f t="shared" si="26"/>
        <v>-4.2940226707585705</v>
      </c>
      <c r="AK87" s="26"/>
      <c r="AL87" s="26"/>
      <c r="AM87" s="26"/>
    </row>
    <row r="88" spans="1:39">
      <c r="A88" s="5" t="s">
        <v>10</v>
      </c>
      <c r="B88" s="18">
        <v>41000</v>
      </c>
      <c r="C88" s="19">
        <v>1711796131.1806138</v>
      </c>
      <c r="D88" s="19">
        <v>1696686407.1806138</v>
      </c>
      <c r="E88" s="19">
        <v>1676577795.1806138</v>
      </c>
      <c r="F88" s="19">
        <v>1671658841.1806138</v>
      </c>
      <c r="G88" s="19">
        <v>1660106401.1806138</v>
      </c>
      <c r="H88" s="19">
        <v>1654361423.180614</v>
      </c>
      <c r="K88" s="6"/>
      <c r="L88" s="6"/>
      <c r="M88" s="6"/>
      <c r="N88" s="6"/>
      <c r="O88" s="6"/>
      <c r="W88" s="25">
        <f t="shared" ref="W88:AA92" si="37">Q40</f>
        <v>-6.9340540801247925E-3</v>
      </c>
      <c r="X88" s="25">
        <f t="shared" si="37"/>
        <v>-2.4829168556982976E-2</v>
      </c>
      <c r="Y88" s="25">
        <f t="shared" si="37"/>
        <v>-2.8172886458750285E-2</v>
      </c>
      <c r="Z88" s="25">
        <f t="shared" si="37"/>
        <v>-2.5283085334564491E-2</v>
      </c>
      <c r="AA88" s="25">
        <f t="shared" si="37"/>
        <v>-2.745579291918215E-2</v>
      </c>
      <c r="AC88" s="26">
        <f t="shared" si="19"/>
        <v>-11.869686947754769</v>
      </c>
      <c r="AD88" s="26">
        <f t="shared" si="20"/>
        <v>-30.632787728520032</v>
      </c>
      <c r="AE88" s="26">
        <f t="shared" si="21"/>
        <v>-5.7237633680046365</v>
      </c>
      <c r="AF88" s="26">
        <f t="shared" si="22"/>
        <v>4.946750384262625</v>
      </c>
      <c r="AG88" s="26">
        <f t="shared" si="23"/>
        <v>-3.719232437535279</v>
      </c>
      <c r="AI88" s="26">
        <f t="shared" si="9"/>
        <v>-3.9025057973871196</v>
      </c>
      <c r="AK88" s="26"/>
      <c r="AL88" s="26"/>
      <c r="AM88" s="26"/>
    </row>
    <row r="89" spans="1:39">
      <c r="A89" s="5" t="s">
        <v>10</v>
      </c>
      <c r="B89" s="18">
        <v>41030</v>
      </c>
      <c r="C89" s="19">
        <v>1575927248.6493294</v>
      </c>
      <c r="D89" s="19">
        <v>1559191093.6493294</v>
      </c>
      <c r="E89" s="19">
        <v>1534848999.6493292</v>
      </c>
      <c r="F89" s="19">
        <v>1527518978.6493292</v>
      </c>
      <c r="G89" s="19">
        <v>1516690245.6493292</v>
      </c>
      <c r="H89" s="19">
        <v>1510003959.6493292</v>
      </c>
      <c r="K89" s="6"/>
      <c r="L89" s="6"/>
      <c r="M89" s="6"/>
      <c r="N89" s="6"/>
      <c r="O89" s="6"/>
      <c r="W89" s="25">
        <f t="shared" si="37"/>
        <v>-4.4443519530543854E-3</v>
      </c>
      <c r="X89" s="25">
        <f t="shared" si="37"/>
        <v>-2.0726459155717702E-2</v>
      </c>
      <c r="Y89" s="25">
        <f t="shared" si="37"/>
        <v>-2.465422329647338E-2</v>
      </c>
      <c r="Z89" s="25">
        <f t="shared" si="37"/>
        <v>-2.0404833248681992E-2</v>
      </c>
      <c r="AA89" s="25">
        <f t="shared" si="37"/>
        <v>-2.1284462026700767E-2</v>
      </c>
      <c r="AC89" s="26">
        <f t="shared" si="19"/>
        <v>-7.0039753454062712</v>
      </c>
      <c r="AD89" s="26">
        <f t="shared" si="20"/>
        <v>-25.659416406106626</v>
      </c>
      <c r="AE89" s="26">
        <f t="shared" si="21"/>
        <v>-6.189870535684598</v>
      </c>
      <c r="AF89" s="26">
        <f t="shared" si="22"/>
        <v>6.6967295664537261</v>
      </c>
      <c r="AG89" s="26">
        <f t="shared" si="23"/>
        <v>-1.3862309599759044</v>
      </c>
      <c r="AI89" s="26">
        <f t="shared" si="9"/>
        <v>2.6102960111775624</v>
      </c>
      <c r="AJ89" s="26"/>
      <c r="AK89" s="26"/>
      <c r="AL89" s="26"/>
      <c r="AM89" s="26"/>
    </row>
    <row r="90" spans="1:39">
      <c r="A90" s="5" t="s">
        <v>10</v>
      </c>
      <c r="B90" s="18">
        <v>41061</v>
      </c>
      <c r="C90" s="19">
        <v>1341421803.1964214</v>
      </c>
      <c r="D90" s="19">
        <v>1332486730.1964214</v>
      </c>
      <c r="E90" s="19">
        <v>1302072318.1964214</v>
      </c>
      <c r="F90" s="19">
        <v>1287062290.1964214</v>
      </c>
      <c r="G90" s="19">
        <v>1278280380.1964214</v>
      </c>
      <c r="H90" s="19">
        <v>1272459443.1964214</v>
      </c>
      <c r="K90" s="6"/>
      <c r="L90" s="6"/>
      <c r="M90" s="6"/>
      <c r="N90" s="6"/>
      <c r="O90" s="6"/>
      <c r="W90" s="25">
        <f t="shared" si="37"/>
        <v>-4.2067550220057162E-3</v>
      </c>
      <c r="X90" s="25">
        <f t="shared" si="37"/>
        <v>-1.5386135722961727E-2</v>
      </c>
      <c r="Y90" s="25">
        <f t="shared" si="37"/>
        <v>-2.1742924543968437E-2</v>
      </c>
      <c r="Z90" s="25">
        <f t="shared" si="37"/>
        <v>-1.9488308005193255E-2</v>
      </c>
      <c r="AA90" s="25">
        <f t="shared" si="37"/>
        <v>-2.083335953446689E-2</v>
      </c>
      <c r="AC90" s="26">
        <f t="shared" si="19"/>
        <v>-5.6430329072245087</v>
      </c>
      <c r="AD90" s="26">
        <f t="shared" si="20"/>
        <v>-14.996265018495688</v>
      </c>
      <c r="AE90" s="26">
        <f t="shared" si="21"/>
        <v>-8.5271351228136716</v>
      </c>
      <c r="AF90" s="26">
        <f t="shared" si="22"/>
        <v>3.0243917829602758</v>
      </c>
      <c r="AG90" s="26">
        <f t="shared" si="23"/>
        <v>-1.8042814477903413</v>
      </c>
      <c r="AI90" s="26">
        <f t="shared" si="9"/>
        <v>5.6565969778973288</v>
      </c>
    </row>
    <row r="91" spans="1:39">
      <c r="A91" s="20" t="s">
        <v>10</v>
      </c>
      <c r="B91" s="18">
        <v>41091</v>
      </c>
      <c r="C91" s="19">
        <v>1414272679.0144999</v>
      </c>
      <c r="D91" s="19">
        <v>1419519573.0145001</v>
      </c>
      <c r="E91" s="19">
        <v>1394275697.0145001</v>
      </c>
      <c r="F91" s="19">
        <v>1375309566.0145001</v>
      </c>
      <c r="G91" s="19">
        <v>1368782373.0145004</v>
      </c>
      <c r="H91" s="19">
        <v>1365338479.0145004</v>
      </c>
      <c r="K91" s="6"/>
      <c r="L91" s="6"/>
      <c r="M91" s="6"/>
      <c r="N91" s="6"/>
      <c r="O91" s="6"/>
      <c r="W91" s="25">
        <f t="shared" si="37"/>
        <v>-4.7381125127585172E-4</v>
      </c>
      <c r="X91" s="25">
        <f t="shared" si="37"/>
        <v>-9.6814633458302182E-3</v>
      </c>
      <c r="Y91" s="25">
        <f t="shared" si="37"/>
        <v>-1.7600362512181653E-2</v>
      </c>
      <c r="Z91" s="25">
        <f t="shared" si="37"/>
        <v>-1.6973827423867827E-2</v>
      </c>
      <c r="AA91" s="25">
        <f t="shared" si="37"/>
        <v>-2.0432813559993802E-2</v>
      </c>
      <c r="AC91" s="26">
        <f t="shared" si="19"/>
        <v>-0.67009830768911116</v>
      </c>
      <c r="AD91" s="26">
        <f t="shared" si="20"/>
        <v>-13.022130795198875</v>
      </c>
      <c r="AE91" s="26">
        <f t="shared" si="21"/>
        <v>-11.19948273884153</v>
      </c>
      <c r="AF91" s="26">
        <f t="shared" si="22"/>
        <v>0.88609145784617738</v>
      </c>
      <c r="AG91" s="26">
        <f t="shared" si="23"/>
        <v>-4.8919495894128957</v>
      </c>
    </row>
    <row r="92" spans="1:39">
      <c r="A92" s="20" t="s">
        <v>10</v>
      </c>
      <c r="B92" s="18">
        <v>41122</v>
      </c>
      <c r="C92" s="19">
        <v>1504468483.9445891</v>
      </c>
      <c r="D92" s="19">
        <v>1509443610.9445889</v>
      </c>
      <c r="E92" s="19">
        <v>1503689057.9445889</v>
      </c>
      <c r="F92" s="19">
        <v>1483614896.9445889</v>
      </c>
      <c r="G92" s="19">
        <v>1476082535.9445889</v>
      </c>
      <c r="H92" s="19">
        <v>1472871902.9445889</v>
      </c>
      <c r="K92" s="6"/>
      <c r="L92" s="6"/>
      <c r="M92" s="6"/>
      <c r="N92" s="6"/>
      <c r="O92" s="6"/>
      <c r="W92" s="25">
        <f t="shared" si="37"/>
        <v>5.7844062417683265E-3</v>
      </c>
      <c r="X92" s="25">
        <f t="shared" si="37"/>
        <v>2.4265483462558501E-3</v>
      </c>
      <c r="Y92" s="25">
        <f t="shared" si="37"/>
        <v>-5.6803842022754326E-3</v>
      </c>
      <c r="Z92" s="25">
        <f t="shared" si="37"/>
        <v>-4.779147314776246E-3</v>
      </c>
      <c r="AA92" s="25">
        <f t="shared" si="37"/>
        <v>-9.3787446138291781E-3</v>
      </c>
      <c r="AC92" s="26">
        <f t="shared" si="19"/>
        <v>8.7024568890728133</v>
      </c>
      <c r="AD92" s="26">
        <f t="shared" si="20"/>
        <v>-5.0517913773630241</v>
      </c>
      <c r="AE92" s="26">
        <f t="shared" si="21"/>
        <v>-12.196624520729905</v>
      </c>
      <c r="AF92" s="26">
        <f t="shared" si="22"/>
        <v>1.3558824938108422</v>
      </c>
      <c r="AG92" s="26">
        <f t="shared" si="23"/>
        <v>-6.9199491752617881</v>
      </c>
    </row>
    <row r="94" spans="1:39">
      <c r="A94" s="28" t="s">
        <v>15</v>
      </c>
      <c r="C94" s="1">
        <f>SUM(C52:C63)</f>
        <v>22034206169.175018</v>
      </c>
      <c r="D94" s="1">
        <f t="shared" ref="D94:H94" si="38">SUM(D52:D63)</f>
        <v>21957634435.175014</v>
      </c>
      <c r="E94" s="1">
        <f t="shared" si="38"/>
        <v>21763220374.175018</v>
      </c>
      <c r="F94" s="1">
        <f t="shared" si="38"/>
        <v>21589067175.175018</v>
      </c>
      <c r="G94" s="1">
        <f t="shared" si="38"/>
        <v>21153200440.175018</v>
      </c>
      <c r="H94" s="52">
        <f t="shared" si="38"/>
        <v>20850831313.175014</v>
      </c>
      <c r="K94" s="6"/>
      <c r="L94" s="6"/>
      <c r="M94" s="6"/>
      <c r="N94" s="6"/>
      <c r="O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>
      <c r="A95" s="28" t="s">
        <v>16</v>
      </c>
      <c r="AI95" s="6"/>
      <c r="AJ95" s="6"/>
      <c r="AK95" s="6"/>
      <c r="AL95" s="6"/>
      <c r="AM95" s="6"/>
    </row>
    <row r="98" spans="1:47">
      <c r="A98" s="28"/>
    </row>
    <row r="101" spans="1:47">
      <c r="A101" s="28"/>
    </row>
    <row r="102" spans="1:47">
      <c r="A102" s="28"/>
    </row>
    <row r="104" spans="1:47" ht="15">
      <c r="AQ104" s="29" t="s">
        <v>17</v>
      </c>
      <c r="AS104" s="30">
        <f>SUM(AS52:AS101)/1000000</f>
        <v>21911.40008964661</v>
      </c>
      <c r="AT104" s="5">
        <v>22195</v>
      </c>
      <c r="AU104" s="2"/>
    </row>
    <row r="115" spans="3:3">
      <c r="C115" s="44"/>
    </row>
  </sheetData>
  <mergeCells count="5">
    <mergeCell ref="Q1:U1"/>
    <mergeCell ref="AI1:AM1"/>
    <mergeCell ref="W1:AA1"/>
    <mergeCell ref="AC1:AG1"/>
    <mergeCell ref="AO1:AS1"/>
  </mergeCells>
  <pageMargins left="0" right="0" top="0.74803149606299213" bottom="0.74803149606299213" header="0.31496062992125984" footer="0.31496062992125984"/>
  <pageSetup paperSize="8" scale="4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028D52C9A5433B438C8A1988457E255700D9B395690F174641AF4B34CAE682B659" ma:contentTypeVersion="18" ma:contentTypeDescription="This is for internal and external Ofgem information." ma:contentTypeScope="" ma:versionID="78784f241bf1ea745aa05be51cbcd6aa">
  <xsd:schema xmlns:xsd="http://www.w3.org/2001/XMLSchema" xmlns:p="http://schemas.microsoft.com/office/2006/metadata/properties" xmlns:ns2="eecedeb9-13b3-4e62-b003-046c92e1668a" xmlns:ns3="http://schemas.microsoft.com/sharepoint/v3/fields" targetNamespace="http://schemas.microsoft.com/office/2006/metadata/properties" ma:root="true" ma:fieldsID="95428d554f7d9319d6a14edb74baebae" ns2:_="" ns3:_="">
    <xsd:import namespace="eecedeb9-13b3-4e62-b003-046c92e1668a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lassification xmlns="eecedeb9-13b3-4e62-b003-046c92e1668a">Unclassified</Classification>
    <_Status xmlns="http://schemas.microsoft.com/sharepoint/v3/fields">Draft</_Status>
    <_x003a_ xmlns="eecedeb9-13b3-4e62-b003-046c92e1668a" xsi:nil="true"/>
    <Organisation xmlns="eecedeb9-13b3-4e62-b003-046c92e1668a">Choose an Organisation</Organisation>
    <_x003a__x003a_ xmlns="eecedeb9-13b3-4e62-b003-046c92e1668a">-Main Document</_x003a__x003a_>
    <Descriptor xmlns="eecedeb9-13b3-4e62-b003-046c92e1668a" xsi:nil="true"/>
  </documentManagement>
</p:properties>
</file>

<file path=customXml/itemProps1.xml><?xml version="1.0" encoding="utf-8"?>
<ds:datastoreItem xmlns:ds="http://schemas.openxmlformats.org/officeDocument/2006/customXml" ds:itemID="{C0483372-7D29-4682-96D8-8F361A033FAC}"/>
</file>

<file path=customXml/itemProps2.xml><?xml version="1.0" encoding="utf-8"?>
<ds:datastoreItem xmlns:ds="http://schemas.openxmlformats.org/officeDocument/2006/customXml" ds:itemID="{0DC31FDE-75CC-4D52-9D8A-C251DFA209A6}"/>
</file>

<file path=customXml/itemProps3.xml><?xml version="1.0" encoding="utf-8"?>
<ds:datastoreItem xmlns:ds="http://schemas.openxmlformats.org/officeDocument/2006/customXml" ds:itemID="{64C1D8ED-52DA-475B-BAA0-548C080836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Apportioning Normalising &amp; prov</vt:lpstr>
      <vt:lpstr>Normalised NHH</vt:lpstr>
      <vt:lpstr>'Normalised NHH'!Print_Area</vt:lpstr>
    </vt:vector>
  </TitlesOfParts>
  <Company>EDF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EPN Annual Incentive Restatement(2013.09.25)</dc:title>
  <dc:creator>shore</dc:creator>
  <dc:description>EPN</dc:description>
  <cp:lastModifiedBy>Tim Aldridge</cp:lastModifiedBy>
  <cp:lastPrinted>2013-09-26T11:06:08Z</cp:lastPrinted>
  <dcterms:created xsi:type="dcterms:W3CDTF">2011-08-30T09:06:03Z</dcterms:created>
  <dcterms:modified xsi:type="dcterms:W3CDTF">2013-09-26T17:36:30Z</dcterms:modified>
  <cp:contentType>Information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0x010100028D52C9A5433B438C8A1988457E255700D9B395690F174641AF4B34CAE682B659</vt:lpwstr>
  </property>
</Properties>
</file>