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120" windowWidth="17400" windowHeight="11760" tabRatio="838"/>
  </bookViews>
  <sheets>
    <sheet name="Statistical analysis" sheetId="7" r:id="rId1"/>
    <sheet name="SF mapping" sheetId="8" r:id="rId2"/>
    <sheet name="SF Normalisation" sheetId="13" r:id="rId3"/>
  </sheets>
  <definedNames>
    <definedName name="Entry_Anchor">#REF!</definedName>
    <definedName name="HH_Exit_Anchor">#REF!</definedName>
    <definedName name="NHH_Exit_Anchor">#REF!</definedName>
    <definedName name="_xlnm.Print_Area" localSheetId="0">'Statistical analysis'!$A$1:$O$54</definedName>
  </definedNames>
  <calcPr calcId="125725"/>
</workbook>
</file>

<file path=xl/calcChain.xml><?xml version="1.0" encoding="utf-8"?>
<calcChain xmlns="http://schemas.openxmlformats.org/spreadsheetml/2006/main">
  <c r="N9" i="7"/>
  <c r="M9"/>
  <c r="L9"/>
  <c r="K9"/>
  <c r="J9"/>
  <c r="I9"/>
  <c r="H9"/>
  <c r="CO35" i="8"/>
  <c r="CP35"/>
  <c r="CQ35"/>
  <c r="CR35"/>
  <c r="CS35"/>
  <c r="CT35"/>
  <c r="CU35"/>
  <c r="N16" i="13" l="1"/>
  <c r="O16" s="1"/>
  <c r="M20"/>
  <c r="L20"/>
  <c r="K20"/>
  <c r="J20"/>
  <c r="I20"/>
  <c r="H20"/>
  <c r="G20"/>
  <c r="F20"/>
  <c r="E20"/>
  <c r="D20"/>
  <c r="C20"/>
  <c r="N15"/>
  <c r="O15" s="1"/>
  <c r="M53"/>
  <c r="L53"/>
  <c r="K53"/>
  <c r="J53"/>
  <c r="I53"/>
  <c r="H53"/>
  <c r="G53"/>
  <c r="F53"/>
  <c r="E53"/>
  <c r="D53"/>
  <c r="C53"/>
  <c r="B53"/>
  <c r="N53" l="1"/>
  <c r="N17"/>
  <c r="O17" s="1"/>
  <c r="N18"/>
  <c r="O18" s="1"/>
  <c r="N19"/>
  <c r="O19" s="1"/>
  <c r="N25"/>
  <c r="N27"/>
  <c r="N29"/>
  <c r="C10"/>
  <c r="E10"/>
  <c r="G10"/>
  <c r="I10"/>
  <c r="K10"/>
  <c r="M10"/>
  <c r="N6"/>
  <c r="B10"/>
  <c r="D10"/>
  <c r="F10"/>
  <c r="H10"/>
  <c r="J10"/>
  <c r="L10"/>
  <c r="N5"/>
  <c r="N7"/>
  <c r="N9"/>
  <c r="B20"/>
  <c r="D35"/>
  <c r="F35"/>
  <c r="H35"/>
  <c r="J35"/>
  <c r="L35"/>
  <c r="B36"/>
  <c r="D36"/>
  <c r="F36"/>
  <c r="H36"/>
  <c r="J36"/>
  <c r="L36"/>
  <c r="D37"/>
  <c r="D47" s="1"/>
  <c r="F37"/>
  <c r="F47" s="1"/>
  <c r="H37"/>
  <c r="H47" s="1"/>
  <c r="J37"/>
  <c r="J47" s="1"/>
  <c r="L37"/>
  <c r="L47" s="1"/>
  <c r="B38"/>
  <c r="D38"/>
  <c r="D48" s="1"/>
  <c r="F38"/>
  <c r="H38"/>
  <c r="H48" s="1"/>
  <c r="J38"/>
  <c r="L38"/>
  <c r="L48" s="1"/>
  <c r="D39"/>
  <c r="D49" s="1"/>
  <c r="F39"/>
  <c r="F49" s="1"/>
  <c r="H39"/>
  <c r="H49" s="1"/>
  <c r="J39"/>
  <c r="J49" s="1"/>
  <c r="L39"/>
  <c r="L49" s="1"/>
  <c r="B48"/>
  <c r="F48"/>
  <c r="J48"/>
  <c r="N8"/>
  <c r="C35"/>
  <c r="E35"/>
  <c r="G35"/>
  <c r="I35"/>
  <c r="K35"/>
  <c r="M35"/>
  <c r="C36"/>
  <c r="E36"/>
  <c r="G36"/>
  <c r="I36"/>
  <c r="K36"/>
  <c r="M36"/>
  <c r="C37"/>
  <c r="C47" s="1"/>
  <c r="E37"/>
  <c r="E47" s="1"/>
  <c r="G37"/>
  <c r="G47" s="1"/>
  <c r="I37"/>
  <c r="I47" s="1"/>
  <c r="K37"/>
  <c r="K47" s="1"/>
  <c r="M37"/>
  <c r="M47" s="1"/>
  <c r="C38"/>
  <c r="C48" s="1"/>
  <c r="E38"/>
  <c r="E48" s="1"/>
  <c r="G38"/>
  <c r="G48" s="1"/>
  <c r="I38"/>
  <c r="I48" s="1"/>
  <c r="K38"/>
  <c r="K48" s="1"/>
  <c r="M38"/>
  <c r="M48" s="1"/>
  <c r="C39"/>
  <c r="C49" s="1"/>
  <c r="E39"/>
  <c r="E49" s="1"/>
  <c r="G39"/>
  <c r="G49" s="1"/>
  <c r="I39"/>
  <c r="I49" s="1"/>
  <c r="K39"/>
  <c r="K49" s="1"/>
  <c r="M39"/>
  <c r="M49" s="1"/>
  <c r="N26"/>
  <c r="N28"/>
  <c r="B30"/>
  <c r="D30"/>
  <c r="F30"/>
  <c r="H30"/>
  <c r="J30"/>
  <c r="L30"/>
  <c r="B35"/>
  <c r="B37"/>
  <c r="B39"/>
  <c r="C30"/>
  <c r="E30"/>
  <c r="G30"/>
  <c r="I30"/>
  <c r="K30"/>
  <c r="M30"/>
  <c r="N37" l="1"/>
  <c r="N39"/>
  <c r="M46"/>
  <c r="M54"/>
  <c r="M55" s="1"/>
  <c r="I46"/>
  <c r="I54"/>
  <c r="I55" s="1"/>
  <c r="E46"/>
  <c r="E54"/>
  <c r="E55" s="1"/>
  <c r="J46"/>
  <c r="J54"/>
  <c r="J55" s="1"/>
  <c r="F46"/>
  <c r="F54"/>
  <c r="F55" s="1"/>
  <c r="B54"/>
  <c r="K46"/>
  <c r="K54"/>
  <c r="K55" s="1"/>
  <c r="G46"/>
  <c r="G54"/>
  <c r="G55" s="1"/>
  <c r="C46"/>
  <c r="C54"/>
  <c r="C55" s="1"/>
  <c r="L46"/>
  <c r="L54"/>
  <c r="L55" s="1"/>
  <c r="H46"/>
  <c r="H54"/>
  <c r="H55" s="1"/>
  <c r="D46"/>
  <c r="D54"/>
  <c r="D55" s="1"/>
  <c r="M40"/>
  <c r="I40"/>
  <c r="E40"/>
  <c r="N36"/>
  <c r="N46" s="1"/>
  <c r="J40"/>
  <c r="F40"/>
  <c r="N47"/>
  <c r="B47"/>
  <c r="B46"/>
  <c r="B40"/>
  <c r="N35"/>
  <c r="K40"/>
  <c r="G40"/>
  <c r="C40"/>
  <c r="N38"/>
  <c r="N48" s="1"/>
  <c r="L40"/>
  <c r="H40"/>
  <c r="D40"/>
  <c r="N49"/>
  <c r="B49"/>
  <c r="N45"/>
  <c r="L45"/>
  <c r="J45"/>
  <c r="H45"/>
  <c r="F45"/>
  <c r="D45"/>
  <c r="B45"/>
  <c r="M45"/>
  <c r="K45"/>
  <c r="I45"/>
  <c r="G45"/>
  <c r="E45"/>
  <c r="C45"/>
  <c r="N54" l="1"/>
  <c r="N55" s="1"/>
  <c r="B55"/>
  <c r="CN32" i="8"/>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M29"/>
  <c r="CL29"/>
  <c r="CK29"/>
  <c r="CJ29"/>
  <c r="CI29"/>
  <c r="CH29"/>
  <c r="CG29"/>
  <c r="CF29"/>
  <c r="CE29"/>
  <c r="CD29"/>
  <c r="CC29"/>
  <c r="CB29"/>
  <c r="CA29"/>
  <c r="BZ29"/>
  <c r="BY29"/>
  <c r="BX29"/>
  <c r="BW29"/>
  <c r="BV29"/>
  <c r="BU29"/>
  <c r="BT29"/>
  <c r="BS29"/>
  <c r="BR29"/>
  <c r="BQ29"/>
  <c r="BP29"/>
  <c r="BO29"/>
  <c r="BN29"/>
  <c r="CG11" l="1"/>
  <c r="CN11"/>
  <c r="CM11"/>
  <c r="CL11"/>
  <c r="CK11"/>
  <c r="CI11"/>
  <c r="CH11"/>
  <c r="CF11"/>
  <c r="CE11"/>
  <c r="CD11"/>
  <c r="CC11"/>
  <c r="CB11"/>
  <c r="CA11"/>
  <c r="BZ11"/>
  <c r="BY11"/>
  <c r="BW11"/>
  <c r="BV11"/>
  <c r="BU11"/>
  <c r="BT11"/>
  <c r="BS11"/>
  <c r="BR11"/>
  <c r="BQ11"/>
  <c r="BP11"/>
  <c r="BO11"/>
  <c r="BN11"/>
  <c r="BM11"/>
  <c r="BL11" l="1"/>
  <c r="BX11"/>
  <c r="CJ11"/>
  <c r="BK11" l="1"/>
  <c r="BH11"/>
  <c r="BG11"/>
  <c r="BF11"/>
  <c r="BE11"/>
  <c r="BD11"/>
  <c r="BC11"/>
  <c r="BB11"/>
  <c r="BA11"/>
  <c r="AZ11"/>
  <c r="AY11"/>
  <c r="AX11"/>
  <c r="AW11"/>
  <c r="AV11"/>
  <c r="AU11"/>
  <c r="AT11"/>
  <c r="AS11"/>
  <c r="AR11"/>
  <c r="AQ11"/>
  <c r="AP11"/>
  <c r="AO11"/>
  <c r="AN11"/>
  <c r="AM11"/>
  <c r="AL11"/>
  <c r="AK11"/>
  <c r="AJ11"/>
  <c r="AI11"/>
  <c r="AH11"/>
  <c r="AG11"/>
  <c r="AF11"/>
  <c r="AE11"/>
  <c r="AD11"/>
  <c r="AC11"/>
  <c r="AB11"/>
  <c r="AA11"/>
  <c r="Z11"/>
  <c r="Y11"/>
  <c r="X11"/>
  <c r="W11"/>
  <c r="V11"/>
  <c r="U11"/>
  <c r="T11"/>
  <c r="S11"/>
  <c r="R11"/>
  <c r="Q11"/>
  <c r="P11"/>
  <c r="O11"/>
  <c r="N11"/>
  <c r="M11"/>
  <c r="L11"/>
  <c r="K11"/>
  <c r="J11"/>
  <c r="I11"/>
  <c r="H11"/>
  <c r="G11"/>
  <c r="F11"/>
  <c r="E11"/>
  <c r="D11"/>
  <c r="D20"/>
  <c r="BJ11"/>
  <c r="BI11"/>
  <c r="BI26" s="1"/>
  <c r="AM34"/>
  <c r="AL34"/>
  <c r="AK34"/>
  <c r="AJ34"/>
  <c r="AI34"/>
  <c r="AH34"/>
  <c r="AG34"/>
  <c r="AF34"/>
  <c r="AE34"/>
  <c r="AD34"/>
  <c r="AC34"/>
  <c r="AB34"/>
  <c r="AA34"/>
  <c r="Z34"/>
  <c r="Y34"/>
  <c r="X34"/>
  <c r="W34"/>
  <c r="V34"/>
  <c r="U34"/>
  <c r="T34"/>
  <c r="S34"/>
  <c r="R34"/>
  <c r="Q34"/>
  <c r="P34"/>
  <c r="O34"/>
  <c r="N34"/>
  <c r="M34"/>
  <c r="L34"/>
  <c r="K34"/>
  <c r="J34"/>
  <c r="I34"/>
  <c r="H34"/>
  <c r="G34"/>
  <c r="F34"/>
  <c r="E34"/>
  <c r="D34"/>
  <c r="E33"/>
  <c r="D33"/>
  <c r="BK26"/>
  <c r="BJ26"/>
  <c r="BH26"/>
  <c r="BG26"/>
  <c r="BF26"/>
  <c r="BE26"/>
  <c r="BD26"/>
  <c r="BC26"/>
  <c r="BB26"/>
  <c r="BA26"/>
  <c r="AZ26"/>
  <c r="AY26"/>
  <c r="AX26"/>
  <c r="AW26"/>
  <c r="AV26"/>
  <c r="AU26"/>
  <c r="AT26"/>
  <c r="AS26"/>
  <c r="AR26"/>
  <c r="AQ26"/>
  <c r="AP26"/>
  <c r="AO26"/>
  <c r="AN26"/>
  <c r="AM26"/>
  <c r="AL26"/>
  <c r="AK26"/>
  <c r="AJ26"/>
  <c r="AI26"/>
  <c r="AH26"/>
  <c r="AG26"/>
  <c r="AF26"/>
  <c r="AE26"/>
  <c r="AD26"/>
  <c r="AC26"/>
  <c r="AB26"/>
  <c r="AA26"/>
  <c r="Z26"/>
  <c r="Y26"/>
  <c r="X26"/>
  <c r="W26"/>
  <c r="V26"/>
  <c r="U26"/>
  <c r="T26"/>
  <c r="S26"/>
  <c r="R26"/>
  <c r="Q26"/>
  <c r="P26"/>
  <c r="O26"/>
  <c r="N26"/>
  <c r="M26"/>
  <c r="L26"/>
  <c r="K26"/>
  <c r="J26"/>
  <c r="I26"/>
  <c r="H26"/>
  <c r="G26"/>
  <c r="F26"/>
  <c r="E26"/>
  <c r="D26"/>
  <c r="CN25"/>
  <c r="CM25"/>
  <c r="CL25"/>
  <c r="CK25"/>
  <c r="CJ25"/>
  <c r="CI25"/>
  <c r="CH25"/>
  <c r="CG25"/>
  <c r="CF25"/>
  <c r="CE25"/>
  <c r="CD25"/>
  <c r="CC25"/>
  <c r="CB25"/>
  <c r="CA25"/>
  <c r="BZ25"/>
  <c r="BY25"/>
  <c r="BX25"/>
  <c r="BW25"/>
  <c r="BV25"/>
  <c r="BU25"/>
  <c r="BT25"/>
  <c r="BS25"/>
  <c r="BR25"/>
  <c r="BQ25"/>
  <c r="BP25"/>
  <c r="BO25"/>
  <c r="BN25"/>
  <c r="BM25"/>
  <c r="BL25"/>
  <c r="BK25"/>
  <c r="BJ25"/>
  <c r="BH25"/>
  <c r="BG25"/>
  <c r="BF25"/>
  <c r="BE25"/>
  <c r="BD25"/>
  <c r="BC25"/>
  <c r="BB25"/>
  <c r="BA25"/>
  <c r="AZ25"/>
  <c r="AY25"/>
  <c r="AX25"/>
  <c r="AW25"/>
  <c r="AV25"/>
  <c r="AU25"/>
  <c r="AT25"/>
  <c r="AS25"/>
  <c r="AR25"/>
  <c r="AQ25"/>
  <c r="AP25"/>
  <c r="AO25"/>
  <c r="AN25"/>
  <c r="AM25"/>
  <c r="AL25"/>
  <c r="AK25"/>
  <c r="AJ25"/>
  <c r="AI25"/>
  <c r="AH25"/>
  <c r="AG25"/>
  <c r="AF25"/>
  <c r="AE25"/>
  <c r="AD25"/>
  <c r="AC25"/>
  <c r="AB25"/>
  <c r="AA25"/>
  <c r="Z25"/>
  <c r="Y25"/>
  <c r="X25"/>
  <c r="W25"/>
  <c r="V25"/>
  <c r="U25"/>
  <c r="T25"/>
  <c r="S25"/>
  <c r="R25"/>
  <c r="Q25"/>
  <c r="P25"/>
  <c r="O25"/>
  <c r="N25"/>
  <c r="M25"/>
  <c r="L25"/>
  <c r="K25"/>
  <c r="J25"/>
  <c r="I25"/>
  <c r="H25"/>
  <c r="G25"/>
  <c r="F25"/>
  <c r="E25"/>
  <c r="D25"/>
  <c r="CN20"/>
  <c r="CM20"/>
  <c r="CL20"/>
  <c r="CK20"/>
  <c r="CJ20"/>
  <c r="CI20"/>
  <c r="CH20"/>
  <c r="CG20"/>
  <c r="CF20"/>
  <c r="CE20"/>
  <c r="CD20"/>
  <c r="CC20"/>
  <c r="CB20"/>
  <c r="CA20"/>
  <c r="BZ20"/>
  <c r="BY20"/>
  <c r="BX20"/>
  <c r="BW20"/>
  <c r="BV20"/>
  <c r="BU20"/>
  <c r="BT20"/>
  <c r="BS20"/>
  <c r="BR20"/>
  <c r="BQ20"/>
  <c r="BP20"/>
  <c r="BO20"/>
  <c r="BN20"/>
  <c r="BM20"/>
  <c r="BL20"/>
  <c r="BK20"/>
  <c r="BJ20"/>
  <c r="BI20"/>
  <c r="BH20"/>
  <c r="BG20"/>
  <c r="BF20"/>
  <c r="BE20"/>
  <c r="BD20"/>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G20"/>
  <c r="F20"/>
  <c r="E20"/>
  <c r="CN19"/>
  <c r="CM19"/>
  <c r="CL19"/>
  <c r="CK19"/>
  <c r="CJ19"/>
  <c r="CI19"/>
  <c r="CH19"/>
  <c r="CG19"/>
  <c r="CF19"/>
  <c r="CE19"/>
  <c r="CD19"/>
  <c r="CC19"/>
  <c r="CB19"/>
  <c r="CA19"/>
  <c r="BZ19"/>
  <c r="BY19"/>
  <c r="BX19"/>
  <c r="BW19"/>
  <c r="BV19"/>
  <c r="BU19"/>
  <c r="BT19"/>
  <c r="BS19"/>
  <c r="BR19"/>
  <c r="BQ19"/>
  <c r="BP19"/>
  <c r="BO19"/>
  <c r="BN19"/>
  <c r="BM19"/>
  <c r="BL19"/>
  <c r="BK19"/>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G19"/>
  <c r="F19"/>
  <c r="E19"/>
  <c r="D19"/>
  <c r="CN18"/>
  <c r="CM18"/>
  <c r="CL18"/>
  <c r="CK18"/>
  <c r="CJ18"/>
  <c r="CI18"/>
  <c r="CH18"/>
  <c r="CG18"/>
  <c r="CF18"/>
  <c r="CE18"/>
  <c r="CD18"/>
  <c r="CC18"/>
  <c r="CB18"/>
  <c r="CA18"/>
  <c r="BZ18"/>
  <c r="BY18"/>
  <c r="BX18"/>
  <c r="BW18"/>
  <c r="BV18"/>
  <c r="BU18"/>
  <c r="BT18"/>
  <c r="BS18"/>
  <c r="BR18"/>
  <c r="BQ18"/>
  <c r="BP18"/>
  <c r="BO18"/>
  <c r="BN18"/>
  <c r="BM18"/>
  <c r="BL18"/>
  <c r="BK18"/>
  <c r="BJ18"/>
  <c r="BI18"/>
  <c r="BH18"/>
  <c r="BG18"/>
  <c r="BF18"/>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G18"/>
  <c r="F18"/>
  <c r="E18"/>
  <c r="D18"/>
  <c r="CN17"/>
  <c r="CM17"/>
  <c r="CL17"/>
  <c r="CK17"/>
  <c r="CJ17"/>
  <c r="CI17"/>
  <c r="CH17"/>
  <c r="CG17"/>
  <c r="CF17"/>
  <c r="CE17"/>
  <c r="CD17"/>
  <c r="CC17"/>
  <c r="CB17"/>
  <c r="CA17"/>
  <c r="BZ17"/>
  <c r="BY17"/>
  <c r="BX17"/>
  <c r="BW17"/>
  <c r="BV17"/>
  <c r="BU17"/>
  <c r="BT17"/>
  <c r="BS17"/>
  <c r="BR17"/>
  <c r="BQ17"/>
  <c r="BP17"/>
  <c r="BO17"/>
  <c r="BN17"/>
  <c r="BM17"/>
  <c r="BL17"/>
  <c r="DB17" s="1"/>
  <c r="BK17"/>
  <c r="BJ17"/>
  <c r="BI17"/>
  <c r="BH17"/>
  <c r="BG17"/>
  <c r="BF17"/>
  <c r="BE17"/>
  <c r="BD17"/>
  <c r="BC17"/>
  <c r="BB17"/>
  <c r="BA17"/>
  <c r="AZ17"/>
  <c r="DA17" s="1"/>
  <c r="AY17"/>
  <c r="AX17"/>
  <c r="AW17"/>
  <c r="AV17"/>
  <c r="AU17"/>
  <c r="AT17"/>
  <c r="AS17"/>
  <c r="AR17"/>
  <c r="AQ17"/>
  <c r="AP17"/>
  <c r="AO17"/>
  <c r="AN17"/>
  <c r="CZ17" s="1"/>
  <c r="AM17"/>
  <c r="AL17"/>
  <c r="AK17"/>
  <c r="AJ17"/>
  <c r="AI17"/>
  <c r="AH17"/>
  <c r="AG17"/>
  <c r="AF17"/>
  <c r="AE17"/>
  <c r="AD17"/>
  <c r="AC17"/>
  <c r="AB17"/>
  <c r="CY17" s="1"/>
  <c r="AA17"/>
  <c r="Z17"/>
  <c r="Y17"/>
  <c r="X17"/>
  <c r="W17"/>
  <c r="V17"/>
  <c r="U17"/>
  <c r="T17"/>
  <c r="S17"/>
  <c r="R17"/>
  <c r="Q17"/>
  <c r="P17"/>
  <c r="CX17" s="1"/>
  <c r="O17"/>
  <c r="N17"/>
  <c r="M17"/>
  <c r="L17"/>
  <c r="K17"/>
  <c r="J17"/>
  <c r="I17"/>
  <c r="H17"/>
  <c r="G17"/>
  <c r="F17"/>
  <c r="E17"/>
  <c r="D17"/>
  <c r="CW17" s="1"/>
  <c r="CU21"/>
  <c r="CT21"/>
  <c r="CS21"/>
  <c r="CR21"/>
  <c r="CQ21"/>
  <c r="CP21"/>
  <c r="CO21"/>
  <c r="CN16"/>
  <c r="CM16"/>
  <c r="CL16"/>
  <c r="CK16"/>
  <c r="CJ16"/>
  <c r="CI16"/>
  <c r="CI21" s="1"/>
  <c r="CH16"/>
  <c r="CG16"/>
  <c r="CF16"/>
  <c r="CE16"/>
  <c r="CD16"/>
  <c r="CC16"/>
  <c r="CB16"/>
  <c r="CA16"/>
  <c r="BZ16"/>
  <c r="BY16"/>
  <c r="BY21" s="1"/>
  <c r="BX16"/>
  <c r="BW16"/>
  <c r="BW21" s="1"/>
  <c r="BV16"/>
  <c r="BV21" s="1"/>
  <c r="BU16"/>
  <c r="BU21" s="1"/>
  <c r="BT16"/>
  <c r="BT21" s="1"/>
  <c r="BS16"/>
  <c r="BS21" s="1"/>
  <c r="BR16"/>
  <c r="BR21" s="1"/>
  <c r="BQ16"/>
  <c r="BQ21" s="1"/>
  <c r="BP16"/>
  <c r="BP21" s="1"/>
  <c r="BO16"/>
  <c r="BO21" s="1"/>
  <c r="BN16"/>
  <c r="BN21" s="1"/>
  <c r="BM16"/>
  <c r="BM21" s="1"/>
  <c r="BL16"/>
  <c r="BK16"/>
  <c r="BK21" s="1"/>
  <c r="BJ16"/>
  <c r="BJ21" s="1"/>
  <c r="BI16"/>
  <c r="BI21" s="1"/>
  <c r="BH16"/>
  <c r="BH21" s="1"/>
  <c r="BG16"/>
  <c r="BG21" s="1"/>
  <c r="BF16"/>
  <c r="BF21" s="1"/>
  <c r="BE16"/>
  <c r="BE21" s="1"/>
  <c r="BD16"/>
  <c r="BD21" s="1"/>
  <c r="BC16"/>
  <c r="BC21" s="1"/>
  <c r="BB16"/>
  <c r="BB21" s="1"/>
  <c r="BA16"/>
  <c r="BA21" s="1"/>
  <c r="AZ16"/>
  <c r="AY16"/>
  <c r="AY21" s="1"/>
  <c r="AX16"/>
  <c r="AX21" s="1"/>
  <c r="AW16"/>
  <c r="AW21" s="1"/>
  <c r="AV16"/>
  <c r="AV21" s="1"/>
  <c r="AU16"/>
  <c r="AU21" s="1"/>
  <c r="AT16"/>
  <c r="AT21" s="1"/>
  <c r="AS16"/>
  <c r="AS21" s="1"/>
  <c r="AR16"/>
  <c r="AR21" s="1"/>
  <c r="AQ16"/>
  <c r="AQ21" s="1"/>
  <c r="AP16"/>
  <c r="AP21" s="1"/>
  <c r="AO16"/>
  <c r="AN16"/>
  <c r="AM16"/>
  <c r="AL16"/>
  <c r="AK16"/>
  <c r="AJ16"/>
  <c r="AI16"/>
  <c r="AH16"/>
  <c r="AG16"/>
  <c r="AF16"/>
  <c r="AE16"/>
  <c r="AD16"/>
  <c r="AC16"/>
  <c r="AB16"/>
  <c r="AA16"/>
  <c r="Z16"/>
  <c r="Y16"/>
  <c r="X16"/>
  <c r="W16"/>
  <c r="V16"/>
  <c r="U16"/>
  <c r="T16"/>
  <c r="S16"/>
  <c r="R16"/>
  <c r="Q16"/>
  <c r="P16"/>
  <c r="O16"/>
  <c r="N16"/>
  <c r="M16"/>
  <c r="L16"/>
  <c r="K16"/>
  <c r="J16"/>
  <c r="I16"/>
  <c r="H16"/>
  <c r="G16"/>
  <c r="F16"/>
  <c r="E16"/>
  <c r="D16"/>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CX20" l="1"/>
  <c r="CY20"/>
  <c r="CZ20"/>
  <c r="CW16"/>
  <c r="CX16"/>
  <c r="CY16"/>
  <c r="CZ16"/>
  <c r="DC17"/>
  <c r="DD17"/>
  <c r="CW18"/>
  <c r="CX18"/>
  <c r="CY18"/>
  <c r="CZ18"/>
  <c r="DA18"/>
  <c r="AZ21"/>
  <c r="DA16"/>
  <c r="DA20"/>
  <c r="DB20"/>
  <c r="DC20"/>
  <c r="DD20"/>
  <c r="BL21"/>
  <c r="DB16"/>
  <c r="BX21"/>
  <c r="DC16"/>
  <c r="CJ21"/>
  <c r="DD16"/>
  <c r="DE17"/>
  <c r="DB18"/>
  <c r="DC18"/>
  <c r="DD18"/>
  <c r="CW19"/>
  <c r="CX19"/>
  <c r="CY19"/>
  <c r="CZ19"/>
  <c r="DA19"/>
  <c r="DB19"/>
  <c r="DC19"/>
  <c r="DD19"/>
  <c r="CW20"/>
  <c r="E21"/>
  <c r="E35"/>
  <c r="I21"/>
  <c r="I35"/>
  <c r="K21"/>
  <c r="K35"/>
  <c r="M21"/>
  <c r="M35"/>
  <c r="O21"/>
  <c r="O35"/>
  <c r="Q21"/>
  <c r="Q35"/>
  <c r="S21"/>
  <c r="S35"/>
  <c r="U21"/>
  <c r="U35"/>
  <c r="W21"/>
  <c r="W35"/>
  <c r="Y21"/>
  <c r="Y35"/>
  <c r="AA21"/>
  <c r="AA35"/>
  <c r="AC21"/>
  <c r="AC35"/>
  <c r="AE21"/>
  <c r="AE35"/>
  <c r="AG21"/>
  <c r="AG35"/>
  <c r="AI21"/>
  <c r="AI35"/>
  <c r="AK21"/>
  <c r="AK35"/>
  <c r="AM21"/>
  <c r="AM35"/>
  <c r="AO21"/>
  <c r="CA21"/>
  <c r="CC21"/>
  <c r="CE21"/>
  <c r="CG21"/>
  <c r="CK21"/>
  <c r="CM21"/>
  <c r="G21"/>
  <c r="G35"/>
  <c r="F21"/>
  <c r="F35"/>
  <c r="H21"/>
  <c r="H35"/>
  <c r="J21"/>
  <c r="J35"/>
  <c r="L21"/>
  <c r="L35"/>
  <c r="N21"/>
  <c r="N35"/>
  <c r="P21"/>
  <c r="P35"/>
  <c r="C3" i="7" s="1"/>
  <c r="R21" i="8"/>
  <c r="R35"/>
  <c r="E3" i="7" s="1"/>
  <c r="T21" i="8"/>
  <c r="T35"/>
  <c r="G3" i="7" s="1"/>
  <c r="V21" i="8"/>
  <c r="V35"/>
  <c r="I3" i="7" s="1"/>
  <c r="X21" i="8"/>
  <c r="X35"/>
  <c r="K3" i="7" s="1"/>
  <c r="Z21" i="8"/>
  <c r="Z35"/>
  <c r="M3" i="7" s="1"/>
  <c r="AB21" i="8"/>
  <c r="AB35"/>
  <c r="C4" i="7" s="1"/>
  <c r="AD21" i="8"/>
  <c r="AD35"/>
  <c r="AF21"/>
  <c r="AF35"/>
  <c r="G4" i="7" s="1"/>
  <c r="AH21" i="8"/>
  <c r="AH35"/>
  <c r="I4" i="7" s="1"/>
  <c r="AJ21" i="8"/>
  <c r="AJ35"/>
  <c r="K4" i="7" s="1"/>
  <c r="AL21" i="8"/>
  <c r="AL35"/>
  <c r="M4" i="7" s="1"/>
  <c r="AN21" i="8"/>
  <c r="BZ21"/>
  <c r="CB21"/>
  <c r="CD21"/>
  <c r="CF21"/>
  <c r="CH21"/>
  <c r="CL21"/>
  <c r="CN21"/>
  <c r="D21"/>
  <c r="D35"/>
  <c r="BI25"/>
  <c r="BK28"/>
  <c r="BI28"/>
  <c r="BG28"/>
  <c r="BE28"/>
  <c r="BC28"/>
  <c r="BA28"/>
  <c r="BJ28"/>
  <c r="BH28"/>
  <c r="BF28"/>
  <c r="BD28"/>
  <c r="BB28"/>
  <c r="AZ28"/>
  <c r="O28"/>
  <c r="Z28"/>
  <c r="X28"/>
  <c r="V28"/>
  <c r="T28"/>
  <c r="AA28"/>
  <c r="Y28"/>
  <c r="AL28"/>
  <c r="AJ28"/>
  <c r="AH28"/>
  <c r="AF28"/>
  <c r="AD28"/>
  <c r="AB28"/>
  <c r="AM28"/>
  <c r="AK28"/>
  <c r="AI28"/>
  <c r="AG28"/>
  <c r="AE28"/>
  <c r="AC28"/>
  <c r="AX28"/>
  <c r="AV28"/>
  <c r="AT28"/>
  <c r="AR28"/>
  <c r="AP28"/>
  <c r="AN28"/>
  <c r="AY28"/>
  <c r="AW28"/>
  <c r="AU28"/>
  <c r="AS28"/>
  <c r="AQ28"/>
  <c r="AO28"/>
  <c r="D28"/>
  <c r="F28"/>
  <c r="H28"/>
  <c r="J28"/>
  <c r="L28"/>
  <c r="N28"/>
  <c r="P28"/>
  <c r="R28"/>
  <c r="U28"/>
  <c r="D2" i="7"/>
  <c r="F2"/>
  <c r="H2"/>
  <c r="J2"/>
  <c r="L2"/>
  <c r="N2"/>
  <c r="D3"/>
  <c r="F3"/>
  <c r="H3"/>
  <c r="J3"/>
  <c r="L3"/>
  <c r="N3"/>
  <c r="D4"/>
  <c r="F4"/>
  <c r="H4"/>
  <c r="J4"/>
  <c r="L4"/>
  <c r="N4"/>
  <c r="E28" i="8"/>
  <c r="G28"/>
  <c r="I28"/>
  <c r="K28"/>
  <c r="M28"/>
  <c r="Q28"/>
  <c r="S28"/>
  <c r="W28"/>
  <c r="C2" i="7"/>
  <c r="E2"/>
  <c r="G2"/>
  <c r="I2"/>
  <c r="K2"/>
  <c r="M2"/>
  <c r="E4"/>
  <c r="DE20" i="8" l="1"/>
  <c r="DE19"/>
  <c r="DE18"/>
  <c r="DE16"/>
  <c r="C16" i="7"/>
  <c r="O4"/>
  <c r="C15"/>
  <c r="O3"/>
  <c r="M58"/>
  <c r="K58"/>
  <c r="I58"/>
  <c r="G58"/>
  <c r="C58"/>
  <c r="C14"/>
  <c r="N58"/>
  <c r="L58"/>
  <c r="J58"/>
  <c r="H58"/>
  <c r="F58"/>
  <c r="D58"/>
  <c r="E58"/>
  <c r="O2"/>
  <c r="AG32" i="8"/>
  <c r="Z31"/>
  <c r="W30"/>
  <c r="U29"/>
  <c r="AA32"/>
  <c r="T31"/>
  <c r="O29"/>
  <c r="Q30"/>
  <c r="W32"/>
  <c r="P31"/>
  <c r="K29"/>
  <c r="M30"/>
  <c r="S32"/>
  <c r="L31"/>
  <c r="G29"/>
  <c r="I30"/>
  <c r="AI32"/>
  <c r="AB31"/>
  <c r="W29"/>
  <c r="Y30"/>
  <c r="AD32"/>
  <c r="W31"/>
  <c r="T30"/>
  <c r="R29"/>
  <c r="Z32"/>
  <c r="S31"/>
  <c r="P30"/>
  <c r="N29"/>
  <c r="V32"/>
  <c r="O31"/>
  <c r="L30"/>
  <c r="J29"/>
  <c r="R32"/>
  <c r="K31"/>
  <c r="H30"/>
  <c r="F29"/>
  <c r="AU30"/>
  <c r="BE32"/>
  <c r="AX31"/>
  <c r="AS29"/>
  <c r="AY30"/>
  <c r="BI32"/>
  <c r="BB31"/>
  <c r="AW29"/>
  <c r="BC30"/>
  <c r="BM32"/>
  <c r="BF31"/>
  <c r="BA29"/>
  <c r="BD32"/>
  <c r="AW31"/>
  <c r="AT30"/>
  <c r="AR29"/>
  <c r="BH32"/>
  <c r="BA31"/>
  <c r="AX30"/>
  <c r="AV29"/>
  <c r="BL32"/>
  <c r="BE31"/>
  <c r="BB30"/>
  <c r="AZ29"/>
  <c r="AI30"/>
  <c r="AS32"/>
  <c r="AL31"/>
  <c r="AG29"/>
  <c r="AM30"/>
  <c r="AW32"/>
  <c r="AP31"/>
  <c r="AK29"/>
  <c r="AQ30"/>
  <c r="BA32"/>
  <c r="AT31"/>
  <c r="AO29"/>
  <c r="AR32"/>
  <c r="AK31"/>
  <c r="AH30"/>
  <c r="AF29"/>
  <c r="AV32"/>
  <c r="AO31"/>
  <c r="AL30"/>
  <c r="AJ29"/>
  <c r="AZ32"/>
  <c r="AS31"/>
  <c r="AP30"/>
  <c r="AN29"/>
  <c r="AO32"/>
  <c r="AH31"/>
  <c r="AE30"/>
  <c r="AC29"/>
  <c r="AJ32"/>
  <c r="AC31"/>
  <c r="Z30"/>
  <c r="X29"/>
  <c r="AN32"/>
  <c r="AG31"/>
  <c r="AD30"/>
  <c r="AB29"/>
  <c r="BN32"/>
  <c r="BG31"/>
  <c r="BD30"/>
  <c r="BB29"/>
  <c r="BR32"/>
  <c r="BK31"/>
  <c r="BH30"/>
  <c r="BF29"/>
  <c r="BV32"/>
  <c r="BO31"/>
  <c r="BL30"/>
  <c r="BJ29"/>
  <c r="BE30"/>
  <c r="BO32"/>
  <c r="BH31"/>
  <c r="BC29"/>
  <c r="BI30"/>
  <c r="BS32"/>
  <c r="BL31"/>
  <c r="BG29"/>
  <c r="BM30"/>
  <c r="BW32"/>
  <c r="BP31"/>
  <c r="BK29"/>
  <c r="AK32"/>
  <c r="AD31"/>
  <c r="AA30"/>
  <c r="Y29"/>
  <c r="AE32"/>
  <c r="X31"/>
  <c r="S29"/>
  <c r="U30"/>
  <c r="Y32"/>
  <c r="R31"/>
  <c r="M29"/>
  <c r="O30"/>
  <c r="U32"/>
  <c r="N31"/>
  <c r="I29"/>
  <c r="K30"/>
  <c r="AF32"/>
  <c r="Y31"/>
  <c r="V30"/>
  <c r="T29"/>
  <c r="AB32"/>
  <c r="U31"/>
  <c r="R30"/>
  <c r="P29"/>
  <c r="X32"/>
  <c r="Q31"/>
  <c r="N30"/>
  <c r="L29"/>
  <c r="T32"/>
  <c r="M31"/>
  <c r="J30"/>
  <c r="H29"/>
  <c r="AS30"/>
  <c r="BC32"/>
  <c r="AV31"/>
  <c r="AQ29"/>
  <c r="AW30"/>
  <c r="BG32"/>
  <c r="AZ31"/>
  <c r="AU29"/>
  <c r="BA30"/>
  <c r="BK32"/>
  <c r="BD31"/>
  <c r="AY29"/>
  <c r="BB32"/>
  <c r="AU31"/>
  <c r="AR30"/>
  <c r="AP29"/>
  <c r="BF32"/>
  <c r="AY31"/>
  <c r="AV30"/>
  <c r="AT29"/>
  <c r="BJ32"/>
  <c r="BC31"/>
  <c r="AZ30"/>
  <c r="AX29"/>
  <c r="AG30"/>
  <c r="AQ32"/>
  <c r="AJ31"/>
  <c r="AE29"/>
  <c r="AK30"/>
  <c r="AU32"/>
  <c r="AN31"/>
  <c r="AI29"/>
  <c r="AO30"/>
  <c r="AY32"/>
  <c r="AR31"/>
  <c r="AM29"/>
  <c r="AP32"/>
  <c r="AI31"/>
  <c r="AF30"/>
  <c r="AD29"/>
  <c r="AT32"/>
  <c r="AM31"/>
  <c r="AJ30"/>
  <c r="AH29"/>
  <c r="AX32"/>
  <c r="AQ31"/>
  <c r="AN30"/>
  <c r="AL29"/>
  <c r="AM32"/>
  <c r="AF31"/>
  <c r="AA29"/>
  <c r="AC30"/>
  <c r="AH32"/>
  <c r="AA31"/>
  <c r="X30"/>
  <c r="V29"/>
  <c r="AL32"/>
  <c r="AE31"/>
  <c r="AB30"/>
  <c r="Z29"/>
  <c r="AC32"/>
  <c r="V31"/>
  <c r="S30"/>
  <c r="Q29"/>
  <c r="BP32"/>
  <c r="BI31"/>
  <c r="BF30"/>
  <c r="BD29"/>
  <c r="BT32"/>
  <c r="BM31"/>
  <c r="BJ30"/>
  <c r="BH29"/>
  <c r="BX32"/>
  <c r="BQ31"/>
  <c r="BN30"/>
  <c r="BL29"/>
  <c r="BG30"/>
  <c r="BQ32"/>
  <c r="BJ31"/>
  <c r="BE29"/>
  <c r="BK30"/>
  <c r="BU32"/>
  <c r="BN31"/>
  <c r="BI29"/>
  <c r="BO30"/>
  <c r="BY32"/>
  <c r="BR31"/>
  <c r="BM29"/>
  <c r="Z58" i="7" l="1"/>
  <c r="Q58"/>
  <c r="U58"/>
  <c r="Y58"/>
  <c r="P58"/>
  <c r="T58"/>
  <c r="X58"/>
  <c r="O58"/>
  <c r="S58"/>
  <c r="W58"/>
  <c r="R58"/>
  <c r="V58"/>
  <c r="AJ58" l="1"/>
  <c r="AF58"/>
  <c r="AB58"/>
  <c r="AI58"/>
  <c r="AE58"/>
  <c r="AA58"/>
  <c r="AL58"/>
  <c r="AH58"/>
  <c r="AD58"/>
  <c r="AK58"/>
  <c r="AG58"/>
  <c r="AC58"/>
  <c r="I33" i="8"/>
  <c r="CA33"/>
  <c r="CA34" s="1"/>
  <c r="CI33"/>
  <c r="CI34" s="1"/>
  <c r="CB33"/>
  <c r="CB34" s="1"/>
  <c r="CF33"/>
  <c r="CF34"/>
  <c r="CJ33"/>
  <c r="CJ34" s="1"/>
  <c r="CN33"/>
  <c r="CN34" s="1"/>
  <c r="CE33"/>
  <c r="CE34" s="1"/>
  <c r="CM33"/>
  <c r="CM34" s="1"/>
  <c r="BZ33"/>
  <c r="BZ34" s="1"/>
  <c r="CD33"/>
  <c r="CD34" s="1"/>
  <c r="CH33"/>
  <c r="CH34" s="1"/>
  <c r="CL33"/>
  <c r="CL34" s="1"/>
  <c r="CC33"/>
  <c r="CC34" s="1"/>
  <c r="CG33"/>
  <c r="CG34" s="1"/>
  <c r="CK33"/>
  <c r="CK34" s="1"/>
  <c r="BS33"/>
  <c r="BS34" s="1"/>
  <c r="BV33"/>
  <c r="BV34" s="1"/>
  <c r="G33"/>
  <c r="BY33"/>
  <c r="BY34" s="1"/>
  <c r="BQ33"/>
  <c r="BQ34" s="1"/>
  <c r="Q33"/>
  <c r="BW33"/>
  <c r="BW34" s="1"/>
  <c r="U33"/>
  <c r="N33"/>
  <c r="F33"/>
  <c r="BO33"/>
  <c r="BO34" s="1"/>
  <c r="BR33"/>
  <c r="BR34" s="1"/>
  <c r="BX33"/>
  <c r="BX34" s="1"/>
  <c r="AF33"/>
  <c r="AB33"/>
  <c r="J33"/>
  <c r="BU33"/>
  <c r="BU34" s="1"/>
  <c r="BT33"/>
  <c r="BT34" s="1"/>
  <c r="X33"/>
  <c r="BN33"/>
  <c r="BN34" s="1"/>
  <c r="AJ33"/>
  <c r="AV33"/>
  <c r="AV34" s="1"/>
  <c r="BL33"/>
  <c r="BL34" s="1"/>
  <c r="BD33"/>
  <c r="BD34" s="1"/>
  <c r="Z33"/>
  <c r="AL33"/>
  <c r="AD33"/>
  <c r="AT33"/>
  <c r="AT34" s="1"/>
  <c r="BJ33"/>
  <c r="BJ34" s="1"/>
  <c r="BB33"/>
  <c r="BB34" s="1"/>
  <c r="H33"/>
  <c r="P33"/>
  <c r="AC33"/>
  <c r="AK33"/>
  <c r="BA33"/>
  <c r="BA34" s="1"/>
  <c r="AS33"/>
  <c r="AS34" s="1"/>
  <c r="BI33"/>
  <c r="BI34" s="1"/>
  <c r="W33"/>
  <c r="O33"/>
  <c r="AM33"/>
  <c r="AE33"/>
  <c r="M33"/>
  <c r="R33"/>
  <c r="V33"/>
  <c r="AH33"/>
  <c r="L33"/>
  <c r="T33"/>
  <c r="AG33"/>
  <c r="AN33"/>
  <c r="AN34" s="1"/>
  <c r="AN35" s="1"/>
  <c r="AZ33"/>
  <c r="AZ34" s="1"/>
  <c r="AR33"/>
  <c r="AR34" s="1"/>
  <c r="BH33"/>
  <c r="BH34" s="1"/>
  <c r="AW33"/>
  <c r="AW34" s="1"/>
  <c r="K33"/>
  <c r="AA33"/>
  <c r="AI33"/>
  <c r="S33"/>
  <c r="Y33"/>
  <c r="AU33"/>
  <c r="AU34" s="1"/>
  <c r="BK33"/>
  <c r="BK34" s="1"/>
  <c r="BC33"/>
  <c r="BC34" s="1"/>
  <c r="AX33"/>
  <c r="AX34" s="1"/>
  <c r="AP33"/>
  <c r="AP34" s="1"/>
  <c r="BF33"/>
  <c r="BF34" s="1"/>
  <c r="BP33"/>
  <c r="BP34" s="1"/>
  <c r="AO33"/>
  <c r="AO34" s="1"/>
  <c r="BM33"/>
  <c r="BM34" s="1"/>
  <c r="BE33"/>
  <c r="BE34" s="1"/>
  <c r="AY33"/>
  <c r="AY34" s="1"/>
  <c r="AQ33"/>
  <c r="AQ34" s="1"/>
  <c r="BG33"/>
  <c r="BG34" s="1"/>
  <c r="CG35" l="1"/>
  <c r="L8" i="7" s="1"/>
  <c r="CL35" i="8"/>
  <c r="E9" i="7" s="1"/>
  <c r="CD35" i="8"/>
  <c r="I8" i="7" s="1"/>
  <c r="CM35" i="8"/>
  <c r="F9" i="7" s="1"/>
  <c r="CN35" i="8"/>
  <c r="G9" i="7" s="1"/>
  <c r="CF35" i="8"/>
  <c r="K8" i="7" s="1"/>
  <c r="CB35" i="8"/>
  <c r="G8" i="7" s="1"/>
  <c r="CA35" i="8"/>
  <c r="F8" i="7" s="1"/>
  <c r="AO35" i="8"/>
  <c r="D5" i="7" s="1"/>
  <c r="CK35" i="8"/>
  <c r="D9" i="7" s="1"/>
  <c r="CC35" i="8"/>
  <c r="H8" i="7" s="1"/>
  <c r="CH35" i="8"/>
  <c r="M8" i="7" s="1"/>
  <c r="BZ35" i="8"/>
  <c r="E8" i="7" s="1"/>
  <c r="CE35" i="8"/>
  <c r="J8" i="7" s="1"/>
  <c r="CJ35" i="8"/>
  <c r="C9" i="7" s="1"/>
  <c r="CI35" i="8"/>
  <c r="N8" i="7" s="1"/>
  <c r="AY35" i="8"/>
  <c r="N5" i="7" s="1"/>
  <c r="AP35" i="8"/>
  <c r="E5" i="7" s="1"/>
  <c r="AU35" i="8"/>
  <c r="J5" i="7" s="1"/>
  <c r="AW35" i="8"/>
  <c r="L5" i="7" s="1"/>
  <c r="AR35" i="8"/>
  <c r="G5" i="7" s="1"/>
  <c r="BA35" i="8"/>
  <c r="D6" i="7" s="1"/>
  <c r="AQ35" i="8"/>
  <c r="F5" i="7" s="1"/>
  <c r="AX35" i="8"/>
  <c r="M5" i="7" s="1"/>
  <c r="AZ35" i="8"/>
  <c r="C6" i="7" s="1"/>
  <c r="AS35" i="8"/>
  <c r="H5" i="7" s="1"/>
  <c r="AT35" i="8"/>
  <c r="I5" i="7" s="1"/>
  <c r="AV35" i="8"/>
  <c r="K5" i="7" s="1"/>
  <c r="BG35" i="8"/>
  <c r="J6" i="7" s="1"/>
  <c r="BM35" i="8"/>
  <c r="D7" i="7" s="1"/>
  <c r="BP35" i="8"/>
  <c r="G7" i="7" s="1"/>
  <c r="BC35" i="8"/>
  <c r="F6" i="7" s="1"/>
  <c r="BI35" i="8"/>
  <c r="L6" i="7" s="1"/>
  <c r="BJ35" i="8"/>
  <c r="M6" i="7" s="1"/>
  <c r="BL35" i="8"/>
  <c r="C7" i="7" s="1"/>
  <c r="BU35" i="8"/>
  <c r="L7" i="7" s="1"/>
  <c r="BX35" i="8"/>
  <c r="C8" i="7" s="1"/>
  <c r="BO35" i="8"/>
  <c r="F7" i="7" s="1"/>
  <c r="BW35" i="8"/>
  <c r="N7" i="7" s="1"/>
  <c r="BQ35" i="8"/>
  <c r="H7" i="7" s="1"/>
  <c r="BS35" i="8"/>
  <c r="J7" i="7" s="1"/>
  <c r="BE35" i="8"/>
  <c r="H6" i="7" s="1"/>
  <c r="BF35" i="8"/>
  <c r="I6" i="7" s="1"/>
  <c r="BK35" i="8"/>
  <c r="N6" i="7" s="1"/>
  <c r="BH35" i="8"/>
  <c r="K6" i="7" s="1"/>
  <c r="BB35" i="8"/>
  <c r="E6" i="7" s="1"/>
  <c r="BD35" i="8"/>
  <c r="G6" i="7" s="1"/>
  <c r="BN35" i="8"/>
  <c r="E7" i="7" s="1"/>
  <c r="BT35" i="8"/>
  <c r="K7" i="7" s="1"/>
  <c r="BR35" i="8"/>
  <c r="I7" i="7" s="1"/>
  <c r="BY35" i="8"/>
  <c r="D8" i="7" s="1"/>
  <c r="BV35" i="8"/>
  <c r="M7" i="7" s="1"/>
  <c r="C18" l="1"/>
  <c r="C21"/>
  <c r="O9"/>
  <c r="O6"/>
  <c r="C20"/>
  <c r="O8"/>
  <c r="C19"/>
  <c r="O7"/>
  <c r="C5"/>
  <c r="O5" s="1"/>
  <c r="AN58" l="1"/>
  <c r="AP58"/>
  <c r="C17"/>
  <c r="AO58"/>
  <c r="AQ58"/>
  <c r="AV58"/>
  <c r="AS58"/>
  <c r="AM58"/>
  <c r="AU58"/>
  <c r="AR58"/>
  <c r="AT58"/>
  <c r="AW58"/>
  <c r="AX58"/>
  <c r="BJ58" s="1"/>
  <c r="D22"/>
  <c r="C22"/>
  <c r="E22"/>
  <c r="AZ58" l="1"/>
  <c r="BA58"/>
  <c r="BI58"/>
  <c r="BC58"/>
  <c r="BH58"/>
  <c r="BF58"/>
  <c r="AY58"/>
  <c r="BG58"/>
  <c r="BD58"/>
  <c r="BE58"/>
  <c r="BB58"/>
  <c r="F22"/>
  <c r="H22" s="1"/>
  <c r="BN58"/>
  <c r="BT58"/>
  <c r="BP58"/>
  <c r="BL58"/>
  <c r="BS58"/>
  <c r="BO58"/>
  <c r="BK58"/>
  <c r="BV58"/>
  <c r="BR58"/>
  <c r="BU58"/>
  <c r="BQ58"/>
  <c r="BM58"/>
  <c r="G22" l="1"/>
  <c r="H21"/>
  <c r="H20"/>
  <c r="H17"/>
  <c r="H15"/>
  <c r="H19"/>
  <c r="H18"/>
  <c r="H16"/>
  <c r="H14"/>
  <c r="CH58"/>
  <c r="CG58"/>
  <c r="BY58"/>
  <c r="CF58"/>
  <c r="CB58"/>
  <c r="BX58"/>
  <c r="CE58"/>
  <c r="CA58"/>
  <c r="BW58"/>
  <c r="CD58"/>
  <c r="BZ58"/>
  <c r="CC58"/>
  <c r="G20" l="1"/>
  <c r="M14"/>
  <c r="G19"/>
  <c r="G17"/>
  <c r="M15"/>
  <c r="G15"/>
  <c r="M17"/>
  <c r="M16"/>
  <c r="G21"/>
  <c r="G14"/>
  <c r="G16"/>
  <c r="G18"/>
  <c r="CT58"/>
  <c r="CP58"/>
  <c r="CL58"/>
  <c r="CS58"/>
  <c r="CO58"/>
  <c r="CK58"/>
  <c r="CJ58"/>
  <c r="CQ58"/>
  <c r="CI58"/>
  <c r="CR58"/>
  <c r="CN58"/>
  <c r="CM58"/>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<sst xmlns="http://schemas.openxmlformats.org/spreadsheetml/2006/main" count="209" uniqueCount="98">
  <si>
    <t>2005-06</t>
  </si>
  <si>
    <t>2006-07</t>
  </si>
  <si>
    <t>2007-08</t>
  </si>
  <si>
    <t>2008-09</t>
  </si>
  <si>
    <t>2009-10</t>
  </si>
  <si>
    <t>R1</t>
  </si>
  <si>
    <t>R2</t>
  </si>
  <si>
    <t>R3</t>
  </si>
  <si>
    <t>RF</t>
  </si>
  <si>
    <t>DF</t>
  </si>
  <si>
    <t>DNOs applying for restatement should fill in the yellow cells</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</si>
  <si>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</si>
  <si>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</si>
  <si>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</si>
  <si>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</si>
  <si>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</si>
  <si>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</si>
  <si>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</si>
  <si>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</si>
  <si>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</si>
  <si>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</si>
  <si>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</si>
  <si>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</si>
  <si>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</si>
  <si>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</si>
  <si>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</si>
  <si>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</si>
  <si>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</si>
  <si>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</si>
  <si>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</si>
  <si>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</si>
  <si>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</si>
  <si>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</si>
  <si>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</si>
  <si>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</si>
  <si>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</si>
  <si>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</si>
  <si>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</si>
  <si>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</si>
  <si>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</si>
  <si>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</si>
  <si>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</si>
  <si>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</si>
  <si>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</si>
  <si>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</si>
  <si>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</si>
  <si>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</si>
  <si>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</si>
  <si>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</si>
  <si>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</si>
  <si>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</si>
  <si>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</si>
  <si>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</si>
  <si>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</si>
  <si>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</si>
  <si>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</si>
  <si>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</si>
  <si>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</si>
  <si>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</si>
  <si>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</si>
  <si>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</si>
  <si>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</si>
  <si>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</si>
  <si>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</si>
  <si>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</si>
  <si>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</si>
  <si>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</si>
  <si>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</si>
  <si>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</si>
  <si>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</si>
  <si>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SF* (Initial SF unadjusted)</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</si>
  <si>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</si>
  <si>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</si>
  <si>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</si>
  <si>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</si>
  <si>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Loss</t>
  </si>
  <si>
    <t>Year</t>
  </si>
  <si>
    <t>Grand Total</t>
  </si>
  <si>
    <t>Losses</t>
  </si>
  <si>
    <t>Adjust 08/09</t>
  </si>
  <si>
    <t xml:space="preserve">Units Entering </t>
  </si>
  <si>
    <t>SF UD</t>
  </si>
  <si>
    <t>SEV GWh</t>
  </si>
  <si>
    <t>HH GWh</t>
  </si>
  <si>
    <t>NHH SF GWh</t>
  </si>
  <si>
    <t>UD GWh</t>
  </si>
  <si>
    <t>Average Y2&amp;3 Loss %</t>
  </si>
  <si>
    <t>Calculation of Adjusted SF  - Using Fully Reconciled data (@SF)</t>
  </si>
  <si>
    <t>Data set is the fully reconciled data less NHH adjustments from R1 to DF</t>
  </si>
  <si>
    <t>SPN</t>
  </si>
  <si>
    <t>SPN Units Entering</t>
  </si>
  <si>
    <t>SPN NHH SF</t>
  </si>
  <si>
    <t>SPN UD SF</t>
  </si>
  <si>
    <t>SPN SF Losses</t>
  </si>
  <si>
    <t>SPN HH Less DMU</t>
  </si>
  <si>
    <t>`</t>
  </si>
  <si>
    <t>INPUT DATA excluding adjustments for abnormal SF</t>
  </si>
  <si>
    <t>NO SF Adjustment used</t>
  </si>
</sst>
</file>

<file path=xl/styles.xml><?xml version="1.0" encoding="utf-8"?>
<styleSheet xmlns="http://schemas.openxmlformats.org/spreadsheetml/2006/main">
  <numFmts count="5">
    <numFmt numFmtId="41" formatCode="_-* #,##0_-;\-* #,##0_-;_-* &quot;-&quot;_-;_-@_-"/>
    <numFmt numFmtId="43" formatCode="_-* #,##0.00_-;\-* #,##0.00_-;_-* &quot;-&quot;??_-;_-@_-"/>
    <numFmt numFmtId="164" formatCode="0.0"/>
    <numFmt numFmtId="165" formatCode="_-* #,##0_-;\-* #,##0_-;_-* &quot;-&quot;??_-;_-@_-"/>
    <numFmt numFmtId="166" formatCode="0.0%"/>
  </numFmts>
  <fonts count="24">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sz val="11"/>
      <name val="Arial"/>
      <family val="2"/>
    </font>
    <font>
      <sz val="10"/>
      <color theme="1"/>
      <name val="Verdana"/>
      <family val="2"/>
    </font>
    <font>
      <b/>
      <sz val="14"/>
      <name val="Verdana"/>
      <family val="2"/>
    </font>
    <font>
      <b/>
      <i/>
      <sz val="10"/>
      <name val="Verdana"/>
      <family val="2"/>
    </font>
    <font>
      <i/>
      <sz val="10"/>
      <color rgb="FF00B0F0"/>
      <name val="Verdana"/>
      <family val="2"/>
    </font>
    <font>
      <b/>
      <sz val="12"/>
      <color rgb="FF00B0F0"/>
      <name val="Verdana"/>
      <family val="2"/>
    </font>
    <font>
      <b/>
      <sz val="22"/>
      <color rgb="FF00B0F0"/>
      <name val="Verdana"/>
      <family val="2"/>
    </font>
    <font>
      <sz val="10"/>
      <color theme="0"/>
      <name val="Verdana"/>
      <family val="2"/>
    </font>
    <font>
      <sz val="10"/>
      <color rgb="FF00B0F0"/>
      <name val="Verdana"/>
      <family val="2"/>
    </font>
    <font>
      <b/>
      <sz val="14"/>
      <color theme="0"/>
      <name val="Verdana"/>
      <family val="2"/>
    </font>
  </fonts>
  <fills count="19">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rgb="FF00B0F0"/>
        <bgColor indexed="64"/>
      </patternFill>
    </fill>
    <fill>
      <patternFill patternType="solid">
        <fgColor rgb="FFFF0000"/>
        <bgColor indexed="64"/>
      </patternFill>
    </fill>
  </fills>
  <borders count="3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8"/>
      </left>
      <right/>
      <top style="medium">
        <color indexed="64"/>
      </top>
      <bottom/>
      <diagonal/>
    </border>
    <border>
      <left style="thin">
        <color indexed="65"/>
      </left>
      <right/>
      <top style="medium">
        <color indexed="64"/>
      </top>
      <bottom/>
      <diagonal/>
    </border>
    <border>
      <left style="thin">
        <color indexed="65"/>
      </left>
      <right style="medium">
        <color indexed="64"/>
      </right>
      <top style="medium">
        <color indexed="64"/>
      </top>
      <bottom/>
      <diagonal/>
    </border>
    <border>
      <left style="medium">
        <color indexed="64"/>
      </left>
      <right/>
      <top style="thin">
        <color indexed="8"/>
      </top>
      <bottom/>
      <diagonal/>
    </border>
    <border>
      <left style="thin">
        <color indexed="8"/>
      </left>
      <right/>
      <top style="thin">
        <color indexed="8"/>
      </top>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8"/>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cellStyleXfs>
  <cellXfs count="182">
    <xf numFmtId="0" fontId="0" fillId="0" borderId="0" xfId="0"/>
    <xf numFmtId="0" fontId="1" fillId="0" borderId="0" xfId="0" applyFont="1"/>
    <xf numFmtId="0" fontId="2" fillId="0" borderId="0" xfId="0" applyFont="1"/>
    <xf numFmtId="17" fontId="3" fillId="2" borderId="4" xfId="0" applyNumberFormat="1" applyFont="1" applyFill="1" applyBorder="1"/>
    <xf numFmtId="17" fontId="3" fillId="2" borderId="5" xfId="0" applyNumberFormat="1" applyFont="1" applyFill="1" applyBorder="1"/>
    <xf numFmtId="0" fontId="4" fillId="2" borderId="2" xfId="0" applyFont="1" applyFill="1" applyBorder="1"/>
    <xf numFmtId="0" fontId="0" fillId="0" borderId="0" xfId="0" applyFill="1"/>
    <xf numFmtId="0" fontId="4" fillId="0" borderId="0" xfId="0" applyFont="1"/>
    <xf numFmtId="0" fontId="4" fillId="0" borderId="2" xfId="0" applyFont="1" applyBorder="1"/>
    <xf numFmtId="0" fontId="1" fillId="2" borderId="0" xfId="0" applyFont="1" applyFill="1" applyAlignment="1">
      <alignment wrapText="1"/>
    </xf>
    <xf numFmtId="0" fontId="0" fillId="0" borderId="2" xfId="0" applyFont="1" applyBorder="1"/>
    <xf numFmtId="17" fontId="0" fillId="0" borderId="2" xfId="0" applyNumberFormat="1" applyFont="1" applyBorder="1"/>
    <xf numFmtId="17" fontId="0" fillId="0" borderId="8"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2" xfId="0" applyNumberFormat="1" applyFont="1" applyFill="1" applyBorder="1"/>
    <xf numFmtId="1" fontId="4" fillId="4" borderId="2"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3" xfId="0" applyFont="1" applyBorder="1"/>
    <xf numFmtId="0" fontId="1" fillId="0" borderId="4" xfId="0" applyFont="1" applyBorder="1" applyAlignment="1">
      <alignment wrapText="1"/>
    </xf>
    <xf numFmtId="0" fontId="1" fillId="0" borderId="4" xfId="0" applyFont="1" applyFill="1" applyBorder="1" applyAlignment="1">
      <alignment horizontal="center" wrapText="1"/>
    </xf>
    <xf numFmtId="0" fontId="1" fillId="0" borderId="5" xfId="0" applyFont="1" applyBorder="1" applyAlignment="1">
      <alignment wrapText="1"/>
    </xf>
    <xf numFmtId="0" fontId="0" fillId="0" borderId="0" xfId="0" applyFont="1" applyAlignment="1">
      <alignment wrapText="1"/>
    </xf>
    <xf numFmtId="0" fontId="0" fillId="0" borderId="6" xfId="0" applyFont="1" applyBorder="1"/>
    <xf numFmtId="3" fontId="0" fillId="0" borderId="0" xfId="0" applyNumberFormat="1" applyFont="1" applyBorder="1"/>
    <xf numFmtId="3" fontId="0" fillId="5" borderId="0" xfId="0" applyNumberFormat="1" applyFont="1" applyFill="1" applyBorder="1"/>
    <xf numFmtId="3" fontId="0" fillId="0" borderId="7" xfId="0" applyNumberFormat="1" applyFont="1" applyBorder="1"/>
    <xf numFmtId="0" fontId="8" fillId="0" borderId="6" xfId="0" applyFont="1" applyFill="1" applyBorder="1" applyAlignment="1"/>
    <xf numFmtId="0" fontId="8" fillId="0" borderId="0" xfId="0" applyFont="1" applyFill="1" applyBorder="1"/>
    <xf numFmtId="0" fontId="4" fillId="0" borderId="0" xfId="0" applyFont="1" applyFill="1" applyBorder="1"/>
    <xf numFmtId="0" fontId="0" fillId="0" borderId="7" xfId="0" applyFont="1" applyBorder="1"/>
    <xf numFmtId="0" fontId="0" fillId="0" borderId="0" xfId="0" applyFont="1" applyFill="1" applyBorder="1"/>
    <xf numFmtId="0" fontId="8" fillId="0" borderId="9" xfId="0" applyFont="1" applyFill="1" applyBorder="1" applyAlignment="1"/>
    <xf numFmtId="0" fontId="8" fillId="0" borderId="10" xfId="0" applyFont="1" applyFill="1" applyBorder="1"/>
    <xf numFmtId="0" fontId="0" fillId="0" borderId="10" xfId="0" applyFont="1" applyBorder="1"/>
    <xf numFmtId="0" fontId="4" fillId="0" borderId="10" xfId="0" applyFont="1" applyFill="1" applyBorder="1"/>
    <xf numFmtId="0" fontId="0" fillId="0" borderId="11"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9"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2" xfId="0" applyNumberFormat="1" applyFont="1" applyFill="1" applyBorder="1"/>
    <xf numFmtId="0" fontId="0" fillId="6" borderId="0" xfId="0" applyFill="1"/>
    <xf numFmtId="0" fontId="1" fillId="6" borderId="0" xfId="0" applyFont="1" applyFill="1"/>
    <xf numFmtId="0" fontId="0" fillId="6" borderId="0" xfId="0" applyFont="1" applyFill="1" applyBorder="1"/>
    <xf numFmtId="0" fontId="0" fillId="6" borderId="0" xfId="0" applyNumberFormat="1" applyFont="1" applyFill="1" applyBorder="1" applyAlignment="1"/>
    <xf numFmtId="0" fontId="0" fillId="6" borderId="0" xfId="0" applyFont="1" applyFill="1" applyBorder="1" applyAlignment="1"/>
    <xf numFmtId="0" fontId="0" fillId="6" borderId="0" xfId="0" applyFont="1" applyFill="1"/>
    <xf numFmtId="0" fontId="1" fillId="0" borderId="0" xfId="0" applyFont="1" applyAlignment="1">
      <alignment horizontal="right"/>
    </xf>
    <xf numFmtId="0" fontId="0" fillId="0" borderId="2" xfId="0" applyBorder="1"/>
    <xf numFmtId="0" fontId="0" fillId="0" borderId="0" xfId="0" applyFont="1" applyAlignment="1">
      <alignment horizontal="right"/>
    </xf>
    <xf numFmtId="0" fontId="0" fillId="0" borderId="0" xfId="0" applyAlignment="1">
      <alignment horizontal="right"/>
    </xf>
    <xf numFmtId="0" fontId="10" fillId="0" borderId="0" xfId="0" applyFont="1" applyFill="1" applyBorder="1"/>
    <xf numFmtId="0" fontId="11" fillId="0" borderId="0" xfId="0" applyFont="1"/>
    <xf numFmtId="0" fontId="12" fillId="0" borderId="0" xfId="0" applyFont="1"/>
    <xf numFmtId="0" fontId="10" fillId="7" borderId="3" xfId="0" applyFont="1" applyFill="1" applyBorder="1"/>
    <xf numFmtId="0" fontId="10" fillId="7" borderId="4" xfId="0" applyFont="1" applyFill="1" applyBorder="1"/>
    <xf numFmtId="0" fontId="10" fillId="7" borderId="5" xfId="0" applyFont="1" applyFill="1" applyBorder="1"/>
    <xf numFmtId="0" fontId="10" fillId="7" borderId="12" xfId="0" applyFont="1" applyFill="1" applyBorder="1"/>
    <xf numFmtId="0" fontId="10" fillId="7" borderId="13" xfId="0" applyFont="1" applyFill="1" applyBorder="1"/>
    <xf numFmtId="0" fontId="10" fillId="7" borderId="14" xfId="0" applyFont="1" applyFill="1" applyBorder="1"/>
    <xf numFmtId="0" fontId="0" fillId="7" borderId="6" xfId="0" applyFill="1" applyBorder="1"/>
    <xf numFmtId="164" fontId="0" fillId="7" borderId="0" xfId="0" applyNumberFormat="1" applyFill="1" applyBorder="1"/>
    <xf numFmtId="0" fontId="10" fillId="8" borderId="6" xfId="0" applyFont="1" applyFill="1" applyBorder="1"/>
    <xf numFmtId="164" fontId="0" fillId="8" borderId="0" xfId="0" applyNumberFormat="1" applyFill="1" applyBorder="1"/>
    <xf numFmtId="164" fontId="0" fillId="8" borderId="15" xfId="0" applyNumberFormat="1" applyFill="1" applyBorder="1"/>
    <xf numFmtId="0" fontId="13" fillId="0" borderId="0" xfId="0" applyFont="1"/>
    <xf numFmtId="0" fontId="4" fillId="2" borderId="1" xfId="0" applyFont="1" applyFill="1" applyBorder="1"/>
    <xf numFmtId="43" fontId="5" fillId="9" borderId="2" xfId="1" applyFont="1" applyFill="1" applyBorder="1" applyAlignment="1">
      <alignment horizontal="center"/>
    </xf>
    <xf numFmtId="43" fontId="5" fillId="10" borderId="2" xfId="1" applyFont="1" applyFill="1" applyBorder="1" applyAlignment="1">
      <alignment horizontal="center"/>
    </xf>
    <xf numFmtId="43" fontId="5" fillId="11" borderId="2" xfId="1" applyFont="1" applyFill="1" applyBorder="1" applyAlignment="1">
      <alignment horizontal="center"/>
    </xf>
    <xf numFmtId="43" fontId="5" fillId="12" borderId="2" xfId="1" applyFont="1" applyFill="1" applyBorder="1" applyAlignment="1">
      <alignment horizontal="center"/>
    </xf>
    <xf numFmtId="43" fontId="5" fillId="13" borderId="2" xfId="1" applyFont="1" applyFill="1" applyBorder="1" applyAlignment="1">
      <alignment horizontal="center"/>
    </xf>
    <xf numFmtId="0" fontId="5" fillId="0" borderId="1" xfId="0" applyFont="1" applyBorder="1" applyAlignment="1">
      <alignment horizontal="center"/>
    </xf>
    <xf numFmtId="41" fontId="5" fillId="9" borderId="2" xfId="0" applyNumberFormat="1" applyFont="1" applyFill="1" applyBorder="1" applyAlignment="1"/>
    <xf numFmtId="41" fontId="5" fillId="10" borderId="2" xfId="1" applyNumberFormat="1" applyFont="1" applyFill="1" applyBorder="1" applyAlignment="1">
      <alignment horizontal="center"/>
    </xf>
    <xf numFmtId="41" fontId="5" fillId="11" borderId="2" xfId="1" applyNumberFormat="1" applyFont="1" applyFill="1" applyBorder="1" applyAlignment="1">
      <alignment horizontal="center"/>
    </xf>
    <xf numFmtId="41" fontId="5" fillId="12" borderId="2" xfId="1" applyNumberFormat="1" applyFont="1" applyFill="1" applyBorder="1" applyAlignment="1">
      <alignment horizontal="center"/>
    </xf>
    <xf numFmtId="41" fontId="5" fillId="13" borderId="2" xfId="1" applyNumberFormat="1" applyFont="1" applyFill="1" applyBorder="1" applyAlignment="1">
      <alignment horizontal="center"/>
    </xf>
    <xf numFmtId="0" fontId="0" fillId="0" borderId="0" xfId="0" applyFont="1" applyAlignment="1">
      <alignment horizontal="right" wrapText="1"/>
    </xf>
    <xf numFmtId="43" fontId="5" fillId="14" borderId="2" xfId="1" applyFont="1" applyFill="1" applyBorder="1" applyAlignment="1">
      <alignment horizontal="center"/>
    </xf>
    <xf numFmtId="43" fontId="11" fillId="9" borderId="2" xfId="1" applyFont="1" applyFill="1" applyBorder="1" applyAlignment="1">
      <alignment horizontal="center"/>
    </xf>
    <xf numFmtId="43" fontId="11" fillId="10" borderId="2" xfId="1" applyFont="1" applyFill="1" applyBorder="1" applyAlignment="1">
      <alignment horizontal="center"/>
    </xf>
    <xf numFmtId="43" fontId="11" fillId="11" borderId="2" xfId="1" applyFont="1" applyFill="1" applyBorder="1" applyAlignment="1">
      <alignment horizontal="center"/>
    </xf>
    <xf numFmtId="43" fontId="11" fillId="12" borderId="2" xfId="1" applyFont="1" applyFill="1" applyBorder="1" applyAlignment="1">
      <alignment horizontal="center"/>
    </xf>
    <xf numFmtId="43" fontId="11" fillId="13" borderId="2" xfId="1" applyFont="1" applyFill="1" applyBorder="1" applyAlignment="1">
      <alignment horizontal="center"/>
    </xf>
    <xf numFmtId="43" fontId="11" fillId="15" borderId="2" xfId="1" applyFont="1" applyFill="1" applyBorder="1" applyAlignment="1">
      <alignment horizontal="center"/>
    </xf>
    <xf numFmtId="43" fontId="11" fillId="14" borderId="2" xfId="1" applyFont="1" applyFill="1" applyBorder="1" applyAlignment="1">
      <alignment horizontal="center"/>
    </xf>
    <xf numFmtId="43" fontId="11" fillId="16" borderId="2" xfId="1" applyFont="1" applyFill="1" applyBorder="1" applyAlignment="1">
      <alignment horizontal="center"/>
    </xf>
    <xf numFmtId="43" fontId="5" fillId="15" borderId="2" xfId="1" applyFont="1" applyFill="1" applyBorder="1" applyAlignment="1">
      <alignment horizontal="center"/>
    </xf>
    <xf numFmtId="0" fontId="4" fillId="0" borderId="0" xfId="0" applyFont="1" applyFill="1" applyBorder="1" applyAlignment="1">
      <alignment horizontal="right"/>
    </xf>
    <xf numFmtId="43" fontId="5" fillId="5" borderId="2" xfId="1" applyFont="1" applyFill="1" applyBorder="1" applyAlignment="1">
      <alignment horizontal="center"/>
    </xf>
    <xf numFmtId="0" fontId="0" fillId="0" borderId="0" xfId="0" applyAlignment="1">
      <alignment horizontal="right" wrapText="1"/>
    </xf>
    <xf numFmtId="0" fontId="1" fillId="0" borderId="6" xfId="0" applyFont="1" applyBorder="1" applyAlignment="1">
      <alignment wrapText="1"/>
    </xf>
    <xf numFmtId="1" fontId="0" fillId="0" borderId="2" xfId="0" applyNumberFormat="1" applyFont="1" applyFill="1" applyBorder="1" applyAlignment="1"/>
    <xf numFmtId="17" fontId="0" fillId="0" borderId="0" xfId="0" applyNumberFormat="1" applyFont="1"/>
    <xf numFmtId="2" fontId="3" fillId="0" borderId="25" xfId="0" applyNumberFormat="1" applyFont="1" applyFill="1" applyBorder="1"/>
    <xf numFmtId="2" fontId="3" fillId="0" borderId="27" xfId="0" applyNumberFormat="1" applyFont="1" applyFill="1" applyBorder="1"/>
    <xf numFmtId="0" fontId="14" fillId="0" borderId="19" xfId="0" applyFont="1" applyBorder="1" applyAlignment="1">
      <alignment horizontal="center"/>
    </xf>
    <xf numFmtId="10" fontId="3" fillId="0" borderId="25" xfId="8" applyNumberFormat="1" applyFont="1" applyFill="1" applyBorder="1"/>
    <xf numFmtId="10" fontId="3" fillId="0" borderId="26" xfId="8" applyNumberFormat="1" applyFont="1" applyFill="1" applyBorder="1"/>
    <xf numFmtId="2" fontId="0" fillId="0" borderId="0" xfId="0" applyNumberFormat="1"/>
    <xf numFmtId="164" fontId="0" fillId="0" borderId="0" xfId="0" applyNumberFormat="1"/>
    <xf numFmtId="1" fontId="0" fillId="0" borderId="0" xfId="0" applyNumberFormat="1" applyFont="1"/>
    <xf numFmtId="43" fontId="11" fillId="14" borderId="1" xfId="1" applyFont="1" applyFill="1" applyBorder="1" applyAlignment="1">
      <alignment horizontal="center"/>
    </xf>
    <xf numFmtId="0" fontId="4" fillId="0" borderId="19" xfId="0" applyFont="1" applyBorder="1" applyAlignment="1">
      <alignment horizontal="center"/>
    </xf>
    <xf numFmtId="0" fontId="4" fillId="0" borderId="21" xfId="0" applyFont="1" applyBorder="1"/>
    <xf numFmtId="0" fontId="4" fillId="0" borderId="22" xfId="0" applyFont="1" applyBorder="1"/>
    <xf numFmtId="0" fontId="4" fillId="0" borderId="23" xfId="0" applyFont="1" applyBorder="1"/>
    <xf numFmtId="0" fontId="4" fillId="0" borderId="24" xfId="0" applyFont="1" applyBorder="1"/>
    <xf numFmtId="0" fontId="4" fillId="0" borderId="25" xfId="0" applyFont="1" applyBorder="1"/>
    <xf numFmtId="0" fontId="4" fillId="0" borderId="26" xfId="0" applyFont="1" applyBorder="1"/>
    <xf numFmtId="1" fontId="4" fillId="0" borderId="20" xfId="0" applyNumberFormat="1" applyFont="1" applyBorder="1"/>
    <xf numFmtId="1" fontId="4" fillId="0" borderId="28" xfId="0" applyNumberFormat="1" applyFont="1" applyBorder="1"/>
    <xf numFmtId="2" fontId="4" fillId="0" borderId="29" xfId="0" applyNumberFormat="1" applyFont="1" applyBorder="1"/>
    <xf numFmtId="2" fontId="4" fillId="0" borderId="30" xfId="0" applyNumberFormat="1" applyFont="1" applyBorder="1"/>
    <xf numFmtId="2" fontId="4" fillId="0" borderId="31" xfId="0" applyNumberFormat="1" applyFont="1" applyBorder="1"/>
    <xf numFmtId="0" fontId="4" fillId="0" borderId="32" xfId="0" applyFont="1" applyBorder="1"/>
    <xf numFmtId="165" fontId="4" fillId="0" borderId="2" xfId="7" applyNumberFormat="1" applyFont="1" applyBorder="1"/>
    <xf numFmtId="165" fontId="4" fillId="0" borderId="33" xfId="0" applyNumberFormat="1" applyFont="1" applyBorder="1"/>
    <xf numFmtId="165" fontId="4" fillId="0" borderId="2" xfId="0" applyNumberFormat="1" applyFont="1" applyBorder="1"/>
    <xf numFmtId="0" fontId="4" fillId="0" borderId="34" xfId="0" applyFont="1" applyBorder="1"/>
    <xf numFmtId="166" fontId="4" fillId="0" borderId="35" xfId="8" applyNumberFormat="1" applyFont="1" applyBorder="1"/>
    <xf numFmtId="10" fontId="4" fillId="0" borderId="36" xfId="8" applyNumberFormat="1" applyFont="1" applyBorder="1"/>
    <xf numFmtId="1" fontId="4" fillId="0" borderId="32" xfId="0" applyNumberFormat="1" applyFont="1" applyBorder="1"/>
    <xf numFmtId="1" fontId="4" fillId="0" borderId="2" xfId="0" applyNumberFormat="1" applyFont="1" applyBorder="1"/>
    <xf numFmtId="1" fontId="4" fillId="0" borderId="33" xfId="0" applyNumberFormat="1" applyFont="1" applyBorder="1"/>
    <xf numFmtId="1" fontId="4" fillId="0" borderId="34" xfId="0" applyNumberFormat="1" applyFont="1" applyBorder="1"/>
    <xf numFmtId="1" fontId="4" fillId="0" borderId="35" xfId="0" applyNumberFormat="1" applyFont="1" applyBorder="1"/>
    <xf numFmtId="1" fontId="4" fillId="0" borderId="36" xfId="0" applyNumberFormat="1" applyFont="1" applyBorder="1"/>
    <xf numFmtId="1" fontId="4" fillId="0" borderId="0" xfId="0" applyNumberFormat="1" applyFont="1"/>
    <xf numFmtId="0" fontId="16" fillId="0" borderId="0" xfId="0" applyFont="1"/>
    <xf numFmtId="1" fontId="3" fillId="0" borderId="25" xfId="0" applyNumberFormat="1" applyFont="1" applyFill="1" applyBorder="1"/>
    <xf numFmtId="1" fontId="3" fillId="0" borderId="27" xfId="0" applyNumberFormat="1" applyFont="1" applyFill="1" applyBorder="1"/>
    <xf numFmtId="1" fontId="4" fillId="0" borderId="29" xfId="0" applyNumberFormat="1" applyFont="1" applyBorder="1"/>
    <xf numFmtId="1" fontId="4" fillId="0" borderId="30" xfId="0" applyNumberFormat="1" applyFont="1" applyBorder="1"/>
    <xf numFmtId="1" fontId="4" fillId="0" borderId="31" xfId="0" applyNumberFormat="1" applyFont="1" applyBorder="1"/>
    <xf numFmtId="1" fontId="4" fillId="0" borderId="32" xfId="0" applyNumberFormat="1" applyFont="1" applyFill="1" applyBorder="1"/>
    <xf numFmtId="0" fontId="17" fillId="0" borderId="0" xfId="0" applyFont="1"/>
    <xf numFmtId="164" fontId="2" fillId="0" borderId="0" xfId="0" applyNumberFormat="1" applyFont="1"/>
    <xf numFmtId="0" fontId="18" fillId="0" borderId="0" xfId="0" applyFont="1"/>
    <xf numFmtId="0" fontId="18" fillId="0" borderId="0" xfId="0" applyFont="1" applyFill="1" applyBorder="1"/>
    <xf numFmtId="0" fontId="18" fillId="0" borderId="0" xfId="0" applyFont="1" applyAlignment="1">
      <alignment vertical="top"/>
    </xf>
    <xf numFmtId="0" fontId="18" fillId="0" borderId="0" xfId="0" applyFont="1" applyFill="1" applyBorder="1" applyAlignment="1">
      <alignment vertical="top"/>
    </xf>
    <xf numFmtId="164" fontId="18" fillId="0" borderId="0" xfId="0" applyNumberFormat="1" applyFont="1" applyAlignment="1">
      <alignment horizontal="center" vertical="center"/>
    </xf>
    <xf numFmtId="0" fontId="18" fillId="0" borderId="0" xfId="0" applyFont="1" applyBorder="1"/>
    <xf numFmtId="1" fontId="18" fillId="0" borderId="0" xfId="0" applyNumberFormat="1" applyFont="1"/>
    <xf numFmtId="0" fontId="19" fillId="0" borderId="0" xfId="0" applyFont="1" applyFill="1" applyBorder="1"/>
    <xf numFmtId="9" fontId="0" fillId="0" borderId="0" xfId="8" applyFont="1"/>
    <xf numFmtId="1" fontId="21" fillId="17" borderId="2" xfId="0" applyNumberFormat="1" applyFont="1" applyFill="1" applyBorder="1"/>
    <xf numFmtId="1" fontId="22" fillId="0" borderId="0" xfId="0" applyNumberFormat="1" applyFont="1"/>
    <xf numFmtId="164" fontId="18" fillId="0" borderId="0" xfId="0" applyNumberFormat="1" applyFont="1" applyBorder="1" applyAlignment="1">
      <alignment horizontal="center"/>
    </xf>
    <xf numFmtId="164" fontId="18" fillId="0" borderId="0" xfId="0" applyNumberFormat="1" applyFont="1" applyBorder="1" applyAlignment="1">
      <alignment horizontal="center" vertical="center"/>
    </xf>
    <xf numFmtId="43" fontId="18" fillId="0" borderId="0" xfId="0" applyNumberFormat="1" applyFont="1" applyBorder="1"/>
    <xf numFmtId="0" fontId="23" fillId="18" borderId="0" xfId="0" applyFont="1" applyFill="1"/>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0" xfId="0" applyFont="1" applyFill="1" applyBorder="1" applyAlignment="1">
      <alignment horizontal="center" wrapText="1"/>
    </xf>
    <xf numFmtId="0" fontId="20" fillId="0" borderId="7" xfId="0" applyFont="1" applyBorder="1" applyAlignment="1">
      <alignment horizontal="center"/>
    </xf>
    <xf numFmtId="0" fontId="0" fillId="0" borderId="0" xfId="0" applyFont="1" applyAlignment="1">
      <alignment horizontal="right" wrapText="1"/>
    </xf>
    <xf numFmtId="1" fontId="8" fillId="0" borderId="19" xfId="0" applyNumberFormat="1" applyFont="1" applyFill="1" applyBorder="1" applyAlignment="1">
      <alignment horizontal="center"/>
    </xf>
    <xf numFmtId="1" fontId="8" fillId="0" borderId="13" xfId="0" applyNumberFormat="1" applyFont="1" applyFill="1" applyBorder="1" applyAlignment="1">
      <alignment horizontal="center"/>
    </xf>
    <xf numFmtId="1" fontId="8" fillId="0" borderId="14" xfId="0" applyNumberFormat="1" applyFont="1" applyFill="1" applyBorder="1" applyAlignment="1">
      <alignment horizontal="center"/>
    </xf>
    <xf numFmtId="0" fontId="8" fillId="0" borderId="19"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1" fontId="8" fillId="0" borderId="19" xfId="0" applyNumberFormat="1" applyFont="1" applyBorder="1" applyAlignment="1">
      <alignment horizontal="center"/>
    </xf>
    <xf numFmtId="1" fontId="8" fillId="0" borderId="13" xfId="0" applyNumberFormat="1" applyFont="1" applyBorder="1" applyAlignment="1">
      <alignment horizontal="center"/>
    </xf>
    <xf numFmtId="1" fontId="8" fillId="0" borderId="14" xfId="0" applyNumberFormat="1"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cellXfs>
  <cellStyles count="9">
    <cellStyle name="Comma" xfId="7" builtinId="3"/>
    <cellStyle name="Comma 2" xfId="1"/>
    <cellStyle name="Comma 3" xfId="2"/>
    <cellStyle name="Normal" xfId="0" builtinId="0"/>
    <cellStyle name="Normal 2" xfId="3"/>
    <cellStyle name="Normal 3" xfId="4"/>
    <cellStyle name="Percent" xfId="8" builtinId="5"/>
    <cellStyle name="Percent 2" xfId="5"/>
    <cellStyle name="Percent 3" xfId="6"/>
  </cellStyles>
  <dxfs count="22">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layout/>
    </c:title>
    <c:plotArea>
      <c:layout>
        <c:manualLayout>
          <c:layoutTarget val="inner"/>
          <c:xMode val="edge"/>
          <c:yMode val="edge"/>
          <c:x val="8.8110224066532988E-2"/>
          <c:y val="0.11271058331595632"/>
          <c:w val="0.68044626490635662"/>
          <c:h val="0.73004041356256733"/>
        </c:manualLayout>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22.641455083333351</c:v>
                </c:pt>
                <c:pt idx="1">
                  <c:v>6.554679750000048</c:v>
                </c:pt>
                <c:pt idx="2">
                  <c:v>1.2212865833333051</c:v>
                </c:pt>
                <c:pt idx="3">
                  <c:v>1.222827583333346</c:v>
                </c:pt>
                <c:pt idx="4">
                  <c:v>-18.532779416666603</c:v>
                </c:pt>
                <c:pt idx="5">
                  <c:v>-19.912820666666647</c:v>
                </c:pt>
                <c:pt idx="6">
                  <c:v>-30.359046833333338</c:v>
                </c:pt>
                <c:pt idx="7">
                  <c:v>-19.241115749999999</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-8.2187814722052934</c:v>
                </c:pt>
                <c:pt idx="1">
                  <c:v>-8.2187814722052934</c:v>
                </c:pt>
                <c:pt idx="2">
                  <c:v>-8.2187814722052934</c:v>
                </c:pt>
                <c:pt idx="3">
                  <c:v>-8.2187814722052934</c:v>
                </c:pt>
                <c:pt idx="4">
                  <c:v>-8.2187814722052934</c:v>
                </c:pt>
                <c:pt idx="5">
                  <c:v>-8.2187814722052934</c:v>
                </c:pt>
                <c:pt idx="6">
                  <c:v>-8.2187814722052934</c:v>
                </c:pt>
                <c:pt idx="7">
                  <c:v>-8.2187814722052934</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24.03890597220532</c:v>
                </c:pt>
                <c:pt idx="1">
                  <c:v>24.03890597220532</c:v>
                </c:pt>
                <c:pt idx="2">
                  <c:v>24.03890597220532</c:v>
                </c:pt>
                <c:pt idx="3">
                  <c:v>24.03890597220532</c:v>
                </c:pt>
                <c:pt idx="4">
                  <c:v>24.03890597220532</c:v>
                </c:pt>
                <c:pt idx="5">
                  <c:v>24.03890597220532</c:v>
                </c:pt>
                <c:pt idx="6">
                  <c:v>24.03890597220532</c:v>
                </c:pt>
                <c:pt idx="7">
                  <c:v>24.03890597220532</c:v>
                </c:pt>
              </c:numCache>
            </c:numRef>
          </c:val>
        </c:ser>
        <c:dLbls/>
        <c:marker val="1"/>
        <c:axId val="155673344"/>
        <c:axId val="155684224"/>
      </c:lineChart>
      <c:catAx>
        <c:axId val="155673344"/>
        <c:scaling>
          <c:orientation val="minMax"/>
        </c:scaling>
        <c:axPos val="b"/>
        <c:numFmt formatCode="General" sourceLinked="1"/>
        <c:tickLblPos val="low"/>
        <c:txPr>
          <a:bodyPr rot="-5400000" vert="horz"/>
          <a:lstStyle/>
          <a:p>
            <a:pPr>
              <a:defRPr/>
            </a:pPr>
            <a:endParaRPr lang="en-US"/>
          </a:p>
        </c:txPr>
        <c:crossAx val="155684224"/>
        <c:crosses val="autoZero"/>
        <c:auto val="1"/>
        <c:lblAlgn val="ctr"/>
        <c:lblOffset val="100"/>
      </c:catAx>
      <c:valAx>
        <c:axId val="155684224"/>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layout/>
        </c:title>
        <c:numFmt formatCode="#,##0" sourceLinked="1"/>
        <c:tickLblPos val="nextTo"/>
        <c:crossAx val="155673344"/>
        <c:crosses val="autoZero"/>
        <c:crossBetween val="between"/>
      </c:valAx>
    </c:plotArea>
    <c:legend>
      <c:legendPos val="r"/>
      <c:layout>
        <c:manualLayout>
          <c:xMode val="edge"/>
          <c:yMode val="edge"/>
          <c:x val="0.77926287348074763"/>
          <c:y val="0.27968288791111223"/>
          <c:w val="0.20073256222141292"/>
          <c:h val="0.17822326337350355"/>
        </c:manualLayout>
      </c:layout>
    </c:legend>
    <c:plotVisOnly val="1"/>
    <c:dispBlanksAs val="gap"/>
  </c:chart>
  <c:txPr>
    <a:bodyPr/>
    <a:lstStyle/>
    <a:p>
      <a:pPr>
        <a:defRPr sz="12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18.855555999999979</c:v>
                </c:pt>
                <c:pt idx="1">
                  <c:v>37.303174999999896</c:v>
                </c:pt>
                <c:pt idx="2">
                  <c:v>48.654136999999992</c:v>
                </c:pt>
                <c:pt idx="3">
                  <c:v>63.221347999999921</c:v>
                </c:pt>
                <c:pt idx="4">
                  <c:v>87.029001999999991</c:v>
                </c:pt>
                <c:pt idx="5">
                  <c:v>113.49147300000004</c:v>
                </c:pt>
                <c:pt idx="6">
                  <c:v>143.56228100000021</c:v>
                </c:pt>
                <c:pt idx="7">
                  <c:v>169.50470900000005</c:v>
                </c:pt>
                <c:pt idx="8">
                  <c:v>194.38320500000032</c:v>
                </c:pt>
                <c:pt idx="9">
                  <c:v>230.80655100000035</c:v>
                </c:pt>
                <c:pt idx="10">
                  <c:v>253.0243760000003</c:v>
                </c:pt>
                <c:pt idx="11">
                  <c:v>271.6974610000002</c:v>
                </c:pt>
                <c:pt idx="12">
                  <c:v>280.82390400000008</c:v>
                </c:pt>
                <c:pt idx="13">
                  <c:v>293.08358000000021</c:v>
                </c:pt>
                <c:pt idx="14">
                  <c:v>300.9554370000003</c:v>
                </c:pt>
                <c:pt idx="15">
                  <c:v>307.2904530000003</c:v>
                </c:pt>
                <c:pt idx="16">
                  <c:v>321.04033600000037</c:v>
                </c:pt>
                <c:pt idx="17">
                  <c:v>336.71414700000037</c:v>
                </c:pt>
                <c:pt idx="18">
                  <c:v>353.02635800000053</c:v>
                </c:pt>
                <c:pt idx="19">
                  <c:v>365.07057500000064</c:v>
                </c:pt>
                <c:pt idx="20">
                  <c:v>368.14883300000065</c:v>
                </c:pt>
                <c:pt idx="21">
                  <c:v>361.27860200000077</c:v>
                </c:pt>
                <c:pt idx="22">
                  <c:v>357.61042500000076</c:v>
                </c:pt>
                <c:pt idx="23">
                  <c:v>350.35361800000078</c:v>
                </c:pt>
                <c:pt idx="24">
                  <c:v>340.02883300000099</c:v>
                </c:pt>
                <c:pt idx="25">
                  <c:v>342.855917000001</c:v>
                </c:pt>
                <c:pt idx="26">
                  <c:v>331.685393000001</c:v>
                </c:pt>
                <c:pt idx="27">
                  <c:v>313.6679730000011</c:v>
                </c:pt>
                <c:pt idx="28">
                  <c:v>305.10059400000114</c:v>
                </c:pt>
                <c:pt idx="29">
                  <c:v>302.77436800000123</c:v>
                </c:pt>
                <c:pt idx="30">
                  <c:v>315.44208700000104</c:v>
                </c:pt>
                <c:pt idx="31">
                  <c:v>330.63414200000079</c:v>
                </c:pt>
                <c:pt idx="32">
                  <c:v>342.00112800000079</c:v>
                </c:pt>
                <c:pt idx="33">
                  <c:v>356.27945000000068</c:v>
                </c:pt>
                <c:pt idx="34">
                  <c:v>365.97982500000057</c:v>
                </c:pt>
                <c:pt idx="35">
                  <c:v>365.00905700000044</c:v>
                </c:pt>
                <c:pt idx="36">
                  <c:v>357.69000700000038</c:v>
                </c:pt>
                <c:pt idx="37">
                  <c:v>349.45270000000039</c:v>
                </c:pt>
                <c:pt idx="38">
                  <c:v>345.7408360000004</c:v>
                </c:pt>
                <c:pt idx="39">
                  <c:v>344.2053600000005</c:v>
                </c:pt>
                <c:pt idx="40">
                  <c:v>344.51971100000048</c:v>
                </c:pt>
                <c:pt idx="41">
                  <c:v>354.66737300000057</c:v>
                </c:pt>
                <c:pt idx="42">
                  <c:v>373.70078900000033</c:v>
                </c:pt>
                <c:pt idx="43">
                  <c:v>389.00841800000023</c:v>
                </c:pt>
                <c:pt idx="44">
                  <c:v>403.33378700000037</c:v>
                </c:pt>
                <c:pt idx="45">
                  <c:v>412.47868000000051</c:v>
                </c:pt>
                <c:pt idx="46">
                  <c:v>405.94997300000057</c:v>
                </c:pt>
                <c:pt idx="47">
                  <c:v>379.68298800000059</c:v>
                </c:pt>
                <c:pt idx="48">
                  <c:v>338.40470200000061</c:v>
                </c:pt>
                <c:pt idx="49">
                  <c:v>294.68161900000075</c:v>
                </c:pt>
                <c:pt idx="50">
                  <c:v>255.65333300000077</c:v>
                </c:pt>
                <c:pt idx="51">
                  <c:v>223.2701660000007</c:v>
                </c:pt>
                <c:pt idx="52">
                  <c:v>204.90113600000063</c:v>
                </c:pt>
                <c:pt idx="53">
                  <c:v>197.64228200000059</c:v>
                </c:pt>
                <c:pt idx="54">
                  <c:v>197.06822600000066</c:v>
                </c:pt>
                <c:pt idx="55">
                  <c:v>190.16614100000072</c:v>
                </c:pt>
                <c:pt idx="56">
                  <c:v>180.42249700000104</c:v>
                </c:pt>
                <c:pt idx="57">
                  <c:v>176.83477900000128</c:v>
                </c:pt>
                <c:pt idx="58">
                  <c:v>180.64278800000136</c:v>
                </c:pt>
                <c:pt idx="59">
                  <c:v>157.28963500000134</c:v>
                </c:pt>
                <c:pt idx="60">
                  <c:v>123.92397400000129</c:v>
                </c:pt>
                <c:pt idx="61">
                  <c:v>87.035589000001551</c:v>
                </c:pt>
                <c:pt idx="62">
                  <c:v>65.49231100000145</c:v>
                </c:pt>
                <c:pt idx="63">
                  <c:v>41.312491000001614</c:v>
                </c:pt>
                <c:pt idx="64">
                  <c:v>10.738239000001613</c:v>
                </c:pt>
                <c:pt idx="65">
                  <c:v>-5.0236939999984997</c:v>
                </c:pt>
                <c:pt idx="66">
                  <c:v>-10.276577999998494</c:v>
                </c:pt>
                <c:pt idx="67">
                  <c:v>-15.658264999998437</c:v>
                </c:pt>
                <c:pt idx="68">
                  <c:v>-30.990351999998666</c:v>
                </c:pt>
                <c:pt idx="69">
                  <c:v>-40.86438499999872</c:v>
                </c:pt>
                <c:pt idx="70">
                  <c:v>-56.854518999998618</c:v>
                </c:pt>
                <c:pt idx="71">
                  <c:v>-81.664212999998426</c:v>
                </c:pt>
                <c:pt idx="72">
                  <c:v>-118.73528399999827</c:v>
                </c:pt>
                <c:pt idx="73">
                  <c:v>-146.65496299999836</c:v>
                </c:pt>
                <c:pt idx="74">
                  <c:v>-174.60508299999844</c:v>
                </c:pt>
                <c:pt idx="75">
                  <c:v>-211.67862799999853</c:v>
                </c:pt>
                <c:pt idx="76">
                  <c:v>-257.6130309999985</c:v>
                </c:pt>
                <c:pt idx="77">
                  <c:v>-294.92172399999856</c:v>
                </c:pt>
                <c:pt idx="78">
                  <c:v>-321.97618599999851</c:v>
                </c:pt>
                <c:pt idx="79">
                  <c:v>-342.18112699999858</c:v>
                </c:pt>
                <c:pt idx="80">
                  <c:v>-364.87493999999867</c:v>
                </c:pt>
                <c:pt idx="81">
                  <c:v>-392.31449399999872</c:v>
                </c:pt>
                <c:pt idx="82">
                  <c:v>-419.05291399999862</c:v>
                </c:pt>
                <c:pt idx="83">
                  <c:v>-445.97277499999848</c:v>
                </c:pt>
                <c:pt idx="84">
                  <c:v>-473.47554899999852</c:v>
                </c:pt>
                <c:pt idx="85">
                  <c:v>-499.22568999999828</c:v>
                </c:pt>
                <c:pt idx="86">
                  <c:v>-528.30924799999832</c:v>
                </c:pt>
                <c:pt idx="87">
                  <c:v>-550.90274499999839</c:v>
                </c:pt>
                <c:pt idx="88">
                  <c:v>-570.30726599999844</c:v>
                </c:pt>
                <c:pt idx="89">
                  <c:v>-585.19461299999841</c:v>
                </c:pt>
                <c:pt idx="90">
                  <c:v>-598.33955199999843</c:v>
                </c:pt>
                <c:pt idx="91">
                  <c:v>-614.42478699999845</c:v>
                </c:pt>
                <c:pt idx="92">
                  <c:v>-622.45785299999841</c:v>
                </c:pt>
                <c:pt idx="93">
                  <c:v>-641.31183499999838</c:v>
                </c:pt>
                <c:pt idx="94">
                  <c:v>-655.80747399999836</c:v>
                </c:pt>
                <c:pt idx="95">
                  <c:v>-676.86616399999832</c:v>
                </c:pt>
              </c:numCache>
            </c:numRef>
          </c:val>
        </c:ser>
        <c:dLbls/>
        <c:marker val="1"/>
        <c:axId val="160011776"/>
        <c:axId val="160013312"/>
      </c:lineChart>
      <c:dateAx>
        <c:axId val="160011776"/>
        <c:scaling>
          <c:orientation val="minMax"/>
        </c:scaling>
        <c:axPos val="b"/>
        <c:numFmt formatCode="mmm\-yy" sourceLinked="1"/>
        <c:tickLblPos val="nextTo"/>
        <c:crossAx val="160013312"/>
        <c:crosses val="autoZero"/>
        <c:auto val="1"/>
        <c:lblOffset val="100"/>
        <c:baseTimeUnit val="months"/>
      </c:dateAx>
      <c:valAx>
        <c:axId val="160013312"/>
        <c:scaling>
          <c:orientation val="minMax"/>
        </c:scaling>
        <c:axPos val="l"/>
        <c:majorGridlines/>
        <c:numFmt formatCode="#,##0" sourceLinked="1"/>
        <c:tickLblPos val="nextTo"/>
        <c:crossAx val="160011776"/>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layout/>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271.6974610000002</c:v>
                </c:pt>
                <c:pt idx="1">
                  <c:v>78.656157000000576</c:v>
                </c:pt>
                <c:pt idx="2">
                  <c:v>14.65543899999966</c:v>
                </c:pt>
                <c:pt idx="3">
                  <c:v>14.673931000000152</c:v>
                </c:pt>
                <c:pt idx="4">
                  <c:v>-222.39335299999925</c:v>
                </c:pt>
                <c:pt idx="5">
                  <c:v>-238.95384799999977</c:v>
                </c:pt>
                <c:pt idx="6">
                  <c:v>-364.30856200000005</c:v>
                </c:pt>
              </c:numCache>
            </c:numRef>
          </c:val>
        </c:ser>
        <c:dLbls/>
        <c:axId val="161017856"/>
        <c:axId val="161019392"/>
      </c:barChart>
      <c:catAx>
        <c:axId val="161017856"/>
        <c:scaling>
          <c:orientation val="minMax"/>
        </c:scaling>
        <c:axPos val="b"/>
        <c:numFmt formatCode="General" sourceLinked="1"/>
        <c:tickLblPos val="nextTo"/>
        <c:crossAx val="161019392"/>
        <c:crosses val="autoZero"/>
        <c:auto val="1"/>
        <c:lblAlgn val="ctr"/>
        <c:lblOffset val="100"/>
      </c:catAx>
      <c:valAx>
        <c:axId val="161019392"/>
        <c:scaling>
          <c:orientation val="minMax"/>
        </c:scaling>
        <c:axPos val="l"/>
        <c:majorGridlines/>
        <c:numFmt formatCode="0" sourceLinked="1"/>
        <c:tickLblPos val="nextTo"/>
        <c:crossAx val="161017856"/>
        <c:crosses val="autoZero"/>
        <c:crossBetween val="between"/>
      </c:valAx>
    </c:plotArea>
    <c:plotVisOnly val="1"/>
    <c:dispBlanksAs val="gap"/>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CU87"/>
  <sheetViews>
    <sheetView tabSelected="1" zoomScale="85" zoomScaleNormal="85" workbookViewId="0">
      <selection activeCell="A69" sqref="A69"/>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9" t="s">
        <v>96</v>
      </c>
      <c r="B1" s="10" t="s">
        <v>11</v>
      </c>
      <c r="C1" s="11" t="s">
        <v>12</v>
      </c>
      <c r="D1" s="11" t="s">
        <v>13</v>
      </c>
      <c r="E1" s="11" t="s">
        <v>14</v>
      </c>
      <c r="F1" s="11" t="s">
        <v>15</v>
      </c>
      <c r="G1" s="11" t="s">
        <v>16</v>
      </c>
      <c r="H1" s="11" t="s">
        <v>17</v>
      </c>
      <c r="I1" s="11" t="s">
        <v>18</v>
      </c>
      <c r="J1" s="11" t="s">
        <v>19</v>
      </c>
      <c r="K1" s="11" t="s">
        <v>20</v>
      </c>
      <c r="L1" s="11" t="s">
        <v>21</v>
      </c>
      <c r="M1" s="11" t="s">
        <v>22</v>
      </c>
      <c r="N1" s="11" t="s">
        <v>23</v>
      </c>
      <c r="O1" s="12" t="s">
        <v>24</v>
      </c>
      <c r="P1" s="13"/>
      <c r="Q1" s="13"/>
      <c r="R1" s="13"/>
      <c r="S1" s="13"/>
      <c r="T1" s="13"/>
      <c r="U1" s="13"/>
      <c r="V1" s="13"/>
      <c r="W1" s="13"/>
      <c r="X1" s="13"/>
      <c r="Y1" s="13"/>
      <c r="Z1" s="13"/>
      <c r="AA1" s="14"/>
      <c r="AB1" s="15"/>
      <c r="AC1" s="15"/>
      <c r="AD1" s="15"/>
      <c r="AE1" s="15"/>
      <c r="AF1" s="15"/>
      <c r="AG1" s="1"/>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row>
    <row r="2" spans="1:99">
      <c r="A2" s="14"/>
      <c r="B2" s="10" t="s">
        <v>0</v>
      </c>
      <c r="C2" s="16">
        <f>+'SF mapping'!D35</f>
        <v>18.855555999999979</v>
      </c>
      <c r="D2" s="16">
        <f>+'SF mapping'!E35</f>
        <v>18.447618999999918</v>
      </c>
      <c r="E2" s="16">
        <f>+'SF mapping'!F35</f>
        <v>11.350962000000095</v>
      </c>
      <c r="F2" s="16">
        <f>+'SF mapping'!G35</f>
        <v>14.567210999999929</v>
      </c>
      <c r="G2" s="16">
        <f>+'SF mapping'!H35</f>
        <v>23.80765400000007</v>
      </c>
      <c r="H2" s="16">
        <f>+'SF mapping'!I35</f>
        <v>26.46247100000005</v>
      </c>
      <c r="I2" s="16">
        <f>+'SF mapping'!J35</f>
        <v>30.07080800000017</v>
      </c>
      <c r="J2" s="16">
        <f>+'SF mapping'!K35</f>
        <v>25.942427999999836</v>
      </c>
      <c r="K2" s="16">
        <f>+'SF mapping'!L35</f>
        <v>24.878496000000268</v>
      </c>
      <c r="L2" s="16">
        <f>+'SF mapping'!M35</f>
        <v>36.423346000000038</v>
      </c>
      <c r="M2" s="16">
        <f>+'SF mapping'!N35</f>
        <v>22.217824999999948</v>
      </c>
      <c r="N2" s="16">
        <f>+'SF mapping'!O35</f>
        <v>18.673084999999901</v>
      </c>
      <c r="O2" s="17">
        <f>SUM(C2:N2)</f>
        <v>271.6974610000002</v>
      </c>
      <c r="P2" s="18"/>
      <c r="Q2" s="18"/>
      <c r="R2" s="18"/>
      <c r="S2" s="18"/>
      <c r="T2" s="18"/>
      <c r="U2" s="18"/>
      <c r="V2" s="18"/>
      <c r="W2" s="18"/>
      <c r="X2" s="18"/>
      <c r="Y2" s="18"/>
      <c r="Z2" s="18"/>
      <c r="AA2" s="19"/>
      <c r="AB2" s="14"/>
      <c r="AC2" s="14"/>
      <c r="AD2" s="14"/>
      <c r="AE2" s="14"/>
      <c r="AF2" s="14"/>
      <c r="AG2" s="19"/>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row>
    <row r="3" spans="1:99">
      <c r="A3" s="14"/>
      <c r="B3" s="10" t="s">
        <v>1</v>
      </c>
      <c r="C3" s="16">
        <f>+'SF mapping'!P35</f>
        <v>9.1264429999998811</v>
      </c>
      <c r="D3" s="16">
        <f>+'SF mapping'!Q35</f>
        <v>12.259676000000127</v>
      </c>
      <c r="E3" s="16">
        <f>+'SF mapping'!R35</f>
        <v>7.8718570000000909</v>
      </c>
      <c r="F3" s="16">
        <f>+'SF mapping'!S35</f>
        <v>6.335015999999996</v>
      </c>
      <c r="G3" s="16">
        <f>+'SF mapping'!T35</f>
        <v>13.749883000000068</v>
      </c>
      <c r="H3" s="16">
        <f>+'SF mapping'!U35</f>
        <v>15.673811000000001</v>
      </c>
      <c r="I3" s="16">
        <f>+'SF mapping'!V35</f>
        <v>16.312211000000161</v>
      </c>
      <c r="J3" s="16">
        <f>+'SF mapping'!W35</f>
        <v>12.044217000000117</v>
      </c>
      <c r="K3" s="16">
        <f>+'SF mapping'!X35</f>
        <v>3.0782580000000053</v>
      </c>
      <c r="L3" s="16">
        <f>+'SF mapping'!Y35</f>
        <v>-6.8702309999998761</v>
      </c>
      <c r="M3" s="16">
        <f>+'SF mapping'!Z35</f>
        <v>-3.6681770000000142</v>
      </c>
      <c r="N3" s="16">
        <f>+'SF mapping'!AA35</f>
        <v>-7.2568069999999807</v>
      </c>
      <c r="O3" s="17">
        <f t="shared" ref="O3:O9" si="0">SUM(C3:N3)</f>
        <v>78.656157000000576</v>
      </c>
      <c r="P3" s="18"/>
      <c r="Q3" s="18"/>
      <c r="R3" s="18"/>
      <c r="S3" s="18"/>
      <c r="T3" s="18"/>
      <c r="U3" s="18"/>
      <c r="V3" s="18"/>
      <c r="W3" s="18"/>
      <c r="X3" s="18"/>
      <c r="Y3" s="18"/>
      <c r="Z3" s="18"/>
      <c r="AA3" s="19"/>
      <c r="AB3" s="14"/>
      <c r="AC3" s="14"/>
      <c r="AD3" s="14"/>
      <c r="AE3" s="14"/>
      <c r="AF3" s="14"/>
      <c r="AG3" s="19"/>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row>
    <row r="4" spans="1:99" ht="11.25" customHeight="1">
      <c r="A4" s="168" t="s">
        <v>89</v>
      </c>
      <c r="B4" s="10" t="s">
        <v>2</v>
      </c>
      <c r="C4" s="16">
        <f>+'SF mapping'!AB35</f>
        <v>-10.324784999999792</v>
      </c>
      <c r="D4" s="16">
        <f>+'SF mapping'!AC35</f>
        <v>2.8270840000000135</v>
      </c>
      <c r="E4" s="16">
        <f>+'SF mapping'!AD35</f>
        <v>-11.170524</v>
      </c>
      <c r="F4" s="16">
        <f>+'SF mapping'!AE35</f>
        <v>-18.017419999999902</v>
      </c>
      <c r="G4" s="16">
        <f>+'SF mapping'!AF35</f>
        <v>-8.5673789999999599</v>
      </c>
      <c r="H4" s="16">
        <f>+'SF mapping'!AG35</f>
        <v>-2.326225999999906</v>
      </c>
      <c r="I4" s="16">
        <f>+'SF mapping'!AH35</f>
        <v>12.667718999999806</v>
      </c>
      <c r="J4" s="16">
        <f>+'SF mapping'!AI35</f>
        <v>15.192054999999755</v>
      </c>
      <c r="K4" s="16">
        <f>+'SF mapping'!AJ35</f>
        <v>11.366985999999997</v>
      </c>
      <c r="L4" s="16">
        <f>+'SF mapping'!AK35</f>
        <v>14.278321999999889</v>
      </c>
      <c r="M4" s="16">
        <f>+'SF mapping'!AL35</f>
        <v>9.7003749999998945</v>
      </c>
      <c r="N4" s="16">
        <f>+'SF mapping'!AM35</f>
        <v>-0.97076800000013463</v>
      </c>
      <c r="O4" s="17">
        <f t="shared" si="0"/>
        <v>14.65543899999966</v>
      </c>
      <c r="P4" s="18"/>
      <c r="Q4" s="18"/>
      <c r="R4" s="18"/>
      <c r="S4" s="18"/>
      <c r="T4" s="18"/>
      <c r="U4" s="18"/>
      <c r="V4" s="18"/>
      <c r="W4" s="18"/>
      <c r="X4" s="18"/>
      <c r="Y4" s="18"/>
      <c r="Z4" s="18"/>
      <c r="AA4" s="19"/>
      <c r="AB4" s="14"/>
      <c r="AC4" s="14"/>
      <c r="AD4" s="14"/>
      <c r="AE4" s="14"/>
      <c r="AF4" s="14"/>
      <c r="AG4" s="19"/>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row>
    <row r="5" spans="1:99">
      <c r="A5" s="168"/>
      <c r="B5" s="10" t="s">
        <v>3</v>
      </c>
      <c r="C5" s="16">
        <f>+'SF mapping'!AN35</f>
        <v>-7.3190500000000611</v>
      </c>
      <c r="D5" s="16">
        <f>+'SF mapping'!AO35</f>
        <v>-8.2373069999999871</v>
      </c>
      <c r="E5" s="16">
        <f>+'SF mapping'!AP35</f>
        <v>-3.7118639999999914</v>
      </c>
      <c r="F5" s="16">
        <f>+'SF mapping'!AQ35</f>
        <v>-1.5354759999999033</v>
      </c>
      <c r="G5" s="16">
        <f>+'SF mapping'!AR35</f>
        <v>0.31435099999998783</v>
      </c>
      <c r="H5" s="16">
        <f>+'SF mapping'!AS35</f>
        <v>10.147662000000082</v>
      </c>
      <c r="I5" s="16">
        <f>+'SF mapping'!AT35</f>
        <v>19.033415999999761</v>
      </c>
      <c r="J5" s="16">
        <f>+'SF mapping'!AU35</f>
        <v>15.307628999999906</v>
      </c>
      <c r="K5" s="16">
        <f>+'SF mapping'!AV35</f>
        <v>14.325369000000137</v>
      </c>
      <c r="L5" s="16">
        <f>+'SF mapping'!AW35</f>
        <v>9.1448930000001383</v>
      </c>
      <c r="M5" s="16">
        <f>+'SF mapping'!AX35</f>
        <v>-6.5287069999999403</v>
      </c>
      <c r="N5" s="16">
        <f>+'SF mapping'!AY35</f>
        <v>-26.266984999999977</v>
      </c>
      <c r="O5" s="17">
        <f t="shared" si="0"/>
        <v>14.673931000000152</v>
      </c>
      <c r="P5" s="18"/>
      <c r="Q5" s="18"/>
      <c r="R5" s="18"/>
      <c r="S5" s="18"/>
      <c r="T5" s="18"/>
      <c r="U5" s="18"/>
      <c r="V5" s="18"/>
      <c r="W5" s="18"/>
      <c r="X5" s="18"/>
      <c r="Y5" s="18"/>
      <c r="Z5" s="18"/>
      <c r="AA5" s="19"/>
      <c r="AB5" s="14"/>
      <c r="AC5" s="14"/>
      <c r="AD5" s="14"/>
      <c r="AE5" s="14"/>
      <c r="AF5" s="14"/>
      <c r="AG5" s="19"/>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row>
    <row r="6" spans="1:99">
      <c r="A6" s="14"/>
      <c r="B6" s="10" t="s">
        <v>4</v>
      </c>
      <c r="C6" s="16">
        <f>+'SF mapping'!AZ35</f>
        <v>-41.27828599999998</v>
      </c>
      <c r="D6" s="16">
        <f>+'SF mapping'!BA35</f>
        <v>-43.72308299999986</v>
      </c>
      <c r="E6" s="16">
        <f>+'SF mapping'!BB35</f>
        <v>-39.02828599999998</v>
      </c>
      <c r="F6" s="16">
        <f>+'SF mapping'!BC35</f>
        <v>-32.383167000000071</v>
      </c>
      <c r="G6" s="16">
        <f>+'SF mapping'!BD35</f>
        <v>-18.369030000000066</v>
      </c>
      <c r="H6" s="16">
        <f>+'SF mapping'!BE35</f>
        <v>-7.2588540000000421</v>
      </c>
      <c r="I6" s="16">
        <f>+'SF mapping'!BF35</f>
        <v>-0.57405599999992774</v>
      </c>
      <c r="J6" s="16">
        <f>+'SF mapping'!BG35</f>
        <v>-6.9020849999999427</v>
      </c>
      <c r="K6" s="16">
        <f>+'SF mapping'!BH35</f>
        <v>-9.7436439999996765</v>
      </c>
      <c r="L6" s="16">
        <f>+'SF mapping'!BI35</f>
        <v>-3.5877179999997679</v>
      </c>
      <c r="M6" s="16">
        <f>+'SF mapping'!BJ35</f>
        <v>3.8080090000000837</v>
      </c>
      <c r="N6" s="16">
        <f>+'SF mapping'!BK35</f>
        <v>-23.35315300000002</v>
      </c>
      <c r="O6" s="17">
        <f t="shared" si="0"/>
        <v>-222.39335299999925</v>
      </c>
      <c r="P6" s="18"/>
      <c r="Q6" s="18"/>
      <c r="R6" s="18"/>
      <c r="S6" s="18"/>
      <c r="T6" s="18"/>
      <c r="U6" s="18"/>
      <c r="V6" s="18"/>
      <c r="W6" s="18"/>
      <c r="X6" s="18"/>
      <c r="Y6" s="18"/>
      <c r="Z6" s="18"/>
      <c r="AA6" s="19"/>
      <c r="AB6" s="14"/>
      <c r="AC6" s="14"/>
      <c r="AD6" s="14"/>
      <c r="AE6" s="14"/>
      <c r="AF6" s="14"/>
      <c r="AG6" s="19"/>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row>
    <row r="7" spans="1:99">
      <c r="A7" s="14"/>
      <c r="B7" s="10" t="s">
        <v>25</v>
      </c>
      <c r="C7" s="16">
        <f>+'SF mapping'!BL35</f>
        <v>-33.365661000000046</v>
      </c>
      <c r="D7" s="16">
        <f>+'SF mapping'!BM35</f>
        <v>-36.888384999999744</v>
      </c>
      <c r="E7" s="16">
        <f>+'SF mapping'!BN35</f>
        <v>-21.5432780000001</v>
      </c>
      <c r="F7" s="16">
        <f>+'SF mapping'!BO35</f>
        <v>-24.179819999999836</v>
      </c>
      <c r="G7" s="16">
        <f>+'SF mapping'!BP35</f>
        <v>-30.574252000000001</v>
      </c>
      <c r="H7" s="16">
        <f>+'SF mapping'!BQ35</f>
        <v>-15.761933000000113</v>
      </c>
      <c r="I7" s="16">
        <f>+'SF mapping'!BR35</f>
        <v>-5.2528839999999946</v>
      </c>
      <c r="J7" s="16">
        <f>+'SF mapping'!BS35</f>
        <v>-5.3816869999999426</v>
      </c>
      <c r="K7" s="16">
        <f>+'SF mapping'!BT35</f>
        <v>-15.332087000000229</v>
      </c>
      <c r="L7" s="16">
        <f>+'SF mapping'!BU35</f>
        <v>-9.874033000000054</v>
      </c>
      <c r="M7" s="16">
        <f>+'SF mapping'!BV35</f>
        <v>-15.990133999999898</v>
      </c>
      <c r="N7" s="16">
        <f>+'SF mapping'!BW35</f>
        <v>-24.809693999999809</v>
      </c>
      <c r="O7" s="17">
        <f t="shared" si="0"/>
        <v>-238.95384799999977</v>
      </c>
      <c r="P7" s="18"/>
      <c r="Q7" s="18"/>
      <c r="R7" s="18"/>
      <c r="S7" s="18"/>
      <c r="T7" s="18"/>
      <c r="U7" s="18"/>
      <c r="V7" s="18"/>
      <c r="W7" s="18"/>
      <c r="X7" s="18"/>
      <c r="Y7" s="18"/>
      <c r="Z7" s="18"/>
      <c r="AA7" s="19"/>
      <c r="AB7" s="14"/>
      <c r="AC7" s="14"/>
      <c r="AD7" s="14"/>
      <c r="AE7" s="14"/>
      <c r="AF7" s="14"/>
      <c r="AG7" s="19"/>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row>
    <row r="8" spans="1:99">
      <c r="A8" s="14"/>
      <c r="B8" s="10" t="s">
        <v>26</v>
      </c>
      <c r="C8" s="16">
        <f>+'SF mapping'!BX35</f>
        <v>-37.071070999999847</v>
      </c>
      <c r="D8" s="16">
        <f>+'SF mapping'!BY35</f>
        <v>-27.919679000000087</v>
      </c>
      <c r="E8" s="16">
        <f>+'SF mapping'!BZ35</f>
        <v>-27.950120000000084</v>
      </c>
      <c r="F8" s="16">
        <f>+'SF mapping'!CA35</f>
        <v>-37.073545000000081</v>
      </c>
      <c r="G8" s="16">
        <f>+'SF mapping'!CB35</f>
        <v>-45.934402999999975</v>
      </c>
      <c r="H8" s="16">
        <f>+'SF mapping'!CC35</f>
        <v>-37.308693000000062</v>
      </c>
      <c r="I8" s="16">
        <f>+'SF mapping'!CD35</f>
        <v>-27.054461999999944</v>
      </c>
      <c r="J8" s="16">
        <f>+'SF mapping'!CE35</f>
        <v>-20.204941000000076</v>
      </c>
      <c r="K8" s="16">
        <f>+'SF mapping'!CF35</f>
        <v>-22.693813000000091</v>
      </c>
      <c r="L8" s="16">
        <f>+'SF mapping'!CG35</f>
        <v>-27.439554000000044</v>
      </c>
      <c r="M8" s="16">
        <f>+'SF mapping'!CH35</f>
        <v>-26.738419999999905</v>
      </c>
      <c r="N8" s="16">
        <f>+'SF mapping'!CI35</f>
        <v>-26.919860999999855</v>
      </c>
      <c r="O8" s="17">
        <f t="shared" si="0"/>
        <v>-364.30856200000005</v>
      </c>
      <c r="P8" s="18"/>
      <c r="Q8" s="18"/>
      <c r="R8" s="18"/>
      <c r="S8" s="18"/>
      <c r="T8" s="18"/>
      <c r="U8" s="18"/>
      <c r="V8" s="18"/>
      <c r="W8" s="18"/>
      <c r="X8" s="18"/>
      <c r="Y8" s="18"/>
      <c r="Z8" s="18"/>
      <c r="AA8" s="19"/>
      <c r="AB8" s="14"/>
      <c r="AC8" s="14"/>
      <c r="AD8" s="14"/>
      <c r="AE8" s="14"/>
      <c r="AF8" s="14"/>
      <c r="AG8" s="19"/>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row>
    <row r="9" spans="1:99">
      <c r="A9" s="14"/>
      <c r="B9" s="10" t="s">
        <v>27</v>
      </c>
      <c r="C9" s="16">
        <f>+'SF mapping'!CJ35</f>
        <v>-27.502774000000045</v>
      </c>
      <c r="D9" s="16">
        <f>+'SF mapping'!CK35</f>
        <v>-25.750140999999758</v>
      </c>
      <c r="E9" s="16">
        <f>+'SF mapping'!CL35</f>
        <v>-29.083558000000039</v>
      </c>
      <c r="F9" s="16">
        <f>+'SF mapping'!CM35</f>
        <v>-22.59349700000007</v>
      </c>
      <c r="G9" s="16">
        <f>+'SF mapping'!CN35</f>
        <v>-19.404521000000045</v>
      </c>
      <c r="H9" s="16">
        <f>+'SF mapping'!CO35</f>
        <v>-14.887346999999998</v>
      </c>
      <c r="I9" s="16">
        <f>+'SF mapping'!CP35</f>
        <v>-13.144939000000001</v>
      </c>
      <c r="J9" s="16">
        <f>+'SF mapping'!CQ35</f>
        <v>-16.085234999999997</v>
      </c>
      <c r="K9" s="16">
        <f>+'SF mapping'!CR35</f>
        <v>-8.0330660000000016</v>
      </c>
      <c r="L9" s="16">
        <f>+'SF mapping'!CS35</f>
        <v>-18.853981999999998</v>
      </c>
      <c r="M9" s="16">
        <f>+'SF mapping'!CT35</f>
        <v>-14.495639000000001</v>
      </c>
      <c r="N9" s="16">
        <f>+'SF mapping'!CU35</f>
        <v>-21.058690000000002</v>
      </c>
      <c r="O9" s="17">
        <f t="shared" si="0"/>
        <v>-230.89338899999998</v>
      </c>
      <c r="P9" s="18"/>
      <c r="Q9" s="18"/>
      <c r="R9" s="18"/>
      <c r="S9" s="18"/>
      <c r="T9" s="18"/>
      <c r="U9" s="18"/>
      <c r="V9" s="18"/>
      <c r="W9" s="18"/>
      <c r="X9" s="18"/>
      <c r="Y9" s="18"/>
      <c r="Z9" s="18"/>
      <c r="AA9" s="19"/>
      <c r="AB9" s="14"/>
      <c r="AC9" s="14"/>
      <c r="AD9" s="14"/>
      <c r="AE9" s="14"/>
      <c r="AF9" s="14"/>
      <c r="AG9" s="19"/>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row>
    <row r="10" spans="1:99">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row>
    <row r="11" spans="1:99">
      <c r="A11" s="14"/>
      <c r="B11" s="2" t="s">
        <v>10</v>
      </c>
      <c r="C11" s="20"/>
      <c r="D11" s="21"/>
      <c r="E11" s="14"/>
      <c r="F11" s="14"/>
      <c r="G11" s="14"/>
      <c r="H11" s="14"/>
      <c r="I11" s="14"/>
      <c r="J11" s="14"/>
      <c r="K11" s="14"/>
      <c r="L11" s="14"/>
      <c r="M11" s="14"/>
      <c r="N11" s="14"/>
      <c r="O11" s="14"/>
      <c r="P11" s="14"/>
      <c r="Q11" s="22"/>
      <c r="R11" s="22"/>
      <c r="S11" s="22"/>
      <c r="T11" s="22"/>
      <c r="U11" s="22"/>
      <c r="V11" s="22"/>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row>
    <row r="12" spans="1:99">
      <c r="A12" s="14"/>
      <c r="B12" s="14"/>
      <c r="C12" s="14"/>
      <c r="D12" s="14"/>
      <c r="E12" s="14"/>
      <c r="F12" s="14"/>
      <c r="G12" s="14"/>
      <c r="H12" s="14"/>
      <c r="I12" s="14"/>
      <c r="J12" s="14"/>
      <c r="K12" s="14"/>
      <c r="L12" s="14"/>
      <c r="M12" s="14"/>
      <c r="N12" s="14"/>
      <c r="O12" s="14"/>
      <c r="P12" s="14"/>
      <c r="Q12" s="22"/>
      <c r="R12" s="22"/>
      <c r="S12" s="22"/>
      <c r="T12" s="22"/>
      <c r="U12" s="22"/>
      <c r="V12" s="22"/>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row>
    <row r="13" spans="1:99" ht="76.5">
      <c r="A13" s="9" t="s">
        <v>71</v>
      </c>
      <c r="B13" s="23"/>
      <c r="C13" s="24" t="s">
        <v>28</v>
      </c>
      <c r="D13" s="24" t="s">
        <v>29</v>
      </c>
      <c r="E13" s="25" t="s">
        <v>30</v>
      </c>
      <c r="F13" s="24" t="s">
        <v>31</v>
      </c>
      <c r="G13" s="24" t="s">
        <v>32</v>
      </c>
      <c r="H13" s="26" t="s">
        <v>33</v>
      </c>
      <c r="I13" s="27"/>
      <c r="J13" s="164" t="s">
        <v>34</v>
      </c>
      <c r="K13" s="165"/>
      <c r="L13" s="165"/>
      <c r="M13" s="165"/>
      <c r="N13" s="165"/>
      <c r="O13" s="166"/>
      <c r="P13" s="14"/>
      <c r="Q13" s="167"/>
      <c r="R13" s="167"/>
      <c r="S13" s="167"/>
      <c r="T13" s="167"/>
      <c r="U13" s="167"/>
      <c r="V13" s="167"/>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row>
    <row r="14" spans="1:99" ht="13.5" customHeight="1">
      <c r="A14" s="14"/>
      <c r="B14" s="28" t="s">
        <v>0</v>
      </c>
      <c r="C14" s="29">
        <f>AVERAGE($C2:$N2)</f>
        <v>22.641455083333351</v>
      </c>
      <c r="D14" s="30"/>
      <c r="E14" s="30"/>
      <c r="F14" s="30"/>
      <c r="G14" s="29">
        <f>$G$22</f>
        <v>-8.2187814722052934</v>
      </c>
      <c r="H14" s="31">
        <f>$H$22</f>
        <v>24.03890597220532</v>
      </c>
      <c r="I14" s="19"/>
      <c r="J14" s="32" t="s">
        <v>35</v>
      </c>
      <c r="K14" s="33"/>
      <c r="L14" s="22"/>
      <c r="M14" s="34" t="str">
        <f>IF(C18&lt;G$22,"abnormally negative",IF(C18&gt;H$22,"abnormally positive","candidate for normal period"))</f>
        <v>abnormally negative</v>
      </c>
      <c r="N14" s="34"/>
      <c r="O14" s="35"/>
      <c r="P14" s="14"/>
      <c r="Q14" s="34"/>
      <c r="R14" s="34"/>
      <c r="S14" s="36"/>
      <c r="T14" s="34"/>
      <c r="U14" s="33"/>
      <c r="V14" s="36"/>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row>
    <row r="15" spans="1:99">
      <c r="A15" s="14"/>
      <c r="B15" s="28" t="s">
        <v>1</v>
      </c>
      <c r="C15" s="29">
        <f>AVERAGE($C3:$N3)</f>
        <v>6.554679750000048</v>
      </c>
      <c r="D15" s="30"/>
      <c r="E15" s="30"/>
      <c r="F15" s="30"/>
      <c r="G15" s="29">
        <f t="shared" ref="G15:G21" si="1">$G$22</f>
        <v>-8.2187814722052934</v>
      </c>
      <c r="H15" s="31">
        <f t="shared" ref="H15:H21" si="2">$H$22</f>
        <v>24.03890597220532</v>
      </c>
      <c r="I15" s="19"/>
      <c r="J15" s="32" t="s">
        <v>36</v>
      </c>
      <c r="K15" s="33"/>
      <c r="L15" s="22"/>
      <c r="M15" s="34" t="str">
        <f t="shared" ref="M15:M17" si="3">IF(C19&lt;G$22,"abnormally negative",IF(C19&gt;H$22,"abnormally positive","candidate for normal period"))</f>
        <v>abnormally negative</v>
      </c>
      <c r="N15" s="34"/>
      <c r="O15" s="35"/>
      <c r="P15" s="14"/>
      <c r="Q15" s="34"/>
      <c r="R15" s="34"/>
      <c r="S15" s="36"/>
      <c r="T15" s="34"/>
      <c r="U15" s="34"/>
      <c r="V15" s="36"/>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row>
    <row r="16" spans="1:99" ht="18">
      <c r="A16" s="163" t="s">
        <v>97</v>
      </c>
      <c r="B16" s="28" t="s">
        <v>2</v>
      </c>
      <c r="C16" s="29">
        <f>AVERAGE($C4:$N4)</f>
        <v>1.2212865833333051</v>
      </c>
      <c r="D16" s="30"/>
      <c r="E16" s="30"/>
      <c r="F16" s="30"/>
      <c r="G16" s="29">
        <f t="shared" si="1"/>
        <v>-8.2187814722052934</v>
      </c>
      <c r="H16" s="31">
        <f t="shared" si="2"/>
        <v>24.03890597220532</v>
      </c>
      <c r="I16" s="19"/>
      <c r="J16" s="32" t="s">
        <v>37</v>
      </c>
      <c r="K16" s="33"/>
      <c r="L16" s="22"/>
      <c r="M16" s="34" t="str">
        <f>IF(C20&lt;G$22,"abnormally negative",IF(C20&gt;H$22,"abnormally positive","candidate for normal period"))</f>
        <v>abnormally negative</v>
      </c>
      <c r="N16" s="34"/>
      <c r="O16" s="35"/>
      <c r="P16" s="14"/>
      <c r="Q16" s="34"/>
      <c r="R16" s="34"/>
      <c r="S16" s="36"/>
      <c r="T16" s="34"/>
      <c r="U16" s="34"/>
      <c r="V16" s="36"/>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row>
    <row r="17" spans="1:99">
      <c r="A17" s="14"/>
      <c r="B17" s="28" t="s">
        <v>3</v>
      </c>
      <c r="C17" s="29">
        <f>AVERAGE($C5:$N5)</f>
        <v>1.222827583333346</v>
      </c>
      <c r="D17" s="30"/>
      <c r="E17" s="30"/>
      <c r="F17" s="30"/>
      <c r="G17" s="29">
        <f t="shared" si="1"/>
        <v>-8.2187814722052934</v>
      </c>
      <c r="H17" s="31">
        <f t="shared" si="2"/>
        <v>24.03890597220532</v>
      </c>
      <c r="I17" s="19"/>
      <c r="J17" s="37" t="s">
        <v>38</v>
      </c>
      <c r="K17" s="38"/>
      <c r="L17" s="39"/>
      <c r="M17" s="40" t="str">
        <f t="shared" si="3"/>
        <v>abnormally negative</v>
      </c>
      <c r="N17" s="40"/>
      <c r="O17" s="41"/>
      <c r="P17" s="14"/>
      <c r="Q17" s="34"/>
      <c r="R17" s="34"/>
      <c r="S17" s="36"/>
      <c r="T17" s="34"/>
      <c r="U17" s="34"/>
      <c r="V17" s="36"/>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row>
    <row r="18" spans="1:99">
      <c r="A18" s="14"/>
      <c r="B18" s="28" t="s">
        <v>4</v>
      </c>
      <c r="C18" s="29">
        <f>AVERAGE($C6:$N6)</f>
        <v>-18.532779416666603</v>
      </c>
      <c r="D18" s="30"/>
      <c r="E18" s="30"/>
      <c r="F18" s="30"/>
      <c r="G18" s="29">
        <f t="shared" si="1"/>
        <v>-8.2187814722052934</v>
      </c>
      <c r="H18" s="31">
        <f t="shared" si="2"/>
        <v>24.03890597220532</v>
      </c>
      <c r="I18" s="19"/>
      <c r="J18" s="14"/>
      <c r="K18" s="14"/>
      <c r="L18" s="14"/>
      <c r="M18" s="14"/>
      <c r="N18" s="14"/>
      <c r="O18" s="14"/>
      <c r="P18" s="14"/>
      <c r="Q18" s="34"/>
      <c r="R18" s="34"/>
      <c r="S18" s="34"/>
      <c r="T18" s="34"/>
      <c r="U18" s="34"/>
      <c r="V18" s="36"/>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row>
    <row r="19" spans="1:99" ht="15">
      <c r="A19" s="14"/>
      <c r="B19" s="28" t="s">
        <v>25</v>
      </c>
      <c r="C19" s="29">
        <f t="shared" ref="C19:C20" si="4">AVERAGE($C7:$N7)</f>
        <v>-19.912820666666647</v>
      </c>
      <c r="D19" s="30"/>
      <c r="E19" s="30"/>
      <c r="F19" s="30"/>
      <c r="G19" s="29">
        <f t="shared" si="1"/>
        <v>-8.2187814722052934</v>
      </c>
      <c r="H19" s="31">
        <f t="shared" si="2"/>
        <v>24.03890597220532</v>
      </c>
      <c r="I19" s="19"/>
      <c r="J19" s="14"/>
      <c r="K19" s="14"/>
      <c r="L19" s="149"/>
      <c r="M19" s="150"/>
      <c r="N19" s="149"/>
      <c r="O19" s="149"/>
      <c r="P19" s="14"/>
      <c r="Q19" s="156"/>
      <c r="R19" s="34"/>
      <c r="S19" s="34"/>
      <c r="T19" s="34"/>
      <c r="U19" s="34"/>
      <c r="V19" s="36"/>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row>
    <row r="20" spans="1:99">
      <c r="A20" s="14"/>
      <c r="B20" s="28" t="s">
        <v>26</v>
      </c>
      <c r="C20" s="29">
        <f t="shared" si="4"/>
        <v>-30.359046833333338</v>
      </c>
      <c r="D20" s="30"/>
      <c r="E20" s="30"/>
      <c r="F20" s="30"/>
      <c r="G20" s="29">
        <f t="shared" si="1"/>
        <v>-8.2187814722052934</v>
      </c>
      <c r="H20" s="31">
        <f t="shared" si="2"/>
        <v>24.03890597220532</v>
      </c>
      <c r="I20" s="19"/>
      <c r="J20" s="14"/>
      <c r="K20" s="14"/>
      <c r="L20" s="149"/>
      <c r="M20" s="150"/>
      <c r="N20" s="149"/>
      <c r="O20" s="149"/>
      <c r="P20" s="14"/>
      <c r="Q20" s="34"/>
      <c r="R20" s="42"/>
      <c r="S20" s="42"/>
      <c r="T20" s="34"/>
      <c r="U20" s="42"/>
      <c r="V20" s="36"/>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row>
    <row r="21" spans="1:99">
      <c r="A21" s="14"/>
      <c r="B21" s="28" t="s">
        <v>27</v>
      </c>
      <c r="C21" s="29">
        <f>AVERAGE(C9:N9)</f>
        <v>-19.241115749999999</v>
      </c>
      <c r="D21" s="30"/>
      <c r="E21" s="30"/>
      <c r="F21" s="30"/>
      <c r="G21" s="29">
        <f t="shared" si="1"/>
        <v>-8.2187814722052934</v>
      </c>
      <c r="H21" s="31">
        <f t="shared" si="2"/>
        <v>24.03890597220532</v>
      </c>
      <c r="I21" s="19"/>
      <c r="J21" s="14"/>
      <c r="K21" s="14"/>
      <c r="L21" s="149"/>
      <c r="M21" s="150"/>
      <c r="N21" s="149"/>
      <c r="O21" s="149"/>
      <c r="P21" s="7"/>
      <c r="Q21" s="34"/>
      <c r="R21" s="34"/>
      <c r="S21" s="34"/>
      <c r="T21" s="34"/>
      <c r="U21" s="36"/>
      <c r="V21" s="36"/>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row>
    <row r="22" spans="1:99" ht="25.5">
      <c r="A22" s="14"/>
      <c r="B22" s="102" t="s">
        <v>39</v>
      </c>
      <c r="C22" s="43">
        <f>AVERAGE(C14:C17)</f>
        <v>7.9100622500000126</v>
      </c>
      <c r="D22" s="43">
        <f>STDEV(C14:C17)</f>
        <v>10.13755105104042</v>
      </c>
      <c r="E22" s="43">
        <f>COUNT(C14:C17)</f>
        <v>4</v>
      </c>
      <c r="F22" s="29">
        <f>3.182*(D22/SQRT(E22))</f>
        <v>16.128843722205307</v>
      </c>
      <c r="G22" s="29">
        <f t="shared" ref="G22" si="5">C22-F22</f>
        <v>-8.2187814722052934</v>
      </c>
      <c r="H22" s="31">
        <f t="shared" ref="H22" si="6">C22+F22</f>
        <v>24.03890597220532</v>
      </c>
      <c r="I22" s="14"/>
      <c r="J22" s="44"/>
      <c r="K22" s="14"/>
      <c r="L22" s="151"/>
      <c r="M22" s="152"/>
      <c r="N22" s="151"/>
      <c r="O22" s="149"/>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row>
    <row r="23" spans="1:99">
      <c r="A23" s="14"/>
      <c r="B23" s="45"/>
      <c r="C23" s="39"/>
      <c r="D23" s="39"/>
      <c r="E23" s="39"/>
      <c r="F23" s="39"/>
      <c r="G23" s="39"/>
      <c r="H23" s="41"/>
      <c r="I23" s="14"/>
      <c r="J23" s="14"/>
      <c r="K23" s="14"/>
      <c r="L23" s="14"/>
      <c r="M23" s="14"/>
      <c r="N23" s="14"/>
      <c r="O23" s="7"/>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row>
    <row r="24" spans="1:99">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row>
    <row r="25" spans="1:99">
      <c r="A25" s="14"/>
      <c r="B25" s="14"/>
      <c r="C25" s="19"/>
      <c r="D25" s="19"/>
      <c r="E25" s="19"/>
      <c r="F25" s="19"/>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row>
    <row r="26" spans="1:99">
      <c r="A26" s="14"/>
      <c r="B26" s="14"/>
      <c r="C26" s="19"/>
      <c r="D26" s="19"/>
      <c r="E26" s="19"/>
      <c r="F26" s="19"/>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row>
    <row r="27" spans="1:99">
      <c r="A27" s="14"/>
      <c r="B27" s="14"/>
      <c r="C27" s="19"/>
      <c r="D27" s="19"/>
      <c r="E27" s="19"/>
      <c r="F27" s="19"/>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row>
    <row r="28" spans="1:99">
      <c r="A28" s="14"/>
      <c r="B28" s="14"/>
      <c r="C28" s="19"/>
      <c r="D28" s="19"/>
      <c r="E28" s="19"/>
      <c r="F28" s="19"/>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row>
    <row r="29" spans="1:99">
      <c r="A29" s="14"/>
      <c r="B29" s="14"/>
      <c r="C29" s="19"/>
      <c r="D29" s="19"/>
      <c r="E29" s="19"/>
      <c r="F29" s="19"/>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row>
    <row r="30" spans="1:99">
      <c r="A30" s="14"/>
      <c r="B30" s="14"/>
      <c r="C30" s="22"/>
      <c r="D30" s="22"/>
      <c r="E30" s="20"/>
      <c r="F30" s="21"/>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row>
    <row r="31" spans="1:99">
      <c r="A31" s="14"/>
      <c r="B31" s="14"/>
      <c r="C31" s="22"/>
      <c r="D31" s="22"/>
      <c r="E31" s="20"/>
      <c r="F31" s="21"/>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row>
    <row r="32" spans="1:99">
      <c r="A32" s="14"/>
      <c r="B32" s="14"/>
      <c r="C32" s="22"/>
      <c r="D32" s="22"/>
      <c r="E32" s="21"/>
      <c r="F32" s="21"/>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row>
    <row r="33" spans="1:99">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row>
    <row r="34" spans="1:99">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row>
    <row r="35" spans="1:99">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row>
    <row r="36" spans="1:99">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row>
    <row r="37" spans="1:99">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row>
    <row r="38" spans="1:99">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row>
    <row r="39" spans="1:99">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row>
    <row r="40" spans="1:99">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row>
    <row r="41" spans="1:99">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row>
    <row r="42" spans="1:99">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row>
    <row r="43" spans="1:99">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row>
    <row r="44" spans="1:99">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row>
    <row r="45" spans="1:99">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row>
    <row r="46" spans="1:99">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row>
    <row r="47" spans="1:99">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row>
    <row r="48" spans="1:99">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row>
    <row r="49" spans="1:99">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row>
    <row r="50" spans="1:99">
      <c r="A50" s="14"/>
      <c r="B50" s="22"/>
      <c r="C50" s="46"/>
      <c r="D50" s="46"/>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row>
    <row r="51" spans="1:99">
      <c r="A51" s="14"/>
      <c r="B51" s="22"/>
      <c r="C51" s="20"/>
      <c r="D51" s="21"/>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row>
    <row r="52" spans="1:99">
      <c r="A52" s="14"/>
      <c r="B52" s="22"/>
      <c r="C52" s="20"/>
      <c r="D52" s="21"/>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row>
    <row r="53" spans="1:99">
      <c r="A53" s="14"/>
      <c r="B53" s="22"/>
      <c r="C53" s="20"/>
      <c r="D53" s="21"/>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row>
    <row r="54" spans="1:99">
      <c r="A54" s="14"/>
      <c r="B54" s="22"/>
      <c r="C54" s="20"/>
      <c r="D54" s="21"/>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row>
    <row r="55" spans="1:99">
      <c r="A55" s="14"/>
      <c r="B55" s="22"/>
      <c r="C55" s="20"/>
      <c r="D55" s="21"/>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row>
    <row r="56" spans="1:99">
      <c r="A56" s="14"/>
      <c r="B56" s="22"/>
      <c r="C56" s="20"/>
      <c r="D56" s="21"/>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row>
    <row r="57" spans="1:99" s="6" customFormat="1" ht="60.75" customHeight="1">
      <c r="A57" s="47" t="s">
        <v>72</v>
      </c>
      <c r="B57" s="44"/>
      <c r="C57" s="48">
        <v>38443</v>
      </c>
      <c r="D57" s="48">
        <v>38473</v>
      </c>
      <c r="E57" s="48">
        <v>38504</v>
      </c>
      <c r="F57" s="48">
        <v>38534</v>
      </c>
      <c r="G57" s="48">
        <v>38565</v>
      </c>
      <c r="H57" s="48">
        <v>38596</v>
      </c>
      <c r="I57" s="48">
        <v>38626</v>
      </c>
      <c r="J57" s="48">
        <v>38657</v>
      </c>
      <c r="K57" s="48">
        <v>38687</v>
      </c>
      <c r="L57" s="48">
        <v>38718</v>
      </c>
      <c r="M57" s="48">
        <v>38749</v>
      </c>
      <c r="N57" s="48">
        <v>38777</v>
      </c>
      <c r="O57" s="48">
        <v>38808</v>
      </c>
      <c r="P57" s="48">
        <v>38838</v>
      </c>
      <c r="Q57" s="48">
        <v>38869</v>
      </c>
      <c r="R57" s="48">
        <v>38899</v>
      </c>
      <c r="S57" s="48">
        <v>38930</v>
      </c>
      <c r="T57" s="48">
        <v>38961</v>
      </c>
      <c r="U57" s="48">
        <v>38991</v>
      </c>
      <c r="V57" s="48">
        <v>39022</v>
      </c>
      <c r="W57" s="48">
        <v>39052</v>
      </c>
      <c r="X57" s="48">
        <v>39083</v>
      </c>
      <c r="Y57" s="48">
        <v>39114</v>
      </c>
      <c r="Z57" s="48">
        <v>39142</v>
      </c>
      <c r="AA57" s="48">
        <v>39173</v>
      </c>
      <c r="AB57" s="48">
        <v>39203</v>
      </c>
      <c r="AC57" s="48">
        <v>39234</v>
      </c>
      <c r="AD57" s="48">
        <v>39264</v>
      </c>
      <c r="AE57" s="48">
        <v>39295</v>
      </c>
      <c r="AF57" s="48">
        <v>39326</v>
      </c>
      <c r="AG57" s="48">
        <v>39356</v>
      </c>
      <c r="AH57" s="48">
        <v>39387</v>
      </c>
      <c r="AI57" s="48">
        <v>39417</v>
      </c>
      <c r="AJ57" s="48">
        <v>39448</v>
      </c>
      <c r="AK57" s="48">
        <v>39479</v>
      </c>
      <c r="AL57" s="48">
        <v>39508</v>
      </c>
      <c r="AM57" s="48">
        <v>39539</v>
      </c>
      <c r="AN57" s="48">
        <v>39569</v>
      </c>
      <c r="AO57" s="48">
        <v>39600</v>
      </c>
      <c r="AP57" s="48">
        <v>39630</v>
      </c>
      <c r="AQ57" s="48">
        <v>39661</v>
      </c>
      <c r="AR57" s="48">
        <v>39692</v>
      </c>
      <c r="AS57" s="48">
        <v>39722</v>
      </c>
      <c r="AT57" s="48">
        <v>39753</v>
      </c>
      <c r="AU57" s="48">
        <v>39783</v>
      </c>
      <c r="AV57" s="48">
        <v>39814</v>
      </c>
      <c r="AW57" s="48">
        <v>39845</v>
      </c>
      <c r="AX57" s="48">
        <v>39873</v>
      </c>
      <c r="AY57" s="48">
        <v>39904</v>
      </c>
      <c r="AZ57" s="48">
        <v>39934</v>
      </c>
      <c r="BA57" s="48">
        <v>39965</v>
      </c>
      <c r="BB57" s="48">
        <v>39995</v>
      </c>
      <c r="BC57" s="48">
        <v>40026</v>
      </c>
      <c r="BD57" s="48">
        <v>40057</v>
      </c>
      <c r="BE57" s="48">
        <v>40087</v>
      </c>
      <c r="BF57" s="48">
        <v>40118</v>
      </c>
      <c r="BG57" s="48">
        <v>40148</v>
      </c>
      <c r="BH57" s="48">
        <v>40179</v>
      </c>
      <c r="BI57" s="48">
        <v>40210</v>
      </c>
      <c r="BJ57" s="48">
        <v>40238</v>
      </c>
      <c r="BK57" s="48">
        <v>40269</v>
      </c>
      <c r="BL57" s="48">
        <v>40299</v>
      </c>
      <c r="BM57" s="48">
        <v>40330</v>
      </c>
      <c r="BN57" s="48">
        <v>40360</v>
      </c>
      <c r="BO57" s="48">
        <v>40391</v>
      </c>
      <c r="BP57" s="48">
        <v>40422</v>
      </c>
      <c r="BQ57" s="48">
        <v>40452</v>
      </c>
      <c r="BR57" s="48">
        <v>40483</v>
      </c>
      <c r="BS57" s="48">
        <v>40513</v>
      </c>
      <c r="BT57" s="48">
        <v>40544</v>
      </c>
      <c r="BU57" s="48">
        <v>40575</v>
      </c>
      <c r="BV57" s="48">
        <v>40603</v>
      </c>
      <c r="BW57" s="48">
        <v>40634</v>
      </c>
      <c r="BX57" s="48">
        <v>40664</v>
      </c>
      <c r="BY57" s="48">
        <v>40695</v>
      </c>
      <c r="BZ57" s="48">
        <v>40725</v>
      </c>
      <c r="CA57" s="48">
        <v>40756</v>
      </c>
      <c r="CB57" s="48">
        <v>40787</v>
      </c>
      <c r="CC57" s="48">
        <v>40817</v>
      </c>
      <c r="CD57" s="48">
        <v>40848</v>
      </c>
      <c r="CE57" s="48">
        <v>40878</v>
      </c>
      <c r="CF57" s="48">
        <v>40909</v>
      </c>
      <c r="CG57" s="48">
        <v>40940</v>
      </c>
      <c r="CH57" s="48">
        <v>40969</v>
      </c>
      <c r="CI57" s="48">
        <v>41000</v>
      </c>
      <c r="CJ57" s="48">
        <v>41030</v>
      </c>
      <c r="CK57" s="48">
        <v>41061</v>
      </c>
      <c r="CL57" s="48">
        <v>41091</v>
      </c>
      <c r="CM57" s="48">
        <v>41122</v>
      </c>
      <c r="CN57" s="48">
        <v>41153</v>
      </c>
      <c r="CO57" s="48">
        <v>41183</v>
      </c>
      <c r="CP57" s="48">
        <v>41214</v>
      </c>
      <c r="CQ57" s="48">
        <v>41244</v>
      </c>
      <c r="CR57" s="48">
        <v>41275</v>
      </c>
      <c r="CS57" s="48">
        <v>41306</v>
      </c>
      <c r="CT57" s="48">
        <v>41334</v>
      </c>
      <c r="CU57" s="44"/>
    </row>
    <row r="58" spans="1:99" s="6" customFormat="1">
      <c r="A58" s="44"/>
      <c r="B58" s="44" t="s">
        <v>40</v>
      </c>
      <c r="C58" s="49">
        <f>SUM($C$2:C$2)</f>
        <v>18.855555999999979</v>
      </c>
      <c r="D58" s="49">
        <f>SUM($C$2:D$2)</f>
        <v>37.303174999999896</v>
      </c>
      <c r="E58" s="49">
        <f>SUM($C$2:E$2)</f>
        <v>48.654136999999992</v>
      </c>
      <c r="F58" s="49">
        <f>SUM($C$2:F$2)</f>
        <v>63.221347999999921</v>
      </c>
      <c r="G58" s="49">
        <f>SUM($C$2:G$2)</f>
        <v>87.029001999999991</v>
      </c>
      <c r="H58" s="49">
        <f>SUM($C$2:H$2)</f>
        <v>113.49147300000004</v>
      </c>
      <c r="I58" s="49">
        <f>SUM($C$2:I$2)</f>
        <v>143.56228100000021</v>
      </c>
      <c r="J58" s="49">
        <f>SUM($C$2:J$2)</f>
        <v>169.50470900000005</v>
      </c>
      <c r="K58" s="49">
        <f>SUM($C$2:K$2)</f>
        <v>194.38320500000032</v>
      </c>
      <c r="L58" s="49">
        <f>SUM($C$2:L$2)</f>
        <v>230.80655100000035</v>
      </c>
      <c r="M58" s="49">
        <f>SUM($C$2:M$2)</f>
        <v>253.0243760000003</v>
      </c>
      <c r="N58" s="49">
        <f>SUM($C$2:N$2)</f>
        <v>271.6974610000002</v>
      </c>
      <c r="O58" s="49">
        <f>SUM($N$58,$C$3:C$3)</f>
        <v>280.82390400000008</v>
      </c>
      <c r="P58" s="49">
        <f>SUM($N$58,$C$3:D$3)</f>
        <v>293.08358000000021</v>
      </c>
      <c r="Q58" s="49">
        <f>SUM($N$58,$C$3:E$3)</f>
        <v>300.9554370000003</v>
      </c>
      <c r="R58" s="49">
        <f>SUM($N$58,$C$3:F$3)</f>
        <v>307.2904530000003</v>
      </c>
      <c r="S58" s="49">
        <f>SUM($N$58,$C$3:G$3)</f>
        <v>321.04033600000037</v>
      </c>
      <c r="T58" s="49">
        <f>SUM($N$58,$C$3:H$3)</f>
        <v>336.71414700000037</v>
      </c>
      <c r="U58" s="49">
        <f>SUM($N$58,$C$3:I$3)</f>
        <v>353.02635800000053</v>
      </c>
      <c r="V58" s="49">
        <f>SUM($N$58,$C$3:J$3)</f>
        <v>365.07057500000064</v>
      </c>
      <c r="W58" s="49">
        <f>SUM($N$58,$C$3:K$3)</f>
        <v>368.14883300000065</v>
      </c>
      <c r="X58" s="49">
        <f>SUM($N$58,$C$3:L$3)</f>
        <v>361.27860200000077</v>
      </c>
      <c r="Y58" s="49">
        <f>SUM($N$58,$C$3:M$3)</f>
        <v>357.61042500000076</v>
      </c>
      <c r="Z58" s="49">
        <f>SUM($N$58,$C$3:N$3)</f>
        <v>350.35361800000078</v>
      </c>
      <c r="AA58" s="49">
        <f>SUM($Z$58,$C$4:C$4)</f>
        <v>340.02883300000099</v>
      </c>
      <c r="AB58" s="49">
        <f>SUM($Z$58,$C$4:D$4)</f>
        <v>342.855917000001</v>
      </c>
      <c r="AC58" s="49">
        <f>SUM($Z$58,$C$4:E$4)</f>
        <v>331.685393000001</v>
      </c>
      <c r="AD58" s="49">
        <f>SUM($Z$58,$C$4:F$4)</f>
        <v>313.6679730000011</v>
      </c>
      <c r="AE58" s="49">
        <f>SUM($Z$58,$C$4:G$4)</f>
        <v>305.10059400000114</v>
      </c>
      <c r="AF58" s="49">
        <f>SUM($Z$58,$C$4:H$4)</f>
        <v>302.77436800000123</v>
      </c>
      <c r="AG58" s="49">
        <f>SUM($Z$58,$C$4:I$4)</f>
        <v>315.44208700000104</v>
      </c>
      <c r="AH58" s="49">
        <f>SUM($Z$58,$C$4:J$4)</f>
        <v>330.63414200000079</v>
      </c>
      <c r="AI58" s="49">
        <f>SUM($Z$58,$C$4:K$4)</f>
        <v>342.00112800000079</v>
      </c>
      <c r="AJ58" s="49">
        <f>SUM($Z$58,$C$4:L$4)</f>
        <v>356.27945000000068</v>
      </c>
      <c r="AK58" s="49">
        <f>SUM($Z$58,$C$4:M$4)</f>
        <v>365.97982500000057</v>
      </c>
      <c r="AL58" s="49">
        <f>SUM($Z$58,$C$4:N$4)</f>
        <v>365.00905700000044</v>
      </c>
      <c r="AM58" s="49">
        <f>SUM($AL$58,$C$5:C$5)</f>
        <v>357.69000700000038</v>
      </c>
      <c r="AN58" s="49">
        <f>SUM($AL$58,$C$5:D$5)</f>
        <v>349.45270000000039</v>
      </c>
      <c r="AO58" s="49">
        <f>SUM($AL$58,$C$5:E$5)</f>
        <v>345.7408360000004</v>
      </c>
      <c r="AP58" s="49">
        <f>SUM($AL$58,$C$5:F$5)</f>
        <v>344.2053600000005</v>
      </c>
      <c r="AQ58" s="49">
        <f>SUM($AL$58,$C$5:G$5)</f>
        <v>344.51971100000048</v>
      </c>
      <c r="AR58" s="49">
        <f>SUM($AL$58,$C$5:H$5)</f>
        <v>354.66737300000057</v>
      </c>
      <c r="AS58" s="49">
        <f>SUM($AL$58,$C$5:I$5)</f>
        <v>373.70078900000033</v>
      </c>
      <c r="AT58" s="49">
        <f>SUM($AL$58,$C$5:J$5)</f>
        <v>389.00841800000023</v>
      </c>
      <c r="AU58" s="49">
        <f>SUM($AL$58,$C$5:K$5)</f>
        <v>403.33378700000037</v>
      </c>
      <c r="AV58" s="49">
        <f>SUM($AL$58,$C$5:L$5)</f>
        <v>412.47868000000051</v>
      </c>
      <c r="AW58" s="49">
        <f>SUM($AL$58,$C$5:M$5)</f>
        <v>405.94997300000057</v>
      </c>
      <c r="AX58" s="49">
        <f>SUM($AL$58,$C$5:N$5)</f>
        <v>379.68298800000059</v>
      </c>
      <c r="AY58" s="49">
        <f>SUM($AX$58,$C$6:C$6)</f>
        <v>338.40470200000061</v>
      </c>
      <c r="AZ58" s="49">
        <f>SUM($AX$58,$C$6:D$6)</f>
        <v>294.68161900000075</v>
      </c>
      <c r="BA58" s="49">
        <f>SUM($AX$58,$C$6:E$6)</f>
        <v>255.65333300000077</v>
      </c>
      <c r="BB58" s="49">
        <f>SUM($AX$58,$C$6:F$6)</f>
        <v>223.2701660000007</v>
      </c>
      <c r="BC58" s="49">
        <f>SUM($AX$58,$C$6:G$6)</f>
        <v>204.90113600000063</v>
      </c>
      <c r="BD58" s="49">
        <f>SUM($AX$58,$C$6:H$6)</f>
        <v>197.64228200000059</v>
      </c>
      <c r="BE58" s="49">
        <f>SUM($AX$58,$C$6:I$6)</f>
        <v>197.06822600000066</v>
      </c>
      <c r="BF58" s="49">
        <f>SUM($AX$58,$C$6:J$6)</f>
        <v>190.16614100000072</v>
      </c>
      <c r="BG58" s="49">
        <f>SUM($AX$58,$C$6:K$6)</f>
        <v>180.42249700000104</v>
      </c>
      <c r="BH58" s="49">
        <f>SUM($AX$58,$C$6:L$6)</f>
        <v>176.83477900000128</v>
      </c>
      <c r="BI58" s="49">
        <f>SUM($AX$58,$C$6:M$6)</f>
        <v>180.64278800000136</v>
      </c>
      <c r="BJ58" s="49">
        <f>SUM($AX$58,$C$6:N$6)</f>
        <v>157.28963500000134</v>
      </c>
      <c r="BK58" s="49">
        <f>SUM($BJ$58,$C$7:C$7)</f>
        <v>123.92397400000129</v>
      </c>
      <c r="BL58" s="49">
        <f>SUM($BJ$58,$C$7:D$7)</f>
        <v>87.035589000001551</v>
      </c>
      <c r="BM58" s="49">
        <f>SUM($BJ$58,$C$7:E$7)</f>
        <v>65.49231100000145</v>
      </c>
      <c r="BN58" s="49">
        <f>SUM($BJ$58,$C$7:F$7)</f>
        <v>41.312491000001614</v>
      </c>
      <c r="BO58" s="49">
        <f>SUM($BJ$58,$C$7:G$7)</f>
        <v>10.738239000001613</v>
      </c>
      <c r="BP58" s="49">
        <f>SUM($BJ$58,$C$7:H$7)</f>
        <v>-5.0236939999984997</v>
      </c>
      <c r="BQ58" s="49">
        <f>SUM($BJ$58,$C$7:I$7)</f>
        <v>-10.276577999998494</v>
      </c>
      <c r="BR58" s="49">
        <f>SUM($BJ$58,$C$7:J$7)</f>
        <v>-15.658264999998437</v>
      </c>
      <c r="BS58" s="49">
        <f>SUM($BJ$58,$C$7:K$7)</f>
        <v>-30.990351999998666</v>
      </c>
      <c r="BT58" s="49">
        <f>SUM($BJ$58,$C$7:L$7)</f>
        <v>-40.86438499999872</v>
      </c>
      <c r="BU58" s="49">
        <f>SUM($BJ$58,$C$7:M$7)</f>
        <v>-56.854518999998618</v>
      </c>
      <c r="BV58" s="49">
        <f>SUM($BJ$58,$C$7:N$7)</f>
        <v>-81.664212999998426</v>
      </c>
      <c r="BW58" s="49">
        <f>SUM($BV$58,$C$8:C$8)</f>
        <v>-118.73528399999827</v>
      </c>
      <c r="BX58" s="49">
        <f>SUM($BV$58,$C$8:D$8)</f>
        <v>-146.65496299999836</v>
      </c>
      <c r="BY58" s="49">
        <f>SUM($BV$58,$C$8:E$8)</f>
        <v>-174.60508299999844</v>
      </c>
      <c r="BZ58" s="49">
        <f>SUM($BV$58,$C$8:F$8)</f>
        <v>-211.67862799999853</v>
      </c>
      <c r="CA58" s="49">
        <f>SUM($BV$58,$C$8:G$8)</f>
        <v>-257.6130309999985</v>
      </c>
      <c r="CB58" s="49">
        <f>SUM($BV$58,$C$8:H$8)</f>
        <v>-294.92172399999856</v>
      </c>
      <c r="CC58" s="49">
        <f>SUM($BV$58,$C$8:I$8)</f>
        <v>-321.97618599999851</v>
      </c>
      <c r="CD58" s="49">
        <f>SUM($BV$58,$C$8:J$8)</f>
        <v>-342.18112699999858</v>
      </c>
      <c r="CE58" s="49">
        <f>SUM($BV$58,$C$8:K$8)</f>
        <v>-364.87493999999867</v>
      </c>
      <c r="CF58" s="49">
        <f>SUM($BV$58,$C$8:L$8)</f>
        <v>-392.31449399999872</v>
      </c>
      <c r="CG58" s="49">
        <f>SUM($BV$58,$C$8:M$8)</f>
        <v>-419.05291399999862</v>
      </c>
      <c r="CH58" s="49">
        <f>SUM($BV$58,$C$8:N$8)</f>
        <v>-445.97277499999848</v>
      </c>
      <c r="CI58" s="49">
        <f>SUM($CH$58,$C$9:C$9)</f>
        <v>-473.47554899999852</v>
      </c>
      <c r="CJ58" s="49">
        <f>SUM($CH$58,$C$9:D$9)</f>
        <v>-499.22568999999828</v>
      </c>
      <c r="CK58" s="49">
        <f>SUM($CH$58,$C$9:E$9)</f>
        <v>-528.30924799999832</v>
      </c>
      <c r="CL58" s="49">
        <f>SUM($CH$58,$C$9:F$9)</f>
        <v>-550.90274499999839</v>
      </c>
      <c r="CM58" s="49">
        <f>SUM($CH$58,$C$9:G$9)</f>
        <v>-570.30726599999844</v>
      </c>
      <c r="CN58" s="49">
        <f>SUM($CH$58,$C$9:H$9)</f>
        <v>-585.19461299999841</v>
      </c>
      <c r="CO58" s="49">
        <f>SUM($CH$58,$C$9:I$9)</f>
        <v>-598.33955199999843</v>
      </c>
      <c r="CP58" s="49">
        <f>SUM($CH$58,$C$9:J$9)</f>
        <v>-614.42478699999845</v>
      </c>
      <c r="CQ58" s="49">
        <f>SUM($CH$58,$C$9:K$9)</f>
        <v>-622.45785299999841</v>
      </c>
      <c r="CR58" s="49">
        <f>SUM($CH$58,$C$9:L$9)</f>
        <v>-641.31183499999838</v>
      </c>
      <c r="CS58" s="49">
        <f>SUM($CH$58,$C$9:M$9)</f>
        <v>-655.80747399999836</v>
      </c>
      <c r="CT58" s="49">
        <f>SUM($CH$58,$C$9:N$9)</f>
        <v>-676.86616399999832</v>
      </c>
      <c r="CU58" s="44"/>
    </row>
    <row r="59" spans="1:99" s="6" customFormat="1">
      <c r="A59" s="44"/>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row>
    <row r="60" spans="1:99" s="6" customFormat="1">
      <c r="A60" s="44"/>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row>
    <row r="61" spans="1:99" s="6" customFormat="1">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row>
    <row r="62" spans="1:99" s="6" customFormat="1">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row>
    <row r="63" spans="1:99" s="6" customFormat="1">
      <c r="A63" s="44"/>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row>
    <row r="64" spans="1:99" s="6" customFormat="1">
      <c r="A64" s="44"/>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row>
    <row r="65" spans="1:99" s="6" customFormat="1">
      <c r="A65" s="44"/>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row>
    <row r="66" spans="1:99" s="6" customFormat="1">
      <c r="A66" s="44"/>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row>
    <row r="67" spans="1:99" s="6" customFormat="1">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row>
    <row r="68" spans="1:99" s="6" customFormat="1">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row>
    <row r="69" spans="1:99" s="6" customFormat="1">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row>
    <row r="70" spans="1:99" s="6" customFormat="1">
      <c r="A70" s="44"/>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row>
    <row r="71" spans="1:99" s="6" customFormat="1">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row>
    <row r="72" spans="1:99" s="6" customFormat="1">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row>
    <row r="73" spans="1:99" s="6" customFormat="1">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row>
    <row r="74" spans="1:99" s="6" customFormat="1">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row>
    <row r="75" spans="1:99" s="6" customFormat="1">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row>
    <row r="76" spans="1:99" s="6" customFormat="1">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row>
    <row r="77" spans="1:99" s="6" customFormat="1">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row>
    <row r="78" spans="1:99" s="6" customFormat="1">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row>
    <row r="79" spans="1:99" s="6" customFormat="1">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4"/>
      <c r="BY79" s="44"/>
      <c r="BZ79" s="44"/>
      <c r="CA79" s="44"/>
      <c r="CB79" s="44"/>
      <c r="CC79" s="44"/>
      <c r="CD79" s="44"/>
      <c r="CE79" s="44"/>
      <c r="CF79" s="44"/>
      <c r="CG79" s="44"/>
      <c r="CH79" s="44"/>
      <c r="CI79" s="44"/>
      <c r="CJ79" s="44"/>
      <c r="CK79" s="44"/>
      <c r="CL79" s="44"/>
      <c r="CM79" s="44"/>
      <c r="CN79" s="44"/>
      <c r="CO79" s="44"/>
      <c r="CP79" s="44"/>
      <c r="CQ79" s="44"/>
      <c r="CR79" s="44"/>
      <c r="CS79" s="44"/>
      <c r="CT79" s="44"/>
      <c r="CU79" s="44"/>
    </row>
    <row r="80" spans="1:99" s="6" customFormat="1">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4"/>
      <c r="BY80" s="44"/>
      <c r="BZ80" s="44"/>
      <c r="CA80" s="44"/>
      <c r="CB80" s="44"/>
      <c r="CC80" s="44"/>
      <c r="CD80" s="44"/>
      <c r="CE80" s="44"/>
      <c r="CF80" s="44"/>
      <c r="CG80" s="44"/>
      <c r="CH80" s="44"/>
      <c r="CI80" s="44"/>
      <c r="CJ80" s="44"/>
      <c r="CK80" s="44"/>
      <c r="CL80" s="44"/>
      <c r="CM80" s="44"/>
      <c r="CN80" s="44"/>
      <c r="CO80" s="44"/>
      <c r="CP80" s="44"/>
      <c r="CQ80" s="44"/>
      <c r="CR80" s="44"/>
      <c r="CS80" s="44"/>
      <c r="CT80" s="44"/>
      <c r="CU80" s="44"/>
    </row>
    <row r="81" spans="1:99" s="6" customFormat="1">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row>
    <row r="82" spans="1:99">
      <c r="A82" s="14"/>
      <c r="B82" s="22"/>
      <c r="C82" s="20"/>
      <c r="D82" s="21"/>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row>
    <row r="83" spans="1:99">
      <c r="A83" s="14"/>
      <c r="B83" s="22"/>
      <c r="C83" s="20"/>
      <c r="D83" s="21"/>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row>
    <row r="84" spans="1:99">
      <c r="A84" s="14"/>
      <c r="B84" s="22"/>
      <c r="C84" s="20"/>
      <c r="D84" s="21"/>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row>
    <row r="85" spans="1:99">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c r="CU85" s="14"/>
    </row>
    <row r="86" spans="1:99">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row>
    <row r="87" spans="1:99">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c r="CU87" s="14"/>
    </row>
  </sheetData>
  <mergeCells count="3">
    <mergeCell ref="J13:O13"/>
    <mergeCell ref="Q13:V13"/>
    <mergeCell ref="A4:A5"/>
  </mergeCells>
  <pageMargins left="0.19685039370078741" right="0.15748031496062992" top="0.51181102362204722" bottom="0.39370078740157483" header="0.31496062992125984" footer="0.31496062992125984"/>
  <pageSetup scale="64" orientation="landscape" r:id="rId1"/>
  <rowBreaks count="1" manualBreakCount="1">
    <brk id="56" max="16383" man="1"/>
  </rowBreaks>
  <colBreaks count="1" manualBreakCount="1">
    <brk id="16" max="1048575" man="1"/>
  </colBreaks>
  <drawing r:id="rId2"/>
  <legacyDrawing r:id="rId3"/>
</worksheet>
</file>

<file path=xl/worksheets/sheet2.xml><?xml version="1.0" encoding="utf-8"?>
<worksheet xmlns="http://schemas.openxmlformats.org/spreadsheetml/2006/main" xmlns:r="http://schemas.openxmlformats.org/officeDocument/2006/relationships">
  <dimension ref="A1:DE45"/>
  <sheetViews>
    <sheetView zoomScale="85" zoomScaleNormal="85" workbookViewId="0"/>
  </sheetViews>
  <sheetFormatPr defaultRowHeight="12.75"/>
  <cols>
    <col min="1" max="1" width="74.5" customWidth="1"/>
    <col min="2" max="2" width="9.5" customWidth="1"/>
    <col min="3" max="3" width="41.5" customWidth="1"/>
    <col min="4" max="92" width="12.875" bestFit="1" customWidth="1"/>
    <col min="93" max="93" width="11.875" bestFit="1" customWidth="1"/>
  </cols>
  <sheetData>
    <row r="1" spans="2:109">
      <c r="B1" s="51"/>
      <c r="C1" s="51"/>
      <c r="D1" s="51"/>
      <c r="E1" s="51"/>
      <c r="F1" s="51"/>
      <c r="G1" s="51"/>
      <c r="H1" s="51"/>
      <c r="I1" s="51"/>
      <c r="J1" s="51"/>
      <c r="K1" s="51"/>
    </row>
    <row r="2" spans="2:109">
      <c r="B2" s="52" t="s">
        <v>42</v>
      </c>
      <c r="C2" s="53"/>
      <c r="D2" s="54"/>
      <c r="E2" s="55"/>
      <c r="F2" s="56"/>
      <c r="G2" s="56"/>
      <c r="H2" s="56"/>
      <c r="I2" s="56"/>
      <c r="J2" s="56"/>
      <c r="K2" s="56"/>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row>
    <row r="3" spans="2:109">
      <c r="B3" s="1"/>
      <c r="C3" s="22"/>
      <c r="D3" s="20"/>
      <c r="E3" s="21"/>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0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row>
    <row r="4" spans="2:109">
      <c r="B4" s="14"/>
      <c r="C4" s="10"/>
      <c r="D4" s="50">
        <v>38443</v>
      </c>
      <c r="E4" s="50">
        <v>38473</v>
      </c>
      <c r="F4" s="50">
        <v>38504</v>
      </c>
      <c r="G4" s="50">
        <v>38534</v>
      </c>
      <c r="H4" s="50">
        <v>38565</v>
      </c>
      <c r="I4" s="50">
        <v>38596</v>
      </c>
      <c r="J4" s="50">
        <v>38626</v>
      </c>
      <c r="K4" s="50">
        <v>38657</v>
      </c>
      <c r="L4" s="50">
        <v>38687</v>
      </c>
      <c r="M4" s="50">
        <v>38718</v>
      </c>
      <c r="N4" s="50">
        <v>38749</v>
      </c>
      <c r="O4" s="50">
        <v>38777</v>
      </c>
      <c r="P4" s="50">
        <v>38808</v>
      </c>
      <c r="Q4" s="50">
        <v>38838</v>
      </c>
      <c r="R4" s="50">
        <v>38869</v>
      </c>
      <c r="S4" s="50">
        <v>38899</v>
      </c>
      <c r="T4" s="50">
        <v>38930</v>
      </c>
      <c r="U4" s="50">
        <v>38961</v>
      </c>
      <c r="V4" s="50">
        <v>38991</v>
      </c>
      <c r="W4" s="50">
        <v>39022</v>
      </c>
      <c r="X4" s="50">
        <v>39052</v>
      </c>
      <c r="Y4" s="50">
        <v>39083</v>
      </c>
      <c r="Z4" s="50">
        <v>39114</v>
      </c>
      <c r="AA4" s="50">
        <v>39142</v>
      </c>
      <c r="AB4" s="50">
        <v>39173</v>
      </c>
      <c r="AC4" s="50">
        <v>39203</v>
      </c>
      <c r="AD4" s="50">
        <v>39234</v>
      </c>
      <c r="AE4" s="50">
        <v>39264</v>
      </c>
      <c r="AF4" s="50">
        <v>39295</v>
      </c>
      <c r="AG4" s="50">
        <v>39326</v>
      </c>
      <c r="AH4" s="50">
        <v>39356</v>
      </c>
      <c r="AI4" s="50">
        <v>39387</v>
      </c>
      <c r="AJ4" s="50">
        <v>39417</v>
      </c>
      <c r="AK4" s="50">
        <v>39448</v>
      </c>
      <c r="AL4" s="50">
        <v>39479</v>
      </c>
      <c r="AM4" s="50">
        <v>39508</v>
      </c>
      <c r="AN4" s="50">
        <v>39539</v>
      </c>
      <c r="AO4" s="50">
        <v>39569</v>
      </c>
      <c r="AP4" s="50">
        <v>39600</v>
      </c>
      <c r="AQ4" s="50">
        <v>39630</v>
      </c>
      <c r="AR4" s="50">
        <v>39661</v>
      </c>
      <c r="AS4" s="50">
        <v>39692</v>
      </c>
      <c r="AT4" s="50">
        <v>39722</v>
      </c>
      <c r="AU4" s="50">
        <v>39753</v>
      </c>
      <c r="AV4" s="50">
        <v>39783</v>
      </c>
      <c r="AW4" s="50">
        <v>39814</v>
      </c>
      <c r="AX4" s="50">
        <v>39845</v>
      </c>
      <c r="AY4" s="50">
        <v>39873</v>
      </c>
      <c r="AZ4" s="50">
        <v>39904</v>
      </c>
      <c r="BA4" s="50">
        <v>39934</v>
      </c>
      <c r="BB4" s="50">
        <v>39965</v>
      </c>
      <c r="BC4" s="50">
        <v>39995</v>
      </c>
      <c r="BD4" s="50">
        <v>40026</v>
      </c>
      <c r="BE4" s="50">
        <v>40057</v>
      </c>
      <c r="BF4" s="50">
        <v>40087</v>
      </c>
      <c r="BG4" s="50">
        <v>40118</v>
      </c>
      <c r="BH4" s="50">
        <v>40148</v>
      </c>
      <c r="BI4" s="50">
        <v>40179</v>
      </c>
      <c r="BJ4" s="50">
        <v>40210</v>
      </c>
      <c r="BK4" s="50">
        <v>40238</v>
      </c>
      <c r="BL4" s="50">
        <v>40269</v>
      </c>
      <c r="BM4" s="50">
        <v>40299</v>
      </c>
      <c r="BN4" s="50">
        <v>40330</v>
      </c>
      <c r="BO4" s="50">
        <v>40360</v>
      </c>
      <c r="BP4" s="50">
        <v>40391</v>
      </c>
      <c r="BQ4" s="50">
        <v>40422</v>
      </c>
      <c r="BR4" s="50">
        <v>40452</v>
      </c>
      <c r="BS4" s="50">
        <v>40483</v>
      </c>
      <c r="BT4" s="50">
        <v>40513</v>
      </c>
      <c r="BU4" s="50">
        <v>40544</v>
      </c>
      <c r="BV4" s="50">
        <v>40575</v>
      </c>
      <c r="BW4" s="50">
        <v>40603</v>
      </c>
      <c r="BX4" s="50">
        <v>40634</v>
      </c>
      <c r="BY4" s="50">
        <v>40664</v>
      </c>
      <c r="BZ4" s="50">
        <v>40695</v>
      </c>
      <c r="CA4" s="50">
        <v>40725</v>
      </c>
      <c r="CB4" s="50">
        <v>40756</v>
      </c>
      <c r="CC4" s="50">
        <v>40787</v>
      </c>
      <c r="CD4" s="50">
        <v>40817</v>
      </c>
      <c r="CE4" s="50">
        <v>40848</v>
      </c>
      <c r="CF4" s="50">
        <v>40878</v>
      </c>
      <c r="CG4" s="50">
        <v>40909</v>
      </c>
      <c r="CH4" s="50">
        <v>40940</v>
      </c>
      <c r="CI4" s="50">
        <v>40969</v>
      </c>
      <c r="CJ4" s="50">
        <v>41000</v>
      </c>
      <c r="CK4" s="50">
        <v>41030</v>
      </c>
      <c r="CL4" s="50">
        <v>41061</v>
      </c>
      <c r="CM4" s="50">
        <v>41091</v>
      </c>
      <c r="CN4" s="50">
        <v>41122</v>
      </c>
      <c r="CO4" s="14"/>
      <c r="CP4" s="14"/>
      <c r="CQ4" s="14"/>
      <c r="CR4" s="14"/>
      <c r="CS4" s="14"/>
      <c r="CT4" s="14"/>
      <c r="CU4" s="14"/>
      <c r="CV4" s="14"/>
    </row>
    <row r="5" spans="2:109">
      <c r="B5" s="57" t="s">
        <v>43</v>
      </c>
      <c r="C5" s="58" t="s">
        <v>70</v>
      </c>
      <c r="D5" s="103">
        <v>1137.6881205665036</v>
      </c>
      <c r="E5" s="103">
        <v>955.66508004996399</v>
      </c>
      <c r="F5" s="103">
        <v>939.52929883764978</v>
      </c>
      <c r="G5" s="103">
        <v>870.41413766697656</v>
      </c>
      <c r="H5" s="103">
        <v>918.23185773063619</v>
      </c>
      <c r="I5" s="103">
        <v>1000.8795303884087</v>
      </c>
      <c r="J5" s="103">
        <v>1064.329896913189</v>
      </c>
      <c r="K5" s="103">
        <v>1272.2834643934953</v>
      </c>
      <c r="L5" s="103">
        <v>1446.6889600888626</v>
      </c>
      <c r="M5" s="103">
        <v>1395.3233220725574</v>
      </c>
      <c r="N5" s="103">
        <v>1321.4960230882125</v>
      </c>
      <c r="O5" s="103">
        <v>1467.9301577420224</v>
      </c>
      <c r="P5" s="103">
        <v>1109.8941208175761</v>
      </c>
      <c r="Q5" s="103">
        <v>1044.1699729075945</v>
      </c>
      <c r="R5" s="103">
        <v>894.39024187811117</v>
      </c>
      <c r="S5" s="103">
        <v>914.09476063769398</v>
      </c>
      <c r="T5" s="103">
        <v>884.29626223339312</v>
      </c>
      <c r="U5" s="103">
        <v>984.82635178542421</v>
      </c>
      <c r="V5" s="103">
        <v>1139.4171027573927</v>
      </c>
      <c r="W5" s="103">
        <v>1305.5895762091793</v>
      </c>
      <c r="X5" s="103">
        <v>1451.8481455193285</v>
      </c>
      <c r="Y5" s="103">
        <v>1327.6314398483485</v>
      </c>
      <c r="Z5" s="103">
        <v>1317.8574232832066</v>
      </c>
      <c r="AA5" s="103">
        <v>1198.3530146514302</v>
      </c>
      <c r="AB5" s="103">
        <v>1035.665601392747</v>
      </c>
      <c r="AC5" s="103">
        <v>996.78715213478961</v>
      </c>
      <c r="AD5" s="103">
        <v>935.63752795949188</v>
      </c>
      <c r="AE5" s="103">
        <v>930.80346504503734</v>
      </c>
      <c r="AF5" s="103">
        <v>966.68035749181956</v>
      </c>
      <c r="AG5" s="103">
        <v>964.70113546193409</v>
      </c>
      <c r="AH5" s="103">
        <v>1123.0738892162558</v>
      </c>
      <c r="AI5" s="103">
        <v>1295.9014743333335</v>
      </c>
      <c r="AJ5" s="103">
        <v>1438.6954276666665</v>
      </c>
      <c r="AK5" s="103">
        <v>1440.4819939229899</v>
      </c>
      <c r="AL5" s="103">
        <v>1266.5875003270014</v>
      </c>
      <c r="AM5" s="103">
        <v>1317.2802253440043</v>
      </c>
      <c r="AN5" s="103">
        <v>1082.6583314691975</v>
      </c>
      <c r="AO5" s="103">
        <v>1031.5605233621422</v>
      </c>
      <c r="AP5" s="103">
        <v>876.08282456239306</v>
      </c>
      <c r="AQ5" s="103">
        <v>923.14117201888212</v>
      </c>
      <c r="AR5" s="103">
        <v>915.65842114156771</v>
      </c>
      <c r="AS5" s="103">
        <v>930.72867444795008</v>
      </c>
      <c r="AT5" s="103">
        <v>1160.9606477492614</v>
      </c>
      <c r="AU5" s="103">
        <v>1309.0542756422449</v>
      </c>
      <c r="AV5" s="103">
        <v>1425.0218854471075</v>
      </c>
      <c r="AW5" s="103">
        <v>1532.3738238430462</v>
      </c>
      <c r="AX5" s="103">
        <v>1298.6113861402202</v>
      </c>
      <c r="AY5" s="103">
        <v>1163.4880603835779</v>
      </c>
      <c r="AZ5" s="103">
        <v>1184.6081081344828</v>
      </c>
      <c r="BA5" s="103">
        <v>953.0972150032577</v>
      </c>
      <c r="BB5" s="103">
        <v>838.04073310924252</v>
      </c>
      <c r="BC5" s="103">
        <v>941.65437238546542</v>
      </c>
      <c r="BD5" s="103">
        <v>894.67276761096969</v>
      </c>
      <c r="BE5" s="103">
        <v>910.72699715691704</v>
      </c>
      <c r="BF5" s="103">
        <v>1182.1490992316699</v>
      </c>
      <c r="BG5" s="103">
        <v>1211.4878464663848</v>
      </c>
      <c r="BH5" s="103">
        <v>1372.5511853062455</v>
      </c>
      <c r="BI5" s="103">
        <v>1525.1570847545804</v>
      </c>
      <c r="BJ5" s="103">
        <v>1432.0779212586824</v>
      </c>
      <c r="BK5" s="103">
        <v>1339.0579695640952</v>
      </c>
      <c r="BL5" s="103">
        <v>1420.8808160000001</v>
      </c>
      <c r="BM5" s="103">
        <v>1183.4940819999999</v>
      </c>
      <c r="BN5" s="103">
        <v>1014.288062</v>
      </c>
      <c r="BO5" s="103">
        <v>939.15668100000005</v>
      </c>
      <c r="BP5" s="103">
        <v>892.21125400000005</v>
      </c>
      <c r="BQ5" s="103">
        <v>877.97336800000005</v>
      </c>
      <c r="BR5" s="103">
        <v>928.463123</v>
      </c>
      <c r="BS5" s="103">
        <v>973.75348499999996</v>
      </c>
      <c r="BT5" s="103">
        <v>1165.506934</v>
      </c>
      <c r="BU5" s="103">
        <v>1488.3414909999999</v>
      </c>
      <c r="BV5" s="103">
        <v>1355.5242040000001</v>
      </c>
      <c r="BW5" s="103">
        <v>1342.0786820000001</v>
      </c>
      <c r="BX5" s="103">
        <v>1335.382961</v>
      </c>
      <c r="BY5" s="103">
        <v>1136.803369</v>
      </c>
      <c r="BZ5" s="103">
        <v>928.38007700000003</v>
      </c>
      <c r="CA5" s="103">
        <v>946.872118</v>
      </c>
      <c r="CB5" s="103">
        <v>917.050659</v>
      </c>
      <c r="CC5" s="103">
        <v>881.24978399999998</v>
      </c>
      <c r="CD5" s="103">
        <v>918.07421899999997</v>
      </c>
      <c r="CE5" s="103">
        <v>928.55099600000005</v>
      </c>
      <c r="CF5" s="103">
        <v>1100.2379330000001</v>
      </c>
      <c r="CG5" s="103">
        <v>1244.246564</v>
      </c>
      <c r="CH5" s="103">
        <v>1171.844789</v>
      </c>
      <c r="CI5" s="103">
        <v>1385.549456</v>
      </c>
      <c r="CJ5" s="103">
        <v>1252.899398</v>
      </c>
      <c r="CK5" s="103">
        <v>1111.0006410000001</v>
      </c>
      <c r="CL5" s="103">
        <v>1014.31453</v>
      </c>
      <c r="CM5" s="103">
        <v>941.45732599999997</v>
      </c>
      <c r="CN5" s="103">
        <v>892.93267600000001</v>
      </c>
      <c r="CO5" s="14"/>
      <c r="CP5" s="14"/>
      <c r="CQ5" s="14"/>
      <c r="CR5" s="14"/>
      <c r="CS5" s="14"/>
      <c r="CT5" s="14"/>
      <c r="CU5" s="14"/>
      <c r="CV5" s="14"/>
    </row>
    <row r="6" spans="2:109">
      <c r="B6" s="57" t="s">
        <v>44</v>
      </c>
      <c r="C6" s="58" t="s">
        <v>5</v>
      </c>
      <c r="D6" s="103">
        <v>1137.5144715665035</v>
      </c>
      <c r="E6" s="103">
        <v>955.88947904996394</v>
      </c>
      <c r="F6" s="103">
        <v>939.7336758376498</v>
      </c>
      <c r="G6" s="103">
        <v>873.03582066697652</v>
      </c>
      <c r="H6" s="103">
        <v>923.65253973063625</v>
      </c>
      <c r="I6" s="103">
        <v>1005.8001883884087</v>
      </c>
      <c r="J6" s="103">
        <v>1069.7504919131891</v>
      </c>
      <c r="K6" s="103">
        <v>1276.0788283934953</v>
      </c>
      <c r="L6" s="103">
        <v>1449.0223420888626</v>
      </c>
      <c r="M6" s="103">
        <v>1395.0340240725575</v>
      </c>
      <c r="N6" s="103">
        <v>1318.8683480882125</v>
      </c>
      <c r="O6" s="103">
        <v>1468.4251667420224</v>
      </c>
      <c r="P6" s="103">
        <v>1112.109210817576</v>
      </c>
      <c r="Q6" s="103">
        <v>1047.2862739075945</v>
      </c>
      <c r="R6" s="103">
        <v>895.7720758781112</v>
      </c>
      <c r="S6" s="103">
        <v>916.41804563769404</v>
      </c>
      <c r="T6" s="103">
        <v>890.49509023339317</v>
      </c>
      <c r="U6" s="103">
        <v>988.88372578542419</v>
      </c>
      <c r="V6" s="103">
        <v>1143.4757417573928</v>
      </c>
      <c r="W6" s="103">
        <v>1306.6848132091793</v>
      </c>
      <c r="X6" s="103">
        <v>1449.7544725193284</v>
      </c>
      <c r="Y6" s="103">
        <v>1322.5240158483484</v>
      </c>
      <c r="Z6" s="103">
        <v>1313.0282362832065</v>
      </c>
      <c r="AA6" s="103">
        <v>1192.6380696514302</v>
      </c>
      <c r="AB6" s="103">
        <v>1031.3917603927471</v>
      </c>
      <c r="AC6" s="103">
        <v>997.17645013478966</v>
      </c>
      <c r="AD6" s="103">
        <v>928.86190695949188</v>
      </c>
      <c r="AE6" s="103">
        <v>929.05714804503737</v>
      </c>
      <c r="AF6" s="103">
        <v>971.03069049181954</v>
      </c>
      <c r="AG6" s="103">
        <v>969.39316146193414</v>
      </c>
      <c r="AH6" s="103">
        <v>1129.4639692162557</v>
      </c>
      <c r="AI6" s="103">
        <v>1300.5807103333334</v>
      </c>
      <c r="AJ6" s="103">
        <v>1443.2272566666666</v>
      </c>
      <c r="AK6" s="103">
        <v>1446.0598289229899</v>
      </c>
      <c r="AL6" s="103">
        <v>1268.7552263270013</v>
      </c>
      <c r="AM6" s="103">
        <v>1315.0240903440042</v>
      </c>
      <c r="AN6" s="103">
        <v>1081.7955704691974</v>
      </c>
      <c r="AO6" s="103">
        <v>1031.4584613621423</v>
      </c>
      <c r="AP6" s="103">
        <v>879.36961356239306</v>
      </c>
      <c r="AQ6" s="103">
        <v>925.9856470188821</v>
      </c>
      <c r="AR6" s="103">
        <v>919.11962514156767</v>
      </c>
      <c r="AS6" s="103">
        <v>934.85874644795013</v>
      </c>
      <c r="AT6" s="103">
        <v>1166.6473537492614</v>
      </c>
      <c r="AU6" s="103">
        <v>1313.5245056422448</v>
      </c>
      <c r="AV6" s="103">
        <v>1429.6815574471075</v>
      </c>
      <c r="AW6" s="103">
        <v>1536.8206068430463</v>
      </c>
      <c r="AX6" s="103">
        <v>1292.2817691402201</v>
      </c>
      <c r="AY6" s="103">
        <v>1152.0163033835779</v>
      </c>
      <c r="AZ6" s="103">
        <v>1174.9514931344827</v>
      </c>
      <c r="BA6" s="103">
        <v>949.26813300325773</v>
      </c>
      <c r="BB6" s="103">
        <v>834.9149311092425</v>
      </c>
      <c r="BC6" s="103">
        <v>942.47474438546544</v>
      </c>
      <c r="BD6" s="103">
        <v>899.62989861096969</v>
      </c>
      <c r="BE6" s="103">
        <v>915.813510156917</v>
      </c>
      <c r="BF6" s="103">
        <v>1188.8562702316699</v>
      </c>
      <c r="BG6" s="103">
        <v>1213.6849804663848</v>
      </c>
      <c r="BH6" s="103">
        <v>1377.2843463062457</v>
      </c>
      <c r="BI6" s="103">
        <v>1528.4098987545804</v>
      </c>
      <c r="BJ6" s="103">
        <v>1431.1668812586825</v>
      </c>
      <c r="BK6" s="103">
        <v>1332.8105485640951</v>
      </c>
      <c r="BL6" s="103">
        <v>1416.5114860000001</v>
      </c>
      <c r="BM6" s="103">
        <v>1182.0788459999999</v>
      </c>
      <c r="BN6" s="103">
        <v>1014.6438039999999</v>
      </c>
      <c r="BO6" s="103">
        <v>939.99363100000005</v>
      </c>
      <c r="BP6" s="103">
        <v>895.45433400000002</v>
      </c>
      <c r="BQ6" s="103">
        <v>884.85946100000001</v>
      </c>
      <c r="BR6" s="103">
        <v>933.08242199999995</v>
      </c>
      <c r="BS6" s="103">
        <v>977.46991700000001</v>
      </c>
      <c r="BT6" s="103">
        <v>1168.0958969999999</v>
      </c>
      <c r="BU6" s="103">
        <v>1489.091154</v>
      </c>
      <c r="BV6" s="103">
        <v>1354.000297</v>
      </c>
      <c r="BW6" s="103">
        <v>1338.8832160000002</v>
      </c>
      <c r="BX6" s="103">
        <v>1332.626994</v>
      </c>
      <c r="BY6" s="103">
        <v>1140.4602689999999</v>
      </c>
      <c r="BZ6" s="103">
        <v>928.11610800000005</v>
      </c>
      <c r="CA6" s="103">
        <v>944.82161199999996</v>
      </c>
      <c r="CB6" s="103">
        <v>915.54368199999999</v>
      </c>
      <c r="CC6" s="103">
        <v>880.77644399999997</v>
      </c>
      <c r="CD6" s="103">
        <v>918.49480099999994</v>
      </c>
      <c r="CE6" s="103">
        <v>930.34140400000001</v>
      </c>
      <c r="CF6" s="103">
        <v>1101.157058</v>
      </c>
      <c r="CG6" s="103">
        <v>1243.4553080000001</v>
      </c>
      <c r="CH6" s="103">
        <v>1170.9815980000001</v>
      </c>
      <c r="CI6" s="103">
        <v>1385.294296</v>
      </c>
      <c r="CJ6" s="103">
        <v>1252.853572</v>
      </c>
      <c r="CK6" s="103">
        <v>1108.3213380000002</v>
      </c>
      <c r="CL6" s="103">
        <v>1012.966959</v>
      </c>
      <c r="CM6" s="103">
        <v>944.68777999999998</v>
      </c>
      <c r="CN6" s="103">
        <v>894.61279300000001</v>
      </c>
      <c r="CO6" s="14"/>
      <c r="CP6" s="14"/>
      <c r="CQ6" s="14"/>
      <c r="CR6" s="14"/>
      <c r="CS6" s="14"/>
      <c r="CT6" s="14"/>
      <c r="CU6" s="14"/>
      <c r="CV6" s="14"/>
    </row>
    <row r="7" spans="2:109">
      <c r="B7" s="57"/>
      <c r="C7" s="58" t="s">
        <v>6</v>
      </c>
      <c r="D7" s="103">
        <v>1137.3732235665036</v>
      </c>
      <c r="E7" s="103">
        <v>955.34240004996389</v>
      </c>
      <c r="F7" s="103">
        <v>938.36505883764983</v>
      </c>
      <c r="G7" s="103">
        <v>874.41847066697653</v>
      </c>
      <c r="H7" s="103">
        <v>930.31815173063626</v>
      </c>
      <c r="I7" s="103">
        <v>1012.7047843884087</v>
      </c>
      <c r="J7" s="103">
        <v>1077.1267259131891</v>
      </c>
      <c r="K7" s="103">
        <v>1283.5882713934952</v>
      </c>
      <c r="L7" s="103">
        <v>1454.0128010888627</v>
      </c>
      <c r="M7" s="103">
        <v>1401.6877980725576</v>
      </c>
      <c r="N7" s="103">
        <v>1323.9380510882124</v>
      </c>
      <c r="O7" s="103">
        <v>1468.2655087420223</v>
      </c>
      <c r="P7" s="103">
        <v>1104.061660817576</v>
      </c>
      <c r="Q7" s="103">
        <v>1042.4162269075946</v>
      </c>
      <c r="R7" s="103">
        <v>893.42768587811122</v>
      </c>
      <c r="S7" s="103">
        <v>916.67854263769402</v>
      </c>
      <c r="T7" s="103">
        <v>895.85641623339313</v>
      </c>
      <c r="U7" s="103">
        <v>998.72432278542419</v>
      </c>
      <c r="V7" s="103">
        <v>1152.8806787573928</v>
      </c>
      <c r="W7" s="103">
        <v>1313.6650832091793</v>
      </c>
      <c r="X7" s="103">
        <v>1451.9527135193284</v>
      </c>
      <c r="Y7" s="103">
        <v>1319.7730508483485</v>
      </c>
      <c r="Z7" s="103">
        <v>1309.0604012832066</v>
      </c>
      <c r="AA7" s="103">
        <v>1185.9520746514302</v>
      </c>
      <c r="AB7" s="103">
        <v>1022.0033813927471</v>
      </c>
      <c r="AC7" s="103">
        <v>997.02515013478967</v>
      </c>
      <c r="AD7" s="103">
        <v>928.45462495949187</v>
      </c>
      <c r="AE7" s="103">
        <v>919.65531904503734</v>
      </c>
      <c r="AF7" s="103">
        <v>968.50595649181957</v>
      </c>
      <c r="AG7" s="103">
        <v>974.2630914619341</v>
      </c>
      <c r="AH7" s="103">
        <v>1139.9194112162556</v>
      </c>
      <c r="AI7" s="103">
        <v>1312.4316233333334</v>
      </c>
      <c r="AJ7" s="103">
        <v>1452.9128016666666</v>
      </c>
      <c r="AK7" s="103">
        <v>1454.53698192299</v>
      </c>
      <c r="AL7" s="103">
        <v>1274.9910983270013</v>
      </c>
      <c r="AM7" s="103">
        <v>1314.9335913440043</v>
      </c>
      <c r="AN7" s="103">
        <v>1075.7397734691974</v>
      </c>
      <c r="AO7" s="103">
        <v>1026.1978783621423</v>
      </c>
      <c r="AP7" s="103">
        <v>876.4783395623931</v>
      </c>
      <c r="AQ7" s="103">
        <v>925.70338601888216</v>
      </c>
      <c r="AR7" s="103">
        <v>922.10594414156765</v>
      </c>
      <c r="AS7" s="103">
        <v>942.09323444795018</v>
      </c>
      <c r="AT7" s="103">
        <v>1177.3101767492612</v>
      </c>
      <c r="AU7" s="103">
        <v>1323.2072466422449</v>
      </c>
      <c r="AV7" s="103">
        <v>1438.1127274471075</v>
      </c>
      <c r="AW7" s="103">
        <v>1541.1797308430464</v>
      </c>
      <c r="AX7" s="103">
        <v>1289.8146911402202</v>
      </c>
      <c r="AY7" s="103">
        <v>1144.4474113835779</v>
      </c>
      <c r="AZ7" s="103">
        <v>1154.6327001344828</v>
      </c>
      <c r="BA7" s="103">
        <v>926.12001800325777</v>
      </c>
      <c r="BB7" s="103">
        <v>818.3278461092425</v>
      </c>
      <c r="BC7" s="103">
        <v>934.70341538546541</v>
      </c>
      <c r="BD7" s="103">
        <v>899.51486961096964</v>
      </c>
      <c r="BE7" s="103">
        <v>922.24027415691705</v>
      </c>
      <c r="BF7" s="103">
        <v>1199.49826223167</v>
      </c>
      <c r="BG7" s="103">
        <v>1222.4245604663847</v>
      </c>
      <c r="BH7" s="103">
        <v>1383.0951283062457</v>
      </c>
      <c r="BI7" s="103">
        <v>1534.9967647545805</v>
      </c>
      <c r="BJ7" s="103">
        <v>1434.9353922586824</v>
      </c>
      <c r="BK7" s="103">
        <v>1329.2152355640951</v>
      </c>
      <c r="BL7" s="103">
        <v>1404.4942370000001</v>
      </c>
      <c r="BM7" s="103">
        <v>1166.679668</v>
      </c>
      <c r="BN7" s="103">
        <v>1004.4688319999999</v>
      </c>
      <c r="BO7" s="103">
        <v>935.50406700000008</v>
      </c>
      <c r="BP7" s="103">
        <v>894.02893300000005</v>
      </c>
      <c r="BQ7" s="103">
        <v>888.41796499999998</v>
      </c>
      <c r="BR7" s="103">
        <v>939.83551199999999</v>
      </c>
      <c r="BS7" s="103">
        <v>983.706369</v>
      </c>
      <c r="BT7" s="103">
        <v>1170.058687</v>
      </c>
      <c r="BU7" s="103">
        <v>1492.7572519999999</v>
      </c>
      <c r="BV7" s="103">
        <v>1351.8368620000001</v>
      </c>
      <c r="BW7" s="103">
        <v>1333.2982440000001</v>
      </c>
      <c r="BX7" s="103">
        <v>1318.647107</v>
      </c>
      <c r="BY7" s="103">
        <v>1129.2388839999999</v>
      </c>
      <c r="BZ7" s="103">
        <v>922.22526700000003</v>
      </c>
      <c r="CA7" s="103">
        <v>938.29711899999995</v>
      </c>
      <c r="CB7" s="103">
        <v>903.42050800000004</v>
      </c>
      <c r="CC7" s="103">
        <v>876.93251499999997</v>
      </c>
      <c r="CD7" s="103">
        <v>916.97328999999991</v>
      </c>
      <c r="CE7" s="103">
        <v>930.22068899999999</v>
      </c>
      <c r="CF7" s="103">
        <v>1099.958255</v>
      </c>
      <c r="CG7" s="103">
        <v>1241.6501310000001</v>
      </c>
      <c r="CH7" s="103">
        <v>1168.0921210000001</v>
      </c>
      <c r="CI7" s="103">
        <v>1378.144</v>
      </c>
      <c r="CJ7" s="103">
        <v>1245.4343959999999</v>
      </c>
      <c r="CK7" s="103">
        <v>1100.9691820000003</v>
      </c>
      <c r="CL7" s="103">
        <v>1002.6389359999999</v>
      </c>
      <c r="CM7" s="103">
        <v>936.24177099999997</v>
      </c>
      <c r="CN7" s="103">
        <v>891.76401099999998</v>
      </c>
      <c r="CO7" s="14"/>
      <c r="CP7" s="14"/>
      <c r="CQ7" s="14"/>
      <c r="CR7" s="14"/>
      <c r="CS7" s="14"/>
      <c r="CT7" s="14"/>
      <c r="CU7" s="14"/>
      <c r="CV7" s="14"/>
    </row>
    <row r="8" spans="2:109">
      <c r="B8" s="57"/>
      <c r="C8" s="58" t="s">
        <v>7</v>
      </c>
      <c r="D8" s="103">
        <v>1140.1367295665036</v>
      </c>
      <c r="E8" s="103">
        <v>957.5480850499639</v>
      </c>
      <c r="F8" s="103">
        <v>938.88601483764978</v>
      </c>
      <c r="G8" s="103">
        <v>875.8015426669765</v>
      </c>
      <c r="H8" s="103">
        <v>933.91319973063628</v>
      </c>
      <c r="I8" s="103">
        <v>1018.0574553884087</v>
      </c>
      <c r="J8" s="103">
        <v>1085.2867659131891</v>
      </c>
      <c r="K8" s="103">
        <v>1290.8574023934952</v>
      </c>
      <c r="L8" s="103">
        <v>1462.3815430888628</v>
      </c>
      <c r="M8" s="103">
        <v>1412.4751470725575</v>
      </c>
      <c r="N8" s="103">
        <v>1332.4887200882124</v>
      </c>
      <c r="O8" s="103">
        <v>1476.4047217420223</v>
      </c>
      <c r="P8" s="103">
        <v>1108.560932817576</v>
      </c>
      <c r="Q8" s="103">
        <v>1045.3002069075947</v>
      </c>
      <c r="R8" s="103">
        <v>893.56020787811121</v>
      </c>
      <c r="S8" s="103">
        <v>915.24455363769403</v>
      </c>
      <c r="T8" s="103">
        <v>895.67444323339316</v>
      </c>
      <c r="U8" s="103">
        <v>1000.1965827854242</v>
      </c>
      <c r="V8" s="103">
        <v>1156.2987697573928</v>
      </c>
      <c r="W8" s="103">
        <v>1318.4246832091794</v>
      </c>
      <c r="X8" s="103">
        <v>1457.0854005193285</v>
      </c>
      <c r="Y8" s="103">
        <v>1322.5145628483485</v>
      </c>
      <c r="Z8" s="103">
        <v>1311.4719132832065</v>
      </c>
      <c r="AA8" s="103">
        <v>1187.2129766514302</v>
      </c>
      <c r="AB8" s="103">
        <v>1021.5586163927471</v>
      </c>
      <c r="AC8" s="103">
        <v>995.33166013478967</v>
      </c>
      <c r="AD8" s="103">
        <v>921.38313695949182</v>
      </c>
      <c r="AE8" s="103">
        <v>910.2252280450374</v>
      </c>
      <c r="AF8" s="103">
        <v>957.90017749181959</v>
      </c>
      <c r="AG8" s="103">
        <v>965.27861746193412</v>
      </c>
      <c r="AH8" s="103">
        <v>1139.6090062162557</v>
      </c>
      <c r="AI8" s="103">
        <v>1315.5985353333333</v>
      </c>
      <c r="AJ8" s="103">
        <v>1455.4458576666666</v>
      </c>
      <c r="AK8" s="103">
        <v>1458.5316609229899</v>
      </c>
      <c r="AL8" s="103">
        <v>1278.7232223270014</v>
      </c>
      <c r="AM8" s="103">
        <v>1319.0974903440042</v>
      </c>
      <c r="AN8" s="103">
        <v>1077.3083014691974</v>
      </c>
      <c r="AO8" s="103">
        <v>1025.2415063621422</v>
      </c>
      <c r="AP8" s="103">
        <v>874.21739656239311</v>
      </c>
      <c r="AQ8" s="103">
        <v>922.8863640188822</v>
      </c>
      <c r="AR8" s="103">
        <v>920.36741614156767</v>
      </c>
      <c r="AS8" s="103">
        <v>942.03568844795018</v>
      </c>
      <c r="AT8" s="103">
        <v>1180.3971047492612</v>
      </c>
      <c r="AU8" s="103">
        <v>1326.2018336422448</v>
      </c>
      <c r="AV8" s="103">
        <v>1442.8970084471075</v>
      </c>
      <c r="AW8" s="103">
        <v>1545.3016068430463</v>
      </c>
      <c r="AX8" s="103">
        <v>1292.5367771402202</v>
      </c>
      <c r="AY8" s="103">
        <v>1143.889009383578</v>
      </c>
      <c r="AZ8" s="103">
        <v>1150.4340711344828</v>
      </c>
      <c r="BA8" s="103">
        <v>919.3188970032578</v>
      </c>
      <c r="BB8" s="103">
        <v>808.90568410924254</v>
      </c>
      <c r="BC8" s="103">
        <v>921.23098638546537</v>
      </c>
      <c r="BD8" s="103">
        <v>887.8680926109696</v>
      </c>
      <c r="BE8" s="103">
        <v>914.29096715691708</v>
      </c>
      <c r="BF8" s="103">
        <v>1196.20353923167</v>
      </c>
      <c r="BG8" s="103">
        <v>1221.2223974663848</v>
      </c>
      <c r="BH8" s="103">
        <v>1385.4396503062458</v>
      </c>
      <c r="BI8" s="103">
        <v>1538.2052187545805</v>
      </c>
      <c r="BJ8" s="103">
        <v>1438.7490232586824</v>
      </c>
      <c r="BK8" s="103">
        <v>1332.5878495640952</v>
      </c>
      <c r="BL8" s="103">
        <v>1405.346896</v>
      </c>
      <c r="BM8" s="103">
        <v>1163.950994</v>
      </c>
      <c r="BN8" s="103">
        <v>1003.6345749999999</v>
      </c>
      <c r="BO8" s="103">
        <v>927.53997800000013</v>
      </c>
      <c r="BP8" s="103">
        <v>881.76640200000008</v>
      </c>
      <c r="BQ8" s="103">
        <v>878.61248599999999</v>
      </c>
      <c r="BR8" s="103">
        <v>935.42283399999997</v>
      </c>
      <c r="BS8" s="103">
        <v>984.28962799999999</v>
      </c>
      <c r="BT8" s="103">
        <v>1172.0802189999999</v>
      </c>
      <c r="BU8" s="103">
        <v>1495.8056649999999</v>
      </c>
      <c r="BV8" s="103">
        <v>1352.038086</v>
      </c>
      <c r="BW8" s="103">
        <v>1331.7670400000002</v>
      </c>
      <c r="BX8" s="103">
        <v>1314.3851750000001</v>
      </c>
      <c r="BY8" s="103">
        <v>1124.3410509999999</v>
      </c>
      <c r="BZ8" s="103">
        <v>916.71880399999998</v>
      </c>
      <c r="CA8" s="103">
        <v>929.96734599999991</v>
      </c>
      <c r="CB8" s="103">
        <v>891.938579</v>
      </c>
      <c r="CC8" s="103">
        <v>863.45427299999994</v>
      </c>
      <c r="CD8" s="103">
        <v>905.84291699999994</v>
      </c>
      <c r="CE8" s="103">
        <v>922.25030500000003</v>
      </c>
      <c r="CF8" s="103">
        <v>1093.7714639999999</v>
      </c>
      <c r="CG8" s="103">
        <v>1236.1584690000002</v>
      </c>
      <c r="CH8" s="103">
        <v>1163.907496</v>
      </c>
      <c r="CI8" s="103">
        <v>1374.7952270000001</v>
      </c>
      <c r="CJ8" s="103">
        <v>1241.7690299999999</v>
      </c>
      <c r="CK8" s="103">
        <v>1097.8264230000002</v>
      </c>
      <c r="CL8" s="103">
        <v>996.88682299999994</v>
      </c>
      <c r="CM8" s="103">
        <v>929.59746599999994</v>
      </c>
      <c r="CN8" s="103">
        <v>883.85605199999998</v>
      </c>
      <c r="CO8" s="14"/>
      <c r="CP8" s="14"/>
      <c r="CQ8" s="14"/>
      <c r="CR8" s="14"/>
      <c r="CS8" s="14"/>
      <c r="CT8" s="14"/>
      <c r="CU8" s="14"/>
      <c r="CV8" s="14"/>
    </row>
    <row r="9" spans="2:109">
      <c r="B9" s="57"/>
      <c r="C9" s="58" t="s">
        <v>8</v>
      </c>
      <c r="D9" s="103">
        <v>1152.4913225665036</v>
      </c>
      <c r="E9" s="103">
        <v>970.57418104996395</v>
      </c>
      <c r="F9" s="103">
        <v>946.84106283764982</v>
      </c>
      <c r="G9" s="103">
        <v>881.48357866697654</v>
      </c>
      <c r="H9" s="103">
        <v>938.67848473063623</v>
      </c>
      <c r="I9" s="103">
        <v>1023.2833663884087</v>
      </c>
      <c r="J9" s="103">
        <v>1089.8286469131892</v>
      </c>
      <c r="K9" s="103">
        <v>1293.6112263934951</v>
      </c>
      <c r="L9" s="103">
        <v>1466.9241270888629</v>
      </c>
      <c r="M9" s="103">
        <v>1422.5397800725575</v>
      </c>
      <c r="N9" s="103">
        <v>1342.1078620882124</v>
      </c>
      <c r="O9" s="103">
        <v>1486.6032427420223</v>
      </c>
      <c r="P9" s="103">
        <v>1119.020563817576</v>
      </c>
      <c r="Q9" s="103">
        <v>1056.4296489075946</v>
      </c>
      <c r="R9" s="103">
        <v>902.26209887811126</v>
      </c>
      <c r="S9" s="103">
        <v>920.42977663769398</v>
      </c>
      <c r="T9" s="103">
        <v>898.04614523339319</v>
      </c>
      <c r="U9" s="103">
        <v>1000.5001627854242</v>
      </c>
      <c r="V9" s="103">
        <v>1155.7293137573929</v>
      </c>
      <c r="W9" s="103">
        <v>1317.6337932091794</v>
      </c>
      <c r="X9" s="103">
        <v>1454.9264035193285</v>
      </c>
      <c r="Y9" s="103">
        <v>1320.7612088483486</v>
      </c>
      <c r="Z9" s="103">
        <v>1314.1892462832066</v>
      </c>
      <c r="AA9" s="103">
        <v>1191.0962076514302</v>
      </c>
      <c r="AB9" s="103">
        <v>1025.3408163927472</v>
      </c>
      <c r="AC9" s="103">
        <v>999.61423613478962</v>
      </c>
      <c r="AD9" s="103">
        <v>924.46700395949188</v>
      </c>
      <c r="AE9" s="103">
        <v>912.78604504503744</v>
      </c>
      <c r="AF9" s="103">
        <v>958.1129784918196</v>
      </c>
      <c r="AG9" s="103">
        <v>962.39613046193415</v>
      </c>
      <c r="AH9" s="103">
        <v>1135.7416082162556</v>
      </c>
      <c r="AI9" s="103">
        <v>1311.0935293333332</v>
      </c>
      <c r="AJ9" s="103">
        <v>1450.0624136666665</v>
      </c>
      <c r="AK9" s="103">
        <v>1454.7603159229898</v>
      </c>
      <c r="AL9" s="103">
        <v>1276.2878753270013</v>
      </c>
      <c r="AM9" s="103">
        <v>1316.3094573440042</v>
      </c>
      <c r="AN9" s="103">
        <v>1075.3392814691974</v>
      </c>
      <c r="AO9" s="103">
        <v>1023.3232163621423</v>
      </c>
      <c r="AP9" s="103">
        <v>872.37096056239307</v>
      </c>
      <c r="AQ9" s="103">
        <v>922.07254401888224</v>
      </c>
      <c r="AR9" s="103">
        <v>921.1388841415677</v>
      </c>
      <c r="AS9" s="103">
        <v>944.28171544795021</v>
      </c>
      <c r="AT9" s="103">
        <v>1183.0166427492611</v>
      </c>
      <c r="AU9" s="103">
        <v>1326.7423206422447</v>
      </c>
      <c r="AV9" s="103">
        <v>1442.3855174471075</v>
      </c>
      <c r="AW9" s="103">
        <v>1544.3945118430463</v>
      </c>
      <c r="AX9" s="103">
        <v>1292.0826791402203</v>
      </c>
      <c r="AY9" s="103">
        <v>1140.7587293835779</v>
      </c>
      <c r="AZ9" s="103">
        <v>1147.3424441344828</v>
      </c>
      <c r="BA9" s="103">
        <v>915.66862000325784</v>
      </c>
      <c r="BB9" s="103">
        <v>804.22219710924253</v>
      </c>
      <c r="BC9" s="103">
        <v>915.90391138546534</v>
      </c>
      <c r="BD9" s="103">
        <v>884.0690106109696</v>
      </c>
      <c r="BE9" s="103">
        <v>911.97469615691705</v>
      </c>
      <c r="BF9" s="103">
        <v>1193.1514782316699</v>
      </c>
      <c r="BG9" s="103">
        <v>1216.7551614663848</v>
      </c>
      <c r="BH9" s="103">
        <v>1378.4351033062458</v>
      </c>
      <c r="BI9" s="103">
        <v>1533.4465237545805</v>
      </c>
      <c r="BJ9" s="103">
        <v>1435.8859302586825</v>
      </c>
      <c r="BK9" s="103">
        <v>1328.0619505640952</v>
      </c>
      <c r="BL9" s="103">
        <v>1402.376364</v>
      </c>
      <c r="BM9" s="103">
        <v>1163.7128170000001</v>
      </c>
      <c r="BN9" s="103">
        <v>1005.0782029999999</v>
      </c>
      <c r="BO9" s="103">
        <v>926.43671000000018</v>
      </c>
      <c r="BP9" s="103">
        <v>872.87246200000004</v>
      </c>
      <c r="BQ9" s="103">
        <v>871.41522599999996</v>
      </c>
      <c r="BR9" s="103">
        <v>930.37610099999995</v>
      </c>
      <c r="BS9" s="103">
        <v>979.36371099999997</v>
      </c>
      <c r="BT9" s="103">
        <v>1162.0664709999999</v>
      </c>
      <c r="BU9" s="103">
        <v>1485.59638</v>
      </c>
      <c r="BV9" s="103">
        <v>1345.4730050000001</v>
      </c>
      <c r="BW9" s="103">
        <v>1323.8493170000002</v>
      </c>
      <c r="BX9" s="103">
        <v>1307.8186340000002</v>
      </c>
      <c r="BY9" s="103">
        <v>1118.1367489999998</v>
      </c>
      <c r="BZ9" s="103">
        <v>909.67477099999996</v>
      </c>
      <c r="CA9" s="103">
        <v>923.57442399999991</v>
      </c>
      <c r="CB9" s="103">
        <v>884.98708299999998</v>
      </c>
      <c r="CC9" s="103">
        <v>856.73718499999995</v>
      </c>
      <c r="CD9" s="103">
        <v>897.16314299999999</v>
      </c>
      <c r="CE9" s="103">
        <v>912.43489699999998</v>
      </c>
      <c r="CF9" s="103">
        <v>1083.3476499999999</v>
      </c>
      <c r="CG9" s="103">
        <v>1223.8599260000001</v>
      </c>
      <c r="CH9" s="103">
        <v>1150.4346230000001</v>
      </c>
      <c r="CI9" s="103">
        <v>1364.6308120000001</v>
      </c>
      <c r="CJ9" s="103">
        <v>1232.2096019999999</v>
      </c>
      <c r="CK9" s="103">
        <v>1090.0698580000003</v>
      </c>
      <c r="CL9" s="103">
        <v>989.96768599999996</v>
      </c>
      <c r="CM9" s="103">
        <v>923.21512899999993</v>
      </c>
      <c r="CN9" s="103">
        <v>876.94206699999995</v>
      </c>
      <c r="CO9" s="14"/>
      <c r="CP9" s="14"/>
      <c r="CQ9" s="14"/>
      <c r="CR9" s="14"/>
      <c r="CS9" s="14"/>
      <c r="CT9" s="14"/>
      <c r="CU9" s="14"/>
      <c r="CV9" s="14"/>
    </row>
    <row r="10" spans="2:109">
      <c r="B10" s="57"/>
      <c r="C10" s="58" t="s">
        <v>9</v>
      </c>
      <c r="D10" s="103">
        <v>1156.5436765665036</v>
      </c>
      <c r="E10" s="103">
        <v>974.11269904996391</v>
      </c>
      <c r="F10" s="103">
        <v>950.88026083764987</v>
      </c>
      <c r="G10" s="103">
        <v>884.98134866697649</v>
      </c>
      <c r="H10" s="103">
        <v>942.03951173063626</v>
      </c>
      <c r="I10" s="103">
        <v>1027.3420013884088</v>
      </c>
      <c r="J10" s="103">
        <v>1094.4007049131892</v>
      </c>
      <c r="K10" s="103">
        <v>1298.2258923934951</v>
      </c>
      <c r="L10" s="103">
        <v>1471.5674560888629</v>
      </c>
      <c r="M10" s="103">
        <v>1431.7466680725574</v>
      </c>
      <c r="N10" s="103">
        <v>1343.7138480882124</v>
      </c>
      <c r="O10" s="103">
        <v>1486.6032427420223</v>
      </c>
      <c r="P10" s="103">
        <v>1119.020563817576</v>
      </c>
      <c r="Q10" s="103">
        <v>1056.4296489075946</v>
      </c>
      <c r="R10" s="103">
        <v>902.26209887811126</v>
      </c>
      <c r="S10" s="103">
        <v>920.42977663769398</v>
      </c>
      <c r="T10" s="103">
        <v>898.04614523339319</v>
      </c>
      <c r="U10" s="103">
        <v>1000.5001627854242</v>
      </c>
      <c r="V10" s="103">
        <v>1155.7293137573929</v>
      </c>
      <c r="W10" s="103">
        <v>1317.6337932091794</v>
      </c>
      <c r="X10" s="103">
        <v>1454.9264035193285</v>
      </c>
      <c r="Y10" s="103">
        <v>1320.7612088483486</v>
      </c>
      <c r="Z10" s="103">
        <v>1314.1892462832066</v>
      </c>
      <c r="AA10" s="103">
        <v>1191.0962076514302</v>
      </c>
      <c r="AB10" s="103">
        <v>1025.3408163927472</v>
      </c>
      <c r="AC10" s="103">
        <v>999.61423613478962</v>
      </c>
      <c r="AD10" s="103">
        <v>924.46700395949188</v>
      </c>
      <c r="AE10" s="103">
        <v>912.78604504503744</v>
      </c>
      <c r="AF10" s="103">
        <v>958.1129784918196</v>
      </c>
      <c r="AG10" s="103">
        <v>962.37490946193418</v>
      </c>
      <c r="AH10" s="103">
        <v>1135.7416082162556</v>
      </c>
      <c r="AI10" s="103">
        <v>1311.0935293333332</v>
      </c>
      <c r="AJ10" s="103">
        <v>1450.0624136666665</v>
      </c>
      <c r="AK10" s="103">
        <v>1454.7603159229898</v>
      </c>
      <c r="AL10" s="103">
        <v>1276.2878753270013</v>
      </c>
      <c r="AM10" s="103">
        <v>1316.3094573440042</v>
      </c>
      <c r="AN10" s="103">
        <v>1075.3392814691974</v>
      </c>
      <c r="AO10" s="103">
        <v>1023.3232163621423</v>
      </c>
      <c r="AP10" s="103">
        <v>872.37096056239307</v>
      </c>
      <c r="AQ10" s="103">
        <v>921.60569601888221</v>
      </c>
      <c r="AR10" s="103">
        <v>915.9727721415677</v>
      </c>
      <c r="AS10" s="103">
        <v>940.87633644795017</v>
      </c>
      <c r="AT10" s="103">
        <v>1179.9940637492612</v>
      </c>
      <c r="AU10" s="103">
        <v>1324.3619046422448</v>
      </c>
      <c r="AV10" s="103">
        <v>1439.3472544471076</v>
      </c>
      <c r="AW10" s="103">
        <v>1541.5187168430464</v>
      </c>
      <c r="AX10" s="103">
        <v>1292.0826791402203</v>
      </c>
      <c r="AY10" s="103">
        <v>1137.221075383578</v>
      </c>
      <c r="AZ10" s="103">
        <v>1143.3298221344828</v>
      </c>
      <c r="BA10" s="103">
        <v>909.37413200325784</v>
      </c>
      <c r="BB10" s="103">
        <v>799.01244710924254</v>
      </c>
      <c r="BC10" s="103">
        <v>909.27120538546535</v>
      </c>
      <c r="BD10" s="103">
        <v>876.30373761096962</v>
      </c>
      <c r="BE10" s="103">
        <v>903.46814315691699</v>
      </c>
      <c r="BF10" s="103">
        <v>1181.57504323167</v>
      </c>
      <c r="BG10" s="103">
        <v>1204.5857614663848</v>
      </c>
      <c r="BH10" s="103">
        <v>1362.8075413062459</v>
      </c>
      <c r="BI10" s="103">
        <v>1521.5693667545806</v>
      </c>
      <c r="BJ10" s="103">
        <v>1435.8859302586825</v>
      </c>
      <c r="BK10" s="103">
        <v>1315.7048165640952</v>
      </c>
      <c r="BL10" s="103">
        <v>1387.515155</v>
      </c>
      <c r="BM10" s="103">
        <v>1146.6056970000002</v>
      </c>
      <c r="BN10" s="103">
        <v>992.74478399999987</v>
      </c>
      <c r="BO10" s="103">
        <v>914.97686100000021</v>
      </c>
      <c r="BP10" s="103">
        <v>861.63700200000005</v>
      </c>
      <c r="BQ10" s="103">
        <v>862.21143499999994</v>
      </c>
      <c r="BR10" s="103">
        <v>923.210239</v>
      </c>
      <c r="BS10" s="103">
        <v>968.37179800000001</v>
      </c>
      <c r="BT10" s="103">
        <v>1150.1748469999998</v>
      </c>
      <c r="BU10" s="103">
        <v>1478.4674579999999</v>
      </c>
      <c r="BV10" s="103">
        <v>1339.5340700000002</v>
      </c>
      <c r="BW10" s="103">
        <v>1317.2689880000003</v>
      </c>
      <c r="BX10" s="103">
        <v>1298.3118900000002</v>
      </c>
      <c r="BY10" s="103">
        <v>1108.8836899999999</v>
      </c>
      <c r="BZ10" s="103">
        <v>900.42995699999994</v>
      </c>
      <c r="CA10" s="103">
        <v>909.79857299999992</v>
      </c>
      <c r="CB10" s="103">
        <v>871.11625600000002</v>
      </c>
      <c r="CC10" s="103">
        <v>843.94109099999991</v>
      </c>
      <c r="CD10" s="103">
        <v>891.01975700000003</v>
      </c>
      <c r="CE10" s="103">
        <v>908.34605499999998</v>
      </c>
      <c r="CF10" s="103">
        <v>1077.54412</v>
      </c>
      <c r="CG10" s="103">
        <v>1216.80701</v>
      </c>
      <c r="CH10" s="103">
        <v>1145.1063690000001</v>
      </c>
      <c r="CI10" s="103">
        <v>1358.6295950000001</v>
      </c>
      <c r="CJ10" s="103">
        <v>1225.396624</v>
      </c>
      <c r="CK10" s="103">
        <v>1085.2505000000003</v>
      </c>
      <c r="CL10" s="103">
        <v>985.23097199999995</v>
      </c>
      <c r="CM10" s="103">
        <v>918.8638289999999</v>
      </c>
      <c r="CN10" s="103">
        <v>873.52815499999997</v>
      </c>
      <c r="CO10" s="14"/>
      <c r="CP10" s="14"/>
      <c r="CQ10" s="14"/>
      <c r="CR10" s="14"/>
      <c r="CS10" s="14"/>
      <c r="CT10" s="14"/>
      <c r="CU10" s="14"/>
      <c r="CV10" s="14"/>
    </row>
    <row r="11" spans="2:109">
      <c r="B11" s="59"/>
      <c r="C11" s="10" t="s">
        <v>41</v>
      </c>
      <c r="D11" s="103">
        <f>+D5+D12</f>
        <v>1137.6881205665036</v>
      </c>
      <c r="E11" s="103">
        <f t="shared" ref="E11:BP11" si="0">+E5+E12</f>
        <v>955.66508004996399</v>
      </c>
      <c r="F11" s="103">
        <f t="shared" si="0"/>
        <v>939.52929883764978</v>
      </c>
      <c r="G11" s="103">
        <f t="shared" si="0"/>
        <v>870.41413766697656</v>
      </c>
      <c r="H11" s="103">
        <f t="shared" si="0"/>
        <v>918.23185773063619</v>
      </c>
      <c r="I11" s="103">
        <f t="shared" si="0"/>
        <v>1000.8795303884087</v>
      </c>
      <c r="J11" s="103">
        <f t="shared" si="0"/>
        <v>1064.329896913189</v>
      </c>
      <c r="K11" s="103">
        <f t="shared" si="0"/>
        <v>1272.2834643934953</v>
      </c>
      <c r="L11" s="103">
        <f t="shared" si="0"/>
        <v>1446.6889600888626</v>
      </c>
      <c r="M11" s="103">
        <f t="shared" si="0"/>
        <v>1395.3233220725574</v>
      </c>
      <c r="N11" s="103">
        <f t="shared" si="0"/>
        <v>1321.4960230882125</v>
      </c>
      <c r="O11" s="103">
        <f t="shared" si="0"/>
        <v>1467.9301577420224</v>
      </c>
      <c r="P11" s="103">
        <f t="shared" si="0"/>
        <v>1109.8941208175761</v>
      </c>
      <c r="Q11" s="103">
        <f t="shared" si="0"/>
        <v>1044.1699729075945</v>
      </c>
      <c r="R11" s="103">
        <f t="shared" si="0"/>
        <v>894.39024187811117</v>
      </c>
      <c r="S11" s="103">
        <f t="shared" si="0"/>
        <v>914.09476063769398</v>
      </c>
      <c r="T11" s="103">
        <f t="shared" si="0"/>
        <v>884.29626223339312</v>
      </c>
      <c r="U11" s="103">
        <f t="shared" si="0"/>
        <v>984.82635178542421</v>
      </c>
      <c r="V11" s="103">
        <f t="shared" si="0"/>
        <v>1139.4171027573927</v>
      </c>
      <c r="W11" s="103">
        <f t="shared" si="0"/>
        <v>1305.5895762091793</v>
      </c>
      <c r="X11" s="103">
        <f t="shared" si="0"/>
        <v>1451.8481455193285</v>
      </c>
      <c r="Y11" s="103">
        <f t="shared" si="0"/>
        <v>1327.6314398483485</v>
      </c>
      <c r="Z11" s="103">
        <f t="shared" si="0"/>
        <v>1317.8574232832066</v>
      </c>
      <c r="AA11" s="103">
        <f t="shared" si="0"/>
        <v>1198.3530146514302</v>
      </c>
      <c r="AB11" s="103">
        <f t="shared" si="0"/>
        <v>1035.665601392747</v>
      </c>
      <c r="AC11" s="103">
        <f t="shared" si="0"/>
        <v>996.78715213478961</v>
      </c>
      <c r="AD11" s="103">
        <f t="shared" si="0"/>
        <v>935.63752795949188</v>
      </c>
      <c r="AE11" s="103">
        <f t="shared" si="0"/>
        <v>930.80346504503734</v>
      </c>
      <c r="AF11" s="103">
        <f t="shared" si="0"/>
        <v>966.68035749181956</v>
      </c>
      <c r="AG11" s="103">
        <f t="shared" si="0"/>
        <v>964.70113546193409</v>
      </c>
      <c r="AH11" s="103">
        <f t="shared" si="0"/>
        <v>1123.0738892162558</v>
      </c>
      <c r="AI11" s="103">
        <f t="shared" si="0"/>
        <v>1295.9014743333335</v>
      </c>
      <c r="AJ11" s="103">
        <f t="shared" si="0"/>
        <v>1438.6954276666665</v>
      </c>
      <c r="AK11" s="103">
        <f t="shared" si="0"/>
        <v>1440.4819939229899</v>
      </c>
      <c r="AL11" s="103">
        <f t="shared" si="0"/>
        <v>1266.5875003270014</v>
      </c>
      <c r="AM11" s="103">
        <f t="shared" si="0"/>
        <v>1317.2802253440043</v>
      </c>
      <c r="AN11" s="103">
        <f t="shared" si="0"/>
        <v>1082.6583314691975</v>
      </c>
      <c r="AO11" s="103">
        <f t="shared" si="0"/>
        <v>1031.5605233621422</v>
      </c>
      <c r="AP11" s="103">
        <f t="shared" si="0"/>
        <v>876.08282456239306</v>
      </c>
      <c r="AQ11" s="103">
        <f t="shared" si="0"/>
        <v>923.14117201888212</v>
      </c>
      <c r="AR11" s="103">
        <f t="shared" si="0"/>
        <v>915.65842114156771</v>
      </c>
      <c r="AS11" s="103">
        <f t="shared" si="0"/>
        <v>930.72867444795008</v>
      </c>
      <c r="AT11" s="103">
        <f t="shared" si="0"/>
        <v>1160.9606477492614</v>
      </c>
      <c r="AU11" s="103">
        <f t="shared" si="0"/>
        <v>1309.0542756422449</v>
      </c>
      <c r="AV11" s="103">
        <f t="shared" si="0"/>
        <v>1425.0218854471075</v>
      </c>
      <c r="AW11" s="103">
        <f t="shared" si="0"/>
        <v>1532.3738238430462</v>
      </c>
      <c r="AX11" s="103">
        <f t="shared" si="0"/>
        <v>1298.6113861402202</v>
      </c>
      <c r="AY11" s="103">
        <f t="shared" si="0"/>
        <v>1163.4880603835779</v>
      </c>
      <c r="AZ11" s="103">
        <f t="shared" si="0"/>
        <v>1184.6081081344828</v>
      </c>
      <c r="BA11" s="103">
        <f t="shared" si="0"/>
        <v>953.0972150032577</v>
      </c>
      <c r="BB11" s="103">
        <f t="shared" si="0"/>
        <v>838.04073310924252</v>
      </c>
      <c r="BC11" s="103">
        <f t="shared" si="0"/>
        <v>941.65437238546542</v>
      </c>
      <c r="BD11" s="103">
        <f t="shared" si="0"/>
        <v>894.67276761096969</v>
      </c>
      <c r="BE11" s="103">
        <f t="shared" si="0"/>
        <v>910.72699715691704</v>
      </c>
      <c r="BF11" s="103">
        <f t="shared" si="0"/>
        <v>1182.1490992316699</v>
      </c>
      <c r="BG11" s="103">
        <f t="shared" si="0"/>
        <v>1211.4878464663848</v>
      </c>
      <c r="BH11" s="103">
        <f t="shared" si="0"/>
        <v>1372.5511853062455</v>
      </c>
      <c r="BI11" s="103">
        <f t="shared" si="0"/>
        <v>1525.1570847545804</v>
      </c>
      <c r="BJ11" s="103">
        <f t="shared" si="0"/>
        <v>1432.0779212586824</v>
      </c>
      <c r="BK11" s="103">
        <f t="shared" si="0"/>
        <v>1339.0579695640952</v>
      </c>
      <c r="BL11" s="103">
        <f t="shared" si="0"/>
        <v>1420.8808160000001</v>
      </c>
      <c r="BM11" s="103">
        <f t="shared" si="0"/>
        <v>1183.4940819999999</v>
      </c>
      <c r="BN11" s="103">
        <f t="shared" si="0"/>
        <v>1014.288062</v>
      </c>
      <c r="BO11" s="103">
        <f t="shared" si="0"/>
        <v>939.15668100000005</v>
      </c>
      <c r="BP11" s="103">
        <f t="shared" si="0"/>
        <v>892.21125400000005</v>
      </c>
      <c r="BQ11" s="103">
        <f t="shared" ref="BQ11:CN11" si="1">+BQ5+BQ12</f>
        <v>877.97336800000005</v>
      </c>
      <c r="BR11" s="103">
        <f t="shared" si="1"/>
        <v>928.463123</v>
      </c>
      <c r="BS11" s="103">
        <f t="shared" si="1"/>
        <v>973.75348499999996</v>
      </c>
      <c r="BT11" s="103">
        <f t="shared" si="1"/>
        <v>1165.506934</v>
      </c>
      <c r="BU11" s="103">
        <f t="shared" si="1"/>
        <v>1488.3414909999999</v>
      </c>
      <c r="BV11" s="103">
        <f t="shared" si="1"/>
        <v>1355.5242040000001</v>
      </c>
      <c r="BW11" s="103">
        <f t="shared" si="1"/>
        <v>1342.0786820000001</v>
      </c>
      <c r="BX11" s="103">
        <f t="shared" si="1"/>
        <v>1335.382961</v>
      </c>
      <c r="BY11" s="103">
        <f t="shared" si="1"/>
        <v>1136.803369</v>
      </c>
      <c r="BZ11" s="103">
        <f t="shared" si="1"/>
        <v>928.38007700000003</v>
      </c>
      <c r="CA11" s="103">
        <f t="shared" si="1"/>
        <v>946.872118</v>
      </c>
      <c r="CB11" s="103">
        <f t="shared" si="1"/>
        <v>917.050659</v>
      </c>
      <c r="CC11" s="103">
        <f t="shared" si="1"/>
        <v>881.24978399999998</v>
      </c>
      <c r="CD11" s="103">
        <f t="shared" si="1"/>
        <v>918.07421899999997</v>
      </c>
      <c r="CE11" s="103">
        <f t="shared" si="1"/>
        <v>928.55099600000005</v>
      </c>
      <c r="CF11" s="103">
        <f t="shared" si="1"/>
        <v>1100.2379330000001</v>
      </c>
      <c r="CG11" s="103">
        <f t="shared" si="1"/>
        <v>1244.246564</v>
      </c>
      <c r="CH11" s="103">
        <f t="shared" si="1"/>
        <v>1171.844789</v>
      </c>
      <c r="CI11" s="103">
        <f t="shared" si="1"/>
        <v>1385.549456</v>
      </c>
      <c r="CJ11" s="103">
        <f t="shared" si="1"/>
        <v>1252.899398</v>
      </c>
      <c r="CK11" s="103">
        <f t="shared" si="1"/>
        <v>1111.0006410000001</v>
      </c>
      <c r="CL11" s="103">
        <f t="shared" si="1"/>
        <v>1014.31453</v>
      </c>
      <c r="CM11" s="103">
        <f t="shared" si="1"/>
        <v>941.45732599999997</v>
      </c>
      <c r="CN11" s="103">
        <f t="shared" si="1"/>
        <v>892.93267600000001</v>
      </c>
      <c r="CO11" s="112"/>
      <c r="CP11" s="14"/>
      <c r="CQ11" s="14"/>
      <c r="CR11" s="14"/>
      <c r="CS11" s="14"/>
      <c r="CT11" s="14"/>
      <c r="CU11" s="14"/>
      <c r="CV11" s="14"/>
    </row>
    <row r="12" spans="2:109">
      <c r="B12" s="60"/>
      <c r="C12" s="150"/>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5"/>
      <c r="AY12" s="155"/>
      <c r="AZ12" s="155"/>
      <c r="BA12" s="155"/>
      <c r="BB12" s="155"/>
      <c r="BC12" s="155"/>
      <c r="BD12" s="155"/>
      <c r="BE12" s="155"/>
      <c r="BF12" s="155"/>
      <c r="BG12" s="155"/>
      <c r="BH12" s="155"/>
      <c r="BI12" s="155"/>
      <c r="BJ12" s="155"/>
      <c r="BK12" s="155"/>
      <c r="BL12" s="155"/>
      <c r="BM12" s="155"/>
      <c r="BN12" s="155"/>
      <c r="BO12" s="155"/>
      <c r="BP12" s="155"/>
      <c r="BQ12" s="155"/>
      <c r="BR12" s="155"/>
      <c r="BS12" s="155"/>
      <c r="BT12" s="155"/>
      <c r="BU12" s="155"/>
      <c r="BV12" s="155"/>
      <c r="BW12" s="155"/>
      <c r="BX12" s="155"/>
      <c r="BY12" s="155"/>
      <c r="BZ12" s="155"/>
      <c r="CA12" s="155"/>
      <c r="CB12" s="155"/>
      <c r="CC12" s="155"/>
      <c r="CD12" s="155"/>
      <c r="CE12" s="155"/>
      <c r="CF12" s="155"/>
      <c r="CG12" s="155"/>
      <c r="CH12" s="155"/>
      <c r="CI12" s="155"/>
      <c r="CJ12" s="155"/>
      <c r="CK12" s="155"/>
      <c r="CL12" s="155"/>
      <c r="CM12" s="155"/>
      <c r="CN12" s="155"/>
      <c r="CO12" s="160"/>
      <c r="CP12" s="2"/>
    </row>
    <row r="13" spans="2:109">
      <c r="B13" s="60"/>
    </row>
    <row r="14" spans="2:109" ht="15" thickBot="1">
      <c r="B14" s="57" t="s">
        <v>45</v>
      </c>
      <c r="C14" s="61"/>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3"/>
    </row>
    <row r="15" spans="2:109" ht="14.25">
      <c r="B15" s="60"/>
      <c r="C15" s="64"/>
      <c r="D15" s="65">
        <v>200504</v>
      </c>
      <c r="E15" s="65">
        <v>200505</v>
      </c>
      <c r="F15" s="65">
        <v>200506</v>
      </c>
      <c r="G15" s="65">
        <v>200507</v>
      </c>
      <c r="H15" s="65">
        <v>200508</v>
      </c>
      <c r="I15" s="65">
        <v>200509</v>
      </c>
      <c r="J15" s="65">
        <v>200510</v>
      </c>
      <c r="K15" s="65">
        <v>200511</v>
      </c>
      <c r="L15" s="65">
        <v>200512</v>
      </c>
      <c r="M15" s="65">
        <v>200601</v>
      </c>
      <c r="N15" s="65">
        <v>200602</v>
      </c>
      <c r="O15" s="65">
        <v>200603</v>
      </c>
      <c r="P15" s="65">
        <v>200604</v>
      </c>
      <c r="Q15" s="65">
        <v>200605</v>
      </c>
      <c r="R15" s="65">
        <v>200606</v>
      </c>
      <c r="S15" s="65">
        <v>200607</v>
      </c>
      <c r="T15" s="65">
        <v>200608</v>
      </c>
      <c r="U15" s="65">
        <v>200609</v>
      </c>
      <c r="V15" s="65">
        <v>200610</v>
      </c>
      <c r="W15" s="65">
        <v>200611</v>
      </c>
      <c r="X15" s="65">
        <v>200612</v>
      </c>
      <c r="Y15" s="65">
        <v>200701</v>
      </c>
      <c r="Z15" s="65">
        <v>200702</v>
      </c>
      <c r="AA15" s="65">
        <v>200703</v>
      </c>
      <c r="AB15" s="65">
        <v>200704</v>
      </c>
      <c r="AC15" s="65">
        <v>200705</v>
      </c>
      <c r="AD15" s="65">
        <v>200706</v>
      </c>
      <c r="AE15" s="65">
        <v>200707</v>
      </c>
      <c r="AF15" s="65">
        <v>200708</v>
      </c>
      <c r="AG15" s="65">
        <v>200709</v>
      </c>
      <c r="AH15" s="65">
        <v>200710</v>
      </c>
      <c r="AI15" s="65">
        <v>200711</v>
      </c>
      <c r="AJ15" s="65">
        <v>200712</v>
      </c>
      <c r="AK15" s="65">
        <v>200801</v>
      </c>
      <c r="AL15" s="65">
        <v>200802</v>
      </c>
      <c r="AM15" s="65">
        <v>200803</v>
      </c>
      <c r="AN15" s="65">
        <v>200804</v>
      </c>
      <c r="AO15" s="65">
        <v>200805</v>
      </c>
      <c r="AP15" s="65">
        <v>200806</v>
      </c>
      <c r="AQ15" s="65">
        <v>200807</v>
      </c>
      <c r="AR15" s="65">
        <v>200808</v>
      </c>
      <c r="AS15" s="65">
        <v>200809</v>
      </c>
      <c r="AT15" s="65">
        <v>200810</v>
      </c>
      <c r="AU15" s="65">
        <v>200811</v>
      </c>
      <c r="AV15" s="65">
        <v>200812</v>
      </c>
      <c r="AW15" s="65">
        <v>200901</v>
      </c>
      <c r="AX15" s="65">
        <v>200902</v>
      </c>
      <c r="AY15" s="65">
        <v>200903</v>
      </c>
      <c r="AZ15" s="65">
        <v>200904</v>
      </c>
      <c r="BA15" s="65">
        <v>200905</v>
      </c>
      <c r="BB15" s="65">
        <v>200906</v>
      </c>
      <c r="BC15" s="65">
        <v>200907</v>
      </c>
      <c r="BD15" s="65">
        <v>200908</v>
      </c>
      <c r="BE15" s="65">
        <v>200909</v>
      </c>
      <c r="BF15" s="65">
        <v>200910</v>
      </c>
      <c r="BG15" s="65">
        <v>200911</v>
      </c>
      <c r="BH15" s="65">
        <v>200912</v>
      </c>
      <c r="BI15" s="65">
        <v>201001</v>
      </c>
      <c r="BJ15" s="65">
        <v>201002</v>
      </c>
      <c r="BK15" s="66">
        <v>201003</v>
      </c>
      <c r="BL15" s="67">
        <f>BK15+1</f>
        <v>201004</v>
      </c>
      <c r="BM15" s="68">
        <f t="shared" ref="BM15:BT15" si="2">BL15+1</f>
        <v>201005</v>
      </c>
      <c r="BN15" s="68">
        <f t="shared" si="2"/>
        <v>201006</v>
      </c>
      <c r="BO15" s="68">
        <f t="shared" si="2"/>
        <v>201007</v>
      </c>
      <c r="BP15" s="68">
        <f t="shared" si="2"/>
        <v>201008</v>
      </c>
      <c r="BQ15" s="68">
        <f t="shared" si="2"/>
        <v>201009</v>
      </c>
      <c r="BR15" s="68">
        <f t="shared" si="2"/>
        <v>201010</v>
      </c>
      <c r="BS15" s="68">
        <f t="shared" si="2"/>
        <v>201011</v>
      </c>
      <c r="BT15" s="68">
        <f t="shared" si="2"/>
        <v>201012</v>
      </c>
      <c r="BU15" s="68">
        <v>201101</v>
      </c>
      <c r="BV15" s="68">
        <f>BU15+1</f>
        <v>201102</v>
      </c>
      <c r="BW15" s="68">
        <f t="shared" ref="BW15:CF15" si="3">BV15+1</f>
        <v>201103</v>
      </c>
      <c r="BX15" s="68">
        <f t="shared" si="3"/>
        <v>201104</v>
      </c>
      <c r="BY15" s="68">
        <f t="shared" si="3"/>
        <v>201105</v>
      </c>
      <c r="BZ15" s="68">
        <f t="shared" si="3"/>
        <v>201106</v>
      </c>
      <c r="CA15" s="68">
        <f t="shared" si="3"/>
        <v>201107</v>
      </c>
      <c r="CB15" s="68">
        <f t="shared" si="3"/>
        <v>201108</v>
      </c>
      <c r="CC15" s="68">
        <f t="shared" si="3"/>
        <v>201109</v>
      </c>
      <c r="CD15" s="68">
        <f t="shared" si="3"/>
        <v>201110</v>
      </c>
      <c r="CE15" s="68">
        <f t="shared" si="3"/>
        <v>201111</v>
      </c>
      <c r="CF15" s="68">
        <f t="shared" si="3"/>
        <v>201112</v>
      </c>
      <c r="CG15" s="68">
        <v>201201</v>
      </c>
      <c r="CH15" s="68">
        <f>CG15+1</f>
        <v>201202</v>
      </c>
      <c r="CI15" s="68">
        <f t="shared" ref="CI15:CR15" si="4">CH15+1</f>
        <v>201203</v>
      </c>
      <c r="CJ15" s="68">
        <f t="shared" si="4"/>
        <v>201204</v>
      </c>
      <c r="CK15" s="68">
        <f t="shared" si="4"/>
        <v>201205</v>
      </c>
      <c r="CL15" s="68">
        <f t="shared" si="4"/>
        <v>201206</v>
      </c>
      <c r="CM15" s="68">
        <f t="shared" si="4"/>
        <v>201207</v>
      </c>
      <c r="CN15" s="68">
        <f t="shared" si="4"/>
        <v>201208</v>
      </c>
      <c r="CO15" s="68">
        <f t="shared" si="4"/>
        <v>201209</v>
      </c>
      <c r="CP15" s="68">
        <f>CO15+1</f>
        <v>201210</v>
      </c>
      <c r="CQ15" s="68">
        <f t="shared" si="4"/>
        <v>201211</v>
      </c>
      <c r="CR15" s="68">
        <f t="shared" si="4"/>
        <v>201212</v>
      </c>
      <c r="CS15" s="68">
        <v>201301</v>
      </c>
      <c r="CT15" s="68">
        <f>CS15+1</f>
        <v>201302</v>
      </c>
      <c r="CU15" s="69">
        <f>CT15+1</f>
        <v>201303</v>
      </c>
      <c r="CV15" s="63"/>
    </row>
    <row r="16" spans="2:109" ht="14.25">
      <c r="B16" s="60"/>
      <c r="C16" s="70" t="s">
        <v>46</v>
      </c>
      <c r="D16" s="71">
        <f>IF(D6=0,0,D6-D5)</f>
        <v>-0.17364900000006855</v>
      </c>
      <c r="E16" s="71">
        <f t="shared" ref="E16:BP20" si="5">IF(E6=0,0,E6-E5)</f>
        <v>0.2243989999999485</v>
      </c>
      <c r="F16" s="71">
        <f t="shared" si="5"/>
        <v>0.20437700000002224</v>
      </c>
      <c r="G16" s="71">
        <f t="shared" si="5"/>
        <v>2.6216829999999618</v>
      </c>
      <c r="H16" s="71">
        <f t="shared" si="5"/>
        <v>5.4206820000000562</v>
      </c>
      <c r="I16" s="71">
        <f t="shared" si="5"/>
        <v>4.9206580000000031</v>
      </c>
      <c r="J16" s="71">
        <f t="shared" si="5"/>
        <v>5.4205950000000485</v>
      </c>
      <c r="K16" s="71">
        <f t="shared" si="5"/>
        <v>3.7953640000000632</v>
      </c>
      <c r="L16" s="71">
        <f t="shared" si="5"/>
        <v>2.3333820000000287</v>
      </c>
      <c r="M16" s="71">
        <f t="shared" si="5"/>
        <v>-0.28929799999991701</v>
      </c>
      <c r="N16" s="71">
        <f t="shared" si="5"/>
        <v>-2.6276749999999538</v>
      </c>
      <c r="O16" s="71">
        <f t="shared" si="5"/>
        <v>0.49500899999998182</v>
      </c>
      <c r="P16" s="71">
        <f t="shared" si="5"/>
        <v>2.2150899999999183</v>
      </c>
      <c r="Q16" s="71">
        <f t="shared" si="5"/>
        <v>3.1163010000000213</v>
      </c>
      <c r="R16" s="71">
        <f t="shared" si="5"/>
        <v>1.3818340000000262</v>
      </c>
      <c r="S16" s="71">
        <f t="shared" si="5"/>
        <v>2.3232850000000553</v>
      </c>
      <c r="T16" s="71">
        <f t="shared" si="5"/>
        <v>6.1988280000000486</v>
      </c>
      <c r="U16" s="71">
        <f t="shared" si="5"/>
        <v>4.0573739999999816</v>
      </c>
      <c r="V16" s="71">
        <f t="shared" si="5"/>
        <v>4.0586390000000847</v>
      </c>
      <c r="W16" s="71">
        <f t="shared" si="5"/>
        <v>1.0952369999999974</v>
      </c>
      <c r="X16" s="71">
        <f t="shared" si="5"/>
        <v>-2.0936730000000807</v>
      </c>
      <c r="Y16" s="71">
        <f t="shared" si="5"/>
        <v>-5.1074240000000373</v>
      </c>
      <c r="Z16" s="71">
        <f t="shared" si="5"/>
        <v>-4.8291870000000472</v>
      </c>
      <c r="AA16" s="71">
        <f t="shared" si="5"/>
        <v>-5.7149449999999433</v>
      </c>
      <c r="AB16" s="71">
        <f t="shared" si="5"/>
        <v>-4.2738409999999476</v>
      </c>
      <c r="AC16" s="71">
        <f t="shared" si="5"/>
        <v>0.38929800000005343</v>
      </c>
      <c r="AD16" s="71">
        <f t="shared" si="5"/>
        <v>-6.775621000000001</v>
      </c>
      <c r="AE16" s="71">
        <f t="shared" si="5"/>
        <v>-1.7463169999999764</v>
      </c>
      <c r="AF16" s="71">
        <f t="shared" si="5"/>
        <v>4.3503329999999778</v>
      </c>
      <c r="AG16" s="71">
        <f t="shared" si="5"/>
        <v>4.6920260000000553</v>
      </c>
      <c r="AH16" s="71">
        <f t="shared" si="5"/>
        <v>6.3900799999998981</v>
      </c>
      <c r="AI16" s="71">
        <f t="shared" si="5"/>
        <v>4.6792359999999462</v>
      </c>
      <c r="AJ16" s="71">
        <f t="shared" si="5"/>
        <v>4.5318290000000161</v>
      </c>
      <c r="AK16" s="71">
        <f t="shared" si="5"/>
        <v>5.5778350000000501</v>
      </c>
      <c r="AL16" s="71">
        <f t="shared" si="5"/>
        <v>2.1677259999999023</v>
      </c>
      <c r="AM16" s="71">
        <f t="shared" si="5"/>
        <v>-2.2561350000000857</v>
      </c>
      <c r="AN16" s="71">
        <f t="shared" si="5"/>
        <v>-0.86276100000009137</v>
      </c>
      <c r="AO16" s="71">
        <f t="shared" si="5"/>
        <v>-0.1020619999999326</v>
      </c>
      <c r="AP16" s="71">
        <f t="shared" si="5"/>
        <v>3.2867889999999989</v>
      </c>
      <c r="AQ16" s="71">
        <f t="shared" si="5"/>
        <v>2.8444749999999885</v>
      </c>
      <c r="AR16" s="71">
        <f t="shared" si="5"/>
        <v>3.4612039999999524</v>
      </c>
      <c r="AS16" s="71">
        <f t="shared" si="5"/>
        <v>4.130072000000041</v>
      </c>
      <c r="AT16" s="71">
        <f t="shared" si="5"/>
        <v>5.6867059999999583</v>
      </c>
      <c r="AU16" s="71">
        <f t="shared" si="5"/>
        <v>4.4702299999999013</v>
      </c>
      <c r="AV16" s="71">
        <f t="shared" si="5"/>
        <v>4.6596720000000005</v>
      </c>
      <c r="AW16" s="71">
        <f t="shared" si="5"/>
        <v>4.4467830000000959</v>
      </c>
      <c r="AX16" s="71">
        <f t="shared" si="5"/>
        <v>-6.3296170000000984</v>
      </c>
      <c r="AY16" s="71">
        <f t="shared" si="5"/>
        <v>-11.471757000000025</v>
      </c>
      <c r="AZ16" s="71">
        <f t="shared" si="5"/>
        <v>-9.6566150000001016</v>
      </c>
      <c r="BA16" s="71">
        <f t="shared" si="5"/>
        <v>-3.8290819999999712</v>
      </c>
      <c r="BB16" s="71">
        <f t="shared" si="5"/>
        <v>-3.1258020000000215</v>
      </c>
      <c r="BC16" s="71">
        <f t="shared" si="5"/>
        <v>0.82037200000002031</v>
      </c>
      <c r="BD16" s="71">
        <f t="shared" si="5"/>
        <v>4.957131000000004</v>
      </c>
      <c r="BE16" s="71">
        <f t="shared" si="5"/>
        <v>5.0865129999999681</v>
      </c>
      <c r="BF16" s="71">
        <f t="shared" si="5"/>
        <v>6.7071710000000166</v>
      </c>
      <c r="BG16" s="71">
        <f t="shared" si="5"/>
        <v>2.1971340000000055</v>
      </c>
      <c r="BH16" s="71">
        <f t="shared" si="5"/>
        <v>4.7331610000001092</v>
      </c>
      <c r="BI16" s="71">
        <f t="shared" si="5"/>
        <v>3.2528139999999439</v>
      </c>
      <c r="BJ16" s="71">
        <f t="shared" si="5"/>
        <v>-0.91103999999995722</v>
      </c>
      <c r="BK16" s="71">
        <f t="shared" si="5"/>
        <v>-6.2474210000000312</v>
      </c>
      <c r="BL16" s="71">
        <f t="shared" si="5"/>
        <v>-4.3693299999999908</v>
      </c>
      <c r="BM16" s="71">
        <f t="shared" si="5"/>
        <v>-1.4152360000000499</v>
      </c>
      <c r="BN16" s="71">
        <f t="shared" si="5"/>
        <v>0.35574199999996381</v>
      </c>
      <c r="BO16" s="71">
        <f t="shared" si="5"/>
        <v>0.83695000000000164</v>
      </c>
      <c r="BP16" s="71">
        <f t="shared" si="5"/>
        <v>3.2430799999999635</v>
      </c>
      <c r="BQ16" s="71">
        <f t="shared" ref="BQ16:CN20" si="6">IF(BQ6=0,0,BQ6-BQ5)</f>
        <v>6.8860929999999598</v>
      </c>
      <c r="BR16" s="71">
        <f t="shared" si="6"/>
        <v>4.6192989999999554</v>
      </c>
      <c r="BS16" s="71">
        <f t="shared" si="6"/>
        <v>3.7164320000000544</v>
      </c>
      <c r="BT16" s="71">
        <f t="shared" si="6"/>
        <v>2.5889629999999215</v>
      </c>
      <c r="BU16" s="71">
        <f t="shared" si="6"/>
        <v>0.74966300000005504</v>
      </c>
      <c r="BV16" s="71">
        <f t="shared" si="6"/>
        <v>-1.5239070000000083</v>
      </c>
      <c r="BW16" s="71">
        <f t="shared" si="6"/>
        <v>-3.1954659999998967</v>
      </c>
      <c r="BX16" s="71">
        <f t="shared" si="6"/>
        <v>-2.7559670000000551</v>
      </c>
      <c r="BY16" s="71">
        <f t="shared" si="6"/>
        <v>3.6568999999999505</v>
      </c>
      <c r="BZ16" s="71">
        <f t="shared" si="6"/>
        <v>-0.26396899999997459</v>
      </c>
      <c r="CA16" s="71">
        <f t="shared" si="6"/>
        <v>-2.0505060000000412</v>
      </c>
      <c r="CB16" s="71">
        <f t="shared" si="6"/>
        <v>-1.5069770000000062</v>
      </c>
      <c r="CC16" s="71">
        <f t="shared" si="6"/>
        <v>-0.47334000000000742</v>
      </c>
      <c r="CD16" s="71">
        <f t="shared" si="6"/>
        <v>0.42058199999996759</v>
      </c>
      <c r="CE16" s="71">
        <f t="shared" si="6"/>
        <v>1.7904079999999567</v>
      </c>
      <c r="CF16" s="71">
        <f t="shared" si="6"/>
        <v>0.9191249999998945</v>
      </c>
      <c r="CG16" s="71">
        <f t="shared" si="6"/>
        <v>-0.79125599999997576</v>
      </c>
      <c r="CH16" s="71">
        <f t="shared" si="6"/>
        <v>-0.86319099999991522</v>
      </c>
      <c r="CI16" s="71">
        <f t="shared" si="6"/>
        <v>-0.25515999999993255</v>
      </c>
      <c r="CJ16" s="71">
        <f t="shared" si="6"/>
        <v>-4.5826000000033673E-2</v>
      </c>
      <c r="CK16" s="71">
        <f t="shared" si="6"/>
        <v>-2.6793029999998907</v>
      </c>
      <c r="CL16" s="71">
        <f t="shared" si="6"/>
        <v>-1.3475710000000163</v>
      </c>
      <c r="CM16" s="71">
        <f t="shared" si="6"/>
        <v>3.2304540000000088</v>
      </c>
      <c r="CN16" s="71">
        <f t="shared" si="6"/>
        <v>1.6801169999999956</v>
      </c>
      <c r="CO16" s="71">
        <v>0.67392899999999978</v>
      </c>
      <c r="CP16" s="71">
        <v>-0.45402999999999993</v>
      </c>
      <c r="CQ16" s="71">
        <v>-4.7105390000000007</v>
      </c>
      <c r="CR16" s="71">
        <v>-0.85746200000000028</v>
      </c>
      <c r="CS16" s="71">
        <v>-7.8353819999999983</v>
      </c>
      <c r="CT16" s="71">
        <v>-1.3796929999999998</v>
      </c>
      <c r="CU16" s="71">
        <v>-4.5219640000000005</v>
      </c>
      <c r="CV16" s="63"/>
      <c r="CW16" s="158">
        <f t="shared" ref="CW16:CW20" si="7">+SUM(D16:O16)</f>
        <v>22.345527000000175</v>
      </c>
      <c r="CX16" s="158">
        <f t="shared" ref="CX16:CX20" si="8">+SUM(P16:AA16)</f>
        <v>6.7013590000000249</v>
      </c>
      <c r="CY16" s="158">
        <f t="shared" ref="CY16:CY20" si="9">+SUM(AB16:AM16)</f>
        <v>17.726448999999889</v>
      </c>
      <c r="CZ16" s="158">
        <f t="shared" ref="CZ16:CZ20" si="10">+SUM(AN16:AY16)</f>
        <v>14.219733999999789</v>
      </c>
      <c r="DA16" s="158">
        <f t="shared" ref="DA16:DA20" si="11">+SUM(AZ16:BK16)</f>
        <v>3.9843359999999848</v>
      </c>
      <c r="DB16" s="158">
        <f t="shared" ref="DB16:DB20" si="12">+SUM(BL16:BW16)</f>
        <v>12.492282999999929</v>
      </c>
      <c r="DC16" s="158">
        <f t="shared" ref="DC16:DC20" si="13">+SUM(BX16:CI16)</f>
        <v>-2.1733510000001388</v>
      </c>
      <c r="DD16" s="158">
        <f t="shared" ref="DD16:DD20" si="14">+SUM(CJ16:CN16)</f>
        <v>0.83787100000006376</v>
      </c>
      <c r="DE16" s="158">
        <f t="shared" ref="DE16:DE20" si="15">+SUM(CW16:DD16)</f>
        <v>76.134207999999717</v>
      </c>
    </row>
    <row r="17" spans="1:109" ht="14.25">
      <c r="B17" s="60"/>
      <c r="C17" s="70" t="s">
        <v>47</v>
      </c>
      <c r="D17" s="71">
        <f t="shared" ref="D17:S20" si="16">IF(D7=0,0,D7-D6)</f>
        <v>-0.14124799999990501</v>
      </c>
      <c r="E17" s="71">
        <f t="shared" si="16"/>
        <v>-0.54707900000005338</v>
      </c>
      <c r="F17" s="71">
        <f t="shared" si="16"/>
        <v>-1.368616999999972</v>
      </c>
      <c r="G17" s="71">
        <f t="shared" si="16"/>
        <v>1.3826500000000124</v>
      </c>
      <c r="H17" s="71">
        <f t="shared" si="16"/>
        <v>6.6656120000000101</v>
      </c>
      <c r="I17" s="71">
        <f t="shared" si="16"/>
        <v>6.9045959999999695</v>
      </c>
      <c r="J17" s="71">
        <f t="shared" si="16"/>
        <v>7.3762340000000677</v>
      </c>
      <c r="K17" s="71">
        <f t="shared" si="16"/>
        <v>7.5094429999999193</v>
      </c>
      <c r="L17" s="71">
        <f t="shared" si="16"/>
        <v>4.9904590000001008</v>
      </c>
      <c r="M17" s="71">
        <f t="shared" si="16"/>
        <v>6.6537740000001122</v>
      </c>
      <c r="N17" s="71">
        <f t="shared" si="16"/>
        <v>5.0697029999998904</v>
      </c>
      <c r="O17" s="71">
        <f t="shared" si="16"/>
        <v>-0.15965800000003583</v>
      </c>
      <c r="P17" s="71">
        <f t="shared" si="16"/>
        <v>-8.0475500000000011</v>
      </c>
      <c r="Q17" s="71">
        <f t="shared" si="16"/>
        <v>-4.8700469999998859</v>
      </c>
      <c r="R17" s="71">
        <f t="shared" si="16"/>
        <v>-2.3443899999999758</v>
      </c>
      <c r="S17" s="71">
        <f t="shared" si="16"/>
        <v>0.26049699999998666</v>
      </c>
      <c r="T17" s="71">
        <f t="shared" si="5"/>
        <v>5.3613259999999627</v>
      </c>
      <c r="U17" s="71">
        <f t="shared" si="5"/>
        <v>9.8405970000000025</v>
      </c>
      <c r="V17" s="71">
        <f t="shared" si="5"/>
        <v>9.4049370000000181</v>
      </c>
      <c r="W17" s="71">
        <f t="shared" si="5"/>
        <v>6.9802700000000186</v>
      </c>
      <c r="X17" s="71">
        <f t="shared" si="5"/>
        <v>2.1982410000000527</v>
      </c>
      <c r="Y17" s="71">
        <f t="shared" si="5"/>
        <v>-2.750964999999951</v>
      </c>
      <c r="Z17" s="71">
        <f t="shared" si="5"/>
        <v>-3.9678349999999227</v>
      </c>
      <c r="AA17" s="71">
        <f t="shared" si="5"/>
        <v>-6.6859950000000481</v>
      </c>
      <c r="AB17" s="71">
        <f t="shared" si="5"/>
        <v>-9.3883789999999863</v>
      </c>
      <c r="AC17" s="71">
        <f t="shared" si="5"/>
        <v>-0.151299999999992</v>
      </c>
      <c r="AD17" s="71">
        <f t="shared" si="5"/>
        <v>-0.40728200000000925</v>
      </c>
      <c r="AE17" s="71">
        <f t="shared" si="5"/>
        <v>-9.4018290000000206</v>
      </c>
      <c r="AF17" s="71">
        <f t="shared" si="5"/>
        <v>-2.5247339999999667</v>
      </c>
      <c r="AG17" s="71">
        <f t="shared" si="5"/>
        <v>4.8699299999999539</v>
      </c>
      <c r="AH17" s="71">
        <f t="shared" si="5"/>
        <v>10.455441999999948</v>
      </c>
      <c r="AI17" s="71">
        <f t="shared" si="5"/>
        <v>11.850912999999991</v>
      </c>
      <c r="AJ17" s="71">
        <f t="shared" si="5"/>
        <v>9.6855450000000474</v>
      </c>
      <c r="AK17" s="71">
        <f t="shared" si="5"/>
        <v>8.4771530000000439</v>
      </c>
      <c r="AL17" s="71">
        <f t="shared" si="5"/>
        <v>6.2358719999999721</v>
      </c>
      <c r="AM17" s="71">
        <f t="shared" si="5"/>
        <v>-9.0498999999908847E-2</v>
      </c>
      <c r="AN17" s="71">
        <f t="shared" si="5"/>
        <v>-6.0557969999999841</v>
      </c>
      <c r="AO17" s="71">
        <f t="shared" si="5"/>
        <v>-5.2605829999999969</v>
      </c>
      <c r="AP17" s="71">
        <f t="shared" si="5"/>
        <v>-2.891273999999953</v>
      </c>
      <c r="AQ17" s="71">
        <f t="shared" si="5"/>
        <v>-0.28226099999994858</v>
      </c>
      <c r="AR17" s="71">
        <f t="shared" si="5"/>
        <v>2.9863189999999804</v>
      </c>
      <c r="AS17" s="71">
        <f t="shared" si="5"/>
        <v>7.2344880000000558</v>
      </c>
      <c r="AT17" s="71">
        <f t="shared" si="5"/>
        <v>10.662822999999889</v>
      </c>
      <c r="AU17" s="71">
        <f t="shared" si="5"/>
        <v>9.6827410000000782</v>
      </c>
      <c r="AV17" s="71">
        <f t="shared" si="5"/>
        <v>8.4311700000000656</v>
      </c>
      <c r="AW17" s="71">
        <f t="shared" si="5"/>
        <v>4.3591240000000653</v>
      </c>
      <c r="AX17" s="71">
        <f t="shared" si="5"/>
        <v>-2.4670779999999013</v>
      </c>
      <c r="AY17" s="71">
        <f t="shared" si="5"/>
        <v>-7.5688920000000053</v>
      </c>
      <c r="AZ17" s="71">
        <f t="shared" si="5"/>
        <v>-20.318792999999914</v>
      </c>
      <c r="BA17" s="71">
        <f t="shared" si="5"/>
        <v>-23.148114999999962</v>
      </c>
      <c r="BB17" s="71">
        <f t="shared" si="5"/>
        <v>-16.587085000000002</v>
      </c>
      <c r="BC17" s="71">
        <f t="shared" si="5"/>
        <v>-7.771329000000037</v>
      </c>
      <c r="BD17" s="71">
        <f t="shared" si="5"/>
        <v>-0.11502900000004956</v>
      </c>
      <c r="BE17" s="71">
        <f t="shared" si="5"/>
        <v>6.4267640000000483</v>
      </c>
      <c r="BF17" s="71">
        <f t="shared" si="5"/>
        <v>10.641992000000073</v>
      </c>
      <c r="BG17" s="71">
        <f t="shared" si="5"/>
        <v>8.7395799999999326</v>
      </c>
      <c r="BH17" s="71">
        <f t="shared" si="5"/>
        <v>5.8107820000000174</v>
      </c>
      <c r="BI17" s="71">
        <f t="shared" si="5"/>
        <v>6.5868660000001</v>
      </c>
      <c r="BJ17" s="71">
        <f t="shared" si="5"/>
        <v>3.7685109999999895</v>
      </c>
      <c r="BK17" s="71">
        <f t="shared" si="5"/>
        <v>-3.5953130000000328</v>
      </c>
      <c r="BL17" s="71">
        <f t="shared" si="5"/>
        <v>-12.017248999999993</v>
      </c>
      <c r="BM17" s="71">
        <f t="shared" si="5"/>
        <v>-15.399177999999893</v>
      </c>
      <c r="BN17" s="71">
        <f t="shared" si="5"/>
        <v>-10.174972000000025</v>
      </c>
      <c r="BO17" s="71">
        <f t="shared" si="5"/>
        <v>-4.489563999999973</v>
      </c>
      <c r="BP17" s="71">
        <f t="shared" si="5"/>
        <v>-1.4254009999999653</v>
      </c>
      <c r="BQ17" s="71">
        <f t="shared" si="6"/>
        <v>3.5585039999999708</v>
      </c>
      <c r="BR17" s="71">
        <f t="shared" si="6"/>
        <v>6.7530900000000429</v>
      </c>
      <c r="BS17" s="71">
        <f t="shared" si="6"/>
        <v>6.2364519999999857</v>
      </c>
      <c r="BT17" s="71">
        <f t="shared" si="6"/>
        <v>1.9627900000000409</v>
      </c>
      <c r="BU17" s="71">
        <f t="shared" si="6"/>
        <v>3.6660979999999199</v>
      </c>
      <c r="BV17" s="71">
        <f t="shared" si="6"/>
        <v>-2.1634349999999358</v>
      </c>
      <c r="BW17" s="71">
        <f t="shared" si="6"/>
        <v>-5.5849720000001071</v>
      </c>
      <c r="BX17" s="71">
        <f t="shared" si="6"/>
        <v>-13.979886999999962</v>
      </c>
      <c r="BY17" s="71">
        <f t="shared" si="6"/>
        <v>-11.221385000000055</v>
      </c>
      <c r="BZ17" s="71">
        <f t="shared" si="6"/>
        <v>-5.8908410000000231</v>
      </c>
      <c r="CA17" s="71">
        <f t="shared" si="6"/>
        <v>-6.5244930000000068</v>
      </c>
      <c r="CB17" s="71">
        <f t="shared" si="6"/>
        <v>-12.123173999999949</v>
      </c>
      <c r="CC17" s="71">
        <f t="shared" si="6"/>
        <v>-3.8439290000000028</v>
      </c>
      <c r="CD17" s="71">
        <f t="shared" si="6"/>
        <v>-1.5215110000000323</v>
      </c>
      <c r="CE17" s="71">
        <f t="shared" si="6"/>
        <v>-0.12071500000001834</v>
      </c>
      <c r="CF17" s="71">
        <f t="shared" si="6"/>
        <v>-1.1988029999999981</v>
      </c>
      <c r="CG17" s="71">
        <f t="shared" si="6"/>
        <v>-1.8051769999999578</v>
      </c>
      <c r="CH17" s="71">
        <f t="shared" si="6"/>
        <v>-2.8894769999999426</v>
      </c>
      <c r="CI17" s="71">
        <f t="shared" si="6"/>
        <v>-7.1502960000000257</v>
      </c>
      <c r="CJ17" s="71">
        <f t="shared" si="6"/>
        <v>-7.4191760000001068</v>
      </c>
      <c r="CK17" s="71">
        <f t="shared" si="6"/>
        <v>-7.3521559999999226</v>
      </c>
      <c r="CL17" s="71">
        <f t="shared" si="6"/>
        <v>-10.32802300000003</v>
      </c>
      <c r="CM17" s="71">
        <f t="shared" si="6"/>
        <v>-8.4460090000000037</v>
      </c>
      <c r="CN17" s="71">
        <f t="shared" si="6"/>
        <v>-2.8487820000000283</v>
      </c>
      <c r="CO17" s="71">
        <v>0.930566</v>
      </c>
      <c r="CP17" s="71">
        <v>1.7206570000000001</v>
      </c>
      <c r="CQ17" s="71">
        <v>-0.57982899999999993</v>
      </c>
      <c r="CR17" s="71">
        <v>-1.0128750000000002</v>
      </c>
      <c r="CS17" s="71">
        <v>-3.9020410000000005</v>
      </c>
      <c r="CT17" s="71">
        <v>-5.2713200000000011</v>
      </c>
      <c r="CU17" s="71">
        <v>-6.7019300000000008</v>
      </c>
      <c r="CV17" s="63"/>
      <c r="CW17" s="158">
        <f t="shared" si="7"/>
        <v>44.335869000000116</v>
      </c>
      <c r="CX17" s="158">
        <f t="shared" si="8"/>
        <v>5.3790860000002567</v>
      </c>
      <c r="CY17" s="158">
        <f t="shared" si="9"/>
        <v>29.610832000000073</v>
      </c>
      <c r="CZ17" s="158">
        <f t="shared" si="10"/>
        <v>18.830780000000345</v>
      </c>
      <c r="DA17" s="158">
        <f t="shared" si="11"/>
        <v>-29.561168999999836</v>
      </c>
      <c r="DB17" s="158">
        <f t="shared" si="12"/>
        <v>-29.077836999999931</v>
      </c>
      <c r="DC17" s="158">
        <f t="shared" si="13"/>
        <v>-68.269687999999974</v>
      </c>
      <c r="DD17" s="158">
        <f t="shared" si="14"/>
        <v>-36.394146000000092</v>
      </c>
      <c r="DE17" s="158">
        <f t="shared" si="15"/>
        <v>-65.146272999999042</v>
      </c>
    </row>
    <row r="18" spans="1:109" ht="14.25">
      <c r="B18" s="60"/>
      <c r="C18" s="70" t="s">
        <v>48</v>
      </c>
      <c r="D18" s="71">
        <f t="shared" si="16"/>
        <v>2.7635060000000067</v>
      </c>
      <c r="E18" s="71">
        <f t="shared" si="16"/>
        <v>2.2056850000000168</v>
      </c>
      <c r="F18" s="71">
        <f t="shared" si="16"/>
        <v>0.52095599999995557</v>
      </c>
      <c r="G18" s="71">
        <f t="shared" si="16"/>
        <v>1.3830719999999701</v>
      </c>
      <c r="H18" s="71">
        <f t="shared" si="16"/>
        <v>3.5950480000000198</v>
      </c>
      <c r="I18" s="71">
        <f t="shared" si="16"/>
        <v>5.3526709999999866</v>
      </c>
      <c r="J18" s="71">
        <f t="shared" si="16"/>
        <v>8.1600399999999809</v>
      </c>
      <c r="K18" s="71">
        <f t="shared" si="16"/>
        <v>7.2691310000000158</v>
      </c>
      <c r="L18" s="71">
        <f t="shared" si="16"/>
        <v>8.3687420000001111</v>
      </c>
      <c r="M18" s="71">
        <f t="shared" si="16"/>
        <v>10.787348999999949</v>
      </c>
      <c r="N18" s="71">
        <f t="shared" si="16"/>
        <v>8.5506689999999708</v>
      </c>
      <c r="O18" s="71">
        <f t="shared" si="16"/>
        <v>8.139212999999927</v>
      </c>
      <c r="P18" s="71">
        <f t="shared" si="16"/>
        <v>4.499272000000019</v>
      </c>
      <c r="Q18" s="71">
        <f t="shared" si="16"/>
        <v>2.883980000000065</v>
      </c>
      <c r="R18" s="71">
        <f t="shared" si="16"/>
        <v>0.13252199999999448</v>
      </c>
      <c r="S18" s="71">
        <f t="shared" si="16"/>
        <v>-1.4339889999999968</v>
      </c>
      <c r="T18" s="71">
        <f t="shared" si="5"/>
        <v>-0.18197299999997085</v>
      </c>
      <c r="U18" s="71">
        <f t="shared" si="5"/>
        <v>1.4722600000000057</v>
      </c>
      <c r="V18" s="71">
        <f t="shared" si="5"/>
        <v>3.418091000000004</v>
      </c>
      <c r="W18" s="71">
        <f t="shared" si="5"/>
        <v>4.7596000000000913</v>
      </c>
      <c r="X18" s="71">
        <f t="shared" si="5"/>
        <v>5.1326870000000326</v>
      </c>
      <c r="Y18" s="71">
        <f t="shared" si="5"/>
        <v>2.741512000000057</v>
      </c>
      <c r="Z18" s="71">
        <f t="shared" si="5"/>
        <v>2.4115119999999024</v>
      </c>
      <c r="AA18" s="71">
        <f t="shared" si="5"/>
        <v>1.2609019999999873</v>
      </c>
      <c r="AB18" s="71">
        <f t="shared" si="5"/>
        <v>-0.44476499999996122</v>
      </c>
      <c r="AC18" s="71">
        <f t="shared" si="5"/>
        <v>-1.6934899999999971</v>
      </c>
      <c r="AD18" s="71">
        <f t="shared" si="5"/>
        <v>-7.0714880000000448</v>
      </c>
      <c r="AE18" s="71">
        <f t="shared" si="5"/>
        <v>-9.4300909999999476</v>
      </c>
      <c r="AF18" s="71">
        <f t="shared" si="5"/>
        <v>-10.605778999999984</v>
      </c>
      <c r="AG18" s="71">
        <f t="shared" si="5"/>
        <v>-8.9844739999999774</v>
      </c>
      <c r="AH18" s="71">
        <f t="shared" si="5"/>
        <v>-0.31040499999994609</v>
      </c>
      <c r="AI18" s="71">
        <f t="shared" si="5"/>
        <v>3.1669119999999111</v>
      </c>
      <c r="AJ18" s="71">
        <f t="shared" si="5"/>
        <v>2.5330559999999878</v>
      </c>
      <c r="AK18" s="71">
        <f t="shared" si="5"/>
        <v>3.9946789999999055</v>
      </c>
      <c r="AL18" s="71">
        <f t="shared" si="5"/>
        <v>3.7321240000001126</v>
      </c>
      <c r="AM18" s="71">
        <f t="shared" si="5"/>
        <v>4.1638989999999012</v>
      </c>
      <c r="AN18" s="71">
        <f t="shared" si="5"/>
        <v>1.5685280000000148</v>
      </c>
      <c r="AO18" s="71">
        <f t="shared" si="5"/>
        <v>-0.95637200000010125</v>
      </c>
      <c r="AP18" s="71">
        <f t="shared" si="5"/>
        <v>-2.2609429999999975</v>
      </c>
      <c r="AQ18" s="71">
        <f t="shared" si="5"/>
        <v>-2.8170219999999517</v>
      </c>
      <c r="AR18" s="71">
        <f t="shared" si="5"/>
        <v>-1.7385279999999739</v>
      </c>
      <c r="AS18" s="71">
        <f t="shared" si="5"/>
        <v>-5.7546000000002095E-2</v>
      </c>
      <c r="AT18" s="71">
        <f t="shared" si="5"/>
        <v>3.0869279999999435</v>
      </c>
      <c r="AU18" s="71">
        <f t="shared" si="5"/>
        <v>2.9945869999999104</v>
      </c>
      <c r="AV18" s="71">
        <f t="shared" si="5"/>
        <v>4.7842809999999645</v>
      </c>
      <c r="AW18" s="71">
        <f t="shared" si="5"/>
        <v>4.1218759999999293</v>
      </c>
      <c r="AX18" s="71">
        <f t="shared" si="5"/>
        <v>2.7220859999999902</v>
      </c>
      <c r="AY18" s="71">
        <f t="shared" si="5"/>
        <v>-0.55840199999988727</v>
      </c>
      <c r="AZ18" s="71">
        <f t="shared" si="5"/>
        <v>-4.1986289999999826</v>
      </c>
      <c r="BA18" s="71">
        <f t="shared" si="5"/>
        <v>-6.8011209999999664</v>
      </c>
      <c r="BB18" s="71">
        <f t="shared" si="5"/>
        <v>-9.4221619999999575</v>
      </c>
      <c r="BC18" s="71">
        <f t="shared" si="5"/>
        <v>-13.472429000000034</v>
      </c>
      <c r="BD18" s="71">
        <f t="shared" si="5"/>
        <v>-11.646777000000043</v>
      </c>
      <c r="BE18" s="71">
        <f t="shared" si="5"/>
        <v>-7.9493069999999761</v>
      </c>
      <c r="BF18" s="71">
        <f t="shared" si="5"/>
        <v>-3.2947229999999763</v>
      </c>
      <c r="BG18" s="71">
        <f t="shared" si="5"/>
        <v>-1.2021629999999277</v>
      </c>
      <c r="BH18" s="71">
        <f t="shared" si="5"/>
        <v>2.3445220000000973</v>
      </c>
      <c r="BI18" s="71">
        <f t="shared" si="5"/>
        <v>3.2084540000000743</v>
      </c>
      <c r="BJ18" s="71">
        <f t="shared" si="5"/>
        <v>3.8136309999999867</v>
      </c>
      <c r="BK18" s="71">
        <f t="shared" si="5"/>
        <v>3.3726140000001124</v>
      </c>
      <c r="BL18" s="71">
        <f t="shared" si="5"/>
        <v>0.85265899999990324</v>
      </c>
      <c r="BM18" s="71">
        <f t="shared" si="5"/>
        <v>-2.7286739999999554</v>
      </c>
      <c r="BN18" s="71">
        <f t="shared" si="5"/>
        <v>-0.8342569999999796</v>
      </c>
      <c r="BO18" s="71">
        <f t="shared" si="5"/>
        <v>-7.9640889999999445</v>
      </c>
      <c r="BP18" s="71">
        <f t="shared" si="5"/>
        <v>-12.262530999999967</v>
      </c>
      <c r="BQ18" s="71">
        <f t="shared" si="6"/>
        <v>-9.8054789999999912</v>
      </c>
      <c r="BR18" s="71">
        <f t="shared" si="6"/>
        <v>-4.4126780000000281</v>
      </c>
      <c r="BS18" s="71">
        <f t="shared" si="6"/>
        <v>0.5832589999999982</v>
      </c>
      <c r="BT18" s="71">
        <f t="shared" si="6"/>
        <v>2.0215319999999792</v>
      </c>
      <c r="BU18" s="71">
        <f t="shared" si="6"/>
        <v>3.0484129999999823</v>
      </c>
      <c r="BV18" s="71">
        <f t="shared" si="6"/>
        <v>0.20122399999991103</v>
      </c>
      <c r="BW18" s="71">
        <f t="shared" si="6"/>
        <v>-1.5312039999998888</v>
      </c>
      <c r="BX18" s="71">
        <f t="shared" si="6"/>
        <v>-4.2619319999998879</v>
      </c>
      <c r="BY18" s="71">
        <f t="shared" si="6"/>
        <v>-4.8978329999999914</v>
      </c>
      <c r="BZ18" s="71">
        <f t="shared" si="6"/>
        <v>-5.5064630000000534</v>
      </c>
      <c r="CA18" s="71">
        <f t="shared" si="6"/>
        <v>-8.3297730000000456</v>
      </c>
      <c r="CB18" s="71">
        <f t="shared" si="6"/>
        <v>-11.481929000000036</v>
      </c>
      <c r="CC18" s="71">
        <f t="shared" si="6"/>
        <v>-13.478242000000023</v>
      </c>
      <c r="CD18" s="71">
        <f t="shared" si="6"/>
        <v>-11.130372999999963</v>
      </c>
      <c r="CE18" s="71">
        <f t="shared" si="6"/>
        <v>-7.9703839999999673</v>
      </c>
      <c r="CF18" s="71">
        <f t="shared" si="6"/>
        <v>-6.1867910000000848</v>
      </c>
      <c r="CG18" s="71">
        <f t="shared" si="6"/>
        <v>-5.4916619999999057</v>
      </c>
      <c r="CH18" s="71">
        <f t="shared" si="6"/>
        <v>-4.1846250000000964</v>
      </c>
      <c r="CI18" s="71">
        <f t="shared" si="6"/>
        <v>-3.3487729999999374</v>
      </c>
      <c r="CJ18" s="71">
        <f t="shared" si="6"/>
        <v>-3.6653659999999491</v>
      </c>
      <c r="CK18" s="71">
        <f t="shared" si="6"/>
        <v>-3.1427590000000691</v>
      </c>
      <c r="CL18" s="71">
        <f t="shared" si="6"/>
        <v>-5.7521130000000085</v>
      </c>
      <c r="CM18" s="71">
        <f t="shared" si="6"/>
        <v>-6.6443050000000312</v>
      </c>
      <c r="CN18" s="71">
        <f t="shared" si="6"/>
        <v>-7.9079590000000053</v>
      </c>
      <c r="CO18" s="71">
        <v>-6.4415360000000002</v>
      </c>
      <c r="CP18" s="71">
        <v>-4.8754609999999996</v>
      </c>
      <c r="CQ18" s="71">
        <v>-2.1967629999999998</v>
      </c>
      <c r="CR18" s="71">
        <v>-0.23940099999999959</v>
      </c>
      <c r="CS18" s="71">
        <v>-1.7030670000000001</v>
      </c>
      <c r="CT18" s="71">
        <v>-2.6115629999999999</v>
      </c>
      <c r="CU18" s="71">
        <v>-3.4993179999999997</v>
      </c>
      <c r="CV18" s="63"/>
      <c r="CW18" s="158">
        <f t="shared" si="7"/>
        <v>67.09608199999991</v>
      </c>
      <c r="CX18" s="158">
        <f t="shared" si="8"/>
        <v>27.096376000000191</v>
      </c>
      <c r="CY18" s="158">
        <f t="shared" si="9"/>
        <v>-20.94982200000004</v>
      </c>
      <c r="CZ18" s="158">
        <f t="shared" si="10"/>
        <v>10.889472999999839</v>
      </c>
      <c r="DA18" s="158">
        <f t="shared" si="11"/>
        <v>-45.248089999999593</v>
      </c>
      <c r="DB18" s="158">
        <f t="shared" si="12"/>
        <v>-32.831824999999981</v>
      </c>
      <c r="DC18" s="158">
        <f t="shared" si="13"/>
        <v>-86.268779999999992</v>
      </c>
      <c r="DD18" s="158">
        <f t="shared" si="14"/>
        <v>-27.112502000000063</v>
      </c>
      <c r="DE18" s="158">
        <f t="shared" si="15"/>
        <v>-107.32908799999973</v>
      </c>
    </row>
    <row r="19" spans="1:109" ht="14.25">
      <c r="B19" s="60"/>
      <c r="C19" s="70" t="s">
        <v>49</v>
      </c>
      <c r="D19" s="71">
        <f t="shared" si="16"/>
        <v>12.354593000000023</v>
      </c>
      <c r="E19" s="71">
        <f t="shared" si="5"/>
        <v>13.026096000000052</v>
      </c>
      <c r="F19" s="71">
        <f t="shared" si="5"/>
        <v>7.9550480000000334</v>
      </c>
      <c r="G19" s="71">
        <f t="shared" si="5"/>
        <v>5.6820360000000392</v>
      </c>
      <c r="H19" s="71">
        <f t="shared" si="5"/>
        <v>4.7652849999999489</v>
      </c>
      <c r="I19" s="71">
        <f t="shared" si="5"/>
        <v>5.2259109999999964</v>
      </c>
      <c r="J19" s="71">
        <f t="shared" si="5"/>
        <v>4.5418810000001031</v>
      </c>
      <c r="K19" s="71">
        <f t="shared" si="5"/>
        <v>2.753823999999895</v>
      </c>
      <c r="L19" s="71">
        <f t="shared" si="5"/>
        <v>4.5425840000000335</v>
      </c>
      <c r="M19" s="71">
        <f t="shared" si="5"/>
        <v>10.064632999999958</v>
      </c>
      <c r="N19" s="71">
        <f t="shared" si="5"/>
        <v>9.6191420000000107</v>
      </c>
      <c r="O19" s="71">
        <f t="shared" si="5"/>
        <v>10.198521000000028</v>
      </c>
      <c r="P19" s="71">
        <f t="shared" si="5"/>
        <v>10.459630999999945</v>
      </c>
      <c r="Q19" s="71">
        <f t="shared" si="5"/>
        <v>11.129441999999926</v>
      </c>
      <c r="R19" s="71">
        <f t="shared" si="5"/>
        <v>8.701891000000046</v>
      </c>
      <c r="S19" s="71">
        <f t="shared" si="5"/>
        <v>5.1852229999999508</v>
      </c>
      <c r="T19" s="71">
        <f t="shared" si="5"/>
        <v>2.3717020000000275</v>
      </c>
      <c r="U19" s="71">
        <f t="shared" si="5"/>
        <v>0.30358000000001084</v>
      </c>
      <c r="V19" s="71">
        <f t="shared" si="5"/>
        <v>-0.56945599999994556</v>
      </c>
      <c r="W19" s="71">
        <f t="shared" si="5"/>
        <v>-0.79088999999999032</v>
      </c>
      <c r="X19" s="71">
        <f t="shared" si="5"/>
        <v>-2.1589969999999994</v>
      </c>
      <c r="Y19" s="71">
        <f t="shared" si="5"/>
        <v>-1.7533539999999448</v>
      </c>
      <c r="Z19" s="71">
        <f t="shared" si="5"/>
        <v>2.7173330000000533</v>
      </c>
      <c r="AA19" s="71">
        <f t="shared" si="5"/>
        <v>3.8832310000000234</v>
      </c>
      <c r="AB19" s="71">
        <f t="shared" si="5"/>
        <v>3.7822000000001026</v>
      </c>
      <c r="AC19" s="71">
        <f t="shared" si="5"/>
        <v>4.2825759999999491</v>
      </c>
      <c r="AD19" s="71">
        <f t="shared" si="5"/>
        <v>3.0838670000000548</v>
      </c>
      <c r="AE19" s="71">
        <f t="shared" si="5"/>
        <v>2.5608170000000428</v>
      </c>
      <c r="AF19" s="71">
        <f t="shared" si="5"/>
        <v>0.21280100000001312</v>
      </c>
      <c r="AG19" s="71">
        <f t="shared" si="5"/>
        <v>-2.8824869999999692</v>
      </c>
      <c r="AH19" s="71">
        <f t="shared" si="5"/>
        <v>-3.8673980000000938</v>
      </c>
      <c r="AI19" s="71">
        <f t="shared" si="5"/>
        <v>-4.505006000000094</v>
      </c>
      <c r="AJ19" s="71">
        <f t="shared" si="5"/>
        <v>-5.3834440000000541</v>
      </c>
      <c r="AK19" s="71">
        <f t="shared" si="5"/>
        <v>-3.7713450000001103</v>
      </c>
      <c r="AL19" s="71">
        <f t="shared" si="5"/>
        <v>-2.4353470000000925</v>
      </c>
      <c r="AM19" s="71">
        <f t="shared" si="5"/>
        <v>-2.7880330000000413</v>
      </c>
      <c r="AN19" s="71">
        <f t="shared" si="5"/>
        <v>-1.9690200000000004</v>
      </c>
      <c r="AO19" s="71">
        <f t="shared" si="5"/>
        <v>-1.9182899999999563</v>
      </c>
      <c r="AP19" s="71">
        <f t="shared" si="5"/>
        <v>-1.8464360000000397</v>
      </c>
      <c r="AQ19" s="71">
        <f t="shared" si="5"/>
        <v>-0.81381999999996424</v>
      </c>
      <c r="AR19" s="71">
        <f t="shared" si="5"/>
        <v>0.77146800000002713</v>
      </c>
      <c r="AS19" s="71">
        <f t="shared" si="5"/>
        <v>2.2460270000000264</v>
      </c>
      <c r="AT19" s="71">
        <f t="shared" si="5"/>
        <v>2.6195379999999204</v>
      </c>
      <c r="AU19" s="71">
        <f t="shared" si="5"/>
        <v>0.54048699999998462</v>
      </c>
      <c r="AV19" s="71">
        <f t="shared" si="5"/>
        <v>-0.51149099999997816</v>
      </c>
      <c r="AW19" s="71">
        <f t="shared" si="5"/>
        <v>-0.90709500000002663</v>
      </c>
      <c r="AX19" s="71">
        <f t="shared" si="5"/>
        <v>-0.45409799999993083</v>
      </c>
      <c r="AY19" s="71">
        <f t="shared" si="5"/>
        <v>-3.1302800000000843</v>
      </c>
      <c r="AZ19" s="71">
        <f t="shared" si="5"/>
        <v>-3.0916270000000168</v>
      </c>
      <c r="BA19" s="71">
        <f t="shared" si="5"/>
        <v>-3.65027699999996</v>
      </c>
      <c r="BB19" s="71">
        <f t="shared" si="5"/>
        <v>-4.6834870000000137</v>
      </c>
      <c r="BC19" s="71">
        <f t="shared" si="5"/>
        <v>-5.3270750000000362</v>
      </c>
      <c r="BD19" s="71">
        <f t="shared" si="5"/>
        <v>-3.7990819999999985</v>
      </c>
      <c r="BE19" s="71">
        <f t="shared" si="5"/>
        <v>-2.3162710000000288</v>
      </c>
      <c r="BF19" s="71">
        <f t="shared" si="5"/>
        <v>-3.0520610000000943</v>
      </c>
      <c r="BG19" s="71">
        <f t="shared" si="5"/>
        <v>-4.4672359999999571</v>
      </c>
      <c r="BH19" s="71">
        <f t="shared" si="5"/>
        <v>-7.0045470000000023</v>
      </c>
      <c r="BI19" s="71">
        <f t="shared" si="5"/>
        <v>-4.7586949999999888</v>
      </c>
      <c r="BJ19" s="71">
        <f t="shared" si="5"/>
        <v>-2.8630929999999353</v>
      </c>
      <c r="BK19" s="71">
        <f t="shared" si="5"/>
        <v>-4.5258989999999812</v>
      </c>
      <c r="BL19" s="71">
        <f t="shared" si="5"/>
        <v>-2.9705320000000484</v>
      </c>
      <c r="BM19" s="71">
        <f t="shared" si="5"/>
        <v>-0.23817699999995057</v>
      </c>
      <c r="BN19" s="71">
        <f t="shared" si="5"/>
        <v>1.4436279999999897</v>
      </c>
      <c r="BO19" s="71">
        <f t="shared" si="5"/>
        <v>-1.1032679999999573</v>
      </c>
      <c r="BP19" s="71">
        <f t="shared" si="5"/>
        <v>-8.8939400000000433</v>
      </c>
      <c r="BQ19" s="71">
        <f t="shared" si="6"/>
        <v>-7.1972600000000284</v>
      </c>
      <c r="BR19" s="71">
        <f t="shared" si="6"/>
        <v>-5.0467330000000175</v>
      </c>
      <c r="BS19" s="71">
        <f t="shared" si="6"/>
        <v>-4.9259170000000267</v>
      </c>
      <c r="BT19" s="71">
        <f t="shared" si="6"/>
        <v>-10.013748000000078</v>
      </c>
      <c r="BU19" s="71">
        <f t="shared" si="6"/>
        <v>-10.209284999999909</v>
      </c>
      <c r="BV19" s="71">
        <f t="shared" si="6"/>
        <v>-6.5650809999999638</v>
      </c>
      <c r="BW19" s="71">
        <f t="shared" si="6"/>
        <v>-7.9177230000000236</v>
      </c>
      <c r="BX19" s="71">
        <f t="shared" si="6"/>
        <v>-6.5665409999999156</v>
      </c>
      <c r="BY19" s="71">
        <f t="shared" si="6"/>
        <v>-6.2043020000000979</v>
      </c>
      <c r="BZ19" s="71">
        <f t="shared" si="6"/>
        <v>-7.0440330000000131</v>
      </c>
      <c r="CA19" s="71">
        <f t="shared" si="6"/>
        <v>-6.3929219999999987</v>
      </c>
      <c r="CB19" s="71">
        <f t="shared" si="6"/>
        <v>-6.9514960000000201</v>
      </c>
      <c r="CC19" s="71">
        <f t="shared" si="6"/>
        <v>-6.7170879999999897</v>
      </c>
      <c r="CD19" s="71">
        <f t="shared" si="6"/>
        <v>-8.6797739999999521</v>
      </c>
      <c r="CE19" s="71">
        <f t="shared" si="6"/>
        <v>-9.8154080000000477</v>
      </c>
      <c r="CF19" s="71">
        <f t="shared" si="6"/>
        <v>-10.423813999999993</v>
      </c>
      <c r="CG19" s="71">
        <f t="shared" si="6"/>
        <v>-12.298543000000109</v>
      </c>
      <c r="CH19" s="71">
        <f t="shared" si="6"/>
        <v>-13.472872999999936</v>
      </c>
      <c r="CI19" s="71">
        <f t="shared" si="6"/>
        <v>-10.164414999999963</v>
      </c>
      <c r="CJ19" s="71">
        <f t="shared" si="6"/>
        <v>-9.5594280000000253</v>
      </c>
      <c r="CK19" s="71">
        <f t="shared" si="6"/>
        <v>-7.7565649999999096</v>
      </c>
      <c r="CL19" s="71">
        <f t="shared" si="6"/>
        <v>-6.9191369999999779</v>
      </c>
      <c r="CM19" s="71">
        <f t="shared" si="6"/>
        <v>-6.3823370000000068</v>
      </c>
      <c r="CN19" s="71">
        <f t="shared" si="6"/>
        <v>-6.9139850000000251</v>
      </c>
      <c r="CO19" s="71">
        <v>-6.6488130000000005</v>
      </c>
      <c r="CP19" s="71">
        <v>-6.1182830000000008</v>
      </c>
      <c r="CQ19" s="71">
        <v>-5.8813949999999995</v>
      </c>
      <c r="CR19" s="71">
        <v>-3.450330000000001</v>
      </c>
      <c r="CS19" s="71">
        <v>-3.3849420000000001</v>
      </c>
      <c r="CT19" s="71">
        <v>-3.4399620000000004</v>
      </c>
      <c r="CU19" s="71">
        <v>-4.1262180000000006</v>
      </c>
      <c r="CV19" s="63"/>
      <c r="CW19" s="158">
        <f t="shared" si="7"/>
        <v>90.729554000000121</v>
      </c>
      <c r="CX19" s="158">
        <f t="shared" si="8"/>
        <v>39.479336000000103</v>
      </c>
      <c r="CY19" s="158">
        <f t="shared" si="9"/>
        <v>-11.710799000000293</v>
      </c>
      <c r="CZ19" s="158">
        <f t="shared" si="10"/>
        <v>-5.373010000000022</v>
      </c>
      <c r="DA19" s="158">
        <f t="shared" si="11"/>
        <v>-49.539350000000013</v>
      </c>
      <c r="DB19" s="158">
        <f t="shared" si="12"/>
        <v>-63.638036000000056</v>
      </c>
      <c r="DC19" s="158">
        <f t="shared" si="13"/>
        <v>-104.73120900000004</v>
      </c>
      <c r="DD19" s="158">
        <f t="shared" si="14"/>
        <v>-37.531451999999945</v>
      </c>
      <c r="DE19" s="158">
        <f t="shared" si="15"/>
        <v>-142.31496600000014</v>
      </c>
    </row>
    <row r="20" spans="1:109" ht="14.25">
      <c r="B20" s="60"/>
      <c r="C20" s="70" t="s">
        <v>50</v>
      </c>
      <c r="D20" s="71">
        <f t="shared" si="16"/>
        <v>4.052353999999923</v>
      </c>
      <c r="E20" s="71">
        <f t="shared" si="5"/>
        <v>3.5385179999999536</v>
      </c>
      <c r="F20" s="71">
        <f t="shared" si="5"/>
        <v>4.0391980000000558</v>
      </c>
      <c r="G20" s="71">
        <f t="shared" si="5"/>
        <v>3.4977699999999459</v>
      </c>
      <c r="H20" s="71">
        <f t="shared" si="5"/>
        <v>3.3610270000000355</v>
      </c>
      <c r="I20" s="71">
        <f t="shared" si="5"/>
        <v>4.0586350000000948</v>
      </c>
      <c r="J20" s="71">
        <f t="shared" si="5"/>
        <v>4.57205799999997</v>
      </c>
      <c r="K20" s="71">
        <f t="shared" si="5"/>
        <v>4.6146659999999429</v>
      </c>
      <c r="L20" s="71">
        <f t="shared" si="5"/>
        <v>4.6433289999999943</v>
      </c>
      <c r="M20" s="71">
        <f t="shared" si="5"/>
        <v>9.2068879999999353</v>
      </c>
      <c r="N20" s="71">
        <f t="shared" si="5"/>
        <v>1.6059860000000299</v>
      </c>
      <c r="O20" s="71">
        <f t="shared" si="5"/>
        <v>0</v>
      </c>
      <c r="P20" s="71">
        <f t="shared" si="5"/>
        <v>0</v>
      </c>
      <c r="Q20" s="71">
        <f t="shared" si="5"/>
        <v>0</v>
      </c>
      <c r="R20" s="71">
        <f t="shared" si="5"/>
        <v>0</v>
      </c>
      <c r="S20" s="71">
        <f t="shared" si="5"/>
        <v>0</v>
      </c>
      <c r="T20" s="71">
        <f t="shared" si="5"/>
        <v>0</v>
      </c>
      <c r="U20" s="71">
        <f t="shared" si="5"/>
        <v>0</v>
      </c>
      <c r="V20" s="71">
        <f t="shared" si="5"/>
        <v>0</v>
      </c>
      <c r="W20" s="71">
        <f t="shared" si="5"/>
        <v>0</v>
      </c>
      <c r="X20" s="71">
        <f t="shared" si="5"/>
        <v>0</v>
      </c>
      <c r="Y20" s="71">
        <f t="shared" si="5"/>
        <v>0</v>
      </c>
      <c r="Z20" s="71">
        <f t="shared" si="5"/>
        <v>0</v>
      </c>
      <c r="AA20" s="71">
        <f t="shared" si="5"/>
        <v>0</v>
      </c>
      <c r="AB20" s="71">
        <f t="shared" si="5"/>
        <v>0</v>
      </c>
      <c r="AC20" s="71">
        <f t="shared" si="5"/>
        <v>0</v>
      </c>
      <c r="AD20" s="71">
        <f t="shared" si="5"/>
        <v>0</v>
      </c>
      <c r="AE20" s="71">
        <f t="shared" si="5"/>
        <v>0</v>
      </c>
      <c r="AF20" s="71">
        <f t="shared" si="5"/>
        <v>0</v>
      </c>
      <c r="AG20" s="71">
        <f t="shared" si="5"/>
        <v>-2.1220999999968626E-2</v>
      </c>
      <c r="AH20" s="71">
        <f t="shared" ref="AH20:BP20" si="17">IF(AH10=0,0,AH10-AH9)</f>
        <v>0</v>
      </c>
      <c r="AI20" s="71">
        <f t="shared" si="17"/>
        <v>0</v>
      </c>
      <c r="AJ20" s="71">
        <f t="shared" si="17"/>
        <v>0</v>
      </c>
      <c r="AK20" s="71">
        <f t="shared" si="17"/>
        <v>0</v>
      </c>
      <c r="AL20" s="71">
        <f t="shared" si="17"/>
        <v>0</v>
      </c>
      <c r="AM20" s="71">
        <f t="shared" si="17"/>
        <v>0</v>
      </c>
      <c r="AN20" s="71">
        <f t="shared" si="17"/>
        <v>0</v>
      </c>
      <c r="AO20" s="71">
        <f t="shared" si="17"/>
        <v>0</v>
      </c>
      <c r="AP20" s="71">
        <f t="shared" si="17"/>
        <v>0</v>
      </c>
      <c r="AQ20" s="71">
        <f t="shared" si="17"/>
        <v>-0.46684800000002724</v>
      </c>
      <c r="AR20" s="71">
        <f t="shared" si="17"/>
        <v>-5.1661119999999983</v>
      </c>
      <c r="AS20" s="71">
        <f t="shared" si="17"/>
        <v>-3.405379000000039</v>
      </c>
      <c r="AT20" s="71">
        <f t="shared" si="17"/>
        <v>-3.0225789999999506</v>
      </c>
      <c r="AU20" s="71">
        <f t="shared" si="17"/>
        <v>-2.3804159999999683</v>
      </c>
      <c r="AV20" s="71">
        <f t="shared" si="17"/>
        <v>-3.0382629999999153</v>
      </c>
      <c r="AW20" s="71">
        <f t="shared" si="17"/>
        <v>-2.8757949999999255</v>
      </c>
      <c r="AX20" s="71">
        <f t="shared" si="17"/>
        <v>0</v>
      </c>
      <c r="AY20" s="71">
        <f t="shared" si="17"/>
        <v>-3.537653999999975</v>
      </c>
      <c r="AZ20" s="71">
        <f t="shared" si="17"/>
        <v>-4.0126219999999648</v>
      </c>
      <c r="BA20" s="71">
        <f t="shared" si="17"/>
        <v>-6.2944880000000012</v>
      </c>
      <c r="BB20" s="71">
        <f t="shared" si="17"/>
        <v>-5.2097499999999854</v>
      </c>
      <c r="BC20" s="71">
        <f t="shared" si="17"/>
        <v>-6.6327059999999847</v>
      </c>
      <c r="BD20" s="71">
        <f t="shared" si="17"/>
        <v>-7.7652729999999792</v>
      </c>
      <c r="BE20" s="71">
        <f t="shared" si="17"/>
        <v>-8.5065530000000535</v>
      </c>
      <c r="BF20" s="71">
        <f t="shared" si="17"/>
        <v>-11.576434999999947</v>
      </c>
      <c r="BG20" s="71">
        <f t="shared" si="17"/>
        <v>-12.169399999999996</v>
      </c>
      <c r="BH20" s="71">
        <f t="shared" si="17"/>
        <v>-15.627561999999898</v>
      </c>
      <c r="BI20" s="71">
        <f t="shared" si="17"/>
        <v>-11.877156999999897</v>
      </c>
      <c r="BJ20" s="71">
        <f t="shared" si="17"/>
        <v>0</v>
      </c>
      <c r="BK20" s="71">
        <f t="shared" si="17"/>
        <v>-12.357134000000087</v>
      </c>
      <c r="BL20" s="71">
        <f t="shared" si="17"/>
        <v>-14.861208999999917</v>
      </c>
      <c r="BM20" s="71">
        <f t="shared" si="17"/>
        <v>-17.107119999999895</v>
      </c>
      <c r="BN20" s="71">
        <f t="shared" si="17"/>
        <v>-12.333419000000049</v>
      </c>
      <c r="BO20" s="71">
        <f t="shared" si="17"/>
        <v>-11.459848999999963</v>
      </c>
      <c r="BP20" s="71">
        <f t="shared" si="17"/>
        <v>-11.235459999999989</v>
      </c>
      <c r="BQ20" s="71">
        <f t="shared" si="6"/>
        <v>-9.2037910000000238</v>
      </c>
      <c r="BR20" s="71">
        <f t="shared" si="6"/>
        <v>-7.1658619999999473</v>
      </c>
      <c r="BS20" s="71">
        <f t="shared" si="6"/>
        <v>-10.991912999999954</v>
      </c>
      <c r="BT20" s="71">
        <f t="shared" si="6"/>
        <v>-11.891624000000093</v>
      </c>
      <c r="BU20" s="71">
        <f t="shared" si="6"/>
        <v>-7.1289220000001023</v>
      </c>
      <c r="BV20" s="71">
        <f t="shared" si="6"/>
        <v>-5.9389349999999013</v>
      </c>
      <c r="BW20" s="71">
        <f t="shared" si="6"/>
        <v>-6.5803289999998924</v>
      </c>
      <c r="BX20" s="71">
        <f t="shared" si="6"/>
        <v>-9.5067440000000261</v>
      </c>
      <c r="BY20" s="71">
        <f t="shared" si="6"/>
        <v>-9.2530589999998938</v>
      </c>
      <c r="BZ20" s="71">
        <f t="shared" si="6"/>
        <v>-9.2448140000000194</v>
      </c>
      <c r="CA20" s="71">
        <f t="shared" si="6"/>
        <v>-13.775850999999989</v>
      </c>
      <c r="CB20" s="71">
        <f t="shared" si="6"/>
        <v>-13.870826999999963</v>
      </c>
      <c r="CC20" s="71">
        <f t="shared" si="6"/>
        <v>-12.796094000000039</v>
      </c>
      <c r="CD20" s="71">
        <f t="shared" si="6"/>
        <v>-6.143385999999964</v>
      </c>
      <c r="CE20" s="71">
        <f t="shared" si="6"/>
        <v>-4.0888419999999996</v>
      </c>
      <c r="CF20" s="71">
        <f t="shared" si="6"/>
        <v>-5.8035299999999097</v>
      </c>
      <c r="CG20" s="71">
        <f t="shared" si="6"/>
        <v>-7.0529160000000957</v>
      </c>
      <c r="CH20" s="71">
        <f t="shared" si="6"/>
        <v>-5.3282540000000154</v>
      </c>
      <c r="CI20" s="71">
        <f t="shared" si="6"/>
        <v>-6.0012169999999969</v>
      </c>
      <c r="CJ20" s="71">
        <f t="shared" si="6"/>
        <v>-6.81297799999993</v>
      </c>
      <c r="CK20" s="71">
        <f t="shared" si="6"/>
        <v>-4.8193579999999656</v>
      </c>
      <c r="CL20" s="71">
        <f t="shared" si="6"/>
        <v>-4.7367140000000063</v>
      </c>
      <c r="CM20" s="71">
        <f t="shared" si="6"/>
        <v>-4.3513000000000375</v>
      </c>
      <c r="CN20" s="71">
        <f t="shared" si="6"/>
        <v>-3.4139119999999821</v>
      </c>
      <c r="CO20" s="71">
        <v>-3.401492999999999</v>
      </c>
      <c r="CP20" s="71">
        <v>-3.4178220000000001</v>
      </c>
      <c r="CQ20" s="71">
        <v>-2.7167089999999994</v>
      </c>
      <c r="CR20" s="71">
        <v>-2.472998</v>
      </c>
      <c r="CS20" s="71">
        <v>-2.0285499999999996</v>
      </c>
      <c r="CT20" s="71">
        <v>-1.7931010000000003</v>
      </c>
      <c r="CU20" s="71">
        <v>-2.2092599999999996</v>
      </c>
      <c r="CV20" s="63"/>
      <c r="CW20" s="158">
        <f t="shared" si="7"/>
        <v>47.190428999999881</v>
      </c>
      <c r="CX20" s="158">
        <f t="shared" si="8"/>
        <v>0</v>
      </c>
      <c r="CY20" s="158">
        <f t="shared" si="9"/>
        <v>-2.1220999999968626E-2</v>
      </c>
      <c r="CZ20" s="158">
        <f t="shared" si="10"/>
        <v>-23.893045999999799</v>
      </c>
      <c r="DA20" s="158">
        <f t="shared" si="11"/>
        <v>-102.02907999999979</v>
      </c>
      <c r="DB20" s="158">
        <f t="shared" si="12"/>
        <v>-125.89843299999973</v>
      </c>
      <c r="DC20" s="158">
        <f t="shared" si="13"/>
        <v>-102.86553399999991</v>
      </c>
      <c r="DD20" s="158">
        <f t="shared" si="14"/>
        <v>-24.134261999999921</v>
      </c>
      <c r="DE20" s="158">
        <f t="shared" si="15"/>
        <v>-331.65114699999924</v>
      </c>
    </row>
    <row r="21" spans="1:109">
      <c r="B21" s="57" t="s">
        <v>51</v>
      </c>
      <c r="C21" s="72" t="s">
        <v>52</v>
      </c>
      <c r="D21" s="73">
        <f>SUM(D16:D20)</f>
        <v>18.855555999999979</v>
      </c>
      <c r="E21" s="73">
        <f t="shared" ref="E21:BP21" si="18">SUM(E16:E20)</f>
        <v>18.447618999999918</v>
      </c>
      <c r="F21" s="73">
        <f t="shared" si="18"/>
        <v>11.350962000000095</v>
      </c>
      <c r="G21" s="73">
        <f t="shared" si="18"/>
        <v>14.567210999999929</v>
      </c>
      <c r="H21" s="73">
        <f t="shared" si="18"/>
        <v>23.80765400000007</v>
      </c>
      <c r="I21" s="73">
        <f t="shared" si="18"/>
        <v>26.46247100000005</v>
      </c>
      <c r="J21" s="73">
        <f t="shared" si="18"/>
        <v>30.07080800000017</v>
      </c>
      <c r="K21" s="73">
        <f t="shared" si="18"/>
        <v>25.942427999999836</v>
      </c>
      <c r="L21" s="73">
        <f t="shared" si="18"/>
        <v>24.878496000000268</v>
      </c>
      <c r="M21" s="73">
        <f t="shared" si="18"/>
        <v>36.423346000000038</v>
      </c>
      <c r="N21" s="73">
        <f t="shared" si="18"/>
        <v>22.217824999999948</v>
      </c>
      <c r="O21" s="73">
        <f t="shared" si="18"/>
        <v>18.673084999999901</v>
      </c>
      <c r="P21" s="73">
        <f t="shared" si="18"/>
        <v>9.1264429999998811</v>
      </c>
      <c r="Q21" s="73">
        <f t="shared" si="18"/>
        <v>12.259676000000127</v>
      </c>
      <c r="R21" s="73">
        <f t="shared" si="18"/>
        <v>7.8718570000000909</v>
      </c>
      <c r="S21" s="73">
        <f t="shared" si="18"/>
        <v>6.335015999999996</v>
      </c>
      <c r="T21" s="73">
        <f t="shared" si="18"/>
        <v>13.749883000000068</v>
      </c>
      <c r="U21" s="73">
        <f t="shared" si="18"/>
        <v>15.673811000000001</v>
      </c>
      <c r="V21" s="73">
        <f t="shared" si="18"/>
        <v>16.312211000000161</v>
      </c>
      <c r="W21" s="73">
        <f t="shared" si="18"/>
        <v>12.044217000000117</v>
      </c>
      <c r="X21" s="73">
        <f t="shared" si="18"/>
        <v>3.0782580000000053</v>
      </c>
      <c r="Y21" s="73">
        <f t="shared" si="18"/>
        <v>-6.8702309999998761</v>
      </c>
      <c r="Z21" s="73">
        <f t="shared" si="18"/>
        <v>-3.6681770000000142</v>
      </c>
      <c r="AA21" s="73">
        <f t="shared" si="18"/>
        <v>-7.2568069999999807</v>
      </c>
      <c r="AB21" s="73">
        <f t="shared" si="18"/>
        <v>-10.324784999999792</v>
      </c>
      <c r="AC21" s="73">
        <f t="shared" si="18"/>
        <v>2.8270840000000135</v>
      </c>
      <c r="AD21" s="73">
        <f t="shared" si="18"/>
        <v>-11.170524</v>
      </c>
      <c r="AE21" s="73">
        <f t="shared" si="18"/>
        <v>-18.017419999999902</v>
      </c>
      <c r="AF21" s="73">
        <f t="shared" si="18"/>
        <v>-8.5673789999999599</v>
      </c>
      <c r="AG21" s="73">
        <f t="shared" si="18"/>
        <v>-2.326225999999906</v>
      </c>
      <c r="AH21" s="73">
        <f t="shared" si="18"/>
        <v>12.667718999999806</v>
      </c>
      <c r="AI21" s="73">
        <f t="shared" si="18"/>
        <v>15.192054999999755</v>
      </c>
      <c r="AJ21" s="73">
        <f t="shared" si="18"/>
        <v>11.366985999999997</v>
      </c>
      <c r="AK21" s="73">
        <f t="shared" si="18"/>
        <v>14.278321999999889</v>
      </c>
      <c r="AL21" s="73">
        <f t="shared" si="18"/>
        <v>9.7003749999998945</v>
      </c>
      <c r="AM21" s="73">
        <f t="shared" si="18"/>
        <v>-0.97076800000013463</v>
      </c>
      <c r="AN21" s="73">
        <f t="shared" si="18"/>
        <v>-7.3190500000000611</v>
      </c>
      <c r="AO21" s="73">
        <f t="shared" si="18"/>
        <v>-8.2373069999999871</v>
      </c>
      <c r="AP21" s="73">
        <f t="shared" si="18"/>
        <v>-3.7118639999999914</v>
      </c>
      <c r="AQ21" s="73">
        <f t="shared" si="18"/>
        <v>-1.5354759999999033</v>
      </c>
      <c r="AR21" s="73">
        <f t="shared" si="18"/>
        <v>0.31435099999998783</v>
      </c>
      <c r="AS21" s="73">
        <f t="shared" si="18"/>
        <v>10.147662000000082</v>
      </c>
      <c r="AT21" s="73">
        <f t="shared" si="18"/>
        <v>19.033415999999761</v>
      </c>
      <c r="AU21" s="73">
        <f t="shared" si="18"/>
        <v>15.307628999999906</v>
      </c>
      <c r="AV21" s="73">
        <f t="shared" si="18"/>
        <v>14.325369000000137</v>
      </c>
      <c r="AW21" s="73">
        <f t="shared" si="18"/>
        <v>9.1448930000001383</v>
      </c>
      <c r="AX21" s="73">
        <f t="shared" si="18"/>
        <v>-6.5287069999999403</v>
      </c>
      <c r="AY21" s="73">
        <f t="shared" si="18"/>
        <v>-26.266984999999977</v>
      </c>
      <c r="AZ21" s="73">
        <f t="shared" si="18"/>
        <v>-41.27828599999998</v>
      </c>
      <c r="BA21" s="73">
        <f t="shared" si="18"/>
        <v>-43.72308299999986</v>
      </c>
      <c r="BB21" s="73">
        <f t="shared" si="18"/>
        <v>-39.02828599999998</v>
      </c>
      <c r="BC21" s="73">
        <f t="shared" si="18"/>
        <v>-32.383167000000071</v>
      </c>
      <c r="BD21" s="73">
        <f t="shared" si="18"/>
        <v>-18.369030000000066</v>
      </c>
      <c r="BE21" s="73">
        <f t="shared" si="18"/>
        <v>-7.2588540000000421</v>
      </c>
      <c r="BF21" s="73">
        <f t="shared" si="18"/>
        <v>-0.57405599999992774</v>
      </c>
      <c r="BG21" s="73">
        <f t="shared" si="18"/>
        <v>-6.9020849999999427</v>
      </c>
      <c r="BH21" s="73">
        <f t="shared" si="18"/>
        <v>-9.7436439999996765</v>
      </c>
      <c r="BI21" s="73">
        <f t="shared" si="18"/>
        <v>-3.5877179999997679</v>
      </c>
      <c r="BJ21" s="73">
        <f t="shared" si="18"/>
        <v>3.8080090000000837</v>
      </c>
      <c r="BK21" s="73">
        <f t="shared" si="18"/>
        <v>-23.35315300000002</v>
      </c>
      <c r="BL21" s="73">
        <f t="shared" si="18"/>
        <v>-33.365661000000046</v>
      </c>
      <c r="BM21" s="73">
        <f t="shared" si="18"/>
        <v>-36.888384999999744</v>
      </c>
      <c r="BN21" s="73">
        <f t="shared" si="18"/>
        <v>-21.5432780000001</v>
      </c>
      <c r="BO21" s="73">
        <f t="shared" si="18"/>
        <v>-24.179819999999836</v>
      </c>
      <c r="BP21" s="73">
        <f t="shared" si="18"/>
        <v>-30.574252000000001</v>
      </c>
      <c r="BQ21" s="73">
        <f t="shared" ref="BQ21:CU21" si="19">SUM(BQ16:BQ20)</f>
        <v>-15.761933000000113</v>
      </c>
      <c r="BR21" s="73">
        <f t="shared" si="19"/>
        <v>-5.2528839999999946</v>
      </c>
      <c r="BS21" s="73">
        <f t="shared" si="19"/>
        <v>-5.3816869999999426</v>
      </c>
      <c r="BT21" s="73">
        <f t="shared" si="19"/>
        <v>-15.332087000000229</v>
      </c>
      <c r="BU21" s="73">
        <f t="shared" si="19"/>
        <v>-9.874033000000054</v>
      </c>
      <c r="BV21" s="73">
        <f t="shared" si="19"/>
        <v>-15.990133999999898</v>
      </c>
      <c r="BW21" s="73">
        <f t="shared" si="19"/>
        <v>-24.809693999999809</v>
      </c>
      <c r="BX21" s="73">
        <f t="shared" si="19"/>
        <v>-37.071070999999847</v>
      </c>
      <c r="BY21" s="73">
        <f t="shared" si="19"/>
        <v>-27.919679000000087</v>
      </c>
      <c r="BZ21" s="73">
        <f t="shared" si="19"/>
        <v>-27.950120000000084</v>
      </c>
      <c r="CA21" s="73">
        <f t="shared" si="19"/>
        <v>-37.073545000000081</v>
      </c>
      <c r="CB21" s="73">
        <f t="shared" si="19"/>
        <v>-45.934402999999975</v>
      </c>
      <c r="CC21" s="73">
        <f t="shared" si="19"/>
        <v>-37.308693000000062</v>
      </c>
      <c r="CD21" s="73">
        <f t="shared" si="19"/>
        <v>-27.054461999999944</v>
      </c>
      <c r="CE21" s="73">
        <f t="shared" si="19"/>
        <v>-20.204941000000076</v>
      </c>
      <c r="CF21" s="73">
        <f t="shared" si="19"/>
        <v>-22.693813000000091</v>
      </c>
      <c r="CG21" s="73">
        <f t="shared" si="19"/>
        <v>-27.439554000000044</v>
      </c>
      <c r="CH21" s="73">
        <f t="shared" si="19"/>
        <v>-26.738419999999905</v>
      </c>
      <c r="CI21" s="73">
        <f t="shared" si="19"/>
        <v>-26.919860999999855</v>
      </c>
      <c r="CJ21" s="73">
        <f t="shared" si="19"/>
        <v>-27.502774000000045</v>
      </c>
      <c r="CK21" s="73">
        <f t="shared" si="19"/>
        <v>-25.750140999999758</v>
      </c>
      <c r="CL21" s="73">
        <f t="shared" si="19"/>
        <v>-29.083558000000039</v>
      </c>
      <c r="CM21" s="73">
        <f t="shared" si="19"/>
        <v>-22.59349700000007</v>
      </c>
      <c r="CN21" s="73">
        <f t="shared" si="19"/>
        <v>-19.404521000000045</v>
      </c>
      <c r="CO21" s="73">
        <f t="shared" si="19"/>
        <v>-14.887346999999998</v>
      </c>
      <c r="CP21" s="73">
        <f t="shared" si="19"/>
        <v>-13.144939000000001</v>
      </c>
      <c r="CQ21" s="73">
        <f t="shared" si="19"/>
        <v>-16.085234999999997</v>
      </c>
      <c r="CR21" s="73">
        <f t="shared" si="19"/>
        <v>-8.0330660000000016</v>
      </c>
      <c r="CS21" s="73">
        <f t="shared" si="19"/>
        <v>-18.853981999999998</v>
      </c>
      <c r="CT21" s="73">
        <f t="shared" si="19"/>
        <v>-14.495639000000001</v>
      </c>
      <c r="CU21" s="74">
        <f t="shared" si="19"/>
        <v>-21.058690000000002</v>
      </c>
    </row>
    <row r="22" spans="1:109">
      <c r="CO22" s="161"/>
      <c r="CP22" s="162"/>
      <c r="CQ22" s="154"/>
      <c r="CR22" s="154"/>
      <c r="CS22" s="154"/>
      <c r="CT22" s="149"/>
      <c r="CU22" s="2"/>
      <c r="CW22" s="159"/>
      <c r="CX22" s="159"/>
      <c r="CY22" s="159"/>
      <c r="CZ22" s="159"/>
      <c r="DA22" s="159"/>
      <c r="DB22" s="159"/>
      <c r="DC22" s="159"/>
      <c r="DD22" s="159"/>
      <c r="DE22" s="159"/>
    </row>
    <row r="23" spans="1:109">
      <c r="B23" s="75"/>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c r="BA23" s="111"/>
      <c r="BB23" s="111"/>
      <c r="BC23" s="111"/>
      <c r="BD23" s="111"/>
      <c r="BE23" s="111"/>
      <c r="BF23" s="111"/>
      <c r="BG23" s="111"/>
      <c r="BH23" s="111"/>
      <c r="BI23" s="111"/>
      <c r="BJ23" s="111"/>
      <c r="BK23" s="111"/>
      <c r="BL23" s="111"/>
      <c r="BM23" s="111"/>
      <c r="BN23" s="111"/>
      <c r="BO23" s="111"/>
      <c r="BP23" s="111"/>
      <c r="BQ23" s="111"/>
      <c r="BR23" s="111"/>
      <c r="BS23" s="111"/>
      <c r="BT23" s="111"/>
      <c r="BU23" s="111"/>
      <c r="BV23" s="111"/>
      <c r="BW23" s="111"/>
      <c r="BX23" s="111"/>
      <c r="BY23" s="111"/>
      <c r="BZ23" s="111"/>
      <c r="CA23" s="111"/>
      <c r="CB23" s="111"/>
      <c r="CC23" s="111"/>
      <c r="CD23" s="111"/>
      <c r="CE23" s="111"/>
      <c r="CF23" s="111"/>
      <c r="CG23" s="111"/>
      <c r="CH23" s="111"/>
      <c r="CI23" s="111"/>
      <c r="CJ23" s="111"/>
      <c r="CK23" s="111"/>
      <c r="CL23" s="111"/>
      <c r="CM23" s="111"/>
      <c r="CN23" s="111"/>
      <c r="CO23" s="161"/>
      <c r="CP23" s="154"/>
      <c r="CQ23" s="154"/>
      <c r="CR23" s="154"/>
      <c r="CS23" s="154"/>
      <c r="CT23" s="149"/>
      <c r="CU23" s="2"/>
      <c r="CW23" s="159"/>
      <c r="CX23" s="159"/>
      <c r="CY23" s="159"/>
      <c r="CZ23" s="159"/>
      <c r="DA23" s="159"/>
      <c r="DB23" s="159"/>
      <c r="DC23" s="159"/>
      <c r="DD23" s="159"/>
      <c r="DE23" s="159"/>
    </row>
    <row r="24" spans="1:109">
      <c r="B24" s="7"/>
      <c r="C24" s="7"/>
      <c r="D24" s="3">
        <v>38443</v>
      </c>
      <c r="E24" s="3">
        <v>38473</v>
      </c>
      <c r="F24" s="3">
        <v>38504</v>
      </c>
      <c r="G24" s="3">
        <v>38534</v>
      </c>
      <c r="H24" s="3">
        <v>38565</v>
      </c>
      <c r="I24" s="3">
        <v>38596</v>
      </c>
      <c r="J24" s="3">
        <v>38626</v>
      </c>
      <c r="K24" s="3">
        <v>38657</v>
      </c>
      <c r="L24" s="3">
        <v>38687</v>
      </c>
      <c r="M24" s="3">
        <v>38718</v>
      </c>
      <c r="N24" s="3">
        <v>38749</v>
      </c>
      <c r="O24" s="3">
        <v>38777</v>
      </c>
      <c r="P24" s="3">
        <v>38808</v>
      </c>
      <c r="Q24" s="3">
        <v>38838</v>
      </c>
      <c r="R24" s="3">
        <v>38869</v>
      </c>
      <c r="S24" s="3">
        <v>38899</v>
      </c>
      <c r="T24" s="3">
        <v>38930</v>
      </c>
      <c r="U24" s="3">
        <v>38961</v>
      </c>
      <c r="V24" s="3">
        <v>38991</v>
      </c>
      <c r="W24" s="3">
        <v>39022</v>
      </c>
      <c r="X24" s="3">
        <v>39052</v>
      </c>
      <c r="Y24" s="3">
        <v>39083</v>
      </c>
      <c r="Z24" s="3">
        <v>39114</v>
      </c>
      <c r="AA24" s="3">
        <v>39142</v>
      </c>
      <c r="AB24" s="3">
        <v>39173</v>
      </c>
      <c r="AC24" s="3">
        <v>39203</v>
      </c>
      <c r="AD24" s="3">
        <v>39234</v>
      </c>
      <c r="AE24" s="3">
        <v>39264</v>
      </c>
      <c r="AF24" s="3">
        <v>39295</v>
      </c>
      <c r="AG24" s="3">
        <v>39326</v>
      </c>
      <c r="AH24" s="3">
        <v>39356</v>
      </c>
      <c r="AI24" s="3">
        <v>39387</v>
      </c>
      <c r="AJ24" s="3">
        <v>39417</v>
      </c>
      <c r="AK24" s="3">
        <v>39448</v>
      </c>
      <c r="AL24" s="3">
        <v>39479</v>
      </c>
      <c r="AM24" s="3">
        <v>39508</v>
      </c>
      <c r="AN24" s="3">
        <v>39539</v>
      </c>
      <c r="AO24" s="3">
        <v>39569</v>
      </c>
      <c r="AP24" s="3">
        <v>39600</v>
      </c>
      <c r="AQ24" s="3">
        <v>39630</v>
      </c>
      <c r="AR24" s="3">
        <v>39661</v>
      </c>
      <c r="AS24" s="3">
        <v>39692</v>
      </c>
      <c r="AT24" s="3">
        <v>39722</v>
      </c>
      <c r="AU24" s="3">
        <v>39753</v>
      </c>
      <c r="AV24" s="3">
        <v>39783</v>
      </c>
      <c r="AW24" s="3">
        <v>39814</v>
      </c>
      <c r="AX24" s="3">
        <v>39845</v>
      </c>
      <c r="AY24" s="3">
        <v>39873</v>
      </c>
      <c r="AZ24" s="3">
        <v>39904</v>
      </c>
      <c r="BA24" s="3">
        <v>39934</v>
      </c>
      <c r="BB24" s="3">
        <v>39965</v>
      </c>
      <c r="BC24" s="3">
        <v>39995</v>
      </c>
      <c r="BD24" s="3">
        <v>40026</v>
      </c>
      <c r="BE24" s="3">
        <v>40057</v>
      </c>
      <c r="BF24" s="3">
        <v>40087</v>
      </c>
      <c r="BG24" s="3">
        <v>40118</v>
      </c>
      <c r="BH24" s="3">
        <v>40148</v>
      </c>
      <c r="BI24" s="3">
        <v>40179</v>
      </c>
      <c r="BJ24" s="3">
        <v>40210</v>
      </c>
      <c r="BK24" s="3">
        <v>40238</v>
      </c>
      <c r="BL24" s="3">
        <v>40269</v>
      </c>
      <c r="BM24" s="3">
        <v>40299</v>
      </c>
      <c r="BN24" s="3">
        <v>40330</v>
      </c>
      <c r="BO24" s="3">
        <v>40360</v>
      </c>
      <c r="BP24" s="3">
        <v>40391</v>
      </c>
      <c r="BQ24" s="3">
        <v>40422</v>
      </c>
      <c r="BR24" s="3">
        <v>40452</v>
      </c>
      <c r="BS24" s="3">
        <v>40483</v>
      </c>
      <c r="BT24" s="3">
        <v>40513</v>
      </c>
      <c r="BU24" s="3">
        <v>40544</v>
      </c>
      <c r="BV24" s="3">
        <v>40575</v>
      </c>
      <c r="BW24" s="3">
        <v>40603</v>
      </c>
      <c r="BX24" s="3">
        <v>40634</v>
      </c>
      <c r="BY24" s="3">
        <v>40664</v>
      </c>
      <c r="BZ24" s="3">
        <v>40695</v>
      </c>
      <c r="CA24" s="3">
        <v>40725</v>
      </c>
      <c r="CB24" s="3">
        <v>40756</v>
      </c>
      <c r="CC24" s="3">
        <v>40787</v>
      </c>
      <c r="CD24" s="3">
        <v>40817</v>
      </c>
      <c r="CE24" s="3">
        <v>40848</v>
      </c>
      <c r="CF24" s="3">
        <v>40878</v>
      </c>
      <c r="CG24" s="3">
        <v>40909</v>
      </c>
      <c r="CH24" s="3">
        <v>40940</v>
      </c>
      <c r="CI24" s="3">
        <v>40969</v>
      </c>
      <c r="CJ24" s="3">
        <v>41000</v>
      </c>
      <c r="CK24" s="3">
        <v>41030</v>
      </c>
      <c r="CL24" s="3">
        <v>41061</v>
      </c>
      <c r="CM24" s="3">
        <v>41091</v>
      </c>
      <c r="CN24" s="4">
        <v>41122</v>
      </c>
      <c r="CO24" s="153"/>
      <c r="CP24" s="149"/>
      <c r="CQ24" s="149"/>
      <c r="CR24" s="149"/>
      <c r="CS24" s="149"/>
      <c r="CT24" s="149"/>
      <c r="CU24" s="2"/>
      <c r="CW24" s="159"/>
      <c r="CX24" s="159"/>
      <c r="CY24" s="159"/>
      <c r="CZ24" s="159"/>
      <c r="DA24" s="159"/>
      <c r="DB24" s="159"/>
      <c r="DC24" s="159"/>
      <c r="DD24" s="159"/>
      <c r="DE24" s="159"/>
    </row>
    <row r="25" spans="1:109">
      <c r="A25" s="60" t="s">
        <v>73</v>
      </c>
      <c r="B25" s="7"/>
      <c r="C25" s="76" t="s">
        <v>53</v>
      </c>
      <c r="D25" s="77">
        <f>D11</f>
        <v>1137.6881205665036</v>
      </c>
      <c r="E25" s="77">
        <f t="shared" ref="E25:BP25" si="20">E11</f>
        <v>955.66508004996399</v>
      </c>
      <c r="F25" s="77">
        <f t="shared" si="20"/>
        <v>939.52929883764978</v>
      </c>
      <c r="G25" s="77">
        <f t="shared" si="20"/>
        <v>870.41413766697656</v>
      </c>
      <c r="H25" s="77">
        <f t="shared" si="20"/>
        <v>918.23185773063619</v>
      </c>
      <c r="I25" s="77">
        <f t="shared" si="20"/>
        <v>1000.8795303884087</v>
      </c>
      <c r="J25" s="77">
        <f t="shared" si="20"/>
        <v>1064.329896913189</v>
      </c>
      <c r="K25" s="77">
        <f t="shared" si="20"/>
        <v>1272.2834643934953</v>
      </c>
      <c r="L25" s="77">
        <f t="shared" si="20"/>
        <v>1446.6889600888626</v>
      </c>
      <c r="M25" s="77">
        <f t="shared" si="20"/>
        <v>1395.3233220725574</v>
      </c>
      <c r="N25" s="77">
        <f t="shared" si="20"/>
        <v>1321.4960230882125</v>
      </c>
      <c r="O25" s="77">
        <f t="shared" si="20"/>
        <v>1467.9301577420224</v>
      </c>
      <c r="P25" s="77">
        <f t="shared" si="20"/>
        <v>1109.8941208175761</v>
      </c>
      <c r="Q25" s="77">
        <f t="shared" si="20"/>
        <v>1044.1699729075945</v>
      </c>
      <c r="R25" s="77">
        <f t="shared" si="20"/>
        <v>894.39024187811117</v>
      </c>
      <c r="S25" s="77">
        <f t="shared" si="20"/>
        <v>914.09476063769398</v>
      </c>
      <c r="T25" s="77">
        <f t="shared" si="20"/>
        <v>884.29626223339312</v>
      </c>
      <c r="U25" s="77">
        <f t="shared" si="20"/>
        <v>984.82635178542421</v>
      </c>
      <c r="V25" s="77">
        <f t="shared" si="20"/>
        <v>1139.4171027573927</v>
      </c>
      <c r="W25" s="77">
        <f t="shared" si="20"/>
        <v>1305.5895762091793</v>
      </c>
      <c r="X25" s="77">
        <f t="shared" si="20"/>
        <v>1451.8481455193285</v>
      </c>
      <c r="Y25" s="77">
        <f t="shared" si="20"/>
        <v>1327.6314398483485</v>
      </c>
      <c r="Z25" s="77">
        <f t="shared" si="20"/>
        <v>1317.8574232832066</v>
      </c>
      <c r="AA25" s="77">
        <f t="shared" si="20"/>
        <v>1198.3530146514302</v>
      </c>
      <c r="AB25" s="77">
        <f t="shared" si="20"/>
        <v>1035.665601392747</v>
      </c>
      <c r="AC25" s="77">
        <f t="shared" si="20"/>
        <v>996.78715213478961</v>
      </c>
      <c r="AD25" s="77">
        <f t="shared" si="20"/>
        <v>935.63752795949188</v>
      </c>
      <c r="AE25" s="77">
        <f t="shared" si="20"/>
        <v>930.80346504503734</v>
      </c>
      <c r="AF25" s="77">
        <f t="shared" si="20"/>
        <v>966.68035749181956</v>
      </c>
      <c r="AG25" s="77">
        <f t="shared" si="20"/>
        <v>964.70113546193409</v>
      </c>
      <c r="AH25" s="77">
        <f t="shared" si="20"/>
        <v>1123.0738892162558</v>
      </c>
      <c r="AI25" s="77">
        <f t="shared" si="20"/>
        <v>1295.9014743333335</v>
      </c>
      <c r="AJ25" s="77">
        <f t="shared" si="20"/>
        <v>1438.6954276666665</v>
      </c>
      <c r="AK25" s="77">
        <f t="shared" si="20"/>
        <v>1440.4819939229899</v>
      </c>
      <c r="AL25" s="77">
        <f t="shared" si="20"/>
        <v>1266.5875003270014</v>
      </c>
      <c r="AM25" s="77">
        <f t="shared" si="20"/>
        <v>1317.2802253440043</v>
      </c>
      <c r="AN25" s="77">
        <f t="shared" si="20"/>
        <v>1082.6583314691975</v>
      </c>
      <c r="AO25" s="77">
        <f t="shared" si="20"/>
        <v>1031.5605233621422</v>
      </c>
      <c r="AP25" s="77">
        <f t="shared" si="20"/>
        <v>876.08282456239306</v>
      </c>
      <c r="AQ25" s="77">
        <f t="shared" si="20"/>
        <v>923.14117201888212</v>
      </c>
      <c r="AR25" s="77">
        <f t="shared" si="20"/>
        <v>915.65842114156771</v>
      </c>
      <c r="AS25" s="77">
        <f t="shared" si="20"/>
        <v>930.72867444795008</v>
      </c>
      <c r="AT25" s="77">
        <f t="shared" si="20"/>
        <v>1160.9606477492614</v>
      </c>
      <c r="AU25" s="77">
        <f t="shared" si="20"/>
        <v>1309.0542756422449</v>
      </c>
      <c r="AV25" s="77">
        <f t="shared" si="20"/>
        <v>1425.0218854471075</v>
      </c>
      <c r="AW25" s="77">
        <f t="shared" si="20"/>
        <v>1532.3738238430462</v>
      </c>
      <c r="AX25" s="77">
        <f t="shared" si="20"/>
        <v>1298.6113861402202</v>
      </c>
      <c r="AY25" s="77">
        <f t="shared" si="20"/>
        <v>1163.4880603835779</v>
      </c>
      <c r="AZ25" s="77">
        <f t="shared" si="20"/>
        <v>1184.6081081344828</v>
      </c>
      <c r="BA25" s="77">
        <f t="shared" si="20"/>
        <v>953.0972150032577</v>
      </c>
      <c r="BB25" s="77">
        <f t="shared" si="20"/>
        <v>838.04073310924252</v>
      </c>
      <c r="BC25" s="77">
        <f t="shared" si="20"/>
        <v>941.65437238546542</v>
      </c>
      <c r="BD25" s="77">
        <f t="shared" si="20"/>
        <v>894.67276761096969</v>
      </c>
      <c r="BE25" s="77">
        <f t="shared" si="20"/>
        <v>910.72699715691704</v>
      </c>
      <c r="BF25" s="77">
        <f t="shared" si="20"/>
        <v>1182.1490992316699</v>
      </c>
      <c r="BG25" s="77">
        <f t="shared" si="20"/>
        <v>1211.4878464663848</v>
      </c>
      <c r="BH25" s="77">
        <f t="shared" si="20"/>
        <v>1372.5511853062455</v>
      </c>
      <c r="BI25" s="77">
        <f t="shared" si="20"/>
        <v>1525.1570847545804</v>
      </c>
      <c r="BJ25" s="77">
        <f t="shared" si="20"/>
        <v>1432.0779212586824</v>
      </c>
      <c r="BK25" s="77">
        <f t="shared" si="20"/>
        <v>1339.0579695640952</v>
      </c>
      <c r="BL25" s="77">
        <f t="shared" si="20"/>
        <v>1420.8808160000001</v>
      </c>
      <c r="BM25" s="77">
        <f t="shared" si="20"/>
        <v>1183.4940819999999</v>
      </c>
      <c r="BN25" s="77">
        <f t="shared" si="20"/>
        <v>1014.288062</v>
      </c>
      <c r="BO25" s="77">
        <f t="shared" si="20"/>
        <v>939.15668100000005</v>
      </c>
      <c r="BP25" s="77">
        <f t="shared" si="20"/>
        <v>892.21125400000005</v>
      </c>
      <c r="BQ25" s="77">
        <f t="shared" ref="BQ25:CN25" si="21">BQ11</f>
        <v>877.97336800000005</v>
      </c>
      <c r="BR25" s="77">
        <f t="shared" si="21"/>
        <v>928.463123</v>
      </c>
      <c r="BS25" s="77">
        <f t="shared" si="21"/>
        <v>973.75348499999996</v>
      </c>
      <c r="BT25" s="77">
        <f t="shared" si="21"/>
        <v>1165.506934</v>
      </c>
      <c r="BU25" s="77">
        <f t="shared" si="21"/>
        <v>1488.3414909999999</v>
      </c>
      <c r="BV25" s="77">
        <f t="shared" si="21"/>
        <v>1355.5242040000001</v>
      </c>
      <c r="BW25" s="77">
        <f t="shared" si="21"/>
        <v>1342.0786820000001</v>
      </c>
      <c r="BX25" s="77">
        <f t="shared" si="21"/>
        <v>1335.382961</v>
      </c>
      <c r="BY25" s="77">
        <f t="shared" si="21"/>
        <v>1136.803369</v>
      </c>
      <c r="BZ25" s="77">
        <f t="shared" si="21"/>
        <v>928.38007700000003</v>
      </c>
      <c r="CA25" s="77">
        <f t="shared" si="21"/>
        <v>946.872118</v>
      </c>
      <c r="CB25" s="77">
        <f t="shared" si="21"/>
        <v>917.050659</v>
      </c>
      <c r="CC25" s="77">
        <f t="shared" si="21"/>
        <v>881.24978399999998</v>
      </c>
      <c r="CD25" s="77">
        <f t="shared" si="21"/>
        <v>918.07421899999997</v>
      </c>
      <c r="CE25" s="77">
        <f t="shared" si="21"/>
        <v>928.55099600000005</v>
      </c>
      <c r="CF25" s="77">
        <f t="shared" si="21"/>
        <v>1100.2379330000001</v>
      </c>
      <c r="CG25" s="77">
        <f t="shared" si="21"/>
        <v>1244.246564</v>
      </c>
      <c r="CH25" s="77">
        <f t="shared" si="21"/>
        <v>1171.844789</v>
      </c>
      <c r="CI25" s="77">
        <f t="shared" si="21"/>
        <v>1385.549456</v>
      </c>
      <c r="CJ25" s="77">
        <f t="shared" si="21"/>
        <v>1252.899398</v>
      </c>
      <c r="CK25" s="77">
        <f t="shared" si="21"/>
        <v>1111.0006410000001</v>
      </c>
      <c r="CL25" s="77">
        <f t="shared" si="21"/>
        <v>1014.31453</v>
      </c>
      <c r="CM25" s="77">
        <f t="shared" si="21"/>
        <v>941.45732599999997</v>
      </c>
      <c r="CN25" s="77">
        <f t="shared" si="21"/>
        <v>892.93267600000001</v>
      </c>
      <c r="CO25" s="153"/>
      <c r="CP25" s="149"/>
      <c r="CQ25" s="149"/>
      <c r="CR25" s="149"/>
      <c r="CS25" s="149"/>
      <c r="CT25" s="149"/>
      <c r="CU25" s="2"/>
      <c r="CW25" s="159"/>
      <c r="CX25" s="159"/>
      <c r="CY25" s="159"/>
      <c r="CZ25" s="159"/>
      <c r="DA25" s="159"/>
      <c r="DB25" s="159"/>
      <c r="DC25" s="159"/>
      <c r="DD25" s="159"/>
      <c r="DE25" s="159"/>
    </row>
    <row r="26" spans="1:109">
      <c r="A26" s="59" t="s">
        <v>54</v>
      </c>
      <c r="B26" s="7"/>
      <c r="C26" s="76" t="s">
        <v>55</v>
      </c>
      <c r="D26" s="77">
        <f>D5-D11</f>
        <v>0</v>
      </c>
      <c r="E26" s="77">
        <f t="shared" ref="E26:BK26" si="22">E5-E11</f>
        <v>0</v>
      </c>
      <c r="F26" s="77">
        <f t="shared" si="22"/>
        <v>0</v>
      </c>
      <c r="G26" s="77">
        <f t="shared" si="22"/>
        <v>0</v>
      </c>
      <c r="H26" s="77">
        <f t="shared" si="22"/>
        <v>0</v>
      </c>
      <c r="I26" s="77">
        <f t="shared" si="22"/>
        <v>0</v>
      </c>
      <c r="J26" s="77">
        <f t="shared" si="22"/>
        <v>0</v>
      </c>
      <c r="K26" s="77">
        <f t="shared" si="22"/>
        <v>0</v>
      </c>
      <c r="L26" s="77">
        <f t="shared" si="22"/>
        <v>0</v>
      </c>
      <c r="M26" s="77">
        <f t="shared" si="22"/>
        <v>0</v>
      </c>
      <c r="N26" s="77">
        <f t="shared" si="22"/>
        <v>0</v>
      </c>
      <c r="O26" s="77">
        <f t="shared" si="22"/>
        <v>0</v>
      </c>
      <c r="P26" s="78">
        <f t="shared" si="22"/>
        <v>0</v>
      </c>
      <c r="Q26" s="78">
        <f t="shared" si="22"/>
        <v>0</v>
      </c>
      <c r="R26" s="78">
        <f t="shared" si="22"/>
        <v>0</v>
      </c>
      <c r="S26" s="78">
        <f t="shared" si="22"/>
        <v>0</v>
      </c>
      <c r="T26" s="78">
        <f t="shared" si="22"/>
        <v>0</v>
      </c>
      <c r="U26" s="78">
        <f t="shared" si="22"/>
        <v>0</v>
      </c>
      <c r="V26" s="78">
        <f t="shared" si="22"/>
        <v>0</v>
      </c>
      <c r="W26" s="78">
        <f t="shared" si="22"/>
        <v>0</v>
      </c>
      <c r="X26" s="78">
        <f t="shared" si="22"/>
        <v>0</v>
      </c>
      <c r="Y26" s="78">
        <f t="shared" si="22"/>
        <v>0</v>
      </c>
      <c r="Z26" s="78">
        <f t="shared" si="22"/>
        <v>0</v>
      </c>
      <c r="AA26" s="78">
        <f t="shared" si="22"/>
        <v>0</v>
      </c>
      <c r="AB26" s="79">
        <f t="shared" si="22"/>
        <v>0</v>
      </c>
      <c r="AC26" s="79">
        <f t="shared" si="22"/>
        <v>0</v>
      </c>
      <c r="AD26" s="79">
        <f t="shared" si="22"/>
        <v>0</v>
      </c>
      <c r="AE26" s="79">
        <f t="shared" si="22"/>
        <v>0</v>
      </c>
      <c r="AF26" s="79">
        <f t="shared" si="22"/>
        <v>0</v>
      </c>
      <c r="AG26" s="79">
        <f t="shared" si="22"/>
        <v>0</v>
      </c>
      <c r="AH26" s="79">
        <f t="shared" si="22"/>
        <v>0</v>
      </c>
      <c r="AI26" s="79">
        <f t="shared" si="22"/>
        <v>0</v>
      </c>
      <c r="AJ26" s="79">
        <f t="shared" si="22"/>
        <v>0</v>
      </c>
      <c r="AK26" s="79">
        <f t="shared" si="22"/>
        <v>0</v>
      </c>
      <c r="AL26" s="79">
        <f t="shared" si="22"/>
        <v>0</v>
      </c>
      <c r="AM26" s="79">
        <f t="shared" si="22"/>
        <v>0</v>
      </c>
      <c r="AN26" s="80">
        <f t="shared" si="22"/>
        <v>0</v>
      </c>
      <c r="AO26" s="80">
        <f t="shared" si="22"/>
        <v>0</v>
      </c>
      <c r="AP26" s="80">
        <f t="shared" si="22"/>
        <v>0</v>
      </c>
      <c r="AQ26" s="80">
        <f t="shared" si="22"/>
        <v>0</v>
      </c>
      <c r="AR26" s="80">
        <f t="shared" si="22"/>
        <v>0</v>
      </c>
      <c r="AS26" s="80">
        <f t="shared" si="22"/>
        <v>0</v>
      </c>
      <c r="AT26" s="80">
        <f t="shared" si="22"/>
        <v>0</v>
      </c>
      <c r="AU26" s="80">
        <f t="shared" si="22"/>
        <v>0</v>
      </c>
      <c r="AV26" s="80">
        <f t="shared" si="22"/>
        <v>0</v>
      </c>
      <c r="AW26" s="80">
        <f t="shared" si="22"/>
        <v>0</v>
      </c>
      <c r="AX26" s="80">
        <f t="shared" si="22"/>
        <v>0</v>
      </c>
      <c r="AY26" s="80">
        <f t="shared" si="22"/>
        <v>0</v>
      </c>
      <c r="AZ26" s="81">
        <f t="shared" si="22"/>
        <v>0</v>
      </c>
      <c r="BA26" s="81">
        <f t="shared" si="22"/>
        <v>0</v>
      </c>
      <c r="BB26" s="81">
        <f t="shared" si="22"/>
        <v>0</v>
      </c>
      <c r="BC26" s="81">
        <f t="shared" si="22"/>
        <v>0</v>
      </c>
      <c r="BD26" s="81">
        <f t="shared" si="22"/>
        <v>0</v>
      </c>
      <c r="BE26" s="81">
        <f t="shared" si="22"/>
        <v>0</v>
      </c>
      <c r="BF26" s="81">
        <f t="shared" si="22"/>
        <v>0</v>
      </c>
      <c r="BG26" s="81">
        <f t="shared" si="22"/>
        <v>0</v>
      </c>
      <c r="BH26" s="81">
        <f t="shared" si="22"/>
        <v>0</v>
      </c>
      <c r="BI26" s="81">
        <f t="shared" si="22"/>
        <v>0</v>
      </c>
      <c r="BJ26" s="81">
        <f t="shared" si="22"/>
        <v>0</v>
      </c>
      <c r="BK26" s="81">
        <f t="shared" si="22"/>
        <v>0</v>
      </c>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153"/>
      <c r="CP26" s="149"/>
      <c r="CQ26" s="149"/>
      <c r="CR26" s="149"/>
      <c r="CS26" s="149"/>
      <c r="CT26" s="149"/>
      <c r="CU26" s="2"/>
      <c r="CW26" s="159"/>
      <c r="CX26" s="159"/>
      <c r="CY26" s="159"/>
      <c r="CZ26" s="159"/>
      <c r="DA26" s="159"/>
      <c r="DB26" s="159"/>
      <c r="DC26" s="159"/>
      <c r="DD26" s="159"/>
      <c r="DE26" s="159"/>
    </row>
    <row r="27" spans="1:109">
      <c r="A27" s="59" t="s">
        <v>56</v>
      </c>
      <c r="B27" s="7"/>
      <c r="C27" s="82" t="s">
        <v>57</v>
      </c>
      <c r="D27" s="83">
        <v>30</v>
      </c>
      <c r="E27" s="83">
        <v>31</v>
      </c>
      <c r="F27" s="83">
        <v>30</v>
      </c>
      <c r="G27" s="83">
        <v>31</v>
      </c>
      <c r="H27" s="83">
        <v>31</v>
      </c>
      <c r="I27" s="83">
        <v>30</v>
      </c>
      <c r="J27" s="83">
        <v>31</v>
      </c>
      <c r="K27" s="83">
        <v>30</v>
      </c>
      <c r="L27" s="83">
        <v>31</v>
      </c>
      <c r="M27" s="83">
        <v>31</v>
      </c>
      <c r="N27" s="83">
        <v>28</v>
      </c>
      <c r="O27" s="83">
        <v>31</v>
      </c>
      <c r="P27" s="84">
        <v>30</v>
      </c>
      <c r="Q27" s="84">
        <v>31</v>
      </c>
      <c r="R27" s="84">
        <v>30</v>
      </c>
      <c r="S27" s="84">
        <v>31</v>
      </c>
      <c r="T27" s="84">
        <v>31</v>
      </c>
      <c r="U27" s="84">
        <v>30</v>
      </c>
      <c r="V27" s="84">
        <v>31</v>
      </c>
      <c r="W27" s="84">
        <v>30</v>
      </c>
      <c r="X27" s="84">
        <v>31</v>
      </c>
      <c r="Y27" s="84">
        <v>31</v>
      </c>
      <c r="Z27" s="84">
        <v>28</v>
      </c>
      <c r="AA27" s="84">
        <v>31</v>
      </c>
      <c r="AB27" s="85">
        <v>30</v>
      </c>
      <c r="AC27" s="85">
        <v>31</v>
      </c>
      <c r="AD27" s="85">
        <v>30</v>
      </c>
      <c r="AE27" s="85">
        <v>31</v>
      </c>
      <c r="AF27" s="85">
        <v>31</v>
      </c>
      <c r="AG27" s="85">
        <v>30</v>
      </c>
      <c r="AH27" s="85">
        <v>31</v>
      </c>
      <c r="AI27" s="85">
        <v>30</v>
      </c>
      <c r="AJ27" s="85">
        <v>31</v>
      </c>
      <c r="AK27" s="85">
        <v>31</v>
      </c>
      <c r="AL27" s="85">
        <v>28</v>
      </c>
      <c r="AM27" s="85">
        <v>31</v>
      </c>
      <c r="AN27" s="86">
        <v>30</v>
      </c>
      <c r="AO27" s="86">
        <v>31</v>
      </c>
      <c r="AP27" s="86">
        <v>30</v>
      </c>
      <c r="AQ27" s="86">
        <v>31</v>
      </c>
      <c r="AR27" s="86">
        <v>31</v>
      </c>
      <c r="AS27" s="86">
        <v>30</v>
      </c>
      <c r="AT27" s="86">
        <v>31</v>
      </c>
      <c r="AU27" s="86">
        <v>30</v>
      </c>
      <c r="AV27" s="86">
        <v>31</v>
      </c>
      <c r="AW27" s="86">
        <v>31</v>
      </c>
      <c r="AX27" s="86">
        <v>28</v>
      </c>
      <c r="AY27" s="86">
        <v>31</v>
      </c>
      <c r="AZ27" s="87">
        <v>30</v>
      </c>
      <c r="BA27" s="87">
        <v>31</v>
      </c>
      <c r="BB27" s="87">
        <v>30</v>
      </c>
      <c r="BC27" s="87">
        <v>31</v>
      </c>
      <c r="BD27" s="87">
        <v>31</v>
      </c>
      <c r="BE27" s="87">
        <v>30</v>
      </c>
      <c r="BF27" s="87">
        <v>31</v>
      </c>
      <c r="BG27" s="87">
        <v>30</v>
      </c>
      <c r="BH27" s="87">
        <v>31</v>
      </c>
      <c r="BI27" s="87">
        <v>31</v>
      </c>
      <c r="BJ27" s="87">
        <v>28</v>
      </c>
      <c r="BK27" s="87">
        <v>31</v>
      </c>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153"/>
      <c r="CP27" s="149"/>
      <c r="CQ27" s="149"/>
      <c r="CR27" s="149"/>
      <c r="CS27" s="149"/>
      <c r="CT27" s="149"/>
      <c r="CU27" s="2"/>
    </row>
    <row r="28" spans="1:109" ht="25.5">
      <c r="A28" s="88" t="s">
        <v>58</v>
      </c>
      <c r="B28" s="7"/>
      <c r="C28" s="82" t="s">
        <v>59</v>
      </c>
      <c r="D28" s="77">
        <f>(SUM($D$26:$O$26))*D27/365</f>
        <v>0</v>
      </c>
      <c r="E28" s="77">
        <f t="shared" ref="E28:O28" si="23">(SUM($D$26:$O$26))*E27/365</f>
        <v>0</v>
      </c>
      <c r="F28" s="77">
        <f t="shared" si="23"/>
        <v>0</v>
      </c>
      <c r="G28" s="77">
        <f t="shared" si="23"/>
        <v>0</v>
      </c>
      <c r="H28" s="77">
        <f t="shared" si="23"/>
        <v>0</v>
      </c>
      <c r="I28" s="77">
        <f t="shared" si="23"/>
        <v>0</v>
      </c>
      <c r="J28" s="77">
        <f t="shared" si="23"/>
        <v>0</v>
      </c>
      <c r="K28" s="77">
        <f t="shared" si="23"/>
        <v>0</v>
      </c>
      <c r="L28" s="77">
        <f t="shared" si="23"/>
        <v>0</v>
      </c>
      <c r="M28" s="77">
        <f t="shared" si="23"/>
        <v>0</v>
      </c>
      <c r="N28" s="77">
        <f t="shared" si="23"/>
        <v>0</v>
      </c>
      <c r="O28" s="77">
        <f t="shared" si="23"/>
        <v>0</v>
      </c>
      <c r="P28" s="78">
        <f>(SUM($P$26:$AA$26))*P27/365</f>
        <v>0</v>
      </c>
      <c r="Q28" s="78">
        <f t="shared" ref="Q28:AA28" si="24">(SUM($P$26:$AA$26))*Q27/365</f>
        <v>0</v>
      </c>
      <c r="R28" s="78">
        <f t="shared" si="24"/>
        <v>0</v>
      </c>
      <c r="S28" s="78">
        <f t="shared" si="24"/>
        <v>0</v>
      </c>
      <c r="T28" s="78">
        <f t="shared" si="24"/>
        <v>0</v>
      </c>
      <c r="U28" s="78">
        <f t="shared" si="24"/>
        <v>0</v>
      </c>
      <c r="V28" s="78">
        <f t="shared" si="24"/>
        <v>0</v>
      </c>
      <c r="W28" s="78">
        <f t="shared" si="24"/>
        <v>0</v>
      </c>
      <c r="X28" s="78">
        <f t="shared" si="24"/>
        <v>0</v>
      </c>
      <c r="Y28" s="78">
        <f t="shared" si="24"/>
        <v>0</v>
      </c>
      <c r="Z28" s="78">
        <f t="shared" si="24"/>
        <v>0</v>
      </c>
      <c r="AA28" s="78">
        <f t="shared" si="24"/>
        <v>0</v>
      </c>
      <c r="AB28" s="79">
        <f>(SUM($AB$26:$AM$26))*AB27/365</f>
        <v>0</v>
      </c>
      <c r="AC28" s="79">
        <f t="shared" ref="AC28:AM28" si="25">(SUM($AB$26:$AM$26))*AC27/365</f>
        <v>0</v>
      </c>
      <c r="AD28" s="79">
        <f t="shared" si="25"/>
        <v>0</v>
      </c>
      <c r="AE28" s="79">
        <f t="shared" si="25"/>
        <v>0</v>
      </c>
      <c r="AF28" s="79">
        <f t="shared" si="25"/>
        <v>0</v>
      </c>
      <c r="AG28" s="79">
        <f t="shared" si="25"/>
        <v>0</v>
      </c>
      <c r="AH28" s="79">
        <f t="shared" si="25"/>
        <v>0</v>
      </c>
      <c r="AI28" s="79">
        <f t="shared" si="25"/>
        <v>0</v>
      </c>
      <c r="AJ28" s="79">
        <f t="shared" si="25"/>
        <v>0</v>
      </c>
      <c r="AK28" s="79">
        <f t="shared" si="25"/>
        <v>0</v>
      </c>
      <c r="AL28" s="79">
        <f t="shared" si="25"/>
        <v>0</v>
      </c>
      <c r="AM28" s="79">
        <f t="shared" si="25"/>
        <v>0</v>
      </c>
      <c r="AN28" s="80">
        <f>(SUM($AN$26:$AY$26))*AN27/365</f>
        <v>0</v>
      </c>
      <c r="AO28" s="80">
        <f>(SUM($AN$26:$AY$26))*AO27/365</f>
        <v>0</v>
      </c>
      <c r="AP28" s="80">
        <f t="shared" ref="AP28:AY28" si="26">(SUM($AN$26:$AY$26))*AP27/365</f>
        <v>0</v>
      </c>
      <c r="AQ28" s="80">
        <f t="shared" si="26"/>
        <v>0</v>
      </c>
      <c r="AR28" s="80">
        <f t="shared" si="26"/>
        <v>0</v>
      </c>
      <c r="AS28" s="80">
        <f t="shared" si="26"/>
        <v>0</v>
      </c>
      <c r="AT28" s="80">
        <f t="shared" si="26"/>
        <v>0</v>
      </c>
      <c r="AU28" s="80">
        <f t="shared" si="26"/>
        <v>0</v>
      </c>
      <c r="AV28" s="80">
        <f t="shared" si="26"/>
        <v>0</v>
      </c>
      <c r="AW28" s="80">
        <f t="shared" si="26"/>
        <v>0</v>
      </c>
      <c r="AX28" s="80">
        <f t="shared" si="26"/>
        <v>0</v>
      </c>
      <c r="AY28" s="80">
        <f t="shared" si="26"/>
        <v>0</v>
      </c>
      <c r="AZ28" s="81">
        <f>(SUM($AZ$26:$BK$26))*AZ27/365</f>
        <v>0</v>
      </c>
      <c r="BA28" s="81">
        <f t="shared" ref="BA28:BK28" si="27">(SUM($AZ$26:$BK$26))*BA27/365</f>
        <v>0</v>
      </c>
      <c r="BB28" s="81">
        <f t="shared" si="27"/>
        <v>0</v>
      </c>
      <c r="BC28" s="81">
        <f t="shared" si="27"/>
        <v>0</v>
      </c>
      <c r="BD28" s="81">
        <f t="shared" si="27"/>
        <v>0</v>
      </c>
      <c r="BE28" s="81">
        <f t="shared" si="27"/>
        <v>0</v>
      </c>
      <c r="BF28" s="81">
        <f t="shared" si="27"/>
        <v>0</v>
      </c>
      <c r="BG28" s="81">
        <f t="shared" si="27"/>
        <v>0</v>
      </c>
      <c r="BH28" s="81">
        <f t="shared" si="27"/>
        <v>0</v>
      </c>
      <c r="BI28" s="81">
        <f t="shared" si="27"/>
        <v>0</v>
      </c>
      <c r="BJ28" s="81">
        <f t="shared" si="27"/>
        <v>0</v>
      </c>
      <c r="BK28" s="81">
        <f t="shared" si="27"/>
        <v>0</v>
      </c>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153"/>
      <c r="CP28" s="149"/>
      <c r="CQ28" s="149"/>
      <c r="CR28" s="149"/>
      <c r="CS28" s="149"/>
      <c r="CT28" s="149"/>
      <c r="CU28" s="2"/>
    </row>
    <row r="29" spans="1:109">
      <c r="A29" s="169" t="s">
        <v>60</v>
      </c>
      <c r="B29" s="157">
        <v>0.31</v>
      </c>
      <c r="C29" s="82" t="s">
        <v>61</v>
      </c>
      <c r="D29" s="89"/>
      <c r="E29" s="89"/>
      <c r="F29" s="90">
        <f>D$28*$B29</f>
        <v>0</v>
      </c>
      <c r="G29" s="90">
        <f t="shared" ref="G29:BR29" si="28">E$28*$B29</f>
        <v>0</v>
      </c>
      <c r="H29" s="90">
        <f t="shared" si="28"/>
        <v>0</v>
      </c>
      <c r="I29" s="90">
        <f t="shared" si="28"/>
        <v>0</v>
      </c>
      <c r="J29" s="90">
        <f t="shared" si="28"/>
        <v>0</v>
      </c>
      <c r="K29" s="90">
        <f t="shared" si="28"/>
        <v>0</v>
      </c>
      <c r="L29" s="90">
        <f t="shared" si="28"/>
        <v>0</v>
      </c>
      <c r="M29" s="90">
        <f t="shared" si="28"/>
        <v>0</v>
      </c>
      <c r="N29" s="90">
        <f t="shared" si="28"/>
        <v>0</v>
      </c>
      <c r="O29" s="90">
        <f t="shared" si="28"/>
        <v>0</v>
      </c>
      <c r="P29" s="90">
        <f t="shared" si="28"/>
        <v>0</v>
      </c>
      <c r="Q29" s="90">
        <f t="shared" si="28"/>
        <v>0</v>
      </c>
      <c r="R29" s="91">
        <f t="shared" si="28"/>
        <v>0</v>
      </c>
      <c r="S29" s="91">
        <f t="shared" si="28"/>
        <v>0</v>
      </c>
      <c r="T29" s="91">
        <f t="shared" si="28"/>
        <v>0</v>
      </c>
      <c r="U29" s="91">
        <f t="shared" si="28"/>
        <v>0</v>
      </c>
      <c r="V29" s="91">
        <f t="shared" si="28"/>
        <v>0</v>
      </c>
      <c r="W29" s="91">
        <f t="shared" si="28"/>
        <v>0</v>
      </c>
      <c r="X29" s="91">
        <f t="shared" si="28"/>
        <v>0</v>
      </c>
      <c r="Y29" s="91">
        <f t="shared" si="28"/>
        <v>0</v>
      </c>
      <c r="Z29" s="91">
        <f t="shared" si="28"/>
        <v>0</v>
      </c>
      <c r="AA29" s="91">
        <f t="shared" si="28"/>
        <v>0</v>
      </c>
      <c r="AB29" s="91">
        <f t="shared" si="28"/>
        <v>0</v>
      </c>
      <c r="AC29" s="91">
        <f t="shared" si="28"/>
        <v>0</v>
      </c>
      <c r="AD29" s="92">
        <f t="shared" si="28"/>
        <v>0</v>
      </c>
      <c r="AE29" s="92">
        <f t="shared" si="28"/>
        <v>0</v>
      </c>
      <c r="AF29" s="92">
        <f t="shared" si="28"/>
        <v>0</v>
      </c>
      <c r="AG29" s="92">
        <f t="shared" si="28"/>
        <v>0</v>
      </c>
      <c r="AH29" s="92">
        <f t="shared" si="28"/>
        <v>0</v>
      </c>
      <c r="AI29" s="92">
        <f t="shared" si="28"/>
        <v>0</v>
      </c>
      <c r="AJ29" s="92">
        <f t="shared" si="28"/>
        <v>0</v>
      </c>
      <c r="AK29" s="92">
        <f t="shared" si="28"/>
        <v>0</v>
      </c>
      <c r="AL29" s="92">
        <f t="shared" si="28"/>
        <v>0</v>
      </c>
      <c r="AM29" s="92">
        <f t="shared" si="28"/>
        <v>0</v>
      </c>
      <c r="AN29" s="92">
        <f t="shared" si="28"/>
        <v>0</v>
      </c>
      <c r="AO29" s="92">
        <f t="shared" si="28"/>
        <v>0</v>
      </c>
      <c r="AP29" s="93">
        <f t="shared" si="28"/>
        <v>0</v>
      </c>
      <c r="AQ29" s="93">
        <f t="shared" si="28"/>
        <v>0</v>
      </c>
      <c r="AR29" s="93">
        <f t="shared" si="28"/>
        <v>0</v>
      </c>
      <c r="AS29" s="93">
        <f t="shared" si="28"/>
        <v>0</v>
      </c>
      <c r="AT29" s="93">
        <f t="shared" si="28"/>
        <v>0</v>
      </c>
      <c r="AU29" s="93">
        <f t="shared" si="28"/>
        <v>0</v>
      </c>
      <c r="AV29" s="93">
        <f t="shared" si="28"/>
        <v>0</v>
      </c>
      <c r="AW29" s="93">
        <f t="shared" si="28"/>
        <v>0</v>
      </c>
      <c r="AX29" s="93">
        <f t="shared" si="28"/>
        <v>0</v>
      </c>
      <c r="AY29" s="93">
        <f t="shared" si="28"/>
        <v>0</v>
      </c>
      <c r="AZ29" s="93">
        <f t="shared" si="28"/>
        <v>0</v>
      </c>
      <c r="BA29" s="93">
        <f t="shared" si="28"/>
        <v>0</v>
      </c>
      <c r="BB29" s="94">
        <f t="shared" si="28"/>
        <v>0</v>
      </c>
      <c r="BC29" s="94">
        <f t="shared" si="28"/>
        <v>0</v>
      </c>
      <c r="BD29" s="94">
        <f t="shared" si="28"/>
        <v>0</v>
      </c>
      <c r="BE29" s="94">
        <f t="shared" si="28"/>
        <v>0</v>
      </c>
      <c r="BF29" s="94">
        <f t="shared" si="28"/>
        <v>0</v>
      </c>
      <c r="BG29" s="94">
        <f t="shared" si="28"/>
        <v>0</v>
      </c>
      <c r="BH29" s="94">
        <f t="shared" si="28"/>
        <v>0</v>
      </c>
      <c r="BI29" s="94">
        <f t="shared" si="28"/>
        <v>0</v>
      </c>
      <c r="BJ29" s="94">
        <f t="shared" si="28"/>
        <v>0</v>
      </c>
      <c r="BK29" s="94">
        <f t="shared" si="28"/>
        <v>0</v>
      </c>
      <c r="BL29" s="94">
        <f t="shared" si="28"/>
        <v>0</v>
      </c>
      <c r="BM29" s="94">
        <f t="shared" si="28"/>
        <v>0</v>
      </c>
      <c r="BN29" s="95">
        <f t="shared" si="28"/>
        <v>0</v>
      </c>
      <c r="BO29" s="95">
        <f t="shared" si="28"/>
        <v>0</v>
      </c>
      <c r="BP29" s="95">
        <f t="shared" si="28"/>
        <v>0</v>
      </c>
      <c r="BQ29" s="95">
        <f t="shared" si="28"/>
        <v>0</v>
      </c>
      <c r="BR29" s="95">
        <f t="shared" si="28"/>
        <v>0</v>
      </c>
      <c r="BS29" s="95">
        <f t="shared" ref="BS29:CN29" si="29">BQ$28*$B29</f>
        <v>0</v>
      </c>
      <c r="BT29" s="95">
        <f t="shared" si="29"/>
        <v>0</v>
      </c>
      <c r="BU29" s="95">
        <f t="shared" si="29"/>
        <v>0</v>
      </c>
      <c r="BV29" s="95">
        <f t="shared" si="29"/>
        <v>0</v>
      </c>
      <c r="BW29" s="95">
        <f t="shared" si="29"/>
        <v>0</v>
      </c>
      <c r="BX29" s="95">
        <f t="shared" si="29"/>
        <v>0</v>
      </c>
      <c r="BY29" s="95">
        <f t="shared" si="29"/>
        <v>0</v>
      </c>
      <c r="BZ29" s="96">
        <f t="shared" si="29"/>
        <v>0</v>
      </c>
      <c r="CA29" s="96">
        <f t="shared" si="29"/>
        <v>0</v>
      </c>
      <c r="CB29" s="96">
        <f t="shared" si="29"/>
        <v>0</v>
      </c>
      <c r="CC29" s="96">
        <f t="shared" si="29"/>
        <v>0</v>
      </c>
      <c r="CD29" s="96">
        <f t="shared" si="29"/>
        <v>0</v>
      </c>
      <c r="CE29" s="96">
        <f t="shared" si="29"/>
        <v>0</v>
      </c>
      <c r="CF29" s="96">
        <f t="shared" si="29"/>
        <v>0</v>
      </c>
      <c r="CG29" s="96">
        <f t="shared" si="29"/>
        <v>0</v>
      </c>
      <c r="CH29" s="96">
        <f t="shared" si="29"/>
        <v>0</v>
      </c>
      <c r="CI29" s="96">
        <f t="shared" si="29"/>
        <v>0</v>
      </c>
      <c r="CJ29" s="96">
        <f t="shared" si="29"/>
        <v>0</v>
      </c>
      <c r="CK29" s="96">
        <f t="shared" si="29"/>
        <v>0</v>
      </c>
      <c r="CL29" s="97">
        <f t="shared" si="29"/>
        <v>0</v>
      </c>
      <c r="CM29" s="97">
        <f t="shared" si="29"/>
        <v>0</v>
      </c>
      <c r="CN29" s="97">
        <f t="shared" si="29"/>
        <v>0</v>
      </c>
      <c r="CO29" s="153"/>
      <c r="CP29" s="149"/>
      <c r="CQ29" s="149"/>
      <c r="CR29" s="149"/>
      <c r="CS29" s="149"/>
      <c r="CT29" s="149"/>
      <c r="CU29" s="2"/>
    </row>
    <row r="30" spans="1:109">
      <c r="A30" s="169"/>
      <c r="B30" s="157">
        <v>0.37</v>
      </c>
      <c r="C30" s="82" t="s">
        <v>62</v>
      </c>
      <c r="D30" s="89"/>
      <c r="E30" s="89"/>
      <c r="F30" s="89"/>
      <c r="G30" s="89"/>
      <c r="H30" s="90">
        <f>D$28*$B30</f>
        <v>0</v>
      </c>
      <c r="I30" s="90">
        <f t="shared" ref="I30:BT30" si="30">E$28*$B30</f>
        <v>0</v>
      </c>
      <c r="J30" s="90">
        <f t="shared" si="30"/>
        <v>0</v>
      </c>
      <c r="K30" s="90">
        <f t="shared" si="30"/>
        <v>0</v>
      </c>
      <c r="L30" s="90">
        <f t="shared" si="30"/>
        <v>0</v>
      </c>
      <c r="M30" s="90">
        <f t="shared" si="30"/>
        <v>0</v>
      </c>
      <c r="N30" s="90">
        <f t="shared" si="30"/>
        <v>0</v>
      </c>
      <c r="O30" s="90">
        <f t="shared" si="30"/>
        <v>0</v>
      </c>
      <c r="P30" s="90">
        <f t="shared" si="30"/>
        <v>0</v>
      </c>
      <c r="Q30" s="90">
        <f t="shared" si="30"/>
        <v>0</v>
      </c>
      <c r="R30" s="90">
        <f t="shared" si="30"/>
        <v>0</v>
      </c>
      <c r="S30" s="90">
        <f t="shared" si="30"/>
        <v>0</v>
      </c>
      <c r="T30" s="91">
        <f t="shared" si="30"/>
        <v>0</v>
      </c>
      <c r="U30" s="91">
        <f t="shared" si="30"/>
        <v>0</v>
      </c>
      <c r="V30" s="91">
        <f t="shared" si="30"/>
        <v>0</v>
      </c>
      <c r="W30" s="91">
        <f t="shared" si="30"/>
        <v>0</v>
      </c>
      <c r="X30" s="91">
        <f t="shared" si="30"/>
        <v>0</v>
      </c>
      <c r="Y30" s="91">
        <f t="shared" si="30"/>
        <v>0</v>
      </c>
      <c r="Z30" s="91">
        <f t="shared" si="30"/>
        <v>0</v>
      </c>
      <c r="AA30" s="91">
        <f t="shared" si="30"/>
        <v>0</v>
      </c>
      <c r="AB30" s="91">
        <f t="shared" si="30"/>
        <v>0</v>
      </c>
      <c r="AC30" s="91">
        <f t="shared" si="30"/>
        <v>0</v>
      </c>
      <c r="AD30" s="91">
        <f t="shared" si="30"/>
        <v>0</v>
      </c>
      <c r="AE30" s="91">
        <f t="shared" si="30"/>
        <v>0</v>
      </c>
      <c r="AF30" s="92">
        <f t="shared" si="30"/>
        <v>0</v>
      </c>
      <c r="AG30" s="92">
        <f t="shared" si="30"/>
        <v>0</v>
      </c>
      <c r="AH30" s="92">
        <f t="shared" si="30"/>
        <v>0</v>
      </c>
      <c r="AI30" s="92">
        <f t="shared" si="30"/>
        <v>0</v>
      </c>
      <c r="AJ30" s="92">
        <f t="shared" si="30"/>
        <v>0</v>
      </c>
      <c r="AK30" s="92">
        <f t="shared" si="30"/>
        <v>0</v>
      </c>
      <c r="AL30" s="92">
        <f t="shared" si="30"/>
        <v>0</v>
      </c>
      <c r="AM30" s="92">
        <f t="shared" si="30"/>
        <v>0</v>
      </c>
      <c r="AN30" s="92">
        <f t="shared" si="30"/>
        <v>0</v>
      </c>
      <c r="AO30" s="92">
        <f t="shared" si="30"/>
        <v>0</v>
      </c>
      <c r="AP30" s="92">
        <f t="shared" si="30"/>
        <v>0</v>
      </c>
      <c r="AQ30" s="92">
        <f t="shared" si="30"/>
        <v>0</v>
      </c>
      <c r="AR30" s="93">
        <f t="shared" si="30"/>
        <v>0</v>
      </c>
      <c r="AS30" s="93">
        <f t="shared" si="30"/>
        <v>0</v>
      </c>
      <c r="AT30" s="93">
        <f t="shared" si="30"/>
        <v>0</v>
      </c>
      <c r="AU30" s="93">
        <f t="shared" si="30"/>
        <v>0</v>
      </c>
      <c r="AV30" s="93">
        <f t="shared" si="30"/>
        <v>0</v>
      </c>
      <c r="AW30" s="93">
        <f t="shared" si="30"/>
        <v>0</v>
      </c>
      <c r="AX30" s="93">
        <f t="shared" si="30"/>
        <v>0</v>
      </c>
      <c r="AY30" s="93">
        <f t="shared" si="30"/>
        <v>0</v>
      </c>
      <c r="AZ30" s="93">
        <f t="shared" si="30"/>
        <v>0</v>
      </c>
      <c r="BA30" s="93">
        <f t="shared" si="30"/>
        <v>0</v>
      </c>
      <c r="BB30" s="93">
        <f t="shared" si="30"/>
        <v>0</v>
      </c>
      <c r="BC30" s="93">
        <f t="shared" si="30"/>
        <v>0</v>
      </c>
      <c r="BD30" s="94">
        <f t="shared" si="30"/>
        <v>0</v>
      </c>
      <c r="BE30" s="94">
        <f t="shared" si="30"/>
        <v>0</v>
      </c>
      <c r="BF30" s="94">
        <f t="shared" si="30"/>
        <v>0</v>
      </c>
      <c r="BG30" s="94">
        <f t="shared" si="30"/>
        <v>0</v>
      </c>
      <c r="BH30" s="94">
        <f t="shared" si="30"/>
        <v>0</v>
      </c>
      <c r="BI30" s="94">
        <f t="shared" si="30"/>
        <v>0</v>
      </c>
      <c r="BJ30" s="94">
        <f t="shared" si="30"/>
        <v>0</v>
      </c>
      <c r="BK30" s="94">
        <f t="shared" si="30"/>
        <v>0</v>
      </c>
      <c r="BL30" s="94">
        <f t="shared" si="30"/>
        <v>0</v>
      </c>
      <c r="BM30" s="94">
        <f t="shared" si="30"/>
        <v>0</v>
      </c>
      <c r="BN30" s="94">
        <f t="shared" si="30"/>
        <v>0</v>
      </c>
      <c r="BO30" s="94">
        <f t="shared" si="30"/>
        <v>0</v>
      </c>
      <c r="BP30" s="95">
        <f t="shared" si="30"/>
        <v>0</v>
      </c>
      <c r="BQ30" s="95">
        <f t="shared" si="30"/>
        <v>0</v>
      </c>
      <c r="BR30" s="95">
        <f t="shared" si="30"/>
        <v>0</v>
      </c>
      <c r="BS30" s="95">
        <f t="shared" si="30"/>
        <v>0</v>
      </c>
      <c r="BT30" s="95">
        <f t="shared" si="30"/>
        <v>0</v>
      </c>
      <c r="BU30" s="95">
        <f t="shared" ref="BU30:CN30" si="31">BQ$28*$B30</f>
        <v>0</v>
      </c>
      <c r="BV30" s="95">
        <f t="shared" si="31"/>
        <v>0</v>
      </c>
      <c r="BW30" s="95">
        <f t="shared" si="31"/>
        <v>0</v>
      </c>
      <c r="BX30" s="95">
        <f t="shared" si="31"/>
        <v>0</v>
      </c>
      <c r="BY30" s="95">
        <f t="shared" si="31"/>
        <v>0</v>
      </c>
      <c r="BZ30" s="95">
        <f t="shared" si="31"/>
        <v>0</v>
      </c>
      <c r="CA30" s="95">
        <f t="shared" si="31"/>
        <v>0</v>
      </c>
      <c r="CB30" s="96">
        <f t="shared" si="31"/>
        <v>0</v>
      </c>
      <c r="CC30" s="96">
        <f t="shared" si="31"/>
        <v>0</v>
      </c>
      <c r="CD30" s="96">
        <f t="shared" si="31"/>
        <v>0</v>
      </c>
      <c r="CE30" s="96">
        <f t="shared" si="31"/>
        <v>0</v>
      </c>
      <c r="CF30" s="96">
        <f t="shared" si="31"/>
        <v>0</v>
      </c>
      <c r="CG30" s="96">
        <f t="shared" si="31"/>
        <v>0</v>
      </c>
      <c r="CH30" s="96">
        <f t="shared" si="31"/>
        <v>0</v>
      </c>
      <c r="CI30" s="96">
        <f t="shared" si="31"/>
        <v>0</v>
      </c>
      <c r="CJ30" s="96">
        <f t="shared" si="31"/>
        <v>0</v>
      </c>
      <c r="CK30" s="96">
        <f t="shared" si="31"/>
        <v>0</v>
      </c>
      <c r="CL30" s="96">
        <f t="shared" si="31"/>
        <v>0</v>
      </c>
      <c r="CM30" s="96">
        <f t="shared" si="31"/>
        <v>0</v>
      </c>
      <c r="CN30" s="97">
        <f t="shared" si="31"/>
        <v>0</v>
      </c>
      <c r="CO30" s="153"/>
      <c r="CP30" s="149"/>
      <c r="CQ30" s="149"/>
      <c r="CR30" s="149"/>
      <c r="CS30" s="149"/>
      <c r="CT30" s="149"/>
      <c r="CU30" s="2"/>
    </row>
    <row r="31" spans="1:109">
      <c r="A31" s="169"/>
      <c r="B31" s="157">
        <v>0.21</v>
      </c>
      <c r="C31" s="82" t="s">
        <v>63</v>
      </c>
      <c r="D31" s="89"/>
      <c r="E31" s="89"/>
      <c r="F31" s="89"/>
      <c r="G31" s="89"/>
      <c r="H31" s="89"/>
      <c r="I31" s="89"/>
      <c r="J31" s="89"/>
      <c r="K31" s="90">
        <f>D$28*$B31</f>
        <v>0</v>
      </c>
      <c r="L31" s="90">
        <f t="shared" ref="L31:BW31" si="32">E$28*$B31</f>
        <v>0</v>
      </c>
      <c r="M31" s="90">
        <f t="shared" si="32"/>
        <v>0</v>
      </c>
      <c r="N31" s="90">
        <f t="shared" si="32"/>
        <v>0</v>
      </c>
      <c r="O31" s="90">
        <f t="shared" si="32"/>
        <v>0</v>
      </c>
      <c r="P31" s="90">
        <f t="shared" si="32"/>
        <v>0</v>
      </c>
      <c r="Q31" s="90">
        <f t="shared" si="32"/>
        <v>0</v>
      </c>
      <c r="R31" s="90">
        <f t="shared" si="32"/>
        <v>0</v>
      </c>
      <c r="S31" s="90">
        <f t="shared" si="32"/>
        <v>0</v>
      </c>
      <c r="T31" s="90">
        <f t="shared" si="32"/>
        <v>0</v>
      </c>
      <c r="U31" s="90">
        <f t="shared" si="32"/>
        <v>0</v>
      </c>
      <c r="V31" s="90">
        <f t="shared" si="32"/>
        <v>0</v>
      </c>
      <c r="W31" s="91">
        <f t="shared" si="32"/>
        <v>0</v>
      </c>
      <c r="X31" s="91">
        <f t="shared" si="32"/>
        <v>0</v>
      </c>
      <c r="Y31" s="91">
        <f t="shared" si="32"/>
        <v>0</v>
      </c>
      <c r="Z31" s="91">
        <f t="shared" si="32"/>
        <v>0</v>
      </c>
      <c r="AA31" s="91">
        <f t="shared" si="32"/>
        <v>0</v>
      </c>
      <c r="AB31" s="91">
        <f t="shared" si="32"/>
        <v>0</v>
      </c>
      <c r="AC31" s="91">
        <f t="shared" si="32"/>
        <v>0</v>
      </c>
      <c r="AD31" s="91">
        <f t="shared" si="32"/>
        <v>0</v>
      </c>
      <c r="AE31" s="91">
        <f t="shared" si="32"/>
        <v>0</v>
      </c>
      <c r="AF31" s="91">
        <f t="shared" si="32"/>
        <v>0</v>
      </c>
      <c r="AG31" s="91">
        <f t="shared" si="32"/>
        <v>0</v>
      </c>
      <c r="AH31" s="91">
        <f t="shared" si="32"/>
        <v>0</v>
      </c>
      <c r="AI31" s="92">
        <f t="shared" si="32"/>
        <v>0</v>
      </c>
      <c r="AJ31" s="92">
        <f t="shared" si="32"/>
        <v>0</v>
      </c>
      <c r="AK31" s="92">
        <f t="shared" si="32"/>
        <v>0</v>
      </c>
      <c r="AL31" s="92">
        <f t="shared" si="32"/>
        <v>0</v>
      </c>
      <c r="AM31" s="92">
        <f t="shared" si="32"/>
        <v>0</v>
      </c>
      <c r="AN31" s="92">
        <f t="shared" si="32"/>
        <v>0</v>
      </c>
      <c r="AO31" s="92">
        <f t="shared" si="32"/>
        <v>0</v>
      </c>
      <c r="AP31" s="92">
        <f t="shared" si="32"/>
        <v>0</v>
      </c>
      <c r="AQ31" s="92">
        <f t="shared" si="32"/>
        <v>0</v>
      </c>
      <c r="AR31" s="92">
        <f t="shared" si="32"/>
        <v>0</v>
      </c>
      <c r="AS31" s="92">
        <f t="shared" si="32"/>
        <v>0</v>
      </c>
      <c r="AT31" s="92">
        <f t="shared" si="32"/>
        <v>0</v>
      </c>
      <c r="AU31" s="93">
        <f t="shared" si="32"/>
        <v>0</v>
      </c>
      <c r="AV31" s="93">
        <f t="shared" si="32"/>
        <v>0</v>
      </c>
      <c r="AW31" s="93">
        <f t="shared" si="32"/>
        <v>0</v>
      </c>
      <c r="AX31" s="93">
        <f t="shared" si="32"/>
        <v>0</v>
      </c>
      <c r="AY31" s="93">
        <f t="shared" si="32"/>
        <v>0</v>
      </c>
      <c r="AZ31" s="93">
        <f t="shared" si="32"/>
        <v>0</v>
      </c>
      <c r="BA31" s="93">
        <f t="shared" si="32"/>
        <v>0</v>
      </c>
      <c r="BB31" s="93">
        <f t="shared" si="32"/>
        <v>0</v>
      </c>
      <c r="BC31" s="93">
        <f t="shared" si="32"/>
        <v>0</v>
      </c>
      <c r="BD31" s="93">
        <f t="shared" si="32"/>
        <v>0</v>
      </c>
      <c r="BE31" s="93">
        <f t="shared" si="32"/>
        <v>0</v>
      </c>
      <c r="BF31" s="93">
        <f t="shared" si="32"/>
        <v>0</v>
      </c>
      <c r="BG31" s="94">
        <f t="shared" si="32"/>
        <v>0</v>
      </c>
      <c r="BH31" s="94">
        <f t="shared" si="32"/>
        <v>0</v>
      </c>
      <c r="BI31" s="94">
        <f t="shared" si="32"/>
        <v>0</v>
      </c>
      <c r="BJ31" s="94">
        <f t="shared" si="32"/>
        <v>0</v>
      </c>
      <c r="BK31" s="94">
        <f t="shared" si="32"/>
        <v>0</v>
      </c>
      <c r="BL31" s="94">
        <f t="shared" si="32"/>
        <v>0</v>
      </c>
      <c r="BM31" s="94">
        <f t="shared" si="32"/>
        <v>0</v>
      </c>
      <c r="BN31" s="94">
        <f t="shared" si="32"/>
        <v>0</v>
      </c>
      <c r="BO31" s="94">
        <f t="shared" si="32"/>
        <v>0</v>
      </c>
      <c r="BP31" s="94">
        <f t="shared" si="32"/>
        <v>0</v>
      </c>
      <c r="BQ31" s="94">
        <f t="shared" si="32"/>
        <v>0</v>
      </c>
      <c r="BR31" s="94">
        <f t="shared" si="32"/>
        <v>0</v>
      </c>
      <c r="BS31" s="95">
        <f t="shared" si="32"/>
        <v>0</v>
      </c>
      <c r="BT31" s="95">
        <f t="shared" si="32"/>
        <v>0</v>
      </c>
      <c r="BU31" s="95">
        <f t="shared" si="32"/>
        <v>0</v>
      </c>
      <c r="BV31" s="95">
        <f t="shared" si="32"/>
        <v>0</v>
      </c>
      <c r="BW31" s="95">
        <f t="shared" si="32"/>
        <v>0</v>
      </c>
      <c r="BX31" s="95">
        <f t="shared" ref="BX31:CN31" si="33">BQ$28*$B31</f>
        <v>0</v>
      </c>
      <c r="BY31" s="95">
        <f t="shared" si="33"/>
        <v>0</v>
      </c>
      <c r="BZ31" s="95">
        <f t="shared" si="33"/>
        <v>0</v>
      </c>
      <c r="CA31" s="95">
        <f t="shared" si="33"/>
        <v>0</v>
      </c>
      <c r="CB31" s="95">
        <f t="shared" si="33"/>
        <v>0</v>
      </c>
      <c r="CC31" s="95">
        <f t="shared" si="33"/>
        <v>0</v>
      </c>
      <c r="CD31" s="95">
        <f t="shared" si="33"/>
        <v>0</v>
      </c>
      <c r="CE31" s="96">
        <f t="shared" si="33"/>
        <v>0</v>
      </c>
      <c r="CF31" s="96">
        <f t="shared" si="33"/>
        <v>0</v>
      </c>
      <c r="CG31" s="96">
        <f t="shared" si="33"/>
        <v>0</v>
      </c>
      <c r="CH31" s="96">
        <f t="shared" si="33"/>
        <v>0</v>
      </c>
      <c r="CI31" s="96">
        <f t="shared" si="33"/>
        <v>0</v>
      </c>
      <c r="CJ31" s="96">
        <f t="shared" si="33"/>
        <v>0</v>
      </c>
      <c r="CK31" s="96">
        <f t="shared" si="33"/>
        <v>0</v>
      </c>
      <c r="CL31" s="96">
        <f t="shared" si="33"/>
        <v>0</v>
      </c>
      <c r="CM31" s="96">
        <f t="shared" si="33"/>
        <v>0</v>
      </c>
      <c r="CN31" s="96">
        <f t="shared" si="33"/>
        <v>0</v>
      </c>
      <c r="CO31" s="153"/>
      <c r="CP31" s="149"/>
      <c r="CQ31" s="149"/>
      <c r="CR31" s="149"/>
      <c r="CS31" s="149"/>
      <c r="CT31" s="149"/>
      <c r="CU31" s="2"/>
    </row>
    <row r="32" spans="1:109">
      <c r="A32" s="169"/>
      <c r="B32" s="157">
        <v>0.11</v>
      </c>
      <c r="C32" s="82" t="s">
        <v>64</v>
      </c>
      <c r="D32" s="98"/>
      <c r="E32" s="98"/>
      <c r="F32" s="89"/>
      <c r="G32" s="89"/>
      <c r="H32" s="89"/>
      <c r="I32" s="89"/>
      <c r="J32" s="89"/>
      <c r="K32" s="89"/>
      <c r="L32" s="89"/>
      <c r="M32" s="89"/>
      <c r="N32" s="89"/>
      <c r="O32" s="89"/>
      <c r="P32" s="89"/>
      <c r="Q32" s="89"/>
      <c r="R32" s="90">
        <f>D$28*$B32</f>
        <v>0</v>
      </c>
      <c r="S32" s="90">
        <f t="shared" ref="S32:CD32" si="34">E$28*$B32</f>
        <v>0</v>
      </c>
      <c r="T32" s="90">
        <f t="shared" si="34"/>
        <v>0</v>
      </c>
      <c r="U32" s="90">
        <f t="shared" si="34"/>
        <v>0</v>
      </c>
      <c r="V32" s="90">
        <f t="shared" si="34"/>
        <v>0</v>
      </c>
      <c r="W32" s="90">
        <f t="shared" si="34"/>
        <v>0</v>
      </c>
      <c r="X32" s="90">
        <f t="shared" si="34"/>
        <v>0</v>
      </c>
      <c r="Y32" s="90">
        <f t="shared" si="34"/>
        <v>0</v>
      </c>
      <c r="Z32" s="90">
        <f t="shared" si="34"/>
        <v>0</v>
      </c>
      <c r="AA32" s="90">
        <f t="shared" si="34"/>
        <v>0</v>
      </c>
      <c r="AB32" s="90">
        <f t="shared" si="34"/>
        <v>0</v>
      </c>
      <c r="AC32" s="90">
        <f t="shared" si="34"/>
        <v>0</v>
      </c>
      <c r="AD32" s="91">
        <f t="shared" si="34"/>
        <v>0</v>
      </c>
      <c r="AE32" s="91">
        <f t="shared" si="34"/>
        <v>0</v>
      </c>
      <c r="AF32" s="91">
        <f t="shared" si="34"/>
        <v>0</v>
      </c>
      <c r="AG32" s="91">
        <f t="shared" si="34"/>
        <v>0</v>
      </c>
      <c r="AH32" s="91">
        <f t="shared" si="34"/>
        <v>0</v>
      </c>
      <c r="AI32" s="91">
        <f t="shared" si="34"/>
        <v>0</v>
      </c>
      <c r="AJ32" s="91">
        <f t="shared" si="34"/>
        <v>0</v>
      </c>
      <c r="AK32" s="91">
        <f t="shared" si="34"/>
        <v>0</v>
      </c>
      <c r="AL32" s="91">
        <f t="shared" si="34"/>
        <v>0</v>
      </c>
      <c r="AM32" s="91">
        <f t="shared" si="34"/>
        <v>0</v>
      </c>
      <c r="AN32" s="91">
        <f t="shared" si="34"/>
        <v>0</v>
      </c>
      <c r="AO32" s="91">
        <f t="shared" si="34"/>
        <v>0</v>
      </c>
      <c r="AP32" s="92">
        <f t="shared" si="34"/>
        <v>0</v>
      </c>
      <c r="AQ32" s="92">
        <f t="shared" si="34"/>
        <v>0</v>
      </c>
      <c r="AR32" s="92">
        <f t="shared" si="34"/>
        <v>0</v>
      </c>
      <c r="AS32" s="92">
        <f t="shared" si="34"/>
        <v>0</v>
      </c>
      <c r="AT32" s="92">
        <f t="shared" si="34"/>
        <v>0</v>
      </c>
      <c r="AU32" s="92">
        <f t="shared" si="34"/>
        <v>0</v>
      </c>
      <c r="AV32" s="92">
        <f t="shared" si="34"/>
        <v>0</v>
      </c>
      <c r="AW32" s="92">
        <f t="shared" si="34"/>
        <v>0</v>
      </c>
      <c r="AX32" s="92">
        <f t="shared" si="34"/>
        <v>0</v>
      </c>
      <c r="AY32" s="92">
        <f t="shared" si="34"/>
        <v>0</v>
      </c>
      <c r="AZ32" s="92">
        <f t="shared" si="34"/>
        <v>0</v>
      </c>
      <c r="BA32" s="92">
        <f t="shared" si="34"/>
        <v>0</v>
      </c>
      <c r="BB32" s="93">
        <f t="shared" si="34"/>
        <v>0</v>
      </c>
      <c r="BC32" s="93">
        <f t="shared" si="34"/>
        <v>0</v>
      </c>
      <c r="BD32" s="93">
        <f t="shared" si="34"/>
        <v>0</v>
      </c>
      <c r="BE32" s="93">
        <f t="shared" si="34"/>
        <v>0</v>
      </c>
      <c r="BF32" s="93">
        <f t="shared" si="34"/>
        <v>0</v>
      </c>
      <c r="BG32" s="93">
        <f t="shared" si="34"/>
        <v>0</v>
      </c>
      <c r="BH32" s="93">
        <f t="shared" si="34"/>
        <v>0</v>
      </c>
      <c r="BI32" s="93">
        <f t="shared" si="34"/>
        <v>0</v>
      </c>
      <c r="BJ32" s="93">
        <f t="shared" si="34"/>
        <v>0</v>
      </c>
      <c r="BK32" s="93">
        <f t="shared" si="34"/>
        <v>0</v>
      </c>
      <c r="BL32" s="93">
        <f t="shared" si="34"/>
        <v>0</v>
      </c>
      <c r="BM32" s="93">
        <f t="shared" si="34"/>
        <v>0</v>
      </c>
      <c r="BN32" s="94">
        <f t="shared" si="34"/>
        <v>0</v>
      </c>
      <c r="BO32" s="94">
        <f t="shared" si="34"/>
        <v>0</v>
      </c>
      <c r="BP32" s="94">
        <f t="shared" si="34"/>
        <v>0</v>
      </c>
      <c r="BQ32" s="94">
        <f t="shared" si="34"/>
        <v>0</v>
      </c>
      <c r="BR32" s="94">
        <f t="shared" si="34"/>
        <v>0</v>
      </c>
      <c r="BS32" s="94">
        <f t="shared" si="34"/>
        <v>0</v>
      </c>
      <c r="BT32" s="94">
        <f t="shared" si="34"/>
        <v>0</v>
      </c>
      <c r="BU32" s="94">
        <f t="shared" si="34"/>
        <v>0</v>
      </c>
      <c r="BV32" s="94">
        <f t="shared" si="34"/>
        <v>0</v>
      </c>
      <c r="BW32" s="94">
        <f t="shared" si="34"/>
        <v>0</v>
      </c>
      <c r="BX32" s="94">
        <f t="shared" si="34"/>
        <v>0</v>
      </c>
      <c r="BY32" s="94">
        <f t="shared" si="34"/>
        <v>0</v>
      </c>
      <c r="BZ32" s="95">
        <f t="shared" si="34"/>
        <v>0</v>
      </c>
      <c r="CA32" s="95">
        <f t="shared" si="34"/>
        <v>0</v>
      </c>
      <c r="CB32" s="95">
        <f t="shared" si="34"/>
        <v>0</v>
      </c>
      <c r="CC32" s="95">
        <f t="shared" si="34"/>
        <v>0</v>
      </c>
      <c r="CD32" s="95">
        <f t="shared" si="34"/>
        <v>0</v>
      </c>
      <c r="CE32" s="95">
        <f t="shared" ref="CE32:CN32" si="35">BQ$28*$B32</f>
        <v>0</v>
      </c>
      <c r="CF32" s="95">
        <f t="shared" si="35"/>
        <v>0</v>
      </c>
      <c r="CG32" s="95">
        <f t="shared" si="35"/>
        <v>0</v>
      </c>
      <c r="CH32" s="95">
        <f t="shared" si="35"/>
        <v>0</v>
      </c>
      <c r="CI32" s="95">
        <f t="shared" si="35"/>
        <v>0</v>
      </c>
      <c r="CJ32" s="95">
        <f t="shared" si="35"/>
        <v>0</v>
      </c>
      <c r="CK32" s="95">
        <f t="shared" si="35"/>
        <v>0</v>
      </c>
      <c r="CL32" s="96">
        <f t="shared" si="35"/>
        <v>0</v>
      </c>
      <c r="CM32" s="96">
        <f t="shared" si="35"/>
        <v>0</v>
      </c>
      <c r="CN32" s="96">
        <f t="shared" si="35"/>
        <v>0</v>
      </c>
      <c r="CO32" s="153"/>
      <c r="CP32" s="149"/>
      <c r="CQ32" s="149"/>
      <c r="CR32" s="149"/>
      <c r="CS32" s="149"/>
      <c r="CT32" s="149"/>
      <c r="CU32" s="2"/>
    </row>
    <row r="33" spans="1:99">
      <c r="A33" s="99" t="s">
        <v>65</v>
      </c>
      <c r="B33" s="7"/>
      <c r="C33" s="76" t="s">
        <v>66</v>
      </c>
      <c r="D33" s="98">
        <f t="shared" ref="D33:BO33" si="36">SUM(D29:D32)</f>
        <v>0</v>
      </c>
      <c r="E33" s="98">
        <f t="shared" si="36"/>
        <v>0</v>
      </c>
      <c r="F33" s="89">
        <f t="shared" si="36"/>
        <v>0</v>
      </c>
      <c r="G33" s="89">
        <f t="shared" si="36"/>
        <v>0</v>
      </c>
      <c r="H33" s="89">
        <f t="shared" si="36"/>
        <v>0</v>
      </c>
      <c r="I33" s="89">
        <f t="shared" si="36"/>
        <v>0</v>
      </c>
      <c r="J33" s="89">
        <f t="shared" si="36"/>
        <v>0</v>
      </c>
      <c r="K33" s="89">
        <f t="shared" si="36"/>
        <v>0</v>
      </c>
      <c r="L33" s="89">
        <f t="shared" si="36"/>
        <v>0</v>
      </c>
      <c r="M33" s="89">
        <f t="shared" si="36"/>
        <v>0</v>
      </c>
      <c r="N33" s="89">
        <f t="shared" si="36"/>
        <v>0</v>
      </c>
      <c r="O33" s="89">
        <f t="shared" si="36"/>
        <v>0</v>
      </c>
      <c r="P33" s="89">
        <f t="shared" si="36"/>
        <v>0</v>
      </c>
      <c r="Q33" s="89">
        <f t="shared" si="36"/>
        <v>0</v>
      </c>
      <c r="R33" s="90">
        <f t="shared" si="36"/>
        <v>0</v>
      </c>
      <c r="S33" s="90">
        <f t="shared" si="36"/>
        <v>0</v>
      </c>
      <c r="T33" s="90">
        <f t="shared" si="36"/>
        <v>0</v>
      </c>
      <c r="U33" s="90">
        <f t="shared" si="36"/>
        <v>0</v>
      </c>
      <c r="V33" s="90">
        <f t="shared" si="36"/>
        <v>0</v>
      </c>
      <c r="W33" s="90">
        <f t="shared" si="36"/>
        <v>0</v>
      </c>
      <c r="X33" s="90">
        <f t="shared" si="36"/>
        <v>0</v>
      </c>
      <c r="Y33" s="90">
        <f t="shared" si="36"/>
        <v>0</v>
      </c>
      <c r="Z33" s="90">
        <f t="shared" si="36"/>
        <v>0</v>
      </c>
      <c r="AA33" s="90">
        <f t="shared" si="36"/>
        <v>0</v>
      </c>
      <c r="AB33" s="90">
        <f t="shared" si="36"/>
        <v>0</v>
      </c>
      <c r="AC33" s="90">
        <f t="shared" si="36"/>
        <v>0</v>
      </c>
      <c r="AD33" s="91">
        <f t="shared" si="36"/>
        <v>0</v>
      </c>
      <c r="AE33" s="91">
        <f t="shared" si="36"/>
        <v>0</v>
      </c>
      <c r="AF33" s="91">
        <f t="shared" si="36"/>
        <v>0</v>
      </c>
      <c r="AG33" s="91">
        <f t="shared" si="36"/>
        <v>0</v>
      </c>
      <c r="AH33" s="91">
        <f t="shared" si="36"/>
        <v>0</v>
      </c>
      <c r="AI33" s="91">
        <f t="shared" si="36"/>
        <v>0</v>
      </c>
      <c r="AJ33" s="91">
        <f t="shared" si="36"/>
        <v>0</v>
      </c>
      <c r="AK33" s="91">
        <f t="shared" si="36"/>
        <v>0</v>
      </c>
      <c r="AL33" s="91">
        <f t="shared" si="36"/>
        <v>0</v>
      </c>
      <c r="AM33" s="91">
        <f t="shared" si="36"/>
        <v>0</v>
      </c>
      <c r="AN33" s="91">
        <f t="shared" si="36"/>
        <v>0</v>
      </c>
      <c r="AO33" s="91">
        <f t="shared" si="36"/>
        <v>0</v>
      </c>
      <c r="AP33" s="92">
        <f t="shared" si="36"/>
        <v>0</v>
      </c>
      <c r="AQ33" s="92">
        <f t="shared" si="36"/>
        <v>0</v>
      </c>
      <c r="AR33" s="92">
        <f t="shared" si="36"/>
        <v>0</v>
      </c>
      <c r="AS33" s="92">
        <f t="shared" si="36"/>
        <v>0</v>
      </c>
      <c r="AT33" s="92">
        <f t="shared" si="36"/>
        <v>0</v>
      </c>
      <c r="AU33" s="92">
        <f t="shared" si="36"/>
        <v>0</v>
      </c>
      <c r="AV33" s="92">
        <f t="shared" si="36"/>
        <v>0</v>
      </c>
      <c r="AW33" s="92">
        <f t="shared" si="36"/>
        <v>0</v>
      </c>
      <c r="AX33" s="92">
        <f t="shared" si="36"/>
        <v>0</v>
      </c>
      <c r="AY33" s="92">
        <f t="shared" si="36"/>
        <v>0</v>
      </c>
      <c r="AZ33" s="92">
        <f t="shared" si="36"/>
        <v>0</v>
      </c>
      <c r="BA33" s="92">
        <f t="shared" si="36"/>
        <v>0</v>
      </c>
      <c r="BB33" s="93">
        <f t="shared" si="36"/>
        <v>0</v>
      </c>
      <c r="BC33" s="93">
        <f t="shared" si="36"/>
        <v>0</v>
      </c>
      <c r="BD33" s="93">
        <f t="shared" si="36"/>
        <v>0</v>
      </c>
      <c r="BE33" s="93">
        <f t="shared" si="36"/>
        <v>0</v>
      </c>
      <c r="BF33" s="93">
        <f t="shared" si="36"/>
        <v>0</v>
      </c>
      <c r="BG33" s="93">
        <f t="shared" si="36"/>
        <v>0</v>
      </c>
      <c r="BH33" s="93">
        <f t="shared" si="36"/>
        <v>0</v>
      </c>
      <c r="BI33" s="93">
        <f t="shared" si="36"/>
        <v>0</v>
      </c>
      <c r="BJ33" s="93">
        <f t="shared" si="36"/>
        <v>0</v>
      </c>
      <c r="BK33" s="93">
        <f t="shared" si="36"/>
        <v>0</v>
      </c>
      <c r="BL33" s="93">
        <f t="shared" si="36"/>
        <v>0</v>
      </c>
      <c r="BM33" s="93">
        <f t="shared" si="36"/>
        <v>0</v>
      </c>
      <c r="BN33" s="94">
        <f t="shared" si="36"/>
        <v>0</v>
      </c>
      <c r="BO33" s="94">
        <f t="shared" si="36"/>
        <v>0</v>
      </c>
      <c r="BP33" s="94">
        <f t="shared" ref="BP33:CN33" si="37">SUM(BP29:BP32)</f>
        <v>0</v>
      </c>
      <c r="BQ33" s="94">
        <f t="shared" si="37"/>
        <v>0</v>
      </c>
      <c r="BR33" s="94">
        <f t="shared" si="37"/>
        <v>0</v>
      </c>
      <c r="BS33" s="94">
        <f t="shared" si="37"/>
        <v>0</v>
      </c>
      <c r="BT33" s="94">
        <f t="shared" si="37"/>
        <v>0</v>
      </c>
      <c r="BU33" s="94">
        <f t="shared" si="37"/>
        <v>0</v>
      </c>
      <c r="BV33" s="94">
        <f t="shared" si="37"/>
        <v>0</v>
      </c>
      <c r="BW33" s="94">
        <f t="shared" si="37"/>
        <v>0</v>
      </c>
      <c r="BX33" s="94">
        <f t="shared" si="37"/>
        <v>0</v>
      </c>
      <c r="BY33" s="94">
        <f t="shared" si="37"/>
        <v>0</v>
      </c>
      <c r="BZ33" s="95">
        <f t="shared" si="37"/>
        <v>0</v>
      </c>
      <c r="CA33" s="95">
        <f t="shared" si="37"/>
        <v>0</v>
      </c>
      <c r="CB33" s="95">
        <f t="shared" si="37"/>
        <v>0</v>
      </c>
      <c r="CC33" s="95">
        <f t="shared" si="37"/>
        <v>0</v>
      </c>
      <c r="CD33" s="95">
        <f t="shared" si="37"/>
        <v>0</v>
      </c>
      <c r="CE33" s="95">
        <f t="shared" si="37"/>
        <v>0</v>
      </c>
      <c r="CF33" s="95">
        <f t="shared" si="37"/>
        <v>0</v>
      </c>
      <c r="CG33" s="95">
        <f t="shared" si="37"/>
        <v>0</v>
      </c>
      <c r="CH33" s="95">
        <f t="shared" si="37"/>
        <v>0</v>
      </c>
      <c r="CI33" s="95">
        <f t="shared" si="37"/>
        <v>0</v>
      </c>
      <c r="CJ33" s="95">
        <f t="shared" si="37"/>
        <v>0</v>
      </c>
      <c r="CK33" s="95">
        <f t="shared" si="37"/>
        <v>0</v>
      </c>
      <c r="CL33" s="96">
        <f t="shared" si="37"/>
        <v>0</v>
      </c>
      <c r="CM33" s="96">
        <f t="shared" si="37"/>
        <v>0</v>
      </c>
      <c r="CN33" s="96">
        <f t="shared" si="37"/>
        <v>0</v>
      </c>
      <c r="CO33" s="153"/>
      <c r="CP33" s="149"/>
      <c r="CQ33" s="149"/>
      <c r="CR33" s="149"/>
      <c r="CS33" s="149"/>
      <c r="CT33" s="149"/>
      <c r="CU33" s="2"/>
    </row>
    <row r="34" spans="1:99" ht="25.5">
      <c r="A34" s="101" t="s">
        <v>74</v>
      </c>
      <c r="B34" s="7"/>
      <c r="C34" s="76" t="s">
        <v>67</v>
      </c>
      <c r="D34" s="100">
        <f>D5</f>
        <v>1137.6881205665036</v>
      </c>
      <c r="E34" s="100">
        <f t="shared" ref="E34:AM34" si="38">E5</f>
        <v>955.66508004996399</v>
      </c>
      <c r="F34" s="100">
        <f t="shared" si="38"/>
        <v>939.52929883764978</v>
      </c>
      <c r="G34" s="100">
        <f t="shared" si="38"/>
        <v>870.41413766697656</v>
      </c>
      <c r="H34" s="100">
        <f t="shared" si="38"/>
        <v>918.23185773063619</v>
      </c>
      <c r="I34" s="100">
        <f t="shared" si="38"/>
        <v>1000.8795303884087</v>
      </c>
      <c r="J34" s="100">
        <f t="shared" si="38"/>
        <v>1064.329896913189</v>
      </c>
      <c r="K34" s="100">
        <f t="shared" si="38"/>
        <v>1272.2834643934953</v>
      </c>
      <c r="L34" s="100">
        <f t="shared" si="38"/>
        <v>1446.6889600888626</v>
      </c>
      <c r="M34" s="100">
        <f t="shared" si="38"/>
        <v>1395.3233220725574</v>
      </c>
      <c r="N34" s="100">
        <f t="shared" si="38"/>
        <v>1321.4960230882125</v>
      </c>
      <c r="O34" s="100">
        <f t="shared" si="38"/>
        <v>1467.9301577420224</v>
      </c>
      <c r="P34" s="100">
        <f t="shared" si="38"/>
        <v>1109.8941208175761</v>
      </c>
      <c r="Q34" s="100">
        <f t="shared" si="38"/>
        <v>1044.1699729075945</v>
      </c>
      <c r="R34" s="100">
        <f t="shared" si="38"/>
        <v>894.39024187811117</v>
      </c>
      <c r="S34" s="100">
        <f t="shared" si="38"/>
        <v>914.09476063769398</v>
      </c>
      <c r="T34" s="100">
        <f t="shared" si="38"/>
        <v>884.29626223339312</v>
      </c>
      <c r="U34" s="100">
        <f t="shared" si="38"/>
        <v>984.82635178542421</v>
      </c>
      <c r="V34" s="100">
        <f t="shared" si="38"/>
        <v>1139.4171027573927</v>
      </c>
      <c r="W34" s="100">
        <f t="shared" si="38"/>
        <v>1305.5895762091793</v>
      </c>
      <c r="X34" s="100">
        <f t="shared" si="38"/>
        <v>1451.8481455193285</v>
      </c>
      <c r="Y34" s="100">
        <f t="shared" si="38"/>
        <v>1327.6314398483485</v>
      </c>
      <c r="Z34" s="100">
        <f t="shared" si="38"/>
        <v>1317.8574232832066</v>
      </c>
      <c r="AA34" s="100">
        <f t="shared" si="38"/>
        <v>1198.3530146514302</v>
      </c>
      <c r="AB34" s="100">
        <f t="shared" si="38"/>
        <v>1035.665601392747</v>
      </c>
      <c r="AC34" s="100">
        <f t="shared" si="38"/>
        <v>996.78715213478961</v>
      </c>
      <c r="AD34" s="100">
        <f t="shared" si="38"/>
        <v>935.63752795949188</v>
      </c>
      <c r="AE34" s="100">
        <f t="shared" si="38"/>
        <v>930.80346504503734</v>
      </c>
      <c r="AF34" s="100">
        <f t="shared" si="38"/>
        <v>966.68035749181956</v>
      </c>
      <c r="AG34" s="100">
        <f t="shared" si="38"/>
        <v>964.70113546193409</v>
      </c>
      <c r="AH34" s="100">
        <f t="shared" si="38"/>
        <v>1123.0738892162558</v>
      </c>
      <c r="AI34" s="100">
        <f t="shared" si="38"/>
        <v>1295.9014743333335</v>
      </c>
      <c r="AJ34" s="100">
        <f t="shared" si="38"/>
        <v>1438.6954276666665</v>
      </c>
      <c r="AK34" s="100">
        <f t="shared" si="38"/>
        <v>1440.4819939229899</v>
      </c>
      <c r="AL34" s="100">
        <f t="shared" si="38"/>
        <v>1266.5875003270014</v>
      </c>
      <c r="AM34" s="100">
        <f t="shared" si="38"/>
        <v>1317.2802253440043</v>
      </c>
      <c r="AN34" s="91">
        <f t="shared" ref="AN34:CN34" si="39">AN5-AN33</f>
        <v>1082.6583314691975</v>
      </c>
      <c r="AO34" s="91">
        <f t="shared" si="39"/>
        <v>1031.5605233621422</v>
      </c>
      <c r="AP34" s="92">
        <f>AP5-AP33</f>
        <v>876.08282456239306</v>
      </c>
      <c r="AQ34" s="92">
        <f t="shared" si="39"/>
        <v>923.14117201888212</v>
      </c>
      <c r="AR34" s="92">
        <f t="shared" si="39"/>
        <v>915.65842114156771</v>
      </c>
      <c r="AS34" s="92">
        <f t="shared" si="39"/>
        <v>930.72867444795008</v>
      </c>
      <c r="AT34" s="92">
        <f t="shared" si="39"/>
        <v>1160.9606477492614</v>
      </c>
      <c r="AU34" s="92">
        <f t="shared" si="39"/>
        <v>1309.0542756422449</v>
      </c>
      <c r="AV34" s="92">
        <f t="shared" si="39"/>
        <v>1425.0218854471075</v>
      </c>
      <c r="AW34" s="92">
        <f t="shared" si="39"/>
        <v>1532.3738238430462</v>
      </c>
      <c r="AX34" s="92">
        <f t="shared" si="39"/>
        <v>1298.6113861402202</v>
      </c>
      <c r="AY34" s="92">
        <f t="shared" si="39"/>
        <v>1163.4880603835779</v>
      </c>
      <c r="AZ34" s="92">
        <f t="shared" si="39"/>
        <v>1184.6081081344828</v>
      </c>
      <c r="BA34" s="92">
        <f t="shared" si="39"/>
        <v>953.0972150032577</v>
      </c>
      <c r="BB34" s="93">
        <f t="shared" si="39"/>
        <v>838.04073310924252</v>
      </c>
      <c r="BC34" s="93">
        <f t="shared" si="39"/>
        <v>941.65437238546542</v>
      </c>
      <c r="BD34" s="93">
        <f t="shared" si="39"/>
        <v>894.67276761096969</v>
      </c>
      <c r="BE34" s="93">
        <f t="shared" si="39"/>
        <v>910.72699715691704</v>
      </c>
      <c r="BF34" s="93">
        <f t="shared" si="39"/>
        <v>1182.1490992316699</v>
      </c>
      <c r="BG34" s="93">
        <f t="shared" si="39"/>
        <v>1211.4878464663848</v>
      </c>
      <c r="BH34" s="93">
        <f t="shared" si="39"/>
        <v>1372.5511853062455</v>
      </c>
      <c r="BI34" s="93">
        <f t="shared" si="39"/>
        <v>1525.1570847545804</v>
      </c>
      <c r="BJ34" s="93">
        <f t="shared" si="39"/>
        <v>1432.0779212586824</v>
      </c>
      <c r="BK34" s="93">
        <f t="shared" si="39"/>
        <v>1339.0579695640952</v>
      </c>
      <c r="BL34" s="93">
        <f t="shared" si="39"/>
        <v>1420.8808160000001</v>
      </c>
      <c r="BM34" s="93">
        <f t="shared" si="39"/>
        <v>1183.4940819999999</v>
      </c>
      <c r="BN34" s="94">
        <f t="shared" si="39"/>
        <v>1014.288062</v>
      </c>
      <c r="BO34" s="94">
        <f t="shared" si="39"/>
        <v>939.15668100000005</v>
      </c>
      <c r="BP34" s="94">
        <f t="shared" si="39"/>
        <v>892.21125400000005</v>
      </c>
      <c r="BQ34" s="94">
        <f t="shared" si="39"/>
        <v>877.97336800000005</v>
      </c>
      <c r="BR34" s="94">
        <f t="shared" si="39"/>
        <v>928.463123</v>
      </c>
      <c r="BS34" s="94">
        <f t="shared" si="39"/>
        <v>973.75348499999996</v>
      </c>
      <c r="BT34" s="94">
        <f t="shared" si="39"/>
        <v>1165.506934</v>
      </c>
      <c r="BU34" s="94">
        <f t="shared" si="39"/>
        <v>1488.3414909999999</v>
      </c>
      <c r="BV34" s="94">
        <f t="shared" si="39"/>
        <v>1355.5242040000001</v>
      </c>
      <c r="BW34" s="94">
        <f t="shared" si="39"/>
        <v>1342.0786820000001</v>
      </c>
      <c r="BX34" s="94">
        <f t="shared" si="39"/>
        <v>1335.382961</v>
      </c>
      <c r="BY34" s="94">
        <f t="shared" si="39"/>
        <v>1136.803369</v>
      </c>
      <c r="BZ34" s="95">
        <f t="shared" si="39"/>
        <v>928.38007700000003</v>
      </c>
      <c r="CA34" s="95">
        <f t="shared" si="39"/>
        <v>946.872118</v>
      </c>
      <c r="CB34" s="95">
        <f t="shared" si="39"/>
        <v>917.050659</v>
      </c>
      <c r="CC34" s="95">
        <f t="shared" si="39"/>
        <v>881.24978399999998</v>
      </c>
      <c r="CD34" s="95">
        <f t="shared" si="39"/>
        <v>918.07421899999997</v>
      </c>
      <c r="CE34" s="95">
        <f t="shared" si="39"/>
        <v>928.55099600000005</v>
      </c>
      <c r="CF34" s="95">
        <f t="shared" si="39"/>
        <v>1100.2379330000001</v>
      </c>
      <c r="CG34" s="95">
        <f t="shared" si="39"/>
        <v>1244.246564</v>
      </c>
      <c r="CH34" s="95">
        <f t="shared" si="39"/>
        <v>1171.844789</v>
      </c>
      <c r="CI34" s="95">
        <f t="shared" si="39"/>
        <v>1385.549456</v>
      </c>
      <c r="CJ34" s="95">
        <f t="shared" si="39"/>
        <v>1252.899398</v>
      </c>
      <c r="CK34" s="95">
        <f t="shared" si="39"/>
        <v>1111.0006410000001</v>
      </c>
      <c r="CL34" s="96">
        <f t="shared" si="39"/>
        <v>1014.31453</v>
      </c>
      <c r="CM34" s="96">
        <f t="shared" si="39"/>
        <v>941.45732599999997</v>
      </c>
      <c r="CN34" s="96">
        <f t="shared" si="39"/>
        <v>892.93267600000001</v>
      </c>
      <c r="CU34" s="2"/>
    </row>
    <row r="35" spans="1:99" ht="25.5">
      <c r="A35" s="88" t="s">
        <v>68</v>
      </c>
      <c r="B35" s="7"/>
      <c r="C35" s="5" t="s">
        <v>69</v>
      </c>
      <c r="D35" s="98">
        <f>SUM(D$5,D16:D20)-D$34</f>
        <v>18.855555999999979</v>
      </c>
      <c r="E35" s="98">
        <f t="shared" ref="E35:BP35" si="40">SUM(E$5,E16:E20)-E$34</f>
        <v>18.447618999999918</v>
      </c>
      <c r="F35" s="89">
        <f t="shared" si="40"/>
        <v>11.350962000000095</v>
      </c>
      <c r="G35" s="89">
        <f t="shared" si="40"/>
        <v>14.567210999999929</v>
      </c>
      <c r="H35" s="89">
        <f t="shared" si="40"/>
        <v>23.80765400000007</v>
      </c>
      <c r="I35" s="89">
        <f t="shared" si="40"/>
        <v>26.46247100000005</v>
      </c>
      <c r="J35" s="89">
        <f t="shared" si="40"/>
        <v>30.07080800000017</v>
      </c>
      <c r="K35" s="89">
        <f t="shared" si="40"/>
        <v>25.942427999999836</v>
      </c>
      <c r="L35" s="89">
        <f t="shared" si="40"/>
        <v>24.878496000000268</v>
      </c>
      <c r="M35" s="89">
        <f t="shared" si="40"/>
        <v>36.423346000000038</v>
      </c>
      <c r="N35" s="89">
        <f t="shared" si="40"/>
        <v>22.217824999999948</v>
      </c>
      <c r="O35" s="89">
        <f t="shared" si="40"/>
        <v>18.673084999999901</v>
      </c>
      <c r="P35" s="89">
        <f t="shared" si="40"/>
        <v>9.1264429999998811</v>
      </c>
      <c r="Q35" s="89">
        <f t="shared" si="40"/>
        <v>12.259676000000127</v>
      </c>
      <c r="R35" s="90">
        <f t="shared" si="40"/>
        <v>7.8718570000000909</v>
      </c>
      <c r="S35" s="90">
        <f t="shared" si="40"/>
        <v>6.335015999999996</v>
      </c>
      <c r="T35" s="90">
        <f t="shared" si="40"/>
        <v>13.749883000000068</v>
      </c>
      <c r="U35" s="90">
        <f t="shared" si="40"/>
        <v>15.673811000000001</v>
      </c>
      <c r="V35" s="90">
        <f t="shared" si="40"/>
        <v>16.312211000000161</v>
      </c>
      <c r="W35" s="90">
        <f t="shared" si="40"/>
        <v>12.044217000000117</v>
      </c>
      <c r="X35" s="90">
        <f t="shared" si="40"/>
        <v>3.0782580000000053</v>
      </c>
      <c r="Y35" s="90">
        <f t="shared" si="40"/>
        <v>-6.8702309999998761</v>
      </c>
      <c r="Z35" s="90">
        <f t="shared" si="40"/>
        <v>-3.6681770000000142</v>
      </c>
      <c r="AA35" s="90">
        <f t="shared" si="40"/>
        <v>-7.2568069999999807</v>
      </c>
      <c r="AB35" s="90">
        <f t="shared" si="40"/>
        <v>-10.324784999999792</v>
      </c>
      <c r="AC35" s="90">
        <f t="shared" si="40"/>
        <v>2.8270840000000135</v>
      </c>
      <c r="AD35" s="91">
        <f t="shared" si="40"/>
        <v>-11.170524</v>
      </c>
      <c r="AE35" s="91">
        <f t="shared" si="40"/>
        <v>-18.017419999999902</v>
      </c>
      <c r="AF35" s="91">
        <f t="shared" si="40"/>
        <v>-8.5673789999999599</v>
      </c>
      <c r="AG35" s="91">
        <f t="shared" si="40"/>
        <v>-2.326225999999906</v>
      </c>
      <c r="AH35" s="91">
        <f t="shared" si="40"/>
        <v>12.667718999999806</v>
      </c>
      <c r="AI35" s="91">
        <f t="shared" si="40"/>
        <v>15.192054999999755</v>
      </c>
      <c r="AJ35" s="91">
        <f t="shared" si="40"/>
        <v>11.366985999999997</v>
      </c>
      <c r="AK35" s="91">
        <f t="shared" si="40"/>
        <v>14.278321999999889</v>
      </c>
      <c r="AL35" s="91">
        <f t="shared" si="40"/>
        <v>9.7003749999998945</v>
      </c>
      <c r="AM35" s="91">
        <f t="shared" si="40"/>
        <v>-0.97076800000013463</v>
      </c>
      <c r="AN35" s="91">
        <f t="shared" si="40"/>
        <v>-7.3190500000000611</v>
      </c>
      <c r="AO35" s="91">
        <f t="shared" si="40"/>
        <v>-8.2373069999999871</v>
      </c>
      <c r="AP35" s="92">
        <f t="shared" si="40"/>
        <v>-3.7118639999999914</v>
      </c>
      <c r="AQ35" s="92">
        <f t="shared" si="40"/>
        <v>-1.5354759999999033</v>
      </c>
      <c r="AR35" s="92">
        <f t="shared" si="40"/>
        <v>0.31435099999998783</v>
      </c>
      <c r="AS35" s="92">
        <f t="shared" si="40"/>
        <v>10.147662000000082</v>
      </c>
      <c r="AT35" s="92">
        <f t="shared" si="40"/>
        <v>19.033415999999761</v>
      </c>
      <c r="AU35" s="92">
        <f t="shared" si="40"/>
        <v>15.307628999999906</v>
      </c>
      <c r="AV35" s="92">
        <f t="shared" si="40"/>
        <v>14.325369000000137</v>
      </c>
      <c r="AW35" s="92">
        <f t="shared" si="40"/>
        <v>9.1448930000001383</v>
      </c>
      <c r="AX35" s="92">
        <f t="shared" si="40"/>
        <v>-6.5287069999999403</v>
      </c>
      <c r="AY35" s="92">
        <f t="shared" si="40"/>
        <v>-26.266984999999977</v>
      </c>
      <c r="AZ35" s="92">
        <f t="shared" si="40"/>
        <v>-41.27828599999998</v>
      </c>
      <c r="BA35" s="92">
        <f t="shared" si="40"/>
        <v>-43.72308299999986</v>
      </c>
      <c r="BB35" s="93">
        <f t="shared" si="40"/>
        <v>-39.02828599999998</v>
      </c>
      <c r="BC35" s="93">
        <f t="shared" si="40"/>
        <v>-32.383167000000071</v>
      </c>
      <c r="BD35" s="93">
        <f t="shared" si="40"/>
        <v>-18.369030000000066</v>
      </c>
      <c r="BE35" s="93">
        <f t="shared" si="40"/>
        <v>-7.2588540000000421</v>
      </c>
      <c r="BF35" s="93">
        <f t="shared" si="40"/>
        <v>-0.57405599999992774</v>
      </c>
      <c r="BG35" s="93">
        <f t="shared" si="40"/>
        <v>-6.9020849999999427</v>
      </c>
      <c r="BH35" s="93">
        <f t="shared" si="40"/>
        <v>-9.7436439999996765</v>
      </c>
      <c r="BI35" s="93">
        <f t="shared" si="40"/>
        <v>-3.5877179999997679</v>
      </c>
      <c r="BJ35" s="93">
        <f t="shared" si="40"/>
        <v>3.8080090000000837</v>
      </c>
      <c r="BK35" s="93">
        <f t="shared" si="40"/>
        <v>-23.35315300000002</v>
      </c>
      <c r="BL35" s="93">
        <f t="shared" si="40"/>
        <v>-33.365661000000046</v>
      </c>
      <c r="BM35" s="93">
        <f t="shared" si="40"/>
        <v>-36.888384999999744</v>
      </c>
      <c r="BN35" s="94">
        <f t="shared" si="40"/>
        <v>-21.5432780000001</v>
      </c>
      <c r="BO35" s="94">
        <f t="shared" si="40"/>
        <v>-24.179819999999836</v>
      </c>
      <c r="BP35" s="94">
        <f t="shared" si="40"/>
        <v>-30.574252000000001</v>
      </c>
      <c r="BQ35" s="94">
        <f t="shared" ref="BQ35:CU35" si="41">SUM(BQ$5,BQ16:BQ20)-BQ$34</f>
        <v>-15.761933000000113</v>
      </c>
      <c r="BR35" s="94">
        <f t="shared" si="41"/>
        <v>-5.2528839999999946</v>
      </c>
      <c r="BS35" s="94">
        <f t="shared" si="41"/>
        <v>-5.3816869999999426</v>
      </c>
      <c r="BT35" s="94">
        <f t="shared" si="41"/>
        <v>-15.332087000000229</v>
      </c>
      <c r="BU35" s="94">
        <f t="shared" si="41"/>
        <v>-9.874033000000054</v>
      </c>
      <c r="BV35" s="94">
        <f t="shared" si="41"/>
        <v>-15.990133999999898</v>
      </c>
      <c r="BW35" s="94">
        <f t="shared" si="41"/>
        <v>-24.809693999999809</v>
      </c>
      <c r="BX35" s="94">
        <f t="shared" si="41"/>
        <v>-37.071070999999847</v>
      </c>
      <c r="BY35" s="94">
        <f t="shared" si="41"/>
        <v>-27.919679000000087</v>
      </c>
      <c r="BZ35" s="95">
        <f t="shared" si="41"/>
        <v>-27.950120000000084</v>
      </c>
      <c r="CA35" s="95">
        <f t="shared" si="41"/>
        <v>-37.073545000000081</v>
      </c>
      <c r="CB35" s="95">
        <f t="shared" si="41"/>
        <v>-45.934402999999975</v>
      </c>
      <c r="CC35" s="95">
        <f t="shared" si="41"/>
        <v>-37.308693000000062</v>
      </c>
      <c r="CD35" s="95">
        <f t="shared" si="41"/>
        <v>-27.054461999999944</v>
      </c>
      <c r="CE35" s="95">
        <f t="shared" si="41"/>
        <v>-20.204941000000076</v>
      </c>
      <c r="CF35" s="95">
        <f t="shared" si="41"/>
        <v>-22.693813000000091</v>
      </c>
      <c r="CG35" s="95">
        <f t="shared" si="41"/>
        <v>-27.439554000000044</v>
      </c>
      <c r="CH35" s="95">
        <f t="shared" si="41"/>
        <v>-26.738419999999905</v>
      </c>
      <c r="CI35" s="95">
        <f t="shared" si="41"/>
        <v>-26.919860999999855</v>
      </c>
      <c r="CJ35" s="95">
        <f t="shared" si="41"/>
        <v>-27.502774000000045</v>
      </c>
      <c r="CK35" s="95">
        <f t="shared" si="41"/>
        <v>-25.750140999999758</v>
      </c>
      <c r="CL35" s="96">
        <f t="shared" si="41"/>
        <v>-29.083558000000039</v>
      </c>
      <c r="CM35" s="96">
        <f t="shared" si="41"/>
        <v>-22.59349700000007</v>
      </c>
      <c r="CN35" s="113">
        <f t="shared" si="41"/>
        <v>-19.404521000000045</v>
      </c>
      <c r="CO35" s="113">
        <f t="shared" si="41"/>
        <v>-14.887346999999998</v>
      </c>
      <c r="CP35" s="113">
        <f t="shared" si="41"/>
        <v>-13.144939000000001</v>
      </c>
      <c r="CQ35" s="113">
        <f t="shared" si="41"/>
        <v>-16.085234999999997</v>
      </c>
      <c r="CR35" s="113">
        <f t="shared" si="41"/>
        <v>-8.0330660000000016</v>
      </c>
      <c r="CS35" s="113">
        <f t="shared" si="41"/>
        <v>-18.853981999999998</v>
      </c>
      <c r="CT35" s="113">
        <f t="shared" si="41"/>
        <v>-14.495639000000001</v>
      </c>
      <c r="CU35" s="96">
        <f t="shared" si="41"/>
        <v>-21.058690000000002</v>
      </c>
    </row>
    <row r="36" spans="1:99">
      <c r="CO36" s="153"/>
      <c r="CP36" s="149"/>
      <c r="CQ36" s="149"/>
      <c r="CR36" s="149"/>
      <c r="CS36" s="149"/>
      <c r="CT36" s="149"/>
      <c r="CU36" s="2"/>
    </row>
    <row r="37" spans="1:99">
      <c r="CO37" s="161"/>
      <c r="CP37" s="162"/>
      <c r="CQ37" s="154"/>
      <c r="CR37" s="154"/>
      <c r="CS37" s="154"/>
      <c r="CT37" s="154"/>
      <c r="CU37" s="2"/>
    </row>
    <row r="38" spans="1:99">
      <c r="CO38" s="161"/>
      <c r="CP38" s="154"/>
      <c r="CQ38" s="154"/>
      <c r="CR38" s="154"/>
      <c r="CS38" s="154"/>
      <c r="CT38" s="154"/>
      <c r="CU38" s="2"/>
    </row>
    <row r="39" spans="1:99">
      <c r="CO39" s="161"/>
      <c r="CP39" s="154"/>
      <c r="CQ39" s="154"/>
      <c r="CR39" s="154"/>
      <c r="CS39" s="154"/>
      <c r="CT39" s="154"/>
      <c r="CU39" s="2"/>
    </row>
    <row r="40" spans="1:99">
      <c r="B40" s="157">
        <v>0.31</v>
      </c>
      <c r="CO40" s="148"/>
      <c r="CP40" s="2"/>
      <c r="CQ40" s="2"/>
      <c r="CR40" s="2"/>
      <c r="CS40" s="2"/>
      <c r="CT40" s="2"/>
      <c r="CU40" s="2"/>
    </row>
    <row r="41" spans="1:99">
      <c r="B41" s="157">
        <v>0.37</v>
      </c>
      <c r="CO41" s="148"/>
      <c r="CP41" s="2"/>
      <c r="CQ41" s="2"/>
      <c r="CR41" s="2"/>
      <c r="CS41" s="2"/>
      <c r="CT41" s="2"/>
      <c r="CU41" s="2"/>
    </row>
    <row r="42" spans="1:99">
      <c r="B42" s="157">
        <v>0.21</v>
      </c>
      <c r="CO42" s="2"/>
      <c r="CP42" s="2"/>
      <c r="CQ42" s="2"/>
      <c r="CR42" s="2"/>
      <c r="CS42" s="2"/>
      <c r="CT42" s="2"/>
      <c r="CU42" s="2"/>
    </row>
    <row r="43" spans="1:99">
      <c r="B43" s="157">
        <v>0.11</v>
      </c>
      <c r="CO43" s="2"/>
      <c r="CP43" s="2"/>
      <c r="CQ43" s="2"/>
      <c r="CR43" s="2"/>
      <c r="CS43" s="2"/>
      <c r="CT43" s="2"/>
      <c r="CU43" s="2"/>
    </row>
    <row r="44" spans="1:99">
      <c r="CO44" s="2"/>
      <c r="CP44" s="2"/>
      <c r="CQ44" s="2"/>
      <c r="CR44" s="2"/>
      <c r="CS44" s="2"/>
      <c r="CT44" s="2"/>
      <c r="CU44" s="2"/>
    </row>
    <row r="45" spans="1:99">
      <c r="CO45" s="2"/>
      <c r="CP45" s="2"/>
      <c r="CQ45" s="2"/>
      <c r="CR45" s="2"/>
      <c r="CS45" s="2"/>
      <c r="CT45" s="2"/>
      <c r="CU45" s="2"/>
    </row>
  </sheetData>
  <mergeCells count="1">
    <mergeCell ref="A29:A32"/>
  </mergeCells>
  <conditionalFormatting sqref="D29:E29 D30:G30 D31:J31 D32:Q33 D34:AM34 D27:BK28 D25:CN26 D35:CU35">
    <cfRule type="expression" dxfId="21" priority="22">
      <formula>NOT(#REF!=1)</formula>
    </cfRule>
  </conditionalFormatting>
  <conditionalFormatting sqref="P27:AM27 D33:BK33 AN27:BK28 D34:CN35 D28:AM28 CO35:CU35">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U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pageSetUpPr fitToPage="1"/>
  </sheetPr>
  <dimension ref="A1:P73"/>
  <sheetViews>
    <sheetView topLeftCell="A37" workbookViewId="0">
      <selection activeCell="B58" sqref="A58:N71"/>
    </sheetView>
  </sheetViews>
  <sheetFormatPr defaultRowHeight="12.75"/>
  <cols>
    <col min="1" max="1" width="13.125" style="7" customWidth="1"/>
    <col min="2" max="13" width="9.125" style="7" customWidth="1"/>
    <col min="14" max="14" width="12.5" style="7" customWidth="1"/>
  </cols>
  <sheetData>
    <row r="1" spans="1:16" ht="18.75" thickBot="1">
      <c r="A1" s="140" t="s">
        <v>87</v>
      </c>
    </row>
    <row r="2" spans="1:16" ht="13.5" thickBot="1">
      <c r="A2" s="179" t="s">
        <v>90</v>
      </c>
      <c r="B2" s="180"/>
      <c r="C2" s="180"/>
      <c r="D2" s="180"/>
      <c r="E2" s="180"/>
      <c r="F2" s="180"/>
      <c r="G2" s="180"/>
      <c r="H2" s="180"/>
      <c r="I2" s="180"/>
      <c r="J2" s="180"/>
      <c r="K2" s="180"/>
      <c r="L2" s="180"/>
      <c r="M2" s="180"/>
      <c r="N2" s="181"/>
    </row>
    <row r="3" spans="1:16">
      <c r="A3" s="114" t="s">
        <v>82</v>
      </c>
      <c r="B3" s="115" t="s">
        <v>59</v>
      </c>
      <c r="C3" s="116"/>
      <c r="D3" s="116"/>
      <c r="E3" s="116"/>
      <c r="F3" s="116"/>
      <c r="G3" s="116"/>
      <c r="H3" s="116"/>
      <c r="I3" s="116"/>
      <c r="J3" s="116"/>
      <c r="K3" s="116"/>
      <c r="L3" s="116"/>
      <c r="M3" s="116"/>
      <c r="N3" s="117"/>
    </row>
    <row r="4" spans="1:16">
      <c r="A4" s="118" t="s">
        <v>76</v>
      </c>
      <c r="B4" s="119" t="s">
        <v>12</v>
      </c>
      <c r="C4" s="119" t="s">
        <v>13</v>
      </c>
      <c r="D4" s="119" t="s">
        <v>14</v>
      </c>
      <c r="E4" s="119" t="s">
        <v>15</v>
      </c>
      <c r="F4" s="119" t="s">
        <v>16</v>
      </c>
      <c r="G4" s="119" t="s">
        <v>17</v>
      </c>
      <c r="H4" s="119" t="s">
        <v>18</v>
      </c>
      <c r="I4" s="119" t="s">
        <v>19</v>
      </c>
      <c r="J4" s="119" t="s">
        <v>20</v>
      </c>
      <c r="K4" s="119" t="s">
        <v>21</v>
      </c>
      <c r="L4" s="119" t="s">
        <v>22</v>
      </c>
      <c r="M4" s="119" t="s">
        <v>23</v>
      </c>
      <c r="N4" s="120" t="s">
        <v>77</v>
      </c>
    </row>
    <row r="5" spans="1:16">
      <c r="A5" s="121" t="s">
        <v>0</v>
      </c>
      <c r="B5" s="141">
        <v>1957.9466666666667</v>
      </c>
      <c r="C5" s="141">
        <v>1887.4815916666671</v>
      </c>
      <c r="D5" s="141">
        <v>1760.1031166666667</v>
      </c>
      <c r="E5" s="141">
        <v>1804.0490886666669</v>
      </c>
      <c r="F5" s="141">
        <v>1788.535436666667</v>
      </c>
      <c r="G5" s="141">
        <v>1804.2295386666665</v>
      </c>
      <c r="H5" s="141">
        <v>1945.0098306666669</v>
      </c>
      <c r="I5" s="141">
        <v>2186.2699486666666</v>
      </c>
      <c r="J5" s="141">
        <v>2365.4814666666666</v>
      </c>
      <c r="K5" s="141">
        <v>2420.2306559666658</v>
      </c>
      <c r="L5" s="141">
        <v>2199.7476557666669</v>
      </c>
      <c r="M5" s="141">
        <v>2355.6036187666664</v>
      </c>
      <c r="N5" s="142">
        <f t="shared" ref="N5:N9" si="0">SUM(B5:M5)</f>
        <v>24474.688615499996</v>
      </c>
      <c r="P5" t="s">
        <v>95</v>
      </c>
    </row>
    <row r="6" spans="1:16">
      <c r="A6" s="121" t="s">
        <v>1</v>
      </c>
      <c r="B6" s="141">
        <v>1943.7860829333331</v>
      </c>
      <c r="C6" s="141">
        <v>1869.1370060333336</v>
      </c>
      <c r="D6" s="141">
        <v>1759.1789291333328</v>
      </c>
      <c r="E6" s="141">
        <v>1842.150777833333</v>
      </c>
      <c r="F6" s="141">
        <v>1815.5646487333333</v>
      </c>
      <c r="G6" s="141">
        <v>1809.478256733333</v>
      </c>
      <c r="H6" s="141">
        <v>1963.0576777333333</v>
      </c>
      <c r="I6" s="141">
        <v>2136.7160675333339</v>
      </c>
      <c r="J6" s="141">
        <v>2304.7218042333334</v>
      </c>
      <c r="K6" s="141">
        <v>2339.8861916333335</v>
      </c>
      <c r="L6" s="141">
        <v>2101.5966688333333</v>
      </c>
      <c r="M6" s="141">
        <v>2190.5653363333336</v>
      </c>
      <c r="N6" s="142">
        <f t="shared" si="0"/>
        <v>24075.8394477</v>
      </c>
    </row>
    <row r="7" spans="1:16">
      <c r="A7" s="121" t="s">
        <v>2</v>
      </c>
      <c r="B7" s="141">
        <v>1845.7052401333331</v>
      </c>
      <c r="C7" s="141">
        <v>1871.5549772333331</v>
      </c>
      <c r="D7" s="141">
        <v>1762.1571593333329</v>
      </c>
      <c r="E7" s="141">
        <v>1802.9618409333332</v>
      </c>
      <c r="F7" s="141">
        <v>1771.6787774333336</v>
      </c>
      <c r="G7" s="141">
        <v>1802.5549466333332</v>
      </c>
      <c r="H7" s="141">
        <v>2031.0838584333333</v>
      </c>
      <c r="I7" s="141">
        <v>2178.3782988333337</v>
      </c>
      <c r="J7" s="141">
        <v>2334.7264966333328</v>
      </c>
      <c r="K7" s="141">
        <v>2347.5835835333337</v>
      </c>
      <c r="L7" s="141">
        <v>2141.6142530333336</v>
      </c>
      <c r="M7" s="141">
        <v>2207.9838734333334</v>
      </c>
      <c r="N7" s="142">
        <f t="shared" si="0"/>
        <v>24097.983305599999</v>
      </c>
    </row>
    <row r="8" spans="1:16">
      <c r="A8" s="121" t="s">
        <v>3</v>
      </c>
      <c r="B8" s="141">
        <v>1991.3711189333333</v>
      </c>
      <c r="C8" s="141">
        <v>1825.7964241333329</v>
      </c>
      <c r="D8" s="141">
        <v>1738.6966781333331</v>
      </c>
      <c r="E8" s="141">
        <v>1807.6239472333332</v>
      </c>
      <c r="F8" s="141">
        <v>1762.9660932333331</v>
      </c>
      <c r="G8" s="141">
        <v>1799.7555499333337</v>
      </c>
      <c r="H8" s="141">
        <v>2003.0335210333335</v>
      </c>
      <c r="I8" s="141">
        <v>2119.5934488333332</v>
      </c>
      <c r="J8" s="141">
        <v>2266.2386738333335</v>
      </c>
      <c r="K8" s="141">
        <v>2350.5396692333325</v>
      </c>
      <c r="L8" s="141">
        <v>2064.2643606333331</v>
      </c>
      <c r="M8" s="141">
        <v>2080.8201954333335</v>
      </c>
      <c r="N8" s="142">
        <f t="shared" si="0"/>
        <v>23810.699680599999</v>
      </c>
    </row>
    <row r="9" spans="1:16">
      <c r="A9" s="121" t="s">
        <v>4</v>
      </c>
      <c r="B9" s="141">
        <v>1804.2759675500008</v>
      </c>
      <c r="C9" s="141">
        <v>1774.7927068499998</v>
      </c>
      <c r="D9" s="141">
        <v>1711.3133896499999</v>
      </c>
      <c r="E9" s="141">
        <v>1755.6321180500001</v>
      </c>
      <c r="F9" s="141">
        <v>1696.4246252500004</v>
      </c>
      <c r="G9" s="141">
        <v>1716.6725034500005</v>
      </c>
      <c r="H9" s="141">
        <v>1895.81889735</v>
      </c>
      <c r="I9" s="141">
        <v>2010.2183809500002</v>
      </c>
      <c r="J9" s="141">
        <v>2274.2127627500004</v>
      </c>
      <c r="K9" s="141">
        <v>2412.2323935500003</v>
      </c>
      <c r="L9" s="141">
        <v>2114.24498245</v>
      </c>
      <c r="M9" s="141">
        <v>2148.9341900500003</v>
      </c>
      <c r="N9" s="142">
        <f t="shared" si="0"/>
        <v>23314.772917899998</v>
      </c>
    </row>
    <row r="10" spans="1:16" ht="13.5" thickBot="1">
      <c r="A10" s="122" t="s">
        <v>77</v>
      </c>
      <c r="B10" s="143">
        <f t="shared" ref="B10:M10" si="1">SUM(B5:B9)</f>
        <v>9543.0850762166665</v>
      </c>
      <c r="C10" s="144">
        <f t="shared" si="1"/>
        <v>9228.7627059166662</v>
      </c>
      <c r="D10" s="144">
        <f t="shared" si="1"/>
        <v>8731.449272916665</v>
      </c>
      <c r="E10" s="144">
        <f t="shared" si="1"/>
        <v>9012.4177727166661</v>
      </c>
      <c r="F10" s="144">
        <f t="shared" si="1"/>
        <v>8835.1695813166662</v>
      </c>
      <c r="G10" s="144">
        <f t="shared" si="1"/>
        <v>8932.6907954166672</v>
      </c>
      <c r="H10" s="144">
        <f t="shared" si="1"/>
        <v>9838.0037852166679</v>
      </c>
      <c r="I10" s="144">
        <f t="shared" si="1"/>
        <v>10631.176144816667</v>
      </c>
      <c r="J10" s="144">
        <f t="shared" si="1"/>
        <v>11545.381204116668</v>
      </c>
      <c r="K10" s="144">
        <f t="shared" si="1"/>
        <v>11870.472493916666</v>
      </c>
      <c r="L10" s="144">
        <f t="shared" si="1"/>
        <v>10621.467920716666</v>
      </c>
      <c r="M10" s="144">
        <f t="shared" si="1"/>
        <v>10983.907214016668</v>
      </c>
      <c r="N10" s="145"/>
    </row>
    <row r="11" spans="1:16" ht="13.5" thickBot="1"/>
    <row r="12" spans="1:16" ht="13.5" thickBot="1">
      <c r="A12" s="179" t="s">
        <v>94</v>
      </c>
      <c r="B12" s="180"/>
      <c r="C12" s="180"/>
      <c r="D12" s="180"/>
      <c r="E12" s="180"/>
      <c r="F12" s="180"/>
      <c r="G12" s="180"/>
      <c r="H12" s="180"/>
      <c r="I12" s="180"/>
      <c r="J12" s="180"/>
      <c r="K12" s="180"/>
      <c r="L12" s="180"/>
      <c r="M12" s="180"/>
      <c r="N12" s="181"/>
    </row>
    <row r="13" spans="1:16" ht="14.25">
      <c r="A13" s="107" t="s">
        <v>83</v>
      </c>
      <c r="B13" s="115" t="s">
        <v>59</v>
      </c>
      <c r="C13" s="116"/>
      <c r="D13" s="116"/>
      <c r="E13" s="116"/>
      <c r="F13" s="116"/>
      <c r="G13" s="116"/>
      <c r="H13" s="116"/>
      <c r="I13" s="116"/>
      <c r="J13" s="116"/>
      <c r="K13" s="116"/>
      <c r="L13" s="116"/>
      <c r="M13" s="116"/>
      <c r="N13" s="117"/>
    </row>
    <row r="14" spans="1:16">
      <c r="A14" s="118" t="s">
        <v>76</v>
      </c>
      <c r="B14" s="119" t="s">
        <v>12</v>
      </c>
      <c r="C14" s="119" t="s">
        <v>13</v>
      </c>
      <c r="D14" s="119" t="s">
        <v>14</v>
      </c>
      <c r="E14" s="119" t="s">
        <v>15</v>
      </c>
      <c r="F14" s="119" t="s">
        <v>16</v>
      </c>
      <c r="G14" s="119" t="s">
        <v>17</v>
      </c>
      <c r="H14" s="119" t="s">
        <v>18</v>
      </c>
      <c r="I14" s="119" t="s">
        <v>19</v>
      </c>
      <c r="J14" s="119" t="s">
        <v>20</v>
      </c>
      <c r="K14" s="119" t="s">
        <v>21</v>
      </c>
      <c r="L14" s="119" t="s">
        <v>22</v>
      </c>
      <c r="M14" s="119" t="s">
        <v>23</v>
      </c>
      <c r="N14" s="120" t="s">
        <v>77</v>
      </c>
    </row>
    <row r="15" spans="1:16">
      <c r="A15" s="121" t="s">
        <v>0</v>
      </c>
      <c r="B15" s="105">
        <v>736.85215796666603</v>
      </c>
      <c r="C15" s="105">
        <v>748.89315926666654</v>
      </c>
      <c r="D15" s="105">
        <v>748.74524356666689</v>
      </c>
      <c r="E15" s="105">
        <v>750.86320606666652</v>
      </c>
      <c r="F15" s="105">
        <v>740.20844656666634</v>
      </c>
      <c r="G15" s="105">
        <v>727.33216266666636</v>
      </c>
      <c r="H15" s="105">
        <v>722.56549736666648</v>
      </c>
      <c r="I15" s="105">
        <v>727.13384106666717</v>
      </c>
      <c r="J15" s="105">
        <v>725.95135626666615</v>
      </c>
      <c r="K15" s="105">
        <v>760.46020616666624</v>
      </c>
      <c r="L15" s="105">
        <v>718.01208246666693</v>
      </c>
      <c r="M15" s="105">
        <v>802.13931226666637</v>
      </c>
      <c r="N15" s="106">
        <f t="shared" ref="N15:N19" si="2">SUM(B15:M15)</f>
        <v>8909.1566716999987</v>
      </c>
      <c r="O15" s="110">
        <f>+P15-N15</f>
        <v>20.735544999999547</v>
      </c>
      <c r="P15">
        <v>8929.8922166999982</v>
      </c>
    </row>
    <row r="16" spans="1:16">
      <c r="A16" s="121" t="s">
        <v>1</v>
      </c>
      <c r="B16" s="105">
        <v>741.5708357333333</v>
      </c>
      <c r="C16" s="105">
        <v>762.41626723333297</v>
      </c>
      <c r="D16" s="105">
        <v>752.68488003333346</v>
      </c>
      <c r="E16" s="105">
        <v>805.2122985333333</v>
      </c>
      <c r="F16" s="105">
        <v>778.27828313333339</v>
      </c>
      <c r="G16" s="105">
        <v>751.98895073333324</v>
      </c>
      <c r="H16" s="105">
        <v>765.08554303333358</v>
      </c>
      <c r="I16" s="105">
        <v>764.22015733333296</v>
      </c>
      <c r="J16" s="105">
        <v>769.76207443333283</v>
      </c>
      <c r="K16" s="105">
        <v>789.88423903333319</v>
      </c>
      <c r="L16" s="105">
        <v>744.07866143333354</v>
      </c>
      <c r="M16" s="105">
        <v>803.21852813333317</v>
      </c>
      <c r="N16" s="106">
        <f t="shared" si="2"/>
        <v>9228.4007187999978</v>
      </c>
      <c r="O16" s="110">
        <f t="shared" ref="O16:O19" si="3">+P16-N16</f>
        <v>26.755731881678003</v>
      </c>
      <c r="P16">
        <v>9255.1564506816758</v>
      </c>
    </row>
    <row r="17" spans="1:16">
      <c r="A17" s="121" t="s">
        <v>2</v>
      </c>
      <c r="B17" s="105">
        <v>746.75540523333348</v>
      </c>
      <c r="C17" s="105">
        <v>758.5912489333333</v>
      </c>
      <c r="D17" s="105">
        <v>736.67269793333298</v>
      </c>
      <c r="E17" s="105">
        <v>747.51945293333335</v>
      </c>
      <c r="F17" s="105">
        <v>724.28757793333341</v>
      </c>
      <c r="G17" s="105">
        <v>729.11072023333315</v>
      </c>
      <c r="H17" s="105">
        <v>770.46632893333322</v>
      </c>
      <c r="I17" s="105">
        <v>766.0160124333338</v>
      </c>
      <c r="J17" s="105">
        <v>741.22781193333367</v>
      </c>
      <c r="K17" s="105">
        <v>789.02367673333356</v>
      </c>
      <c r="L17" s="105">
        <v>730.92933173333313</v>
      </c>
      <c r="M17" s="105">
        <v>759.4725880333333</v>
      </c>
      <c r="N17" s="106">
        <f t="shared" si="2"/>
        <v>9000.0728529999997</v>
      </c>
      <c r="O17" s="110">
        <f t="shared" si="3"/>
        <v>11.190000000002328</v>
      </c>
      <c r="P17">
        <v>9011.262853000002</v>
      </c>
    </row>
    <row r="18" spans="1:16">
      <c r="A18" s="121" t="s">
        <v>3</v>
      </c>
      <c r="B18" s="105">
        <v>740.96551013333317</v>
      </c>
      <c r="C18" s="105">
        <v>730.96978743333295</v>
      </c>
      <c r="D18" s="105">
        <v>718.16260573333341</v>
      </c>
      <c r="E18" s="105">
        <v>768.15400693333322</v>
      </c>
      <c r="F18" s="105">
        <v>715.19117783333309</v>
      </c>
      <c r="G18" s="105">
        <v>715.50565193333307</v>
      </c>
      <c r="H18" s="105">
        <v>753.15316213333324</v>
      </c>
      <c r="I18" s="105">
        <v>735.13748347333342</v>
      </c>
      <c r="J18" s="105">
        <v>700.84735183333339</v>
      </c>
      <c r="K18" s="105">
        <v>724.979043433333</v>
      </c>
      <c r="L18" s="105">
        <v>671.48525243333313</v>
      </c>
      <c r="M18" s="105">
        <v>737.40362303333325</v>
      </c>
      <c r="N18" s="106">
        <f t="shared" si="2"/>
        <v>8711.9546563399981</v>
      </c>
      <c r="O18" s="110">
        <f t="shared" si="3"/>
        <v>67.067610000001878</v>
      </c>
      <c r="P18">
        <v>8779.02226634</v>
      </c>
    </row>
    <row r="19" spans="1:16">
      <c r="A19" s="121" t="s">
        <v>4</v>
      </c>
      <c r="B19" s="105">
        <v>689.70123825000019</v>
      </c>
      <c r="C19" s="105">
        <v>703.34286915000007</v>
      </c>
      <c r="D19" s="105">
        <v>714.5076532500002</v>
      </c>
      <c r="E19" s="105">
        <v>730.6835193500001</v>
      </c>
      <c r="F19" s="105">
        <v>681.34329174999993</v>
      </c>
      <c r="G19" s="105">
        <v>686.85855115000038</v>
      </c>
      <c r="H19" s="105">
        <v>710.51186024999993</v>
      </c>
      <c r="I19" s="105">
        <v>706.48951024999974</v>
      </c>
      <c r="J19" s="105">
        <v>719.79688694999982</v>
      </c>
      <c r="K19" s="105">
        <v>778.60235284999999</v>
      </c>
      <c r="L19" s="105">
        <v>689.63003505000006</v>
      </c>
      <c r="M19" s="105">
        <v>743.06226864999985</v>
      </c>
      <c r="N19" s="106">
        <f t="shared" si="2"/>
        <v>8554.5300368999997</v>
      </c>
      <c r="O19" s="110">
        <f t="shared" si="3"/>
        <v>108.95103362846385</v>
      </c>
      <c r="P19">
        <v>8663.4810705284635</v>
      </c>
    </row>
    <row r="20" spans="1:16" ht="13.5" thickBot="1">
      <c r="A20" s="122" t="s">
        <v>77</v>
      </c>
      <c r="B20" s="123">
        <f t="shared" ref="B20:M20" si="4">SUM(B15:B19)</f>
        <v>3655.845147316666</v>
      </c>
      <c r="C20" s="124">
        <f t="shared" si="4"/>
        <v>3704.2133320166658</v>
      </c>
      <c r="D20" s="124">
        <f t="shared" si="4"/>
        <v>3670.7730805166671</v>
      </c>
      <c r="E20" s="124">
        <f t="shared" si="4"/>
        <v>3802.4324838166667</v>
      </c>
      <c r="F20" s="124">
        <f t="shared" si="4"/>
        <v>3639.3087772166659</v>
      </c>
      <c r="G20" s="124">
        <f t="shared" si="4"/>
        <v>3610.7960367166661</v>
      </c>
      <c r="H20" s="124">
        <f t="shared" si="4"/>
        <v>3721.7823917166661</v>
      </c>
      <c r="I20" s="124">
        <f t="shared" si="4"/>
        <v>3698.997004556667</v>
      </c>
      <c r="J20" s="124">
        <f t="shared" si="4"/>
        <v>3657.585481416666</v>
      </c>
      <c r="K20" s="124">
        <f t="shared" si="4"/>
        <v>3842.9495182166661</v>
      </c>
      <c r="L20" s="124">
        <f t="shared" si="4"/>
        <v>3554.1353631166667</v>
      </c>
      <c r="M20" s="124">
        <f t="shared" si="4"/>
        <v>3845.2963201166658</v>
      </c>
      <c r="N20" s="125"/>
    </row>
    <row r="21" spans="1:16" ht="13.5" thickBot="1"/>
    <row r="22" spans="1:16" ht="13.5" thickBot="1">
      <c r="A22" s="179" t="s">
        <v>91</v>
      </c>
      <c r="B22" s="180"/>
      <c r="C22" s="180"/>
      <c r="D22" s="180"/>
      <c r="E22" s="180"/>
      <c r="F22" s="180"/>
      <c r="G22" s="180"/>
      <c r="H22" s="180"/>
      <c r="I22" s="180"/>
      <c r="J22" s="180"/>
      <c r="K22" s="180"/>
      <c r="L22" s="180"/>
      <c r="M22" s="180"/>
      <c r="N22" s="181"/>
    </row>
    <row r="23" spans="1:16" ht="14.25">
      <c r="A23" s="107" t="s">
        <v>84</v>
      </c>
      <c r="B23" s="115" t="s">
        <v>59</v>
      </c>
      <c r="C23" s="116"/>
      <c r="D23" s="116"/>
      <c r="E23" s="116"/>
      <c r="F23" s="116"/>
      <c r="G23" s="116"/>
      <c r="H23" s="116"/>
      <c r="I23" s="116"/>
      <c r="J23" s="116"/>
      <c r="K23" s="116"/>
      <c r="L23" s="116"/>
      <c r="M23" s="116"/>
      <c r="N23" s="117"/>
    </row>
    <row r="24" spans="1:16">
      <c r="A24" s="118" t="s">
        <v>76</v>
      </c>
      <c r="B24" s="119" t="s">
        <v>12</v>
      </c>
      <c r="C24" s="119" t="s">
        <v>13</v>
      </c>
      <c r="D24" s="119" t="s">
        <v>14</v>
      </c>
      <c r="E24" s="119" t="s">
        <v>15</v>
      </c>
      <c r="F24" s="119" t="s">
        <v>16</v>
      </c>
      <c r="G24" s="119" t="s">
        <v>17</v>
      </c>
      <c r="H24" s="119" t="s">
        <v>18</v>
      </c>
      <c r="I24" s="119" t="s">
        <v>19</v>
      </c>
      <c r="J24" s="119" t="s">
        <v>20</v>
      </c>
      <c r="K24" s="119" t="s">
        <v>21</v>
      </c>
      <c r="L24" s="119" t="s">
        <v>22</v>
      </c>
      <c r="M24" s="119" t="s">
        <v>23</v>
      </c>
      <c r="N24" s="120" t="s">
        <v>77</v>
      </c>
    </row>
    <row r="25" spans="1:16">
      <c r="A25" s="121" t="s">
        <v>0</v>
      </c>
      <c r="B25" s="105">
        <v>1072.5937039999999</v>
      </c>
      <c r="C25" s="105">
        <v>1002.548331</v>
      </c>
      <c r="D25" s="105">
        <v>891.41137500000002</v>
      </c>
      <c r="E25" s="105">
        <v>920.27375700000005</v>
      </c>
      <c r="F25" s="105">
        <v>930.27142300000003</v>
      </c>
      <c r="G25" s="105">
        <v>937.73771799999997</v>
      </c>
      <c r="H25" s="105">
        <v>1118.193135</v>
      </c>
      <c r="I25" s="105">
        <v>1354.118199</v>
      </c>
      <c r="J25" s="105">
        <v>1502.915833</v>
      </c>
      <c r="K25" s="105">
        <v>1476.731078</v>
      </c>
      <c r="L25" s="105">
        <v>1329.580091</v>
      </c>
      <c r="M25" s="105">
        <v>1380.7914330000001</v>
      </c>
      <c r="N25" s="106">
        <f t="shared" ref="N25:N29" si="5">SUM(B25:M25)</f>
        <v>13917.166077</v>
      </c>
    </row>
    <row r="26" spans="1:16">
      <c r="A26" s="121" t="s">
        <v>1</v>
      </c>
      <c r="B26" s="105">
        <v>1079.2268710000001</v>
      </c>
      <c r="C26" s="105">
        <v>967.92615999999998</v>
      </c>
      <c r="D26" s="105">
        <v>913.21490700000004</v>
      </c>
      <c r="E26" s="105">
        <v>931.89867800000002</v>
      </c>
      <c r="F26" s="105">
        <v>952.59688400000005</v>
      </c>
      <c r="G26" s="105">
        <v>952.69684900000004</v>
      </c>
      <c r="H26" s="105">
        <v>1144.973403</v>
      </c>
      <c r="I26" s="105">
        <v>1288.000286</v>
      </c>
      <c r="J26" s="105">
        <v>1424.121568</v>
      </c>
      <c r="K26" s="105">
        <v>1391.6743919999999</v>
      </c>
      <c r="L26" s="105">
        <v>1234.548256</v>
      </c>
      <c r="M26" s="105">
        <v>1265.6987779999999</v>
      </c>
      <c r="N26" s="106">
        <f t="shared" si="5"/>
        <v>13546.577032000001</v>
      </c>
    </row>
    <row r="27" spans="1:16">
      <c r="A27" s="121" t="s">
        <v>2</v>
      </c>
      <c r="B27" s="105">
        <v>1040.895544</v>
      </c>
      <c r="C27" s="105">
        <v>975.67001300000004</v>
      </c>
      <c r="D27" s="105">
        <v>883.25524299999995</v>
      </c>
      <c r="E27" s="105">
        <v>918.77049299999999</v>
      </c>
      <c r="F27" s="105">
        <v>913.385627</v>
      </c>
      <c r="G27" s="105">
        <v>953.32238500000005</v>
      </c>
      <c r="H27" s="105">
        <v>1118.6699140000001</v>
      </c>
      <c r="I27" s="105">
        <v>1314.2169940000001</v>
      </c>
      <c r="J27" s="105">
        <v>1464.2698869999999</v>
      </c>
      <c r="K27" s="105">
        <v>1395.7652439999999</v>
      </c>
      <c r="L27" s="105">
        <v>1270.520992</v>
      </c>
      <c r="M27" s="105">
        <v>1323.0546119999999</v>
      </c>
      <c r="N27" s="106">
        <f t="shared" si="5"/>
        <v>13571.796948000001</v>
      </c>
    </row>
    <row r="28" spans="1:16">
      <c r="A28" s="121" t="s">
        <v>3</v>
      </c>
      <c r="B28" s="105">
        <v>1113.369158</v>
      </c>
      <c r="C28" s="105">
        <v>956.35032999999999</v>
      </c>
      <c r="D28" s="105">
        <v>887.70175700000004</v>
      </c>
      <c r="E28" s="105">
        <v>923.89520600000003</v>
      </c>
      <c r="F28" s="105">
        <v>918.92459799999995</v>
      </c>
      <c r="G28" s="105">
        <v>978.02160000000003</v>
      </c>
      <c r="H28" s="105">
        <v>1151.7940819999999</v>
      </c>
      <c r="I28" s="105">
        <v>1320.7703019999999</v>
      </c>
      <c r="J28" s="105">
        <v>1499.9265130000001</v>
      </c>
      <c r="K28" s="105">
        <v>1511.094288</v>
      </c>
      <c r="L28" s="105">
        <v>1277.073813</v>
      </c>
      <c r="M28" s="105">
        <v>1233.4547829999999</v>
      </c>
      <c r="N28" s="106">
        <f t="shared" si="5"/>
        <v>13772.376429999998</v>
      </c>
    </row>
    <row r="29" spans="1:16">
      <c r="A29" s="121" t="s">
        <v>4</v>
      </c>
      <c r="B29" s="105">
        <v>1029.6532910000001</v>
      </c>
      <c r="C29" s="105">
        <v>951.15650600000004</v>
      </c>
      <c r="D29" s="105">
        <v>883.45299</v>
      </c>
      <c r="E29" s="105">
        <v>908.33205199999998</v>
      </c>
      <c r="F29" s="105">
        <v>907.47965099999999</v>
      </c>
      <c r="G29" s="105">
        <v>937.41998899999999</v>
      </c>
      <c r="H29" s="105">
        <v>1100.01656</v>
      </c>
      <c r="I29" s="105">
        <v>1247.2774039999999</v>
      </c>
      <c r="J29" s="105">
        <v>1469.163571</v>
      </c>
      <c r="K29" s="105">
        <v>1519.920865</v>
      </c>
      <c r="L29" s="105">
        <v>1297.349324</v>
      </c>
      <c r="M29" s="105">
        <v>1263.0235620000001</v>
      </c>
      <c r="N29" s="106">
        <f t="shared" si="5"/>
        <v>13514.245765</v>
      </c>
    </row>
    <row r="30" spans="1:16" ht="13.5" thickBot="1">
      <c r="A30" s="122" t="s">
        <v>77</v>
      </c>
      <c r="B30" s="123">
        <f t="shared" ref="B30:M30" si="6">SUM(B25:B29)</f>
        <v>5335.7385680000007</v>
      </c>
      <c r="C30" s="124">
        <f t="shared" si="6"/>
        <v>4853.6513400000003</v>
      </c>
      <c r="D30" s="124">
        <f t="shared" si="6"/>
        <v>4459.0362720000003</v>
      </c>
      <c r="E30" s="124">
        <f t="shared" si="6"/>
        <v>4603.1701860000003</v>
      </c>
      <c r="F30" s="124">
        <f t="shared" si="6"/>
        <v>4622.6581830000005</v>
      </c>
      <c r="G30" s="124">
        <f t="shared" si="6"/>
        <v>4759.1985409999998</v>
      </c>
      <c r="H30" s="124">
        <f t="shared" si="6"/>
        <v>5633.6470939999999</v>
      </c>
      <c r="I30" s="124">
        <f t="shared" si="6"/>
        <v>6524.3831850000006</v>
      </c>
      <c r="J30" s="124">
        <f t="shared" si="6"/>
        <v>7360.3973720000004</v>
      </c>
      <c r="K30" s="124">
        <f t="shared" si="6"/>
        <v>7295.1858670000001</v>
      </c>
      <c r="L30" s="124">
        <f t="shared" si="6"/>
        <v>6409.0724759999994</v>
      </c>
      <c r="M30" s="124">
        <f t="shared" si="6"/>
        <v>6466.0231680000006</v>
      </c>
      <c r="N30" s="125"/>
    </row>
    <row r="31" spans="1:16" ht="13.5" thickBot="1"/>
    <row r="32" spans="1:16" ht="13.5" thickBot="1">
      <c r="A32" s="179" t="s">
        <v>92</v>
      </c>
      <c r="B32" s="180"/>
      <c r="C32" s="180"/>
      <c r="D32" s="180"/>
      <c r="E32" s="180"/>
      <c r="F32" s="180"/>
      <c r="G32" s="180"/>
      <c r="H32" s="180"/>
      <c r="I32" s="180"/>
      <c r="J32" s="180"/>
      <c r="K32" s="180"/>
      <c r="L32" s="180"/>
      <c r="M32" s="180"/>
      <c r="N32" s="181"/>
    </row>
    <row r="33" spans="1:14" ht="14.25">
      <c r="A33" s="107" t="s">
        <v>85</v>
      </c>
      <c r="B33" s="115" t="s">
        <v>59</v>
      </c>
      <c r="C33" s="116"/>
      <c r="D33" s="116"/>
      <c r="E33" s="116"/>
      <c r="F33" s="116"/>
      <c r="G33" s="116"/>
      <c r="H33" s="116"/>
      <c r="I33" s="116"/>
      <c r="J33" s="116"/>
      <c r="K33" s="116"/>
      <c r="L33" s="116"/>
      <c r="M33" s="116"/>
      <c r="N33" s="117"/>
    </row>
    <row r="34" spans="1:14">
      <c r="A34" s="118" t="s">
        <v>76</v>
      </c>
      <c r="B34" s="119" t="s">
        <v>12</v>
      </c>
      <c r="C34" s="119" t="s">
        <v>13</v>
      </c>
      <c r="D34" s="119" t="s">
        <v>14</v>
      </c>
      <c r="E34" s="119" t="s">
        <v>15</v>
      </c>
      <c r="F34" s="119" t="s">
        <v>16</v>
      </c>
      <c r="G34" s="119" t="s">
        <v>17</v>
      </c>
      <c r="H34" s="119" t="s">
        <v>18</v>
      </c>
      <c r="I34" s="119" t="s">
        <v>19</v>
      </c>
      <c r="J34" s="119" t="s">
        <v>20</v>
      </c>
      <c r="K34" s="119" t="s">
        <v>21</v>
      </c>
      <c r="L34" s="119" t="s">
        <v>22</v>
      </c>
      <c r="M34" s="119" t="s">
        <v>23</v>
      </c>
      <c r="N34" s="120" t="s">
        <v>77</v>
      </c>
    </row>
    <row r="35" spans="1:14">
      <c r="A35" s="121" t="s">
        <v>0</v>
      </c>
      <c r="B35" s="105">
        <f t="shared" ref="B35:M39" si="7">+B25+B15</f>
        <v>1809.4458619666659</v>
      </c>
      <c r="C35" s="105">
        <f t="shared" si="7"/>
        <v>1751.4414902666665</v>
      </c>
      <c r="D35" s="105">
        <f t="shared" si="7"/>
        <v>1640.156618566667</v>
      </c>
      <c r="E35" s="105">
        <f t="shared" si="7"/>
        <v>1671.1369630666666</v>
      </c>
      <c r="F35" s="105">
        <f t="shared" si="7"/>
        <v>1670.4798695666664</v>
      </c>
      <c r="G35" s="105">
        <f t="shared" si="7"/>
        <v>1665.0698806666664</v>
      </c>
      <c r="H35" s="105">
        <f t="shared" si="7"/>
        <v>1840.7586323666665</v>
      </c>
      <c r="I35" s="105">
        <f t="shared" si="7"/>
        <v>2081.2520400666672</v>
      </c>
      <c r="J35" s="105">
        <f t="shared" si="7"/>
        <v>2228.8671892666662</v>
      </c>
      <c r="K35" s="105">
        <f t="shared" si="7"/>
        <v>2237.1912841666663</v>
      </c>
      <c r="L35" s="105">
        <f t="shared" si="7"/>
        <v>2047.592173466667</v>
      </c>
      <c r="M35" s="105">
        <f t="shared" si="7"/>
        <v>2182.9307452666662</v>
      </c>
      <c r="N35" s="106">
        <f t="shared" ref="N35:N39" si="8">SUM(B35:M35)</f>
        <v>22826.322748699997</v>
      </c>
    </row>
    <row r="36" spans="1:14">
      <c r="A36" s="121" t="s">
        <v>1</v>
      </c>
      <c r="B36" s="105">
        <f t="shared" si="7"/>
        <v>1820.7977067333334</v>
      </c>
      <c r="C36" s="105">
        <f t="shared" si="7"/>
        <v>1730.342427233333</v>
      </c>
      <c r="D36" s="105">
        <f t="shared" si="7"/>
        <v>1665.8997870333335</v>
      </c>
      <c r="E36" s="105">
        <f t="shared" si="7"/>
        <v>1737.1109765333333</v>
      </c>
      <c r="F36" s="105">
        <f t="shared" si="7"/>
        <v>1730.8751671333334</v>
      </c>
      <c r="G36" s="105">
        <f t="shared" si="7"/>
        <v>1704.6857997333332</v>
      </c>
      <c r="H36" s="105">
        <f t="shared" si="7"/>
        <v>1910.0589460333335</v>
      </c>
      <c r="I36" s="105">
        <f t="shared" si="7"/>
        <v>2052.2204433333327</v>
      </c>
      <c r="J36" s="105">
        <f t="shared" si="7"/>
        <v>2193.8836424333331</v>
      </c>
      <c r="K36" s="105">
        <f t="shared" si="7"/>
        <v>2181.5586310333329</v>
      </c>
      <c r="L36" s="105">
        <f t="shared" si="7"/>
        <v>1978.6269174333336</v>
      </c>
      <c r="M36" s="105">
        <f t="shared" si="7"/>
        <v>2068.9173061333331</v>
      </c>
      <c r="N36" s="106">
        <f t="shared" si="8"/>
        <v>22774.977750799997</v>
      </c>
    </row>
    <row r="37" spans="1:14">
      <c r="A37" s="121" t="s">
        <v>2</v>
      </c>
      <c r="B37" s="105">
        <f t="shared" si="7"/>
        <v>1787.6509492333334</v>
      </c>
      <c r="C37" s="105">
        <f t="shared" si="7"/>
        <v>1734.2612619333333</v>
      </c>
      <c r="D37" s="105">
        <f t="shared" si="7"/>
        <v>1619.927940933333</v>
      </c>
      <c r="E37" s="105">
        <f t="shared" si="7"/>
        <v>1666.2899459333335</v>
      </c>
      <c r="F37" s="105">
        <f t="shared" si="7"/>
        <v>1637.6732049333334</v>
      </c>
      <c r="G37" s="105">
        <f t="shared" si="7"/>
        <v>1682.4331052333332</v>
      </c>
      <c r="H37" s="105">
        <f t="shared" si="7"/>
        <v>1889.1362429333333</v>
      </c>
      <c r="I37" s="105">
        <f t="shared" si="7"/>
        <v>2080.2330064333337</v>
      </c>
      <c r="J37" s="105">
        <f t="shared" si="7"/>
        <v>2205.4976989333336</v>
      </c>
      <c r="K37" s="105">
        <f t="shared" si="7"/>
        <v>2184.7889207333337</v>
      </c>
      <c r="L37" s="105">
        <f t="shared" si="7"/>
        <v>2001.4503237333331</v>
      </c>
      <c r="M37" s="105">
        <f t="shared" si="7"/>
        <v>2082.5272000333334</v>
      </c>
      <c r="N37" s="106">
        <f t="shared" si="8"/>
        <v>22571.869801000001</v>
      </c>
    </row>
    <row r="38" spans="1:14">
      <c r="A38" s="121" t="s">
        <v>3</v>
      </c>
      <c r="B38" s="105">
        <f t="shared" si="7"/>
        <v>1854.3346681333333</v>
      </c>
      <c r="C38" s="105">
        <f t="shared" si="7"/>
        <v>1687.3201174333331</v>
      </c>
      <c r="D38" s="105">
        <f t="shared" si="7"/>
        <v>1605.8643627333336</v>
      </c>
      <c r="E38" s="105">
        <f t="shared" si="7"/>
        <v>1692.0492129333334</v>
      </c>
      <c r="F38" s="105">
        <f t="shared" si="7"/>
        <v>1634.1157758333329</v>
      </c>
      <c r="G38" s="105">
        <f t="shared" si="7"/>
        <v>1693.527251933333</v>
      </c>
      <c r="H38" s="105">
        <f t="shared" si="7"/>
        <v>1904.9472441333332</v>
      </c>
      <c r="I38" s="105">
        <f t="shared" si="7"/>
        <v>2055.9077854733332</v>
      </c>
      <c r="J38" s="105">
        <f t="shared" si="7"/>
        <v>2200.7738648333334</v>
      </c>
      <c r="K38" s="105">
        <f t="shared" si="7"/>
        <v>2236.0733314333329</v>
      </c>
      <c r="L38" s="105">
        <f t="shared" si="7"/>
        <v>1948.5590654333332</v>
      </c>
      <c r="M38" s="105">
        <f t="shared" si="7"/>
        <v>1970.8584060333333</v>
      </c>
      <c r="N38" s="106">
        <f t="shared" si="8"/>
        <v>22484.33108634</v>
      </c>
    </row>
    <row r="39" spans="1:14">
      <c r="A39" s="121" t="s">
        <v>4</v>
      </c>
      <c r="B39" s="105">
        <f t="shared" si="7"/>
        <v>1719.3545292500003</v>
      </c>
      <c r="C39" s="105">
        <f t="shared" si="7"/>
        <v>1654.4993751500001</v>
      </c>
      <c r="D39" s="105">
        <f t="shared" si="7"/>
        <v>1597.9606432500002</v>
      </c>
      <c r="E39" s="105">
        <f t="shared" si="7"/>
        <v>1639.0155713500001</v>
      </c>
      <c r="F39" s="105">
        <f t="shared" si="7"/>
        <v>1588.82294275</v>
      </c>
      <c r="G39" s="105">
        <f t="shared" si="7"/>
        <v>1624.2785401500005</v>
      </c>
      <c r="H39" s="105">
        <f t="shared" si="7"/>
        <v>1810.52842025</v>
      </c>
      <c r="I39" s="105">
        <f t="shared" si="7"/>
        <v>1953.7669142499997</v>
      </c>
      <c r="J39" s="105">
        <f t="shared" si="7"/>
        <v>2188.9604579500001</v>
      </c>
      <c r="K39" s="105">
        <f t="shared" si="7"/>
        <v>2298.52321785</v>
      </c>
      <c r="L39" s="105">
        <f t="shared" si="7"/>
        <v>1986.9793590500001</v>
      </c>
      <c r="M39" s="105">
        <f t="shared" si="7"/>
        <v>2006.0858306499999</v>
      </c>
      <c r="N39" s="106">
        <f t="shared" si="8"/>
        <v>22068.775801900003</v>
      </c>
    </row>
    <row r="40" spans="1:14" ht="13.5" thickBot="1">
      <c r="A40" s="122" t="s">
        <v>77</v>
      </c>
      <c r="B40" s="123">
        <f t="shared" ref="B40:M40" si="9">SUM(B35:B39)</f>
        <v>8991.5837153166667</v>
      </c>
      <c r="C40" s="124">
        <f t="shared" si="9"/>
        <v>8557.8646720166671</v>
      </c>
      <c r="D40" s="124">
        <f t="shared" si="9"/>
        <v>8129.8093525166678</v>
      </c>
      <c r="E40" s="124">
        <f t="shared" si="9"/>
        <v>8405.6026698166661</v>
      </c>
      <c r="F40" s="124">
        <f t="shared" si="9"/>
        <v>8261.966960216665</v>
      </c>
      <c r="G40" s="124">
        <f t="shared" si="9"/>
        <v>8369.9945777166649</v>
      </c>
      <c r="H40" s="124">
        <f t="shared" si="9"/>
        <v>9355.4294857166678</v>
      </c>
      <c r="I40" s="124">
        <f t="shared" si="9"/>
        <v>10223.380189556667</v>
      </c>
      <c r="J40" s="124">
        <f t="shared" si="9"/>
        <v>11017.982853416666</v>
      </c>
      <c r="K40" s="124">
        <f t="shared" si="9"/>
        <v>11138.135385216665</v>
      </c>
      <c r="L40" s="124">
        <f t="shared" si="9"/>
        <v>9963.2078391166669</v>
      </c>
      <c r="M40" s="124">
        <f t="shared" si="9"/>
        <v>10311.319488116666</v>
      </c>
      <c r="N40" s="125"/>
    </row>
    <row r="41" spans="1:14" ht="13.5" thickBot="1"/>
    <row r="42" spans="1:14" ht="13.5" thickBot="1">
      <c r="A42" s="179" t="s">
        <v>93</v>
      </c>
      <c r="B42" s="180"/>
      <c r="C42" s="180"/>
      <c r="D42" s="180"/>
      <c r="E42" s="180"/>
      <c r="F42" s="180"/>
      <c r="G42" s="180"/>
      <c r="H42" s="180"/>
      <c r="I42" s="180"/>
      <c r="J42" s="180"/>
      <c r="K42" s="180"/>
      <c r="L42" s="180"/>
      <c r="M42" s="180"/>
      <c r="N42" s="181"/>
    </row>
    <row r="43" spans="1:14" ht="14.25">
      <c r="A43" s="107" t="s">
        <v>78</v>
      </c>
      <c r="B43" s="115" t="s">
        <v>59</v>
      </c>
      <c r="C43" s="116"/>
      <c r="D43" s="116"/>
      <c r="E43" s="116"/>
      <c r="F43" s="116"/>
      <c r="G43" s="116"/>
      <c r="H43" s="116"/>
      <c r="I43" s="116"/>
      <c r="J43" s="116"/>
      <c r="K43" s="116"/>
      <c r="L43" s="116"/>
      <c r="M43" s="116"/>
      <c r="N43" s="117"/>
    </row>
    <row r="44" spans="1:14">
      <c r="A44" s="118" t="s">
        <v>76</v>
      </c>
      <c r="B44" s="119" t="s">
        <v>12</v>
      </c>
      <c r="C44" s="119" t="s">
        <v>13</v>
      </c>
      <c r="D44" s="119" t="s">
        <v>14</v>
      </c>
      <c r="E44" s="119" t="s">
        <v>15</v>
      </c>
      <c r="F44" s="119" t="s">
        <v>16</v>
      </c>
      <c r="G44" s="119" t="s">
        <v>17</v>
      </c>
      <c r="H44" s="119" t="s">
        <v>18</v>
      </c>
      <c r="I44" s="119" t="s">
        <v>19</v>
      </c>
      <c r="J44" s="119" t="s">
        <v>20</v>
      </c>
      <c r="K44" s="119" t="s">
        <v>21</v>
      </c>
      <c r="L44" s="119" t="s">
        <v>22</v>
      </c>
      <c r="M44" s="119" t="s">
        <v>23</v>
      </c>
      <c r="N44" s="120" t="s">
        <v>77</v>
      </c>
    </row>
    <row r="45" spans="1:14">
      <c r="A45" s="121" t="s">
        <v>0</v>
      </c>
      <c r="B45" s="108">
        <f t="shared" ref="B45:N49" si="10">(B5-B35)/B35</f>
        <v>8.2069769436813642E-2</v>
      </c>
      <c r="C45" s="108">
        <f t="shared" si="10"/>
        <v>7.7673220690511191E-2</v>
      </c>
      <c r="D45" s="108">
        <f t="shared" si="10"/>
        <v>7.313112463907312E-2</v>
      </c>
      <c r="E45" s="108">
        <f t="shared" si="10"/>
        <v>7.9533951158674746E-2</v>
      </c>
      <c r="F45" s="108">
        <f t="shared" si="10"/>
        <v>7.0671649057719596E-2</v>
      </c>
      <c r="G45" s="108">
        <f t="shared" si="10"/>
        <v>8.3575866464104684E-2</v>
      </c>
      <c r="H45" s="108">
        <f t="shared" si="10"/>
        <v>5.6634909361236815E-2</v>
      </c>
      <c r="I45" s="108">
        <f t="shared" si="10"/>
        <v>5.0459005722649247E-2</v>
      </c>
      <c r="J45" s="108">
        <f t="shared" si="10"/>
        <v>6.1293143915384561E-2</v>
      </c>
      <c r="K45" s="108">
        <f t="shared" si="10"/>
        <v>8.181659435893078E-2</v>
      </c>
      <c r="L45" s="108">
        <f t="shared" si="10"/>
        <v>7.4309466636802837E-2</v>
      </c>
      <c r="M45" s="108">
        <f t="shared" si="10"/>
        <v>7.9101397913980312E-2</v>
      </c>
      <c r="N45" s="109">
        <f t="shared" si="10"/>
        <v>7.2213377728301706E-2</v>
      </c>
    </row>
    <row r="46" spans="1:14">
      <c r="A46" s="121" t="s">
        <v>1</v>
      </c>
      <c r="B46" s="108">
        <f t="shared" si="10"/>
        <v>6.7546425253715514E-2</v>
      </c>
      <c r="C46" s="108">
        <f t="shared" si="10"/>
        <v>8.021220344340807E-2</v>
      </c>
      <c r="D46" s="108">
        <f t="shared" si="10"/>
        <v>5.5993249309499317E-2</v>
      </c>
      <c r="E46" s="108">
        <f t="shared" si="10"/>
        <v>6.0468100610142038E-2</v>
      </c>
      <c r="F46" s="108">
        <f t="shared" si="10"/>
        <v>4.8928705667585601E-2</v>
      </c>
      <c r="G46" s="108">
        <f t="shared" si="10"/>
        <v>6.1473179993869045E-2</v>
      </c>
      <c r="H46" s="108">
        <f t="shared" si="10"/>
        <v>2.7747170740496544E-2</v>
      </c>
      <c r="I46" s="108">
        <f t="shared" si="10"/>
        <v>4.1172781644626164E-2</v>
      </c>
      <c r="J46" s="108">
        <f t="shared" si="10"/>
        <v>5.0521440452085606E-2</v>
      </c>
      <c r="K46" s="108">
        <f t="shared" si="10"/>
        <v>7.2575432238099452E-2</v>
      </c>
      <c r="L46" s="108">
        <f t="shared" si="10"/>
        <v>6.2149033916669628E-2</v>
      </c>
      <c r="M46" s="108">
        <f t="shared" si="10"/>
        <v>5.8797918041177011E-2</v>
      </c>
      <c r="N46" s="109">
        <f t="shared" si="10"/>
        <v>5.7118022732395815E-2</v>
      </c>
    </row>
    <row r="47" spans="1:14">
      <c r="A47" s="121" t="s">
        <v>2</v>
      </c>
      <c r="B47" s="108">
        <f t="shared" si="10"/>
        <v>3.2475182543268442E-2</v>
      </c>
      <c r="C47" s="108">
        <f t="shared" si="10"/>
        <v>7.9165531926225718E-2</v>
      </c>
      <c r="D47" s="108">
        <f t="shared" si="10"/>
        <v>8.7799719238161558E-2</v>
      </c>
      <c r="E47" s="108">
        <f t="shared" si="10"/>
        <v>8.2021676559685508E-2</v>
      </c>
      <c r="F47" s="108">
        <f t="shared" si="10"/>
        <v>8.1826808972828805E-2</v>
      </c>
      <c r="G47" s="108">
        <f t="shared" si="10"/>
        <v>7.1397692440996363E-2</v>
      </c>
      <c r="H47" s="108">
        <f t="shared" si="10"/>
        <v>7.5138898018065947E-2</v>
      </c>
      <c r="I47" s="108">
        <f t="shared" si="10"/>
        <v>4.717995152296673E-2</v>
      </c>
      <c r="J47" s="108">
        <f t="shared" si="10"/>
        <v>5.8593939029045174E-2</v>
      </c>
      <c r="K47" s="108">
        <f t="shared" si="10"/>
        <v>7.4512764713836638E-2</v>
      </c>
      <c r="L47" s="108">
        <f t="shared" si="10"/>
        <v>7.003118070827298E-2</v>
      </c>
      <c r="M47" s="108">
        <f t="shared" si="10"/>
        <v>6.0242513710261222E-2</v>
      </c>
      <c r="N47" s="109">
        <f t="shared" si="10"/>
        <v>6.7611301945946306E-2</v>
      </c>
    </row>
    <row r="48" spans="1:14">
      <c r="A48" s="121" t="s">
        <v>3</v>
      </c>
      <c r="B48" s="108">
        <f t="shared" si="10"/>
        <v>7.3900603356538558E-2</v>
      </c>
      <c r="C48" s="108">
        <f t="shared" si="10"/>
        <v>8.2068781892225121E-2</v>
      </c>
      <c r="D48" s="108">
        <f t="shared" si="10"/>
        <v>8.2717020492257709E-2</v>
      </c>
      <c r="E48" s="108">
        <f t="shared" si="10"/>
        <v>6.8304593871498384E-2</v>
      </c>
      <c r="F48" s="108">
        <f t="shared" si="10"/>
        <v>7.8850176533111174E-2</v>
      </c>
      <c r="G48" s="108">
        <f t="shared" si="10"/>
        <v>6.2726063533214665E-2</v>
      </c>
      <c r="H48" s="108">
        <f t="shared" si="10"/>
        <v>5.1490285204525532E-2</v>
      </c>
      <c r="I48" s="108">
        <f t="shared" si="10"/>
        <v>3.0976906556797554E-2</v>
      </c>
      <c r="J48" s="108">
        <f t="shared" si="10"/>
        <v>2.9746267913335917E-2</v>
      </c>
      <c r="K48" s="108">
        <f t="shared" si="10"/>
        <v>5.1190779922510921E-2</v>
      </c>
      <c r="L48" s="108">
        <f t="shared" si="10"/>
        <v>5.9379927071529962E-2</v>
      </c>
      <c r="M48" s="108">
        <f t="shared" si="10"/>
        <v>5.5793855643498966E-2</v>
      </c>
      <c r="N48" s="109">
        <f t="shared" si="10"/>
        <v>5.8990796264595698E-2</v>
      </c>
    </row>
    <row r="49" spans="1:15">
      <c r="A49" s="121" t="s">
        <v>4</v>
      </c>
      <c r="B49" s="108">
        <f t="shared" si="10"/>
        <v>4.9391464561438725E-2</v>
      </c>
      <c r="C49" s="108">
        <f t="shared" si="10"/>
        <v>7.2706785814950034E-2</v>
      </c>
      <c r="D49" s="108">
        <f t="shared" si="10"/>
        <v>7.0935881230127187E-2</v>
      </c>
      <c r="E49" s="108">
        <f t="shared" si="10"/>
        <v>7.1150359239080987E-2</v>
      </c>
      <c r="F49" s="108">
        <f t="shared" si="10"/>
        <v>6.7724149497589051E-2</v>
      </c>
      <c r="G49" s="108">
        <f t="shared" si="10"/>
        <v>5.688307825052439E-2</v>
      </c>
      <c r="H49" s="108">
        <f t="shared" si="10"/>
        <v>4.7108057595816738E-2</v>
      </c>
      <c r="I49" s="108">
        <f t="shared" si="10"/>
        <v>2.8893654759053377E-2</v>
      </c>
      <c r="J49" s="108">
        <f t="shared" si="10"/>
        <v>3.8946480047355701E-2</v>
      </c>
      <c r="K49" s="108">
        <f t="shared" si="10"/>
        <v>4.9470536045470942E-2</v>
      </c>
      <c r="L49" s="108">
        <f t="shared" si="10"/>
        <v>6.4049796400928477E-2</v>
      </c>
      <c r="M49" s="108">
        <f t="shared" si="10"/>
        <v>7.1207501303030246E-2</v>
      </c>
      <c r="N49" s="109">
        <f t="shared" si="10"/>
        <v>5.6459729673483811E-2</v>
      </c>
    </row>
    <row r="50" spans="1:15" ht="13.5" thickBot="1">
      <c r="A50" s="122" t="s">
        <v>77</v>
      </c>
      <c r="B50" s="123"/>
      <c r="C50" s="124"/>
      <c r="D50" s="124"/>
      <c r="E50" s="124"/>
      <c r="F50" s="124"/>
      <c r="G50" s="124"/>
      <c r="H50" s="124"/>
      <c r="I50" s="124"/>
      <c r="J50" s="124"/>
      <c r="K50" s="124"/>
      <c r="L50" s="124"/>
      <c r="M50" s="124"/>
      <c r="N50" s="125"/>
    </row>
    <row r="51" spans="1:15" ht="13.5" thickBot="1"/>
    <row r="52" spans="1:15">
      <c r="A52" s="170" t="s">
        <v>86</v>
      </c>
      <c r="B52" s="171"/>
      <c r="C52" s="171"/>
      <c r="D52" s="171"/>
      <c r="E52" s="171"/>
      <c r="F52" s="171"/>
      <c r="G52" s="171"/>
      <c r="H52" s="171"/>
      <c r="I52" s="171"/>
      <c r="J52" s="171"/>
      <c r="K52" s="171"/>
      <c r="L52" s="171"/>
      <c r="M52" s="171"/>
      <c r="N52" s="172"/>
    </row>
    <row r="53" spans="1:15">
      <c r="A53" s="146" t="s">
        <v>80</v>
      </c>
      <c r="B53" s="127">
        <f t="shared" ref="B53:M53" si="11">+B6+B7</f>
        <v>3789.4913230666662</v>
      </c>
      <c r="C53" s="127">
        <f t="shared" si="11"/>
        <v>3740.6919832666667</v>
      </c>
      <c r="D53" s="127">
        <f t="shared" si="11"/>
        <v>3521.3360884666654</v>
      </c>
      <c r="E53" s="127">
        <f t="shared" si="11"/>
        <v>3645.1126187666659</v>
      </c>
      <c r="F53" s="127">
        <f t="shared" si="11"/>
        <v>3587.2434261666667</v>
      </c>
      <c r="G53" s="127">
        <f t="shared" si="11"/>
        <v>3612.0332033666664</v>
      </c>
      <c r="H53" s="127">
        <f t="shared" si="11"/>
        <v>3994.1415361666668</v>
      </c>
      <c r="I53" s="127">
        <f t="shared" si="11"/>
        <v>4315.0943663666676</v>
      </c>
      <c r="J53" s="127">
        <f t="shared" si="11"/>
        <v>4639.4483008666666</v>
      </c>
      <c r="K53" s="127">
        <f t="shared" si="11"/>
        <v>4687.4697751666672</v>
      </c>
      <c r="L53" s="127">
        <f t="shared" si="11"/>
        <v>4243.2109218666665</v>
      </c>
      <c r="M53" s="127">
        <f t="shared" si="11"/>
        <v>4398.5492097666665</v>
      </c>
      <c r="N53" s="128">
        <f>+SUM(B53:M53)</f>
        <v>48173.822753299995</v>
      </c>
    </row>
    <row r="54" spans="1:15">
      <c r="A54" s="126" t="s">
        <v>81</v>
      </c>
      <c r="B54" s="129">
        <f t="shared" ref="B54:M54" si="12">+B36+B37</f>
        <v>3608.4486559666666</v>
      </c>
      <c r="C54" s="129">
        <f t="shared" si="12"/>
        <v>3464.6036891666663</v>
      </c>
      <c r="D54" s="129">
        <f t="shared" si="12"/>
        <v>3285.8277279666663</v>
      </c>
      <c r="E54" s="129">
        <f t="shared" si="12"/>
        <v>3403.400922466667</v>
      </c>
      <c r="F54" s="129">
        <f t="shared" si="12"/>
        <v>3368.5483720666671</v>
      </c>
      <c r="G54" s="129">
        <f t="shared" si="12"/>
        <v>3387.1189049666664</v>
      </c>
      <c r="H54" s="129">
        <f t="shared" si="12"/>
        <v>3799.195188966667</v>
      </c>
      <c r="I54" s="129">
        <f t="shared" si="12"/>
        <v>4132.4534497666664</v>
      </c>
      <c r="J54" s="129">
        <f t="shared" si="12"/>
        <v>4399.3813413666667</v>
      </c>
      <c r="K54" s="129">
        <f t="shared" si="12"/>
        <v>4366.3475517666666</v>
      </c>
      <c r="L54" s="129">
        <f t="shared" si="12"/>
        <v>3980.0772411666667</v>
      </c>
      <c r="M54" s="129">
        <f t="shared" si="12"/>
        <v>4151.4445061666665</v>
      </c>
      <c r="N54" s="128">
        <f>+SUM(B54:M54)</f>
        <v>45346.847551800005</v>
      </c>
    </row>
    <row r="55" spans="1:15" ht="13.5" thickBot="1">
      <c r="A55" s="130" t="s">
        <v>75</v>
      </c>
      <c r="B55" s="131">
        <f>(+B53-B54)/B54</f>
        <v>5.0171883920432307E-2</v>
      </c>
      <c r="C55" s="131">
        <f t="shared" ref="C55:N55" si="13">(+C53-C54)/C54</f>
        <v>7.9688275736497685E-2</v>
      </c>
      <c r="D55" s="131">
        <f t="shared" si="13"/>
        <v>7.1673982934502833E-2</v>
      </c>
      <c r="E55" s="131">
        <f t="shared" si="13"/>
        <v>7.1020635478001429E-2</v>
      </c>
      <c r="F55" s="131">
        <f t="shared" si="13"/>
        <v>6.4922640242754237E-2</v>
      </c>
      <c r="G55" s="131">
        <f t="shared" si="13"/>
        <v>6.6402835185443085E-2</v>
      </c>
      <c r="H55" s="131">
        <f t="shared" si="13"/>
        <v>5.1312537920175323E-2</v>
      </c>
      <c r="I55" s="131">
        <f t="shared" si="13"/>
        <v>4.4196726912994942E-2</v>
      </c>
      <c r="J55" s="131">
        <f t="shared" si="13"/>
        <v>5.4568345154053684E-2</v>
      </c>
      <c r="K55" s="131">
        <f t="shared" si="13"/>
        <v>7.3544815109844258E-2</v>
      </c>
      <c r="L55" s="131">
        <f t="shared" si="13"/>
        <v>6.6112707054616929E-2</v>
      </c>
      <c r="M55" s="131">
        <f t="shared" si="13"/>
        <v>5.9522583821834563E-2</v>
      </c>
      <c r="N55" s="132">
        <f t="shared" si="13"/>
        <v>6.2341162707522678E-2</v>
      </c>
    </row>
    <row r="56" spans="1:15" ht="13.5" thickBot="1"/>
    <row r="57" spans="1:15">
      <c r="A57" s="173" t="s">
        <v>79</v>
      </c>
      <c r="B57" s="174"/>
      <c r="C57" s="174"/>
      <c r="D57" s="174"/>
      <c r="E57" s="174"/>
      <c r="F57" s="174"/>
      <c r="G57" s="174"/>
      <c r="H57" s="174"/>
      <c r="I57" s="174"/>
      <c r="J57" s="174"/>
      <c r="K57" s="174"/>
      <c r="L57" s="174"/>
      <c r="M57" s="174"/>
      <c r="N57" s="175"/>
    </row>
    <row r="58" spans="1:15">
      <c r="A58" s="133"/>
      <c r="B58" s="134"/>
      <c r="C58" s="134"/>
      <c r="D58" s="134"/>
      <c r="E58" s="134"/>
      <c r="F58" s="134"/>
      <c r="G58" s="134"/>
      <c r="H58" s="134"/>
      <c r="I58" s="134"/>
      <c r="J58" s="134"/>
      <c r="K58" s="134"/>
      <c r="L58" s="134"/>
      <c r="M58" s="134"/>
      <c r="N58" s="135"/>
    </row>
    <row r="59" spans="1:15">
      <c r="A59" s="133"/>
      <c r="B59" s="134"/>
      <c r="C59" s="134"/>
      <c r="D59" s="134"/>
      <c r="E59" s="134"/>
      <c r="F59" s="134"/>
      <c r="G59" s="134"/>
      <c r="H59" s="134"/>
      <c r="I59" s="134"/>
      <c r="J59" s="134"/>
      <c r="K59" s="134"/>
      <c r="L59" s="134"/>
      <c r="M59" s="134"/>
      <c r="N59" s="135"/>
    </row>
    <row r="60" spans="1:15">
      <c r="A60" s="133"/>
      <c r="B60" s="134"/>
      <c r="C60" s="134"/>
      <c r="D60" s="134"/>
      <c r="E60" s="134"/>
      <c r="F60" s="134"/>
      <c r="G60" s="134"/>
      <c r="H60" s="134"/>
      <c r="I60" s="134"/>
      <c r="J60" s="134"/>
      <c r="K60" s="134"/>
      <c r="L60" s="134"/>
      <c r="M60" s="134"/>
      <c r="N60" s="135"/>
    </row>
    <row r="61" spans="1:15">
      <c r="A61" s="133"/>
      <c r="B61" s="134"/>
      <c r="C61" s="134"/>
      <c r="D61" s="134"/>
      <c r="E61" s="134"/>
      <c r="F61" s="134"/>
      <c r="G61" s="134"/>
      <c r="H61" s="134"/>
      <c r="I61" s="134"/>
      <c r="J61" s="134"/>
      <c r="K61" s="134"/>
      <c r="L61" s="134"/>
      <c r="M61" s="134"/>
      <c r="N61" s="135"/>
    </row>
    <row r="62" spans="1:15" ht="13.5" thickBot="1">
      <c r="A62" s="136"/>
      <c r="B62" s="137"/>
      <c r="C62" s="137"/>
      <c r="D62" s="137"/>
      <c r="E62" s="137"/>
      <c r="F62" s="137"/>
      <c r="G62" s="137"/>
      <c r="H62" s="137"/>
      <c r="I62" s="137"/>
      <c r="J62" s="137"/>
      <c r="K62" s="137"/>
      <c r="L62" s="137"/>
      <c r="M62" s="137"/>
      <c r="N62" s="138"/>
      <c r="O62" s="110"/>
    </row>
    <row r="63" spans="1:15">
      <c r="A63" s="139"/>
      <c r="B63" s="139"/>
      <c r="C63" s="139"/>
      <c r="D63" s="139"/>
      <c r="E63" s="139"/>
      <c r="F63" s="139"/>
      <c r="G63" s="139"/>
      <c r="H63" s="139"/>
      <c r="I63" s="139"/>
      <c r="J63" s="139"/>
      <c r="K63" s="139"/>
      <c r="L63" s="139"/>
      <c r="M63" s="139"/>
      <c r="N63" s="139"/>
    </row>
    <row r="64" spans="1:15">
      <c r="A64" s="139"/>
      <c r="B64" s="139"/>
      <c r="C64" s="139"/>
      <c r="D64" s="139"/>
      <c r="E64" s="139"/>
      <c r="F64" s="139"/>
      <c r="G64" s="139"/>
      <c r="H64" s="139"/>
      <c r="I64" s="139"/>
      <c r="J64" s="139"/>
      <c r="K64" s="139"/>
      <c r="L64" s="139"/>
      <c r="M64" s="139"/>
      <c r="N64" s="139"/>
    </row>
    <row r="65" spans="1:14" ht="13.5" thickBot="1">
      <c r="A65" s="139"/>
      <c r="B65" s="139"/>
      <c r="C65" s="139"/>
      <c r="D65" s="139"/>
      <c r="E65" s="139"/>
      <c r="F65" s="139"/>
      <c r="G65" s="139"/>
      <c r="H65" s="139"/>
      <c r="I65" s="139"/>
      <c r="J65" s="139"/>
      <c r="K65" s="139"/>
      <c r="L65" s="139"/>
      <c r="M65" s="139"/>
      <c r="N65" s="139"/>
    </row>
    <row r="66" spans="1:14">
      <c r="A66" s="176"/>
      <c r="B66" s="177"/>
      <c r="C66" s="177"/>
      <c r="D66" s="177"/>
      <c r="E66" s="177"/>
      <c r="F66" s="177"/>
      <c r="G66" s="177"/>
      <c r="H66" s="177"/>
      <c r="I66" s="177"/>
      <c r="J66" s="177"/>
      <c r="K66" s="177"/>
      <c r="L66" s="177"/>
      <c r="M66" s="177"/>
      <c r="N66" s="178"/>
    </row>
    <row r="67" spans="1:14">
      <c r="A67" s="133"/>
      <c r="B67" s="134"/>
      <c r="C67" s="134"/>
      <c r="D67" s="134"/>
      <c r="E67" s="134"/>
      <c r="F67" s="134"/>
      <c r="G67" s="134"/>
      <c r="H67" s="134"/>
      <c r="I67" s="134"/>
      <c r="J67" s="134"/>
      <c r="K67" s="134"/>
      <c r="L67" s="134"/>
      <c r="M67" s="134"/>
      <c r="N67" s="135"/>
    </row>
    <row r="68" spans="1:14">
      <c r="A68" s="133"/>
      <c r="B68" s="134"/>
      <c r="C68" s="134"/>
      <c r="D68" s="134"/>
      <c r="E68" s="134"/>
      <c r="F68" s="134"/>
      <c r="G68" s="134"/>
      <c r="H68" s="134"/>
      <c r="I68" s="134"/>
      <c r="J68" s="134"/>
      <c r="K68" s="134"/>
      <c r="L68" s="134"/>
      <c r="M68" s="134"/>
      <c r="N68" s="135"/>
    </row>
    <row r="69" spans="1:14">
      <c r="A69" s="133"/>
      <c r="B69" s="134"/>
      <c r="C69" s="134"/>
      <c r="D69" s="134"/>
      <c r="E69" s="134"/>
      <c r="F69" s="134"/>
      <c r="G69" s="134"/>
      <c r="H69" s="134"/>
      <c r="I69" s="134"/>
      <c r="J69" s="134"/>
      <c r="K69" s="134"/>
      <c r="L69" s="134"/>
      <c r="M69" s="134"/>
      <c r="N69" s="135"/>
    </row>
    <row r="70" spans="1:14">
      <c r="A70" s="133"/>
      <c r="B70" s="134"/>
      <c r="C70" s="134"/>
      <c r="D70" s="134"/>
      <c r="E70" s="134"/>
      <c r="F70" s="134"/>
      <c r="G70" s="134"/>
      <c r="H70" s="134"/>
      <c r="I70" s="134"/>
      <c r="J70" s="134"/>
      <c r="K70" s="134"/>
      <c r="L70" s="134"/>
      <c r="M70" s="134"/>
      <c r="N70" s="135"/>
    </row>
    <row r="71" spans="1:14" ht="13.5" thickBot="1">
      <c r="A71" s="136"/>
      <c r="B71" s="137"/>
      <c r="C71" s="137"/>
      <c r="D71" s="137"/>
      <c r="E71" s="137"/>
      <c r="F71" s="137"/>
      <c r="G71" s="137"/>
      <c r="H71" s="137"/>
      <c r="I71" s="137"/>
      <c r="J71" s="137"/>
      <c r="K71" s="137"/>
      <c r="L71" s="137"/>
      <c r="M71" s="137"/>
      <c r="N71" s="138"/>
    </row>
    <row r="73" spans="1:14">
      <c r="A73" s="147" t="s">
        <v>88</v>
      </c>
    </row>
  </sheetData>
  <mergeCells count="8">
    <mergeCell ref="A52:N52"/>
    <mergeCell ref="A57:N57"/>
    <mergeCell ref="A66:N66"/>
    <mergeCell ref="A2:N2"/>
    <mergeCell ref="A12:N12"/>
    <mergeCell ref="A22:N22"/>
    <mergeCell ref="A32:N32"/>
    <mergeCell ref="A42:N42"/>
  </mergeCells>
  <pageMargins left="0.7" right="0.7" top="0.75" bottom="0.75" header="0.3" footer="0.3"/>
  <pageSetup paperSize="9" scale="5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2013-09-26T17:37:29+00:00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1A8BBD6-9823-477B-9D5B-7937936FD5CD}"/>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DD1263D1-B97E-4389-A01C-0ADDD4AA03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Statistical analysis</vt:lpstr>
      <vt:lpstr>SF mapping</vt:lpstr>
      <vt:lpstr>SF Normalisation</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Tim Aldridge</cp:lastModifiedBy>
  <cp:lastPrinted>2013-09-26T12:20:10Z</cp:lastPrinted>
  <dcterms:created xsi:type="dcterms:W3CDTF">2013-06-13T19:10:54Z</dcterms:created>
  <dcterms:modified xsi:type="dcterms:W3CDTF">2013-09-26T17:37:29Z</dcterms:modified>
  <cp:contentType>Procedure</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-Main Document</vt:lpwstr>
  </property>
  <property fmtid="{D5CDD505-2E9C-101B-9397-08002B2CF9AE}" pid="5" name="Organisation">
    <vt:lpwstr>Choose an Organisation</vt:lpwstr>
  </property>
</Properties>
</file>