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15480" windowHeight="11640" tabRatio="857"/>
  </bookViews>
  <sheets>
    <sheet name="Apportioning Normalising &amp; prov" sheetId="21" r:id="rId1"/>
    <sheet name="Normalised NHH" sheetId="20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D94" i="20"/>
  <c r="E94"/>
  <c r="F94"/>
  <c r="G94"/>
  <c r="H94"/>
  <c r="I58"/>
  <c r="H8" i="21"/>
  <c r="I9"/>
  <c r="J8" l="1"/>
  <c r="I59" i="20"/>
  <c r="R8" i="21" l="1"/>
  <c r="BA59" i="20"/>
  <c r="BE59"/>
  <c r="BD60"/>
  <c r="BC61"/>
  <c r="BB62"/>
  <c r="BA63"/>
  <c r="BE63"/>
  <c r="AZ63"/>
  <c r="BC62"/>
  <c r="BD63"/>
  <c r="BB59"/>
  <c r="BA60"/>
  <c r="BE60"/>
  <c r="BA62"/>
  <c r="AZ60"/>
  <c r="I60"/>
  <c r="I61" s="1"/>
  <c r="I62" s="1"/>
  <c r="I63" s="1"/>
  <c r="BC59"/>
  <c r="BB60"/>
  <c r="BA61"/>
  <c r="BE61"/>
  <c r="BD62"/>
  <c r="BC63"/>
  <c r="AZ61"/>
  <c r="BD61"/>
  <c r="BB63"/>
  <c r="AZ62"/>
  <c r="BD59"/>
  <c r="BC60"/>
  <c r="BB61"/>
  <c r="BE62"/>
  <c r="AZ59"/>
  <c r="H5" i="21"/>
  <c r="H6"/>
  <c r="H4"/>
  <c r="D5"/>
  <c r="D6"/>
  <c r="D4"/>
  <c r="D7" s="1"/>
  <c r="C5"/>
  <c r="C6"/>
  <c r="C4"/>
  <c r="H7"/>
  <c r="C7"/>
  <c r="I6" l="1"/>
  <c r="H9"/>
  <c r="J9" s="1"/>
  <c r="I5"/>
  <c r="J6"/>
  <c r="F5"/>
  <c r="F6"/>
  <c r="F4"/>
  <c r="AL36" i="20"/>
  <c r="AI48"/>
  <c r="F7" i="21" l="1"/>
  <c r="I4"/>
  <c r="J4" s="1"/>
  <c r="J5"/>
  <c r="AM64" i="20"/>
  <c r="J7" i="21" l="1"/>
  <c r="K4" i="20"/>
  <c r="L4"/>
  <c r="M4"/>
  <c r="N4"/>
  <c r="O4"/>
  <c r="K5"/>
  <c r="L5"/>
  <c r="M5"/>
  <c r="N5"/>
  <c r="O5"/>
  <c r="K6"/>
  <c r="L6"/>
  <c r="M6"/>
  <c r="N6"/>
  <c r="O6"/>
  <c r="K7"/>
  <c r="L7"/>
  <c r="M7"/>
  <c r="N7"/>
  <c r="O7"/>
  <c r="K8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M24"/>
  <c r="O24"/>
  <c r="L24"/>
  <c r="N24"/>
  <c r="K25"/>
  <c r="M25"/>
  <c r="O25"/>
  <c r="L25"/>
  <c r="N25"/>
  <c r="K26"/>
  <c r="M26"/>
  <c r="O26"/>
  <c r="L26"/>
  <c r="N26"/>
  <c r="K27"/>
  <c r="M27"/>
  <c r="O27"/>
  <c r="L27"/>
  <c r="N27"/>
  <c r="K28"/>
  <c r="M28"/>
  <c r="O28"/>
  <c r="L28"/>
  <c r="N28"/>
  <c r="K29"/>
  <c r="M29"/>
  <c r="O29"/>
  <c r="L29"/>
  <c r="N29"/>
  <c r="K30"/>
  <c r="M30"/>
  <c r="O30"/>
  <c r="L30"/>
  <c r="N30"/>
  <c r="K31"/>
  <c r="M31"/>
  <c r="O31"/>
  <c r="L31"/>
  <c r="N31"/>
  <c r="K32"/>
  <c r="M32"/>
  <c r="O32"/>
  <c r="L32"/>
  <c r="N32"/>
  <c r="K33"/>
  <c r="M33"/>
  <c r="O33"/>
  <c r="L33"/>
  <c r="N33"/>
  <c r="K34"/>
  <c r="M34"/>
  <c r="O34"/>
  <c r="L34"/>
  <c r="N34"/>
  <c r="K35"/>
  <c r="M35"/>
  <c r="O35"/>
  <c r="L35"/>
  <c r="N35"/>
  <c r="K36"/>
  <c r="M36"/>
  <c r="O36"/>
  <c r="L36"/>
  <c r="N36"/>
  <c r="K37"/>
  <c r="M37"/>
  <c r="O37"/>
  <c r="L37"/>
  <c r="N37"/>
  <c r="L38"/>
  <c r="N38"/>
  <c r="K38"/>
  <c r="M38"/>
  <c r="O38"/>
  <c r="K39"/>
  <c r="M39"/>
  <c r="O39"/>
  <c r="L39"/>
  <c r="N39"/>
  <c r="L40"/>
  <c r="N40"/>
  <c r="K40"/>
  <c r="M40"/>
  <c r="O40"/>
  <c r="L41"/>
  <c r="N41"/>
  <c r="K41"/>
  <c r="M41"/>
  <c r="O41"/>
  <c r="L42"/>
  <c r="N42"/>
  <c r="K42"/>
  <c r="M42"/>
  <c r="O42"/>
  <c r="L43"/>
  <c r="N43"/>
  <c r="K43"/>
  <c r="M43"/>
  <c r="O43"/>
  <c r="L44"/>
  <c r="N44"/>
  <c r="K44"/>
  <c r="M44"/>
  <c r="O44"/>
  <c r="K45"/>
  <c r="M45"/>
  <c r="O45"/>
  <c r="L45"/>
  <c r="N45"/>
  <c r="L46"/>
  <c r="N46"/>
  <c r="K46"/>
  <c r="M46"/>
  <c r="O46"/>
  <c r="K47"/>
  <c r="M47"/>
  <c r="O47"/>
  <c r="L47"/>
  <c r="N47"/>
  <c r="K48"/>
  <c r="M48"/>
  <c r="O48"/>
  <c r="L48"/>
  <c r="N48"/>
  <c r="K49"/>
  <c r="M49"/>
  <c r="O49"/>
  <c r="N49"/>
  <c r="L50"/>
  <c r="N50"/>
  <c r="K50"/>
  <c r="M50"/>
  <c r="O50"/>
  <c r="K51"/>
  <c r="M51"/>
  <c r="O51"/>
  <c r="L51"/>
  <c r="N51"/>
  <c r="L52"/>
  <c r="N52"/>
  <c r="K52"/>
  <c r="M52"/>
  <c r="O52"/>
  <c r="K53"/>
  <c r="M53"/>
  <c r="O53"/>
  <c r="L53"/>
  <c r="N53"/>
  <c r="L54"/>
  <c r="N54"/>
  <c r="K54"/>
  <c r="M54"/>
  <c r="O54"/>
  <c r="K55"/>
  <c r="M55"/>
  <c r="O55"/>
  <c r="L55"/>
  <c r="N55"/>
  <c r="L56"/>
  <c r="N56"/>
  <c r="K56"/>
  <c r="M56"/>
  <c r="O56"/>
  <c r="K57"/>
  <c r="M57"/>
  <c r="O57"/>
  <c r="L57"/>
  <c r="N57"/>
  <c r="L58"/>
  <c r="N58"/>
  <c r="K58"/>
  <c r="O58"/>
  <c r="L59"/>
  <c r="N59"/>
  <c r="K59"/>
  <c r="M59"/>
  <c r="O59"/>
  <c r="K60"/>
  <c r="M60"/>
  <c r="O60"/>
  <c r="L60"/>
  <c r="N60"/>
  <c r="L61"/>
  <c r="N61"/>
  <c r="K61"/>
  <c r="M61"/>
  <c r="O61"/>
  <c r="K62"/>
  <c r="M62"/>
  <c r="O62"/>
  <c r="L62"/>
  <c r="N62"/>
  <c r="L63"/>
  <c r="N63"/>
  <c r="K63"/>
  <c r="M63"/>
  <c r="O63"/>
  <c r="K64"/>
  <c r="M64"/>
  <c r="O64"/>
  <c r="L64"/>
  <c r="N64"/>
  <c r="L65"/>
  <c r="N65"/>
  <c r="K65"/>
  <c r="M65"/>
  <c r="O65"/>
  <c r="K66"/>
  <c r="M66"/>
  <c r="O66"/>
  <c r="L66"/>
  <c r="N66"/>
  <c r="L67"/>
  <c r="N67"/>
  <c r="K67"/>
  <c r="M67"/>
  <c r="O67"/>
  <c r="K68"/>
  <c r="M68"/>
  <c r="O68"/>
  <c r="L68"/>
  <c r="N68"/>
  <c r="L69"/>
  <c r="N69"/>
  <c r="K69"/>
  <c r="M69"/>
  <c r="O69"/>
  <c r="K70"/>
  <c r="M70"/>
  <c r="O70"/>
  <c r="L70"/>
  <c r="N70"/>
  <c r="L71"/>
  <c r="N71"/>
  <c r="K71"/>
  <c r="M71"/>
  <c r="O71"/>
  <c r="K72"/>
  <c r="M72"/>
  <c r="O72"/>
  <c r="L72"/>
  <c r="N72"/>
  <c r="L73"/>
  <c r="N73"/>
  <c r="K73"/>
  <c r="M73"/>
  <c r="O73"/>
  <c r="K74"/>
  <c r="M74"/>
  <c r="O74"/>
  <c r="L74"/>
  <c r="N74"/>
  <c r="L75"/>
  <c r="N75"/>
  <c r="K75"/>
  <c r="M75"/>
  <c r="O75"/>
  <c r="K76"/>
  <c r="M76"/>
  <c r="O76"/>
  <c r="L76"/>
  <c r="N76"/>
  <c r="L77"/>
  <c r="N77"/>
  <c r="K77"/>
  <c r="O77"/>
  <c r="K78"/>
  <c r="M78"/>
  <c r="O78"/>
  <c r="N78"/>
  <c r="K79"/>
  <c r="M79"/>
  <c r="O79"/>
  <c r="L79"/>
  <c r="N79"/>
  <c r="L80"/>
  <c r="N80"/>
  <c r="K80"/>
  <c r="M80"/>
  <c r="O80"/>
  <c r="L81"/>
  <c r="N81"/>
  <c r="K81"/>
  <c r="M81"/>
  <c r="O81"/>
  <c r="L82"/>
  <c r="N82"/>
  <c r="K82"/>
  <c r="M82"/>
  <c r="O82"/>
  <c r="L83"/>
  <c r="N83"/>
  <c r="K83"/>
  <c r="M83"/>
  <c r="O83"/>
  <c r="L84"/>
  <c r="N84"/>
  <c r="K84"/>
  <c r="M84"/>
  <c r="O84"/>
  <c r="L85"/>
  <c r="N85"/>
  <c r="K85"/>
  <c r="M85"/>
  <c r="O85"/>
  <c r="K86"/>
  <c r="M86"/>
  <c r="O86"/>
  <c r="L86"/>
  <c r="N86"/>
  <c r="L87"/>
  <c r="N87"/>
  <c r="K87"/>
  <c r="M87"/>
  <c r="O87"/>
  <c r="K88"/>
  <c r="M88"/>
  <c r="O88"/>
  <c r="L88"/>
  <c r="N88"/>
  <c r="K89"/>
  <c r="M89"/>
  <c r="O89"/>
  <c r="L89"/>
  <c r="N89"/>
  <c r="K90"/>
  <c r="M90"/>
  <c r="O90"/>
  <c r="L90"/>
  <c r="N90"/>
  <c r="L91"/>
  <c r="N91"/>
  <c r="K91"/>
  <c r="M91"/>
  <c r="O91"/>
  <c r="K92"/>
  <c r="M92"/>
  <c r="O92"/>
  <c r="L92"/>
  <c r="N92"/>
  <c r="C94"/>
  <c r="K94"/>
  <c r="L94"/>
  <c r="N94"/>
  <c r="O94"/>
  <c r="Q40" l="1"/>
  <c r="S40"/>
  <c r="U40"/>
  <c r="Q41"/>
  <c r="S41"/>
  <c r="U41"/>
  <c r="Q42"/>
  <c r="S42"/>
  <c r="U42"/>
  <c r="Q43"/>
  <c r="S43"/>
  <c r="U43"/>
  <c r="Q44"/>
  <c r="S44"/>
  <c r="U44"/>
  <c r="Q45"/>
  <c r="S45"/>
  <c r="U45"/>
  <c r="Q46"/>
  <c r="S46"/>
  <c r="U46"/>
  <c r="Q47"/>
  <c r="S47"/>
  <c r="U47"/>
  <c r="Q48"/>
  <c r="S48"/>
  <c r="U48"/>
  <c r="Q49"/>
  <c r="S49"/>
  <c r="U49"/>
  <c r="Q50"/>
  <c r="S50"/>
  <c r="U50"/>
  <c r="Q51"/>
  <c r="S51"/>
  <c r="U51"/>
  <c r="R40"/>
  <c r="T40"/>
  <c r="R41"/>
  <c r="T41"/>
  <c r="R42"/>
  <c r="T42"/>
  <c r="R43"/>
  <c r="T43"/>
  <c r="R44"/>
  <c r="T44"/>
  <c r="R45"/>
  <c r="T45"/>
  <c r="R46"/>
  <c r="T46"/>
  <c r="R47"/>
  <c r="T47"/>
  <c r="R48"/>
  <c r="T48"/>
  <c r="R49"/>
  <c r="T49"/>
  <c r="R50"/>
  <c r="T50"/>
  <c r="R51"/>
  <c r="T51"/>
  <c r="L78"/>
  <c r="M77"/>
  <c r="M58"/>
  <c r="M94" s="1"/>
  <c r="L49"/>
  <c r="Z87" l="1"/>
  <c r="Z75"/>
  <c r="Z63"/>
  <c r="Z86"/>
  <c r="Z74"/>
  <c r="Z62"/>
  <c r="Z85"/>
  <c r="Z73"/>
  <c r="Z61"/>
  <c r="Z84"/>
  <c r="Z72"/>
  <c r="Z60"/>
  <c r="Z83"/>
  <c r="Z71"/>
  <c r="Z59"/>
  <c r="Z70"/>
  <c r="Z58"/>
  <c r="Z82"/>
  <c r="Z81"/>
  <c r="Z69"/>
  <c r="Z57"/>
  <c r="Z92"/>
  <c r="Z80"/>
  <c r="Z68"/>
  <c r="Z56"/>
  <c r="Z91"/>
  <c r="Z79"/>
  <c r="Z67"/>
  <c r="Z55"/>
  <c r="Z90"/>
  <c r="Z78"/>
  <c r="Z66"/>
  <c r="Z54"/>
  <c r="Z89"/>
  <c r="Z77"/>
  <c r="Z65"/>
  <c r="Z53"/>
  <c r="Z88"/>
  <c r="Z76"/>
  <c r="Z64"/>
  <c r="Z52"/>
  <c r="AA87"/>
  <c r="AA75"/>
  <c r="AA63"/>
  <c r="W87"/>
  <c r="AC87" s="1"/>
  <c r="W75"/>
  <c r="AC75" s="1"/>
  <c r="W63"/>
  <c r="AC63" s="1"/>
  <c r="Y86"/>
  <c r="Y74"/>
  <c r="Y62"/>
  <c r="AA85"/>
  <c r="AA73"/>
  <c r="AA61"/>
  <c r="W85"/>
  <c r="AC85" s="1"/>
  <c r="W73"/>
  <c r="AC73" s="1"/>
  <c r="W61"/>
  <c r="AC61" s="1"/>
  <c r="Y84"/>
  <c r="Y72"/>
  <c r="Y60"/>
  <c r="AA83"/>
  <c r="AA71"/>
  <c r="AA59"/>
  <c r="W83"/>
  <c r="AC83" s="1"/>
  <c r="W71"/>
  <c r="AC71" s="1"/>
  <c r="W59"/>
  <c r="AC59" s="1"/>
  <c r="Y82"/>
  <c r="Y70"/>
  <c r="Y58"/>
  <c r="AA81"/>
  <c r="AA69"/>
  <c r="AA57"/>
  <c r="W81"/>
  <c r="AC81" s="1"/>
  <c r="W69"/>
  <c r="AC69" s="1"/>
  <c r="W57"/>
  <c r="AC57" s="1"/>
  <c r="Y92"/>
  <c r="Y80"/>
  <c r="Y68"/>
  <c r="Y56"/>
  <c r="AA91"/>
  <c r="AA79"/>
  <c r="AA67"/>
  <c r="AA55"/>
  <c r="W91"/>
  <c r="AC91" s="1"/>
  <c r="W79"/>
  <c r="AC79" s="1"/>
  <c r="W67"/>
  <c r="AC67" s="1"/>
  <c r="W55"/>
  <c r="AC55" s="1"/>
  <c r="Y90"/>
  <c r="Y78"/>
  <c r="Y66"/>
  <c r="Y54"/>
  <c r="AA89"/>
  <c r="AA77"/>
  <c r="AA65"/>
  <c r="AA53"/>
  <c r="W89"/>
  <c r="AC89" s="1"/>
  <c r="W77"/>
  <c r="AC77" s="1"/>
  <c r="W65"/>
  <c r="AC65" s="1"/>
  <c r="W53"/>
  <c r="AC53" s="1"/>
  <c r="Y88"/>
  <c r="Y76"/>
  <c r="Y64"/>
  <c r="Y52"/>
  <c r="X87"/>
  <c r="AD87" s="1"/>
  <c r="X75"/>
  <c r="AD75" s="1"/>
  <c r="X63"/>
  <c r="AD63" s="1"/>
  <c r="X86"/>
  <c r="X74"/>
  <c r="X62"/>
  <c r="X85"/>
  <c r="AD85" s="1"/>
  <c r="X73"/>
  <c r="AD73" s="1"/>
  <c r="X61"/>
  <c r="AD61" s="1"/>
  <c r="X84"/>
  <c r="X72"/>
  <c r="X60"/>
  <c r="X83"/>
  <c r="AD83" s="1"/>
  <c r="X71"/>
  <c r="AD71" s="1"/>
  <c r="X59"/>
  <c r="AD59" s="1"/>
  <c r="X82"/>
  <c r="X70"/>
  <c r="X58"/>
  <c r="X81"/>
  <c r="AD81" s="1"/>
  <c r="X69"/>
  <c r="AD69" s="1"/>
  <c r="X57"/>
  <c r="AD57" s="1"/>
  <c r="X92"/>
  <c r="X80"/>
  <c r="X68"/>
  <c r="X56"/>
  <c r="X91"/>
  <c r="AD91" s="1"/>
  <c r="X79"/>
  <c r="AD79" s="1"/>
  <c r="X67"/>
  <c r="AD67" s="1"/>
  <c r="X55"/>
  <c r="AD55" s="1"/>
  <c r="X90"/>
  <c r="X78"/>
  <c r="X66"/>
  <c r="X54"/>
  <c r="X89"/>
  <c r="AD89" s="1"/>
  <c r="X77"/>
  <c r="AD77" s="1"/>
  <c r="X65"/>
  <c r="AD65" s="1"/>
  <c r="X53"/>
  <c r="AD53" s="1"/>
  <c r="X88"/>
  <c r="X76"/>
  <c r="X64"/>
  <c r="X52"/>
  <c r="Y87"/>
  <c r="AE87" s="1"/>
  <c r="Y75"/>
  <c r="AE75" s="1"/>
  <c r="Y63"/>
  <c r="AA86"/>
  <c r="AA74"/>
  <c r="AA62"/>
  <c r="W86"/>
  <c r="AC86" s="1"/>
  <c r="AI84" s="1"/>
  <c r="W74"/>
  <c r="AC74" s="1"/>
  <c r="AI72" s="1"/>
  <c r="W62"/>
  <c r="AC62" s="1"/>
  <c r="Y85"/>
  <c r="AE85" s="1"/>
  <c r="Y73"/>
  <c r="AE73" s="1"/>
  <c r="Y61"/>
  <c r="AE61" s="1"/>
  <c r="AA84"/>
  <c r="AA72"/>
  <c r="AA60"/>
  <c r="W84"/>
  <c r="AC84" s="1"/>
  <c r="AI82" s="1"/>
  <c r="W72"/>
  <c r="AC72" s="1"/>
  <c r="AI70" s="1"/>
  <c r="W60"/>
  <c r="AC60" s="1"/>
  <c r="Y83"/>
  <c r="AE83" s="1"/>
  <c r="Y71"/>
  <c r="AE71" s="1"/>
  <c r="Y59"/>
  <c r="AE59" s="1"/>
  <c r="AA82"/>
  <c r="AA70"/>
  <c r="AA58"/>
  <c r="W82"/>
  <c r="AC82" s="1"/>
  <c r="AI80" s="1"/>
  <c r="W70"/>
  <c r="AC70" s="1"/>
  <c r="AI68" s="1"/>
  <c r="W58"/>
  <c r="AC58" s="1"/>
  <c r="Y81"/>
  <c r="AE81" s="1"/>
  <c r="Y69"/>
  <c r="AE69" s="1"/>
  <c r="Y57"/>
  <c r="AE57" s="1"/>
  <c r="AA92"/>
  <c r="AA80"/>
  <c r="AA68"/>
  <c r="AA56"/>
  <c r="W92"/>
  <c r="AC92" s="1"/>
  <c r="AI90" s="1"/>
  <c r="W80"/>
  <c r="AC80" s="1"/>
  <c r="AI78" s="1"/>
  <c r="W68"/>
  <c r="AC68" s="1"/>
  <c r="AI66" s="1"/>
  <c r="W56"/>
  <c r="AC56" s="1"/>
  <c r="Y91"/>
  <c r="AE91" s="1"/>
  <c r="Y79"/>
  <c r="AE79" s="1"/>
  <c r="Y67"/>
  <c r="AE67" s="1"/>
  <c r="Y55"/>
  <c r="AE55" s="1"/>
  <c r="AA90"/>
  <c r="AA78"/>
  <c r="AA66"/>
  <c r="AA54"/>
  <c r="W90"/>
  <c r="AC90" s="1"/>
  <c r="AI88" s="1"/>
  <c r="W78"/>
  <c r="AC78" s="1"/>
  <c r="AI76" s="1"/>
  <c r="W66"/>
  <c r="AC66" s="1"/>
  <c r="W54"/>
  <c r="AC54" s="1"/>
  <c r="AI52" s="1"/>
  <c r="Y89"/>
  <c r="AE89" s="1"/>
  <c r="Y77"/>
  <c r="AE77" s="1"/>
  <c r="Y65"/>
  <c r="AE65" s="1"/>
  <c r="Y53"/>
  <c r="AE53" s="1"/>
  <c r="AA88"/>
  <c r="AA76"/>
  <c r="AA64"/>
  <c r="AA52"/>
  <c r="W88"/>
  <c r="AC88" s="1"/>
  <c r="AI86" s="1"/>
  <c r="W76"/>
  <c r="AC76" s="1"/>
  <c r="AI74" s="1"/>
  <c r="W64"/>
  <c r="AC64" s="1"/>
  <c r="W52"/>
  <c r="AC52" s="1"/>
  <c r="AE63" l="1"/>
  <c r="AI50"/>
  <c r="AI49"/>
  <c r="AI62"/>
  <c r="AI64"/>
  <c r="AI54"/>
  <c r="AI56"/>
  <c r="AI58"/>
  <c r="AI60"/>
  <c r="AI51"/>
  <c r="AI63"/>
  <c r="AO63" s="1"/>
  <c r="AI75"/>
  <c r="AI87"/>
  <c r="AI53"/>
  <c r="AO53" s="1"/>
  <c r="AI65"/>
  <c r="AI77"/>
  <c r="AI89"/>
  <c r="AI55"/>
  <c r="AO55" s="1"/>
  <c r="AI67"/>
  <c r="AI79"/>
  <c r="AI57"/>
  <c r="AO57" s="1"/>
  <c r="AI69"/>
  <c r="AI81"/>
  <c r="AI59"/>
  <c r="AO59" s="1"/>
  <c r="AI71"/>
  <c r="AI83"/>
  <c r="AI61"/>
  <c r="AO61" s="1"/>
  <c r="AI73"/>
  <c r="AI85"/>
  <c r="AF65"/>
  <c r="AF89"/>
  <c r="AF67"/>
  <c r="AF91"/>
  <c r="AF59"/>
  <c r="AF83"/>
  <c r="AF73"/>
  <c r="AF63"/>
  <c r="AF87"/>
  <c r="AD64"/>
  <c r="AJ59" s="1"/>
  <c r="AD88"/>
  <c r="AJ83" s="1"/>
  <c r="AD66"/>
  <c r="AJ61" s="1"/>
  <c r="AD90"/>
  <c r="AJ85" s="1"/>
  <c r="AD68"/>
  <c r="AJ63" s="1"/>
  <c r="AD92"/>
  <c r="AJ87" s="1"/>
  <c r="AD58"/>
  <c r="AJ53" s="1"/>
  <c r="AD82"/>
  <c r="AJ77" s="1"/>
  <c r="AD60"/>
  <c r="AJ55" s="1"/>
  <c r="AD84"/>
  <c r="AJ79" s="1"/>
  <c r="AD62"/>
  <c r="AJ57" s="1"/>
  <c r="AD86"/>
  <c r="AJ81" s="1"/>
  <c r="AO52"/>
  <c r="AO54"/>
  <c r="AE58"/>
  <c r="AK50" s="1"/>
  <c r="AE82"/>
  <c r="AK74" s="1"/>
  <c r="AG59"/>
  <c r="AM30" s="1"/>
  <c r="AG83"/>
  <c r="AM54" s="1"/>
  <c r="AO58"/>
  <c r="AG73"/>
  <c r="AM44" s="1"/>
  <c r="AE62"/>
  <c r="AK54" s="1"/>
  <c r="AE86"/>
  <c r="AK78" s="1"/>
  <c r="AG63"/>
  <c r="AM34" s="1"/>
  <c r="AG87"/>
  <c r="AM58" s="1"/>
  <c r="AF69"/>
  <c r="AF82"/>
  <c r="AL68" s="1"/>
  <c r="AF62"/>
  <c r="AL48" s="1"/>
  <c r="AF86"/>
  <c r="AL72" s="1"/>
  <c r="AC94"/>
  <c r="AF55"/>
  <c r="AF79"/>
  <c r="AF57"/>
  <c r="AF81"/>
  <c r="AL67" s="1"/>
  <c r="AF71"/>
  <c r="AF75"/>
  <c r="AD52"/>
  <c r="AD76"/>
  <c r="AJ71" s="1"/>
  <c r="AD54"/>
  <c r="AJ49" s="1"/>
  <c r="AD78"/>
  <c r="AJ73" s="1"/>
  <c r="AD56"/>
  <c r="AJ51" s="1"/>
  <c r="AD80"/>
  <c r="AJ75" s="1"/>
  <c r="AJ52"/>
  <c r="AJ76"/>
  <c r="AD70"/>
  <c r="AJ65" s="1"/>
  <c r="AJ54"/>
  <c r="AJ78"/>
  <c r="AD72"/>
  <c r="AJ67" s="1"/>
  <c r="AJ80"/>
  <c r="AD74"/>
  <c r="AJ69" s="1"/>
  <c r="AJ58"/>
  <c r="AJ82"/>
  <c r="AE64"/>
  <c r="AK56" s="1"/>
  <c r="AE88"/>
  <c r="AK80" s="1"/>
  <c r="AO62"/>
  <c r="AG65"/>
  <c r="AM36" s="1"/>
  <c r="AG89"/>
  <c r="AM60" s="1"/>
  <c r="AE66"/>
  <c r="AK58" s="1"/>
  <c r="AE90"/>
  <c r="AK82" s="1"/>
  <c r="AG67"/>
  <c r="AM38" s="1"/>
  <c r="AG91"/>
  <c r="AM62" s="1"/>
  <c r="AE68"/>
  <c r="AK60" s="1"/>
  <c r="AE92"/>
  <c r="AK84" s="1"/>
  <c r="AG57"/>
  <c r="AM28" s="1"/>
  <c r="AG81"/>
  <c r="AM52" s="1"/>
  <c r="AE70"/>
  <c r="AK62" s="1"/>
  <c r="AO56"/>
  <c r="AG71"/>
  <c r="AM42" s="1"/>
  <c r="AE60"/>
  <c r="AK52" s="1"/>
  <c r="AE84"/>
  <c r="AK76" s="1"/>
  <c r="AE74"/>
  <c r="AK66" s="1"/>
  <c r="AO60"/>
  <c r="AG75"/>
  <c r="AM46" s="1"/>
  <c r="AF53"/>
  <c r="AF77"/>
  <c r="AF58"/>
  <c r="AL44" s="1"/>
  <c r="AF61"/>
  <c r="AL47" s="1"/>
  <c r="AF85"/>
  <c r="AL71" s="1"/>
  <c r="AJ56" l="1"/>
  <c r="AP56" s="1"/>
  <c r="AQ56" s="1"/>
  <c r="AP57"/>
  <c r="AP53"/>
  <c r="AL43"/>
  <c r="AG55"/>
  <c r="AM26" s="1"/>
  <c r="AP55"/>
  <c r="AP63"/>
  <c r="AP61"/>
  <c r="AP59"/>
  <c r="AK79"/>
  <c r="AK55"/>
  <c r="AK77"/>
  <c r="AK65"/>
  <c r="AK53"/>
  <c r="AK75"/>
  <c r="AK51"/>
  <c r="AK73"/>
  <c r="AK61"/>
  <c r="AK49"/>
  <c r="AK83"/>
  <c r="AK59"/>
  <c r="AK81"/>
  <c r="AK57"/>
  <c r="AF74"/>
  <c r="AL60" s="1"/>
  <c r="AG61"/>
  <c r="AM32" s="1"/>
  <c r="AG77"/>
  <c r="AM48" s="1"/>
  <c r="AF60"/>
  <c r="AL46" s="1"/>
  <c r="AF92"/>
  <c r="AL78" s="1"/>
  <c r="AF88"/>
  <c r="AL74" s="1"/>
  <c r="AJ50"/>
  <c r="AJ48"/>
  <c r="AJ47"/>
  <c r="AJ46"/>
  <c r="AD94"/>
  <c r="AG86"/>
  <c r="AM57" s="1"/>
  <c r="AF70"/>
  <c r="AL56" s="1"/>
  <c r="AG69"/>
  <c r="AM40" s="1"/>
  <c r="AF66"/>
  <c r="AL52" s="1"/>
  <c r="AP58"/>
  <c r="AQ58" s="1"/>
  <c r="AP54"/>
  <c r="AQ54" s="1"/>
  <c r="AE56"/>
  <c r="AP52"/>
  <c r="AQ52" s="1"/>
  <c r="AE54"/>
  <c r="AE52"/>
  <c r="AJ68"/>
  <c r="AJ64"/>
  <c r="AJ62"/>
  <c r="AJ60"/>
  <c r="AP60" s="1"/>
  <c r="AG92"/>
  <c r="AM63" s="1"/>
  <c r="AG85"/>
  <c r="AM56" s="1"/>
  <c r="AG58"/>
  <c r="AM29" s="1"/>
  <c r="AG53"/>
  <c r="AM24" s="1"/>
  <c r="AF84"/>
  <c r="AL70" s="1"/>
  <c r="AF68"/>
  <c r="AL54" s="1"/>
  <c r="AP62"/>
  <c r="AQ62" s="1"/>
  <c r="AF64"/>
  <c r="AL50" s="1"/>
  <c r="AJ74"/>
  <c r="AJ72"/>
  <c r="AQ53"/>
  <c r="AI94"/>
  <c r="AI95" s="1"/>
  <c r="AG62"/>
  <c r="AM33" s="1"/>
  <c r="AG82"/>
  <c r="AM53" s="1"/>
  <c r="AF90"/>
  <c r="AL76" s="1"/>
  <c r="AE72"/>
  <c r="AE80"/>
  <c r="AG79"/>
  <c r="AM50" s="1"/>
  <c r="AE78"/>
  <c r="AE76"/>
  <c r="AJ70"/>
  <c r="AJ66"/>
  <c r="AJ86"/>
  <c r="AJ84"/>
  <c r="AQ55"/>
  <c r="AQ59"/>
  <c r="AG60"/>
  <c r="AM31" s="1"/>
  <c r="AQ61"/>
  <c r="AG68"/>
  <c r="AM39" s="1"/>
  <c r="AQ57"/>
  <c r="AG88"/>
  <c r="AM59" s="1"/>
  <c r="AK68" l="1"/>
  <c r="AK67"/>
  <c r="AK70"/>
  <c r="AK69"/>
  <c r="AK72"/>
  <c r="AK71"/>
  <c r="AK64"/>
  <c r="AK63"/>
  <c r="AK44"/>
  <c r="AK43"/>
  <c r="AK46"/>
  <c r="AK45"/>
  <c r="AK48"/>
  <c r="AK47"/>
  <c r="AL51"/>
  <c r="AL75"/>
  <c r="AL53"/>
  <c r="AL77"/>
  <c r="AL45"/>
  <c r="AL69"/>
  <c r="AL59"/>
  <c r="AL49"/>
  <c r="AL73"/>
  <c r="AL55"/>
  <c r="AG84"/>
  <c r="AM55" s="1"/>
  <c r="AR56"/>
  <c r="AS56" s="1"/>
  <c r="AU56" s="1"/>
  <c r="AG64"/>
  <c r="AM35" s="1"/>
  <c r="AQ60"/>
  <c r="AR60" s="1"/>
  <c r="AS60" s="1"/>
  <c r="AU60" s="1"/>
  <c r="AF76"/>
  <c r="AF72"/>
  <c r="AQ63"/>
  <c r="AR53"/>
  <c r="AS53" s="1"/>
  <c r="AU53" s="1"/>
  <c r="AG72"/>
  <c r="AM43" s="1"/>
  <c r="AF54"/>
  <c r="AF56"/>
  <c r="AG56" s="1"/>
  <c r="AM27" s="1"/>
  <c r="AG70"/>
  <c r="AM41" s="1"/>
  <c r="AR55"/>
  <c r="AS55" s="1"/>
  <c r="AG74"/>
  <c r="AM45" s="1"/>
  <c r="AR59"/>
  <c r="AS59" s="1"/>
  <c r="AU59" s="1"/>
  <c r="AF78"/>
  <c r="AF80"/>
  <c r="AG90"/>
  <c r="AM61" s="1"/>
  <c r="AF52"/>
  <c r="AE94"/>
  <c r="AR52"/>
  <c r="AS52" s="1"/>
  <c r="AR54"/>
  <c r="AS54" s="1"/>
  <c r="AU54" s="1"/>
  <c r="AG66"/>
  <c r="AM37" s="1"/>
  <c r="AG76"/>
  <c r="AM47" s="1"/>
  <c r="AJ94"/>
  <c r="AJ95" s="1"/>
  <c r="AL38" l="1"/>
  <c r="AL37"/>
  <c r="AG80"/>
  <c r="AM51" s="1"/>
  <c r="AL66"/>
  <c r="AL65"/>
  <c r="AL64"/>
  <c r="AL63"/>
  <c r="AL42"/>
  <c r="AL41"/>
  <c r="AL40"/>
  <c r="AL39"/>
  <c r="AL58"/>
  <c r="AL57"/>
  <c r="AL62"/>
  <c r="AL61"/>
  <c r="AU52"/>
  <c r="AU55"/>
  <c r="AK94"/>
  <c r="AK95" s="1"/>
  <c r="AG52"/>
  <c r="AF94"/>
  <c r="AG78"/>
  <c r="AM49" s="1"/>
  <c r="AR63"/>
  <c r="AS63" s="1"/>
  <c r="AU63" s="1"/>
  <c r="AR61"/>
  <c r="AS61" s="1"/>
  <c r="AU61" s="1"/>
  <c r="AR62"/>
  <c r="AS62" s="1"/>
  <c r="AU62" s="1"/>
  <c r="AG54"/>
  <c r="AM25" s="1"/>
  <c r="AR57"/>
  <c r="AS57" s="1"/>
  <c r="AU57" s="1"/>
  <c r="AR58"/>
  <c r="AS58" s="1"/>
  <c r="AU58" s="1"/>
  <c r="AS104" l="1"/>
  <c r="L7" i="21" s="1"/>
  <c r="O7" s="1"/>
  <c r="AM23" i="20"/>
  <c r="AM94" s="1"/>
  <c r="AG94"/>
  <c r="AL94"/>
  <c r="AL95" s="1"/>
  <c r="Q6" i="21" l="1"/>
  <c r="R6" s="1"/>
  <c r="Q5"/>
  <c r="R5" s="1"/>
  <c r="Q4"/>
  <c r="R4" s="1"/>
  <c r="AM95" i="20"/>
  <c r="Q7" i="21" l="1"/>
  <c r="R7" s="1"/>
  <c r="R9" s="1"/>
</calcChain>
</file>

<file path=xl/sharedStrings.xml><?xml version="1.0" encoding="utf-8"?>
<sst xmlns="http://schemas.openxmlformats.org/spreadsheetml/2006/main" count="153" uniqueCount="36">
  <si>
    <t>SF</t>
  </si>
  <si>
    <t>R1</t>
  </si>
  <si>
    <t>R2</t>
  </si>
  <si>
    <t>R3</t>
  </si>
  <si>
    <t>RF</t>
  </si>
  <si>
    <t>DF</t>
  </si>
  <si>
    <t>2006/07</t>
  </si>
  <si>
    <t>2007/08</t>
  </si>
  <si>
    <t>Reported Date</t>
  </si>
  <si>
    <t>Normal</t>
  </si>
  <si>
    <t>Abnormal</t>
  </si>
  <si>
    <t>SPN</t>
  </si>
  <si>
    <t>% Variance Normal  (PNV)</t>
  </si>
  <si>
    <t>Reconciliation by run (Observed Variance OV)</t>
  </si>
  <si>
    <t>Reconciliation Runs (time-shifted to match reported date)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</si>
  <si>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</si>
  <si>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</si>
  <si>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2009/10 SF run as reported</t>
  </si>
  <si>
    <t>(includes prov + open/close)</t>
  </si>
  <si>
    <t>Revised 2009/10 GWh</t>
  </si>
  <si>
    <t>Time-shift Normalised Variance</t>
  </si>
  <si>
    <t>Normalised (by run -still includes provisions + SF open/close)</t>
  </si>
  <si>
    <t>Weighted Av %</t>
  </si>
  <si>
    <t>Variance Apportioned</t>
  </si>
  <si>
    <t>LV1</t>
  </si>
  <si>
    <t>LV2</t>
  </si>
  <si>
    <t>LV3</t>
  </si>
  <si>
    <t>Variance to Apportion</t>
  </si>
  <si>
    <t>Half Hourly</t>
  </si>
  <si>
    <t>Total Units Distributed</t>
  </si>
  <si>
    <t>Original 2009/10 reported from Reg Return</t>
  </si>
  <si>
    <t>Add Estimated Provisions</t>
  </si>
  <si>
    <t>Revised 2009/10 Reported</t>
  </si>
  <si>
    <t>Normalised Non Half Hourly</t>
  </si>
  <si>
    <t>Restated Units Distributed</t>
  </si>
  <si>
    <t>Calculation Of Restated Annual Incentive data SPN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</si>
</sst>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#,##0.0"/>
    <numFmt numFmtId="166" formatCode="#,##0.000"/>
  </numFmts>
  <fonts count="6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vertAlign val="subscript"/>
      <sz val="10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3" fontId="0" fillId="0" borderId="0" xfId="0" applyNumberFormat="1" applyBorder="1" applyAlignment="1" applyProtection="1">
      <alignment horizontal="center"/>
      <protection locked="0"/>
    </xf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3" fontId="0" fillId="2" borderId="4" xfId="0" applyNumberFormat="1" applyFill="1" applyBorder="1" applyAlignment="1" applyProtection="1">
      <alignment horizontal="center"/>
      <protection locked="0"/>
    </xf>
    <xf numFmtId="3" fontId="0" fillId="2" borderId="5" xfId="0" applyNumberFormat="1" applyFill="1" applyBorder="1" applyAlignment="1" applyProtection="1">
      <alignment horizontal="center"/>
      <protection locked="0"/>
    </xf>
    <xf numFmtId="10" fontId="0" fillId="0" borderId="0" xfId="1" applyNumberFormat="1" applyFont="1"/>
    <xf numFmtId="10" fontId="0" fillId="0" borderId="0" xfId="0" applyNumberFormat="1"/>
    <xf numFmtId="3" fontId="0" fillId="3" borderId="0" xfId="0" applyNumberFormat="1" applyFill="1" applyBorder="1" applyAlignment="1" applyProtection="1">
      <alignment horizontal="center"/>
    </xf>
    <xf numFmtId="10" fontId="0" fillId="0" borderId="0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1" fillId="2" borderId="3" xfId="0" applyFont="1" applyFill="1" applyBorder="1" applyAlignment="1">
      <alignment horizontal="left"/>
    </xf>
    <xf numFmtId="17" fontId="1" fillId="0" borderId="0" xfId="2" applyNumberFormat="1" applyBorder="1" applyAlignment="1" applyProtection="1">
      <alignment horizontal="center"/>
      <protection locked="0"/>
    </xf>
    <xf numFmtId="3" fontId="1" fillId="0" borderId="0" xfId="2" applyNumberFormat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left"/>
      <protection locked="0"/>
    </xf>
    <xf numFmtId="3" fontId="0" fillId="0" borderId="0" xfId="0" applyNumberFormat="1" applyFill="1" applyBorder="1" applyAlignment="1" applyProtection="1">
      <alignment horizontal="center"/>
    </xf>
    <xf numFmtId="3" fontId="1" fillId="3" borderId="0" xfId="0" applyNumberFormat="1" applyFont="1" applyFill="1" applyBorder="1" applyAlignment="1" applyProtection="1">
      <alignment horizontal="center"/>
    </xf>
    <xf numFmtId="10" fontId="0" fillId="0" borderId="0" xfId="0" applyNumberFormat="1" applyBorder="1" applyAlignment="1">
      <alignment horizontal="center"/>
    </xf>
    <xf numFmtId="165" fontId="1" fillId="0" borderId="0" xfId="2" applyNumberFormat="1" applyBorder="1" applyAlignment="1" applyProtection="1">
      <alignment horizontal="center"/>
      <protection locked="0"/>
    </xf>
    <xf numFmtId="3" fontId="1" fillId="6" borderId="0" xfId="2" applyNumberForma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9" fontId="0" fillId="0" borderId="0" xfId="1" applyFont="1" applyBorder="1" applyAlignment="1" applyProtection="1">
      <alignment horizontal="center"/>
      <protection locked="0"/>
    </xf>
    <xf numFmtId="0" fontId="0" fillId="4" borderId="0" xfId="0" applyFill="1" applyBorder="1" applyAlignment="1">
      <alignment horizontal="center"/>
    </xf>
    <xf numFmtId="3" fontId="2" fillId="5" borderId="0" xfId="0" applyNumberFormat="1" applyFont="1" applyFill="1" applyBorder="1" applyAlignment="1">
      <alignment horizontal="center"/>
    </xf>
    <xf numFmtId="165" fontId="1" fillId="7" borderId="0" xfId="2" applyNumberFormat="1" applyFill="1" applyBorder="1" applyAlignment="1" applyProtection="1">
      <alignment horizontal="center"/>
      <protection locked="0"/>
    </xf>
    <xf numFmtId="0" fontId="1" fillId="0" borderId="0" xfId="0" applyFont="1"/>
    <xf numFmtId="166" fontId="0" fillId="0" borderId="0" xfId="0" applyNumberFormat="1"/>
    <xf numFmtId="166" fontId="0" fillId="0" borderId="2" xfId="0" applyNumberFormat="1" applyBorder="1"/>
    <xf numFmtId="10" fontId="0" fillId="0" borderId="2" xfId="1" applyNumberFormat="1" applyFont="1" applyBorder="1"/>
    <xf numFmtId="3" fontId="4" fillId="0" borderId="0" xfId="0" applyNumberFormat="1" applyFont="1" applyBorder="1" applyAlignment="1">
      <alignment horizontal="center"/>
    </xf>
    <xf numFmtId="3" fontId="4" fillId="0" borderId="0" xfId="2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  <protection locked="0"/>
    </xf>
    <xf numFmtId="3" fontId="0" fillId="0" borderId="0" xfId="0" applyNumberFormat="1"/>
    <xf numFmtId="3" fontId="0" fillId="0" borderId="6" xfId="0" applyNumberFormat="1" applyBorder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 applyBorder="1"/>
    <xf numFmtId="3" fontId="0" fillId="0" borderId="2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5" fillId="8" borderId="0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3">
    <cellStyle name="Normal" xfId="0" builtinId="0"/>
    <cellStyle name="Normal_settlement data" xfId="2"/>
    <cellStyle name="Percent" xfId="1" builtinId="5"/>
  </cellStyles>
  <dxfs count="0"/>
  <tableStyles count="0" defaultTableStyle="TableStyleMedium9" defaultPivotStyle="PivotStyleLight16"/>
  <colors>
    <mruColors>
      <color rgb="FF46FC4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LDRID~1\LOCALS~1\Temp\Temporary%20Directory%207%20for%20UKPN%20Annual%20Incentive%20Restatement(2013%2009%2025)%20(3).zip\2.SPN%200910%20AR%20Model%20Reg%20Retu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Change History"/>
      <sheetName val="Summary"/>
      <sheetName val="Base"/>
      <sheetName val="Pass Through"/>
      <sheetName val="Incentive"/>
      <sheetName val="Losses"/>
      <sheetName val="QoS"/>
      <sheetName val="Generation"/>
      <sheetName val="MOp"/>
      <sheetName val="Units &amp; Income by Month  09 10"/>
      <sheetName val="Units &amp; Income by Month 08 09"/>
      <sheetName val="units and income by month07.08"/>
      <sheetName val="units and income by month06-07"/>
      <sheetName val="SPN PPA adj per Apr 07"/>
      <sheetName val="units and income by month 05-06"/>
      <sheetName val="SPN PPA adj per Apr 06"/>
      <sheetName val="Sheet1"/>
      <sheetName val="2004-05 untis and revenue"/>
      <sheetName val="excluded metering analyses"/>
      <sheetName val="reactive analysis from mode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B8">
            <v>828.80374500000005</v>
          </cell>
        </row>
        <row r="11">
          <cell r="B11">
            <v>2964.1031882431894</v>
          </cell>
        </row>
        <row r="12">
          <cell r="B12">
            <v>1789.7353592174982</v>
          </cell>
        </row>
        <row r="13">
          <cell r="B13">
            <v>8809.0493995213055</v>
          </cell>
        </row>
        <row r="14">
          <cell r="B14">
            <v>3122.418298898016</v>
          </cell>
        </row>
        <row r="15">
          <cell r="B15">
            <v>3049.8915525030288</v>
          </cell>
        </row>
        <row r="16">
          <cell r="B16">
            <v>1570.7139908616264</v>
          </cell>
        </row>
      </sheetData>
      <sheetData sheetId="11" refreshError="1"/>
      <sheetData sheetId="12">
        <row r="17">
          <cell r="C17">
            <v>3106.1957415777338</v>
          </cell>
        </row>
        <row r="18">
          <cell r="C18">
            <v>1791.6980532616733</v>
          </cell>
        </row>
        <row r="19">
          <cell r="C19">
            <v>8829.057394456664</v>
          </cell>
        </row>
      </sheetData>
      <sheetData sheetId="13">
        <row r="17">
          <cell r="C17">
            <v>3208.0844851197648</v>
          </cell>
        </row>
        <row r="18">
          <cell r="C18">
            <v>1823.1538287499238</v>
          </cell>
        </row>
        <row r="19">
          <cell r="C19">
            <v>8619.7862556589898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46FC4F"/>
  </sheetPr>
  <dimension ref="A1:S9"/>
  <sheetViews>
    <sheetView tabSelected="1" workbookViewId="0">
      <selection activeCell="B26" sqref="B25:B26"/>
    </sheetView>
  </sheetViews>
  <sheetFormatPr defaultRowHeight="14.25"/>
  <cols>
    <col min="2" max="2" width="16.375" customWidth="1"/>
    <col min="3" max="4" width="9.875" hidden="1" customWidth="1"/>
    <col min="5" max="5" width="2.375" hidden="1" customWidth="1"/>
    <col min="6" max="6" width="14" hidden="1" customWidth="1"/>
    <col min="8" max="8" width="9.875" bestFit="1" customWidth="1"/>
    <col min="9" max="10" width="9.875" customWidth="1"/>
    <col min="11" max="11" width="2.375" customWidth="1"/>
    <col min="12" max="12" width="9.875" bestFit="1" customWidth="1"/>
    <col min="13" max="13" width="2.375" customWidth="1"/>
    <col min="14" max="14" width="2.125" customWidth="1"/>
    <col min="15" max="15" width="10" customWidth="1"/>
    <col min="16" max="16" width="2.375" customWidth="1"/>
    <col min="17" max="17" width="10.875" customWidth="1"/>
    <col min="18" max="18" width="12" customWidth="1"/>
  </cols>
  <sheetData>
    <row r="1" spans="1:19" ht="15">
      <c r="A1" s="16" t="s">
        <v>35</v>
      </c>
    </row>
    <row r="3" spans="1:19" ht="71.25">
      <c r="A3" s="34" t="s">
        <v>11</v>
      </c>
      <c r="C3" s="48" t="s">
        <v>6</v>
      </c>
      <c r="D3" s="48" t="s">
        <v>7</v>
      </c>
      <c r="E3" s="48"/>
      <c r="F3" s="48" t="s">
        <v>22</v>
      </c>
      <c r="G3" s="48"/>
      <c r="H3" s="43" t="s">
        <v>30</v>
      </c>
      <c r="I3" s="44" t="s">
        <v>31</v>
      </c>
      <c r="J3" s="44" t="s">
        <v>32</v>
      </c>
      <c r="K3" s="43"/>
      <c r="L3" s="44" t="s">
        <v>33</v>
      </c>
      <c r="M3" s="43"/>
      <c r="N3" s="44"/>
      <c r="O3" s="44" t="s">
        <v>27</v>
      </c>
      <c r="P3" s="43"/>
      <c r="Q3" s="44" t="s">
        <v>23</v>
      </c>
      <c r="R3" s="44" t="s">
        <v>34</v>
      </c>
      <c r="S3" s="49"/>
    </row>
    <row r="4" spans="1:19">
      <c r="B4" t="s">
        <v>24</v>
      </c>
      <c r="C4" s="35">
        <f>'[1]units and income by month06-07'!C17</f>
        <v>3208.0844851197648</v>
      </c>
      <c r="D4" s="35">
        <f>'[1]units and income by month07.08'!C17</f>
        <v>3106.1957415777338</v>
      </c>
      <c r="F4" s="11">
        <f>(C4+D4)/($C$7+$D$7)</f>
        <v>0.23063356773782717</v>
      </c>
      <c r="H4" s="41">
        <f>'[1]Units &amp; Income by Month  09 10'!B11</f>
        <v>2964.1031882431894</v>
      </c>
      <c r="I4" s="46">
        <f t="shared" ref="I4:I5" si="0">+I5/H5*H4</f>
        <v>-5.6327823301658801</v>
      </c>
      <c r="J4" s="41">
        <f>+I4+H4</f>
        <v>2958.4704059130236</v>
      </c>
      <c r="K4" s="41"/>
      <c r="L4" s="41"/>
      <c r="M4" s="41"/>
      <c r="N4" s="41"/>
      <c r="O4" s="41"/>
      <c r="P4" s="41"/>
      <c r="Q4" s="41">
        <f>$O$7*F4</f>
        <v>61.899663578551397</v>
      </c>
      <c r="R4" s="41">
        <f>+Q4+J4</f>
        <v>3020.3700694915751</v>
      </c>
      <c r="S4" s="41"/>
    </row>
    <row r="5" spans="1:19">
      <c r="B5" t="s">
        <v>25</v>
      </c>
      <c r="C5" s="35">
        <f>'[1]units and income by month06-07'!C18</f>
        <v>1823.1538287499238</v>
      </c>
      <c r="D5" s="35">
        <f>'[1]units and income by month07.08'!C18</f>
        <v>1791.6980532616733</v>
      </c>
      <c r="F5" s="11">
        <f t="shared" ref="F5:F6" si="1">(C5+D5)/($C$7+$D$7)</f>
        <v>0.13203503114529644</v>
      </c>
      <c r="H5" s="41">
        <f>'[1]Units &amp; Income by Month  09 10'!B12</f>
        <v>1789.7353592174982</v>
      </c>
      <c r="I5" s="46">
        <f t="shared" si="0"/>
        <v>-3.4010926971299149</v>
      </c>
      <c r="J5" s="41">
        <f>+I5+H5</f>
        <v>1786.3342665203681</v>
      </c>
      <c r="K5" s="41"/>
      <c r="L5" s="41"/>
      <c r="M5" s="41"/>
      <c r="N5" s="41"/>
      <c r="O5" s="41"/>
      <c r="P5" s="41"/>
      <c r="Q5" s="41">
        <f>$O$7*F5</f>
        <v>35.436836400883244</v>
      </c>
      <c r="R5" s="41">
        <f t="shared" ref="R5:R7" si="2">+Q5+J5</f>
        <v>1821.7711029212514</v>
      </c>
      <c r="S5" s="41"/>
    </row>
    <row r="6" spans="1:19">
      <c r="B6" t="s">
        <v>26</v>
      </c>
      <c r="C6" s="36">
        <f>'[1]units and income by month06-07'!C19</f>
        <v>8619.7862556589898</v>
      </c>
      <c r="D6" s="36">
        <f>'[1]units and income by month07.08'!C19</f>
        <v>8829.057394456664</v>
      </c>
      <c r="F6" s="37">
        <f t="shared" si="1"/>
        <v>0.63733140111687625</v>
      </c>
      <c r="H6" s="47">
        <f>'[1]Units &amp; Income by Month  09 10'!B13</f>
        <v>8809.0493995213055</v>
      </c>
      <c r="I6" s="47">
        <f>+I7/H7*H6</f>
        <v>-16.740124972704205</v>
      </c>
      <c r="J6" s="47">
        <f>+I6+H6</f>
        <v>8792.309274548601</v>
      </c>
      <c r="K6" s="41"/>
      <c r="L6" s="47"/>
      <c r="M6" s="41"/>
      <c r="N6" s="46"/>
      <c r="O6" s="47"/>
      <c r="P6" s="41"/>
      <c r="Q6" s="47">
        <f>$O$7*F6</f>
        <v>171.05315459554839</v>
      </c>
      <c r="R6" s="41">
        <f t="shared" si="2"/>
        <v>8963.3624291441502</v>
      </c>
      <c r="S6" s="41"/>
    </row>
    <row r="7" spans="1:19">
      <c r="C7" s="35">
        <f>SUM(C4:C6)</f>
        <v>13651.024569528679</v>
      </c>
      <c r="D7" s="35">
        <f>SUM(D4:D6)</f>
        <v>13726.951189296071</v>
      </c>
      <c r="F7" s="12">
        <f>SUM(F4:F6)</f>
        <v>0.99999999999999989</v>
      </c>
      <c r="H7" s="41">
        <f>SUM(H4:H6)</f>
        <v>13562.887946981993</v>
      </c>
      <c r="I7" s="41">
        <v>-25.774000000000001</v>
      </c>
      <c r="J7" s="41">
        <f>+J6+J5+J4</f>
        <v>13537.113946981994</v>
      </c>
      <c r="K7" s="41"/>
      <c r="L7" s="41">
        <f>'Normalised NHH'!AS104</f>
        <v>13805.503601556977</v>
      </c>
      <c r="M7" s="41"/>
      <c r="N7" s="41"/>
      <c r="O7" s="41">
        <f>+L7-J7</f>
        <v>268.38965457498307</v>
      </c>
      <c r="P7" s="41"/>
      <c r="Q7" s="41">
        <f>SUM(Q4:Q6)</f>
        <v>268.38965457498307</v>
      </c>
      <c r="R7" s="45">
        <f t="shared" si="2"/>
        <v>13805.503601556977</v>
      </c>
      <c r="S7" s="41"/>
    </row>
    <row r="8" spans="1:19">
      <c r="B8" t="s">
        <v>28</v>
      </c>
      <c r="H8" s="41">
        <f>+'[1]Units &amp; Income by Month  09 10'!$B$8+'[1]Units &amp; Income by Month  09 10'!$B$14+'[1]Units &amp; Income by Month  09 10'!$B$15+'[1]Units &amp; Income by Month  09 10'!$B$16</f>
        <v>8571.8275872626709</v>
      </c>
      <c r="I8" s="41"/>
      <c r="J8" s="41">
        <f t="shared" ref="J8:J9" si="3">+I8+H8</f>
        <v>8571.8275872626709</v>
      </c>
      <c r="K8" s="41"/>
      <c r="L8" s="41"/>
      <c r="M8" s="41"/>
      <c r="N8" s="41"/>
      <c r="O8" s="41"/>
      <c r="P8" s="41"/>
      <c r="Q8" s="41"/>
      <c r="R8" s="41">
        <f t="shared" ref="R8" si="4">+Q8+J8</f>
        <v>8571.8275872626709</v>
      </c>
      <c r="S8" s="41"/>
    </row>
    <row r="9" spans="1:19" ht="15" thickBot="1">
      <c r="B9" s="34" t="s">
        <v>29</v>
      </c>
      <c r="H9" s="42">
        <f>+H8+H7</f>
        <v>22134.715534244664</v>
      </c>
      <c r="I9" s="42">
        <f>+I8+I7</f>
        <v>-25.774000000000001</v>
      </c>
      <c r="J9" s="42">
        <f t="shared" si="3"/>
        <v>22108.941534244663</v>
      </c>
      <c r="K9" s="41"/>
      <c r="L9" s="41"/>
      <c r="M9" s="41"/>
      <c r="N9" s="41"/>
      <c r="O9" s="41"/>
      <c r="P9" s="41"/>
      <c r="Q9" s="41"/>
      <c r="R9" s="42">
        <f>+R7+R8</f>
        <v>22377.331188819648</v>
      </c>
      <c r="S9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46FC4F"/>
  </sheetPr>
  <dimension ref="A1:BF127"/>
  <sheetViews>
    <sheetView zoomScale="69" zoomScaleNormal="69" workbookViewId="0">
      <pane xSplit="2" ySplit="2" topLeftCell="C44" activePane="bottomRight" state="frozen"/>
      <selection pane="topRight" activeCell="C1" sqref="C1"/>
      <selection pane="bottomLeft" activeCell="A3" sqref="A3"/>
      <selection pane="bottomRight" activeCell="P96" sqref="P96"/>
    </sheetView>
  </sheetViews>
  <sheetFormatPr defaultRowHeight="14.25"/>
  <cols>
    <col min="1" max="1" width="9" style="5"/>
    <col min="2" max="2" width="14.375" style="4" customWidth="1"/>
    <col min="3" max="8" width="14.375" style="1" customWidth="1"/>
    <col min="9" max="9" width="15.25" style="1" customWidth="1"/>
    <col min="10" max="10" width="15" style="5" hidden="1" customWidth="1"/>
    <col min="11" max="15" width="8" style="5" hidden="1" customWidth="1"/>
    <col min="16" max="16" width="2.125" style="5" customWidth="1"/>
    <col min="17" max="21" width="8.5" style="5" customWidth="1"/>
    <col min="22" max="22" width="2" style="5" customWidth="1"/>
    <col min="23" max="27" width="8.5" style="5" customWidth="1"/>
    <col min="28" max="28" width="2.125" style="5" customWidth="1"/>
    <col min="29" max="29" width="9" style="5" customWidth="1"/>
    <col min="30" max="33" width="8.5" style="5" customWidth="1"/>
    <col min="34" max="34" width="2.125" style="5" customWidth="1"/>
    <col min="35" max="39" width="8.375" style="5" customWidth="1"/>
    <col min="40" max="40" width="2.125" style="5" customWidth="1"/>
    <col min="41" max="45" width="13" style="5" customWidth="1"/>
    <col min="46" max="46" width="2.125" style="5" customWidth="1"/>
    <col min="47" max="47" width="10.5" style="5" bestFit="1" customWidth="1"/>
    <col min="48" max="48" width="5.5" style="5" customWidth="1"/>
    <col min="49" max="51" width="9" style="5"/>
    <col min="52" max="52" width="12.5" style="5" bestFit="1" customWidth="1"/>
    <col min="53" max="57" width="12.375" style="5" bestFit="1" customWidth="1"/>
    <col min="58" max="16384" width="9" style="5"/>
  </cols>
  <sheetData>
    <row r="1" spans="1:45" ht="16.5" thickBot="1">
      <c r="C1" s="22" t="s">
        <v>14</v>
      </c>
      <c r="D1" s="9"/>
      <c r="E1" s="9"/>
      <c r="F1" s="9"/>
      <c r="G1" s="9"/>
      <c r="H1" s="10"/>
      <c r="K1" s="17" t="s">
        <v>13</v>
      </c>
      <c r="L1" s="7"/>
      <c r="M1" s="7"/>
      <c r="N1" s="7"/>
      <c r="O1" s="8"/>
      <c r="Q1" s="51" t="s">
        <v>12</v>
      </c>
      <c r="R1" s="52"/>
      <c r="S1" s="52"/>
      <c r="T1" s="52"/>
      <c r="U1" s="52"/>
      <c r="V1" s="15"/>
      <c r="W1" s="51" t="s">
        <v>15</v>
      </c>
      <c r="X1" s="52"/>
      <c r="Y1" s="52"/>
      <c r="Z1" s="52"/>
      <c r="AA1" s="52"/>
      <c r="AC1" s="53" t="s">
        <v>16</v>
      </c>
      <c r="AD1" s="54"/>
      <c r="AE1" s="54"/>
      <c r="AF1" s="54"/>
      <c r="AG1" s="54"/>
      <c r="AI1" s="53" t="s">
        <v>20</v>
      </c>
      <c r="AJ1" s="54"/>
      <c r="AK1" s="54"/>
      <c r="AL1" s="54"/>
      <c r="AM1" s="54"/>
      <c r="AO1" s="53" t="s">
        <v>21</v>
      </c>
      <c r="AP1" s="54"/>
      <c r="AQ1" s="54"/>
      <c r="AR1" s="54"/>
      <c r="AS1" s="54"/>
    </row>
    <row r="2" spans="1:45">
      <c r="B2" s="21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Q2" s="13" t="s">
        <v>1</v>
      </c>
      <c r="R2" s="13" t="s">
        <v>2</v>
      </c>
      <c r="S2" s="13" t="s">
        <v>3</v>
      </c>
      <c r="T2" s="13" t="s">
        <v>4</v>
      </c>
      <c r="U2" s="13" t="s">
        <v>5</v>
      </c>
      <c r="V2" s="23"/>
      <c r="W2" s="24" t="s">
        <v>1</v>
      </c>
      <c r="X2" s="24" t="s">
        <v>2</v>
      </c>
      <c r="Y2" s="24" t="s">
        <v>3</v>
      </c>
      <c r="Z2" s="24" t="s">
        <v>4</v>
      </c>
      <c r="AA2" s="24" t="s">
        <v>5</v>
      </c>
      <c r="AC2" s="31" t="s">
        <v>1</v>
      </c>
      <c r="AD2" s="31" t="s">
        <v>2</v>
      </c>
      <c r="AE2" s="31" t="s">
        <v>3</v>
      </c>
      <c r="AF2" s="31" t="s">
        <v>4</v>
      </c>
      <c r="AG2" s="31" t="s">
        <v>5</v>
      </c>
      <c r="AI2" s="31" t="s">
        <v>1</v>
      </c>
      <c r="AJ2" s="31" t="s">
        <v>2</v>
      </c>
      <c r="AK2" s="31" t="s">
        <v>3</v>
      </c>
      <c r="AL2" s="31" t="s">
        <v>4</v>
      </c>
      <c r="AM2" s="31" t="s">
        <v>5</v>
      </c>
      <c r="AO2" s="31" t="s">
        <v>1</v>
      </c>
      <c r="AP2" s="31" t="s">
        <v>2</v>
      </c>
      <c r="AQ2" s="31" t="s">
        <v>3</v>
      </c>
      <c r="AR2" s="31" t="s">
        <v>4</v>
      </c>
      <c r="AS2" s="31" t="s">
        <v>5</v>
      </c>
    </row>
    <row r="3" spans="1:45">
      <c r="A3" s="20"/>
      <c r="B3" s="18"/>
      <c r="C3" s="19"/>
      <c r="D3" s="19"/>
      <c r="E3" s="19"/>
      <c r="F3" s="19"/>
      <c r="G3" s="19"/>
      <c r="H3" s="19"/>
    </row>
    <row r="4" spans="1:45">
      <c r="A4" s="20" t="s">
        <v>9</v>
      </c>
      <c r="B4" s="18">
        <v>38443</v>
      </c>
      <c r="C4" s="19">
        <v>1137688120.5665035</v>
      </c>
      <c r="D4" s="19">
        <v>1137514471.5665035</v>
      </c>
      <c r="E4" s="19">
        <v>1137373223.5665035</v>
      </c>
      <c r="F4" s="19">
        <v>1140136729.5665035</v>
      </c>
      <c r="G4" s="19">
        <v>1152491322.5665035</v>
      </c>
      <c r="H4" s="19">
        <v>1156543676.5665035</v>
      </c>
      <c r="K4" s="6">
        <f t="shared" ref="K4:K35" si="0">(D4-C4)/1000000</f>
        <v>-0.173649</v>
      </c>
      <c r="L4" s="6">
        <f t="shared" ref="L4:L35" si="1">(E4-D4)/1000000</f>
        <v>-0.14124800000000001</v>
      </c>
      <c r="M4" s="6">
        <f t="shared" ref="M4:M35" si="2">(F4-E4)/1000000</f>
        <v>2.763506</v>
      </c>
      <c r="N4" s="6">
        <f t="shared" ref="N4:N35" si="3">(G4-F4)/1000000</f>
        <v>12.354592999999999</v>
      </c>
      <c r="O4" s="6">
        <f t="shared" ref="O4:O35" si="4">(H4-G4)/1000000</f>
        <v>4.0523540000000002</v>
      </c>
    </row>
    <row r="5" spans="1:45">
      <c r="A5" s="5" t="s">
        <v>9</v>
      </c>
      <c r="B5" s="18">
        <v>38473</v>
      </c>
      <c r="C5" s="19">
        <v>955665080.04996395</v>
      </c>
      <c r="D5" s="19">
        <v>955889479.04996395</v>
      </c>
      <c r="E5" s="19">
        <v>955342400.04996383</v>
      </c>
      <c r="F5" s="19">
        <v>957548085.04996395</v>
      </c>
      <c r="G5" s="19">
        <v>970574181.04996395</v>
      </c>
      <c r="H5" s="19">
        <v>974112699.04996395</v>
      </c>
      <c r="K5" s="6">
        <f t="shared" si="0"/>
        <v>0.22439899999999999</v>
      </c>
      <c r="L5" s="6">
        <f t="shared" si="1"/>
        <v>-0.54707900000011922</v>
      </c>
      <c r="M5" s="6">
        <f t="shared" si="2"/>
        <v>2.2056850000001194</v>
      </c>
      <c r="N5" s="6">
        <f t="shared" si="3"/>
        <v>13.026096000000001</v>
      </c>
      <c r="O5" s="6">
        <f t="shared" si="4"/>
        <v>3.5385179999999998</v>
      </c>
    </row>
    <row r="6" spans="1:45">
      <c r="A6" s="5" t="s">
        <v>9</v>
      </c>
      <c r="B6" s="18">
        <v>38504</v>
      </c>
      <c r="C6" s="19">
        <v>939529298.83764982</v>
      </c>
      <c r="D6" s="19">
        <v>939733675.83764982</v>
      </c>
      <c r="E6" s="19">
        <v>938365058.83764982</v>
      </c>
      <c r="F6" s="19">
        <v>938886014.83764982</v>
      </c>
      <c r="G6" s="19">
        <v>946841062.83764982</v>
      </c>
      <c r="H6" s="19">
        <v>950880260.83764982</v>
      </c>
      <c r="K6" s="6">
        <f t="shared" si="0"/>
        <v>0.204377</v>
      </c>
      <c r="L6" s="6">
        <f t="shared" si="1"/>
        <v>-1.368617</v>
      </c>
      <c r="M6" s="6">
        <f t="shared" si="2"/>
        <v>0.52095599999999997</v>
      </c>
      <c r="N6" s="6">
        <f t="shared" si="3"/>
        <v>7.9550479999999997</v>
      </c>
      <c r="O6" s="6">
        <f t="shared" si="4"/>
        <v>4.0391979999999998</v>
      </c>
    </row>
    <row r="7" spans="1:45">
      <c r="A7" s="5" t="s">
        <v>9</v>
      </c>
      <c r="B7" s="18">
        <v>38534</v>
      </c>
      <c r="C7" s="19">
        <v>870414137.66697657</v>
      </c>
      <c r="D7" s="19">
        <v>873035820.66697657</v>
      </c>
      <c r="E7" s="19">
        <v>874418470.66697657</v>
      </c>
      <c r="F7" s="19">
        <v>875801542.66697645</v>
      </c>
      <c r="G7" s="19">
        <v>881483578.66697657</v>
      </c>
      <c r="H7" s="19">
        <v>884981348.66697645</v>
      </c>
      <c r="K7" s="6">
        <f t="shared" si="0"/>
        <v>2.621683</v>
      </c>
      <c r="L7" s="6">
        <f t="shared" si="1"/>
        <v>1.3826499999999999</v>
      </c>
      <c r="M7" s="6">
        <f t="shared" si="2"/>
        <v>1.3830719999998808</v>
      </c>
      <c r="N7" s="6">
        <f t="shared" si="3"/>
        <v>5.6820360000001191</v>
      </c>
      <c r="O7" s="6">
        <f t="shared" si="4"/>
        <v>3.4977699999998806</v>
      </c>
    </row>
    <row r="8" spans="1:45">
      <c r="A8" s="5" t="s">
        <v>9</v>
      </c>
      <c r="B8" s="18">
        <v>38565</v>
      </c>
      <c r="C8" s="19">
        <v>918231857.73063624</v>
      </c>
      <c r="D8" s="19">
        <v>923652539.73063624</v>
      </c>
      <c r="E8" s="19">
        <v>930318151.73063624</v>
      </c>
      <c r="F8" s="19">
        <v>933913199.73063624</v>
      </c>
      <c r="G8" s="19">
        <v>938678484.73063624</v>
      </c>
      <c r="H8" s="19">
        <v>942039511.73063624</v>
      </c>
      <c r="K8" s="6">
        <f t="shared" si="0"/>
        <v>5.4206820000000002</v>
      </c>
      <c r="L8" s="6">
        <f t="shared" si="1"/>
        <v>6.6656120000000003</v>
      </c>
      <c r="M8" s="6">
        <f t="shared" si="2"/>
        <v>3.5950479999999998</v>
      </c>
      <c r="N8" s="6">
        <f t="shared" si="3"/>
        <v>4.7652850000000004</v>
      </c>
      <c r="O8" s="6">
        <f t="shared" si="4"/>
        <v>3.361027</v>
      </c>
    </row>
    <row r="9" spans="1:45">
      <c r="A9" s="5" t="s">
        <v>9</v>
      </c>
      <c r="B9" s="18">
        <v>38596</v>
      </c>
      <c r="C9" s="19">
        <v>1000879530.3884088</v>
      </c>
      <c r="D9" s="19">
        <v>1005800188.3884088</v>
      </c>
      <c r="E9" s="19">
        <v>1012704784.3884087</v>
      </c>
      <c r="F9" s="19">
        <v>1018057455.3884087</v>
      </c>
      <c r="G9" s="19">
        <v>1023283366.3884087</v>
      </c>
      <c r="H9" s="19">
        <v>1027342001.3884088</v>
      </c>
      <c r="K9" s="6">
        <f t="shared" si="0"/>
        <v>4.9206580000000004</v>
      </c>
      <c r="L9" s="6">
        <f t="shared" si="1"/>
        <v>6.9045959999998807</v>
      </c>
      <c r="M9" s="6">
        <f t="shared" si="2"/>
        <v>5.352671</v>
      </c>
      <c r="N9" s="6">
        <f t="shared" si="3"/>
        <v>5.225911</v>
      </c>
      <c r="O9" s="6">
        <f t="shared" si="4"/>
        <v>4.0586350000001188</v>
      </c>
    </row>
    <row r="10" spans="1:45">
      <c r="A10" s="5" t="s">
        <v>9</v>
      </c>
      <c r="B10" s="18">
        <v>38626</v>
      </c>
      <c r="C10" s="19">
        <v>1064329896.9131891</v>
      </c>
      <c r="D10" s="19">
        <v>1069750491.9131891</v>
      </c>
      <c r="E10" s="19">
        <v>1077126725.9131892</v>
      </c>
      <c r="F10" s="19">
        <v>1085286765.9131892</v>
      </c>
      <c r="G10" s="19">
        <v>1089828646.9131892</v>
      </c>
      <c r="H10" s="19">
        <v>1094400704.9131892</v>
      </c>
      <c r="K10" s="6">
        <f t="shared" si="0"/>
        <v>5.4205949999999996</v>
      </c>
      <c r="L10" s="6">
        <f t="shared" si="1"/>
        <v>7.3762340000001192</v>
      </c>
      <c r="M10" s="6">
        <f t="shared" si="2"/>
        <v>8.1600400000000004</v>
      </c>
      <c r="N10" s="6">
        <f t="shared" si="3"/>
        <v>4.5418810000000001</v>
      </c>
      <c r="O10" s="6">
        <f t="shared" si="4"/>
        <v>4.5720580000000002</v>
      </c>
    </row>
    <row r="11" spans="1:45">
      <c r="A11" s="5" t="s">
        <v>9</v>
      </c>
      <c r="B11" s="18">
        <v>38657</v>
      </c>
      <c r="C11" s="19">
        <v>1272283464.3934953</v>
      </c>
      <c r="D11" s="19">
        <v>1276078828.3934953</v>
      </c>
      <c r="E11" s="19">
        <v>1283588271.3934953</v>
      </c>
      <c r="F11" s="19">
        <v>1290857402.3934953</v>
      </c>
      <c r="G11" s="19">
        <v>1293611226.3934951</v>
      </c>
      <c r="H11" s="19">
        <v>1298225892.3934951</v>
      </c>
      <c r="K11" s="6">
        <f t="shared" si="0"/>
        <v>3.7953640000000002</v>
      </c>
      <c r="L11" s="6">
        <f t="shared" si="1"/>
        <v>7.5094430000000001</v>
      </c>
      <c r="M11" s="6">
        <f t="shared" si="2"/>
        <v>7.2691309999999998</v>
      </c>
      <c r="N11" s="6">
        <f t="shared" si="3"/>
        <v>2.7538239999997618</v>
      </c>
      <c r="O11" s="6">
        <f t="shared" si="4"/>
        <v>4.6146659999999997</v>
      </c>
    </row>
    <row r="12" spans="1:45">
      <c r="A12" s="20" t="s">
        <v>9</v>
      </c>
      <c r="B12" s="18">
        <v>38687</v>
      </c>
      <c r="C12" s="19">
        <v>1446688960.0888627</v>
      </c>
      <c r="D12" s="19">
        <v>1449022342.0888627</v>
      </c>
      <c r="E12" s="19">
        <v>1454012801.0888627</v>
      </c>
      <c r="F12" s="19">
        <v>1462381543.0888629</v>
      </c>
      <c r="G12" s="19">
        <v>1466924127.0888629</v>
      </c>
      <c r="H12" s="19">
        <v>1471567456.0888629</v>
      </c>
      <c r="K12" s="6">
        <f t="shared" si="0"/>
        <v>2.3333819999999998</v>
      </c>
      <c r="L12" s="6">
        <f t="shared" si="1"/>
        <v>4.9904590000000004</v>
      </c>
      <c r="M12" s="6">
        <f t="shared" si="2"/>
        <v>8.368742000000239</v>
      </c>
      <c r="N12" s="6">
        <f t="shared" si="3"/>
        <v>4.5425839999999997</v>
      </c>
      <c r="O12" s="6">
        <f t="shared" si="4"/>
        <v>4.6433289999999996</v>
      </c>
    </row>
    <row r="13" spans="1:45">
      <c r="A13" s="20" t="s">
        <v>9</v>
      </c>
      <c r="B13" s="18">
        <v>38718</v>
      </c>
      <c r="C13" s="19">
        <v>1395323322.0725574</v>
      </c>
      <c r="D13" s="19">
        <v>1395034024.0725574</v>
      </c>
      <c r="E13" s="19">
        <v>1401687798.0725577</v>
      </c>
      <c r="F13" s="19">
        <v>1412475147.0725574</v>
      </c>
      <c r="G13" s="19">
        <v>1422539780.0725574</v>
      </c>
      <c r="H13" s="19">
        <v>1431746668.0725574</v>
      </c>
      <c r="K13" s="6">
        <f t="shared" si="0"/>
        <v>-0.289298</v>
      </c>
      <c r="L13" s="6">
        <f t="shared" si="1"/>
        <v>6.6537740000002383</v>
      </c>
      <c r="M13" s="6">
        <f t="shared" si="2"/>
        <v>10.787348999999761</v>
      </c>
      <c r="N13" s="6">
        <f t="shared" si="3"/>
        <v>10.064633000000001</v>
      </c>
      <c r="O13" s="6">
        <f t="shared" si="4"/>
        <v>9.2068879999999993</v>
      </c>
    </row>
    <row r="14" spans="1:45">
      <c r="A14" s="20" t="s">
        <v>9</v>
      </c>
      <c r="B14" s="18">
        <v>38749</v>
      </c>
      <c r="C14" s="19">
        <v>1321496023.0882125</v>
      </c>
      <c r="D14" s="19">
        <v>1318868348.0882125</v>
      </c>
      <c r="E14" s="19">
        <v>1323938051.0882125</v>
      </c>
      <c r="F14" s="19">
        <v>1332488720.0882125</v>
      </c>
      <c r="G14" s="19">
        <v>1342107862.0882125</v>
      </c>
      <c r="H14" s="19">
        <v>1343713848.0882125</v>
      </c>
      <c r="K14" s="6">
        <f t="shared" si="0"/>
        <v>-2.627675</v>
      </c>
      <c r="L14" s="6">
        <f t="shared" si="1"/>
        <v>5.0697029999999996</v>
      </c>
      <c r="M14" s="6">
        <f t="shared" si="2"/>
        <v>8.5506689999999992</v>
      </c>
      <c r="N14" s="6">
        <f t="shared" si="3"/>
        <v>9.6191420000000001</v>
      </c>
      <c r="O14" s="6">
        <f t="shared" si="4"/>
        <v>1.6059859999999999</v>
      </c>
    </row>
    <row r="15" spans="1:45">
      <c r="A15" s="20" t="s">
        <v>9</v>
      </c>
      <c r="B15" s="18">
        <v>38777</v>
      </c>
      <c r="C15" s="19">
        <v>1467930157.7420225</v>
      </c>
      <c r="D15" s="19">
        <v>1468425166.7420223</v>
      </c>
      <c r="E15" s="19">
        <v>1468265508.7420223</v>
      </c>
      <c r="F15" s="19">
        <v>1476404721.7420223</v>
      </c>
      <c r="G15" s="19">
        <v>1486603242.7420223</v>
      </c>
      <c r="H15" s="19">
        <v>1486603242.7420223</v>
      </c>
      <c r="K15" s="6">
        <f t="shared" si="0"/>
        <v>0.49500899999976156</v>
      </c>
      <c r="L15" s="6">
        <f t="shared" si="1"/>
        <v>-0.15965799999999999</v>
      </c>
      <c r="M15" s="6">
        <f t="shared" si="2"/>
        <v>8.1392129999999998</v>
      </c>
      <c r="N15" s="6">
        <f t="shared" si="3"/>
        <v>10.198521</v>
      </c>
      <c r="O15" s="6">
        <f t="shared" si="4"/>
        <v>0</v>
      </c>
    </row>
    <row r="16" spans="1:45">
      <c r="A16" s="20" t="s">
        <v>9</v>
      </c>
      <c r="B16" s="18">
        <v>38808</v>
      </c>
      <c r="C16" s="19">
        <v>1109894120.8175762</v>
      </c>
      <c r="D16" s="19">
        <v>1112109210.8175759</v>
      </c>
      <c r="E16" s="19">
        <v>1104061660.8175759</v>
      </c>
      <c r="F16" s="19">
        <v>1108560932.8175759</v>
      </c>
      <c r="G16" s="19">
        <v>1119020563.8175759</v>
      </c>
      <c r="H16" s="19">
        <v>1119020563.8175759</v>
      </c>
      <c r="K16" s="6">
        <f t="shared" si="0"/>
        <v>2.2150899999997615</v>
      </c>
      <c r="L16" s="6">
        <f t="shared" si="1"/>
        <v>-8.0475499999999993</v>
      </c>
      <c r="M16" s="6">
        <f t="shared" si="2"/>
        <v>4.4992720000000004</v>
      </c>
      <c r="N16" s="6">
        <f t="shared" si="3"/>
        <v>10.459631</v>
      </c>
      <c r="O16" s="6">
        <f t="shared" si="4"/>
        <v>0</v>
      </c>
    </row>
    <row r="17" spans="1:39">
      <c r="A17" s="20" t="s">
        <v>9</v>
      </c>
      <c r="B17" s="18">
        <v>38838</v>
      </c>
      <c r="C17" s="19">
        <v>1044169972.9075944</v>
      </c>
      <c r="D17" s="19">
        <v>1047286273.9075944</v>
      </c>
      <c r="E17" s="19">
        <v>1042416226.9075946</v>
      </c>
      <c r="F17" s="19">
        <v>1045300206.9075947</v>
      </c>
      <c r="G17" s="19">
        <v>1056429648.9075946</v>
      </c>
      <c r="H17" s="19">
        <v>1056429648.9075946</v>
      </c>
      <c r="K17" s="6">
        <f t="shared" si="0"/>
        <v>3.116301</v>
      </c>
      <c r="L17" s="6">
        <f t="shared" si="1"/>
        <v>-4.8700469999998806</v>
      </c>
      <c r="M17" s="6">
        <f t="shared" si="2"/>
        <v>2.8839800000001192</v>
      </c>
      <c r="N17" s="6">
        <f t="shared" si="3"/>
        <v>11.12944199999988</v>
      </c>
      <c r="O17" s="6">
        <f t="shared" si="4"/>
        <v>0</v>
      </c>
    </row>
    <row r="18" spans="1:39">
      <c r="A18" s="20" t="s">
        <v>9</v>
      </c>
      <c r="B18" s="18">
        <v>38869</v>
      </c>
      <c r="C18" s="19">
        <v>894390241.87811112</v>
      </c>
      <c r="D18" s="19">
        <v>895772075.87811124</v>
      </c>
      <c r="E18" s="19">
        <v>893427685.87811124</v>
      </c>
      <c r="F18" s="19">
        <v>893560207.87811124</v>
      </c>
      <c r="G18" s="19">
        <v>902262098.87811124</v>
      </c>
      <c r="H18" s="19">
        <v>902262098.87811124</v>
      </c>
      <c r="K18" s="6">
        <f t="shared" si="0"/>
        <v>1.3818340000001192</v>
      </c>
      <c r="L18" s="6">
        <f t="shared" si="1"/>
        <v>-2.3443900000000002</v>
      </c>
      <c r="M18" s="6">
        <f t="shared" si="2"/>
        <v>0.132522</v>
      </c>
      <c r="N18" s="6">
        <f t="shared" si="3"/>
        <v>8.7018909999999998</v>
      </c>
      <c r="O18" s="6">
        <f t="shared" si="4"/>
        <v>0</v>
      </c>
    </row>
    <row r="19" spans="1:39">
      <c r="A19" s="20" t="s">
        <v>9</v>
      </c>
      <c r="B19" s="18">
        <v>38899</v>
      </c>
      <c r="C19" s="19">
        <v>914094760.637694</v>
      </c>
      <c r="D19" s="19">
        <v>916418045.637694</v>
      </c>
      <c r="E19" s="19">
        <v>916678542.637694</v>
      </c>
      <c r="F19" s="19">
        <v>915244553.637694</v>
      </c>
      <c r="G19" s="19">
        <v>920429776.637694</v>
      </c>
      <c r="H19" s="19">
        <v>920429776.637694</v>
      </c>
      <c r="K19" s="6">
        <f t="shared" si="0"/>
        <v>2.3232849999999998</v>
      </c>
      <c r="L19" s="6">
        <f t="shared" si="1"/>
        <v>0.26049699999999998</v>
      </c>
      <c r="M19" s="6">
        <f t="shared" si="2"/>
        <v>-1.433989</v>
      </c>
      <c r="N19" s="6">
        <f t="shared" si="3"/>
        <v>5.1852229999999997</v>
      </c>
      <c r="O19" s="6">
        <f t="shared" si="4"/>
        <v>0</v>
      </c>
    </row>
    <row r="20" spans="1:39">
      <c r="A20" s="20" t="s">
        <v>9</v>
      </c>
      <c r="B20" s="18">
        <v>38930</v>
      </c>
      <c r="C20" s="19">
        <v>884296262.23339307</v>
      </c>
      <c r="D20" s="19">
        <v>890495090.23339319</v>
      </c>
      <c r="E20" s="19">
        <v>895856416.23339319</v>
      </c>
      <c r="F20" s="19">
        <v>895674443.23339319</v>
      </c>
      <c r="G20" s="19">
        <v>898046145.23339319</v>
      </c>
      <c r="H20" s="19">
        <v>898046145.23339319</v>
      </c>
      <c r="K20" s="6">
        <f t="shared" si="0"/>
        <v>6.1988280000001188</v>
      </c>
      <c r="L20" s="6">
        <f t="shared" si="1"/>
        <v>5.361326</v>
      </c>
      <c r="M20" s="6">
        <f t="shared" si="2"/>
        <v>-0.181973</v>
      </c>
      <c r="N20" s="6">
        <f t="shared" si="3"/>
        <v>2.371702</v>
      </c>
      <c r="O20" s="6">
        <f t="shared" si="4"/>
        <v>0</v>
      </c>
    </row>
    <row r="21" spans="1:39">
      <c r="A21" s="20" t="s">
        <v>9</v>
      </c>
      <c r="B21" s="18">
        <v>38961</v>
      </c>
      <c r="C21" s="19">
        <v>984826351.78542423</v>
      </c>
      <c r="D21" s="19">
        <v>988883725.78542423</v>
      </c>
      <c r="E21" s="19">
        <v>998724322.78542423</v>
      </c>
      <c r="F21" s="19">
        <v>1000196582.7854242</v>
      </c>
      <c r="G21" s="19">
        <v>1000500162.7854242</v>
      </c>
      <c r="H21" s="19">
        <v>1000500162.7854242</v>
      </c>
      <c r="K21" s="6">
        <f t="shared" si="0"/>
        <v>4.0573740000000003</v>
      </c>
      <c r="L21" s="6">
        <f t="shared" si="1"/>
        <v>9.8405970000000007</v>
      </c>
      <c r="M21" s="6">
        <f t="shared" si="2"/>
        <v>1.4722599999999999</v>
      </c>
      <c r="N21" s="6">
        <f t="shared" si="3"/>
        <v>0.30358000000000002</v>
      </c>
      <c r="O21" s="6">
        <f t="shared" si="4"/>
        <v>0</v>
      </c>
    </row>
    <row r="22" spans="1:39">
      <c r="A22" s="20" t="s">
        <v>9</v>
      </c>
      <c r="B22" s="18">
        <v>38991</v>
      </c>
      <c r="C22" s="19">
        <v>1139417102.7573926</v>
      </c>
      <c r="D22" s="19">
        <v>1143475741.7573929</v>
      </c>
      <c r="E22" s="19">
        <v>1152880678.7573929</v>
      </c>
      <c r="F22" s="19">
        <v>1156298769.7573929</v>
      </c>
      <c r="G22" s="19">
        <v>1155729313.7573929</v>
      </c>
      <c r="H22" s="19">
        <v>1155729313.7573929</v>
      </c>
      <c r="K22" s="6">
        <f t="shared" si="0"/>
        <v>4.0586390000002384</v>
      </c>
      <c r="L22" s="6">
        <f t="shared" si="1"/>
        <v>9.4049370000000003</v>
      </c>
      <c r="M22" s="6">
        <f t="shared" si="2"/>
        <v>3.418091</v>
      </c>
      <c r="N22" s="6">
        <f t="shared" si="3"/>
        <v>-0.56945599999999996</v>
      </c>
      <c r="O22" s="6">
        <f t="shared" si="4"/>
        <v>0</v>
      </c>
    </row>
    <row r="23" spans="1:39">
      <c r="A23" s="20" t="s">
        <v>9</v>
      </c>
      <c r="B23" s="18">
        <v>39022</v>
      </c>
      <c r="C23" s="19">
        <v>1305589576.2091794</v>
      </c>
      <c r="D23" s="19">
        <v>1306684813.2091794</v>
      </c>
      <c r="E23" s="19">
        <v>1313665083.2091794</v>
      </c>
      <c r="F23" s="19">
        <v>1318424683.2091794</v>
      </c>
      <c r="G23" s="19">
        <v>1317633793.2091794</v>
      </c>
      <c r="H23" s="19">
        <v>1317633793.2091794</v>
      </c>
      <c r="K23" s="6">
        <f t="shared" si="0"/>
        <v>1.095237</v>
      </c>
      <c r="L23" s="6">
        <f t="shared" si="1"/>
        <v>6.98027</v>
      </c>
      <c r="M23" s="6">
        <f t="shared" si="2"/>
        <v>4.7595999999999998</v>
      </c>
      <c r="N23" s="6">
        <f t="shared" si="3"/>
        <v>-0.79088999999999998</v>
      </c>
      <c r="O23" s="6">
        <f t="shared" si="4"/>
        <v>0</v>
      </c>
      <c r="AI23" s="26"/>
      <c r="AJ23" s="26"/>
      <c r="AK23" s="26"/>
      <c r="AL23" s="26"/>
      <c r="AM23" s="26">
        <f t="shared" ref="AM23:AM64" si="5">AG52</f>
        <v>0</v>
      </c>
    </row>
    <row r="24" spans="1:39">
      <c r="A24" s="20" t="s">
        <v>9</v>
      </c>
      <c r="B24" s="18">
        <v>39052</v>
      </c>
      <c r="C24" s="19">
        <v>1451848145.5193284</v>
      </c>
      <c r="D24" s="19">
        <v>1449754472.5193284</v>
      </c>
      <c r="E24" s="19">
        <v>1451952713.5193284</v>
      </c>
      <c r="F24" s="19">
        <v>1457085400.5193284</v>
      </c>
      <c r="G24" s="19">
        <v>1454926403.5193284</v>
      </c>
      <c r="H24" s="19">
        <v>1454926403.5193284</v>
      </c>
      <c r="K24" s="6">
        <f t="shared" si="0"/>
        <v>-2.0936729999999999</v>
      </c>
      <c r="L24" s="6">
        <f t="shared" si="1"/>
        <v>2.1982409999999999</v>
      </c>
      <c r="M24" s="6">
        <f t="shared" si="2"/>
        <v>5.1326869999999998</v>
      </c>
      <c r="N24" s="6">
        <f t="shared" si="3"/>
        <v>-2.1589969999999998</v>
      </c>
      <c r="O24" s="6">
        <f t="shared" si="4"/>
        <v>0</v>
      </c>
      <c r="AG24" s="25"/>
      <c r="AI24" s="26"/>
      <c r="AJ24" s="26"/>
      <c r="AK24" s="26"/>
      <c r="AL24" s="26"/>
      <c r="AM24" s="26">
        <f t="shared" si="5"/>
        <v>0</v>
      </c>
    </row>
    <row r="25" spans="1:39">
      <c r="A25" s="20" t="s">
        <v>9</v>
      </c>
      <c r="B25" s="18">
        <v>39083</v>
      </c>
      <c r="C25" s="19">
        <v>1327631439.8483484</v>
      </c>
      <c r="D25" s="19">
        <v>1322524015.8483484</v>
      </c>
      <c r="E25" s="19">
        <v>1319773050.8483484</v>
      </c>
      <c r="F25" s="19">
        <v>1322514562.8483486</v>
      </c>
      <c r="G25" s="19">
        <v>1320761208.8483486</v>
      </c>
      <c r="H25" s="19">
        <v>1320761208.8483486</v>
      </c>
      <c r="K25" s="6">
        <f t="shared" si="0"/>
        <v>-5.107424</v>
      </c>
      <c r="L25" s="6">
        <f t="shared" si="1"/>
        <v>-2.7509649999999999</v>
      </c>
      <c r="M25" s="6">
        <f t="shared" si="2"/>
        <v>2.7415120000002382</v>
      </c>
      <c r="N25" s="6">
        <f t="shared" si="3"/>
        <v>-1.7533540000000001</v>
      </c>
      <c r="O25" s="6">
        <f t="shared" si="4"/>
        <v>0</v>
      </c>
      <c r="U25" s="14"/>
      <c r="V25" s="14"/>
      <c r="W25" s="14"/>
      <c r="X25" s="14"/>
      <c r="Y25" s="14"/>
      <c r="Z25" s="14"/>
      <c r="AA25" s="14"/>
      <c r="AG25" s="25"/>
      <c r="AI25" s="26"/>
      <c r="AJ25" s="26"/>
      <c r="AK25" s="26"/>
      <c r="AL25" s="26"/>
      <c r="AM25" s="26">
        <f t="shared" si="5"/>
        <v>0</v>
      </c>
    </row>
    <row r="26" spans="1:39">
      <c r="A26" s="20" t="s">
        <v>9</v>
      </c>
      <c r="B26" s="18">
        <v>39114</v>
      </c>
      <c r="C26" s="19">
        <v>1317857423.2832065</v>
      </c>
      <c r="D26" s="19">
        <v>1313028236.2832065</v>
      </c>
      <c r="E26" s="19">
        <v>1309060401.2832067</v>
      </c>
      <c r="F26" s="19">
        <v>1311471913.2832065</v>
      </c>
      <c r="G26" s="19">
        <v>1314189246.2832065</v>
      </c>
      <c r="H26" s="19">
        <v>1314189246.2832065</v>
      </c>
      <c r="K26" s="6">
        <f t="shared" si="0"/>
        <v>-4.8291870000000001</v>
      </c>
      <c r="L26" s="6">
        <f t="shared" si="1"/>
        <v>-3.9678349999997615</v>
      </c>
      <c r="M26" s="6">
        <f t="shared" si="2"/>
        <v>2.4115119999997616</v>
      </c>
      <c r="N26" s="6">
        <f t="shared" si="3"/>
        <v>2.717333</v>
      </c>
      <c r="O26" s="6">
        <f t="shared" si="4"/>
        <v>0</v>
      </c>
      <c r="U26" s="14"/>
      <c r="V26" s="14"/>
      <c r="W26" s="14"/>
      <c r="X26" s="14"/>
      <c r="Y26" s="14"/>
      <c r="Z26" s="14"/>
      <c r="AA26" s="14"/>
      <c r="AG26" s="25"/>
      <c r="AI26" s="26"/>
      <c r="AJ26" s="26"/>
      <c r="AK26" s="26"/>
      <c r="AL26" s="26"/>
      <c r="AM26" s="26">
        <f t="shared" si="5"/>
        <v>0</v>
      </c>
    </row>
    <row r="27" spans="1:39">
      <c r="A27" s="20" t="s">
        <v>9</v>
      </c>
      <c r="B27" s="18">
        <v>39142</v>
      </c>
      <c r="C27" s="19">
        <v>1198353014.6514301</v>
      </c>
      <c r="D27" s="19">
        <v>1192638069.6514301</v>
      </c>
      <c r="E27" s="19">
        <v>1185952074.6514301</v>
      </c>
      <c r="F27" s="19">
        <v>1187212976.6514301</v>
      </c>
      <c r="G27" s="19">
        <v>1191096207.6514301</v>
      </c>
      <c r="H27" s="19">
        <v>1191096207.6514301</v>
      </c>
      <c r="K27" s="6">
        <f t="shared" si="0"/>
        <v>-5.7149450000000002</v>
      </c>
      <c r="L27" s="6">
        <f t="shared" si="1"/>
        <v>-6.6859950000000001</v>
      </c>
      <c r="M27" s="6">
        <f t="shared" si="2"/>
        <v>1.260902</v>
      </c>
      <c r="N27" s="6">
        <f t="shared" si="3"/>
        <v>3.8832309999999999</v>
      </c>
      <c r="O27" s="6">
        <f t="shared" si="4"/>
        <v>0</v>
      </c>
      <c r="T27" s="14"/>
      <c r="U27" s="14"/>
      <c r="V27" s="14"/>
      <c r="W27" s="14"/>
      <c r="X27" s="14"/>
      <c r="Y27" s="14"/>
      <c r="Z27" s="14"/>
      <c r="AA27" s="14"/>
      <c r="AG27" s="25"/>
      <c r="AI27" s="26"/>
      <c r="AJ27" s="26"/>
      <c r="AK27" s="26"/>
      <c r="AL27" s="26"/>
      <c r="AM27" s="26">
        <f t="shared" si="5"/>
        <v>0</v>
      </c>
    </row>
    <row r="28" spans="1:39">
      <c r="A28" s="20" t="s">
        <v>9</v>
      </c>
      <c r="B28" s="18">
        <v>39173</v>
      </c>
      <c r="C28" s="19">
        <v>1035665601.392747</v>
      </c>
      <c r="D28" s="19">
        <v>1031391760.392747</v>
      </c>
      <c r="E28" s="19">
        <v>1022003381.392747</v>
      </c>
      <c r="F28" s="19">
        <v>1021558616.3927472</v>
      </c>
      <c r="G28" s="19">
        <v>1025340816.3927473</v>
      </c>
      <c r="H28" s="19">
        <v>1025340816.3927473</v>
      </c>
      <c r="K28" s="6">
        <f t="shared" si="0"/>
        <v>-4.273841</v>
      </c>
      <c r="L28" s="6">
        <f t="shared" si="1"/>
        <v>-9.3883790000000005</v>
      </c>
      <c r="M28" s="6">
        <f t="shared" si="2"/>
        <v>-0.44476499999988078</v>
      </c>
      <c r="N28" s="6">
        <f t="shared" si="3"/>
        <v>3.782200000000119</v>
      </c>
      <c r="O28" s="6">
        <f t="shared" si="4"/>
        <v>0</v>
      </c>
      <c r="T28" s="14"/>
      <c r="U28" s="14"/>
      <c r="V28" s="14"/>
      <c r="W28" s="14"/>
      <c r="X28" s="14"/>
      <c r="Y28" s="14"/>
      <c r="Z28" s="14"/>
      <c r="AA28" s="14"/>
      <c r="AG28" s="25"/>
      <c r="AI28" s="26"/>
      <c r="AJ28" s="26"/>
      <c r="AK28" s="26"/>
      <c r="AL28" s="26"/>
      <c r="AM28" s="26">
        <f t="shared" si="5"/>
        <v>-9.9134470958173182E-3</v>
      </c>
    </row>
    <row r="29" spans="1:39">
      <c r="A29" s="20" t="s">
        <v>9</v>
      </c>
      <c r="B29" s="18">
        <v>39203</v>
      </c>
      <c r="C29" s="19">
        <v>996787152.13478959</v>
      </c>
      <c r="D29" s="19">
        <v>997176450.13478971</v>
      </c>
      <c r="E29" s="19">
        <v>997025150.13478971</v>
      </c>
      <c r="F29" s="19">
        <v>995331660.13478971</v>
      </c>
      <c r="G29" s="19">
        <v>999614236.13478959</v>
      </c>
      <c r="H29" s="19">
        <v>999614236.13478959</v>
      </c>
      <c r="K29" s="6">
        <f t="shared" si="0"/>
        <v>0.38929800000011922</v>
      </c>
      <c r="L29" s="6">
        <f t="shared" si="1"/>
        <v>-0.15129999999999999</v>
      </c>
      <c r="M29" s="6">
        <f t="shared" si="2"/>
        <v>-1.6934899999999999</v>
      </c>
      <c r="N29" s="6">
        <f t="shared" si="3"/>
        <v>4.2825759999998807</v>
      </c>
      <c r="O29" s="6">
        <f t="shared" si="4"/>
        <v>0</v>
      </c>
      <c r="T29" s="14"/>
      <c r="U29" s="14"/>
      <c r="V29" s="14"/>
      <c r="W29" s="14"/>
      <c r="X29" s="14"/>
      <c r="Y29" s="14"/>
      <c r="Z29" s="14"/>
      <c r="AA29" s="14"/>
      <c r="AG29" s="25"/>
      <c r="AI29" s="26"/>
      <c r="AJ29" s="26"/>
      <c r="AK29" s="26"/>
      <c r="AL29" s="26"/>
      <c r="AM29" s="26">
        <f t="shared" si="5"/>
        <v>0</v>
      </c>
    </row>
    <row r="30" spans="1:39">
      <c r="A30" s="20" t="s">
        <v>9</v>
      </c>
      <c r="B30" s="18">
        <v>39234</v>
      </c>
      <c r="C30" s="19">
        <v>935637527.95949185</v>
      </c>
      <c r="D30" s="19">
        <v>928861906.95949185</v>
      </c>
      <c r="E30" s="19">
        <v>928454624.95949185</v>
      </c>
      <c r="F30" s="19">
        <v>921383136.95949185</v>
      </c>
      <c r="G30" s="19">
        <v>924467003.95949185</v>
      </c>
      <c r="H30" s="19">
        <v>924467003.95949185</v>
      </c>
      <c r="K30" s="6">
        <f t="shared" si="0"/>
        <v>-6.7756210000000001</v>
      </c>
      <c r="L30" s="6">
        <f t="shared" si="1"/>
        <v>-0.40728199999999998</v>
      </c>
      <c r="M30" s="6">
        <f t="shared" si="2"/>
        <v>-7.0714880000000004</v>
      </c>
      <c r="N30" s="6">
        <f t="shared" si="3"/>
        <v>3.0838670000000001</v>
      </c>
      <c r="O30" s="6">
        <f t="shared" si="4"/>
        <v>0</v>
      </c>
      <c r="T30" s="14"/>
      <c r="U30" s="14"/>
      <c r="V30" s="14"/>
      <c r="W30" s="14"/>
      <c r="X30" s="14"/>
      <c r="Y30" s="14"/>
      <c r="Z30" s="14"/>
      <c r="AA30" s="14"/>
      <c r="AG30" s="25"/>
      <c r="AI30" s="26"/>
      <c r="AJ30" s="26"/>
      <c r="AK30" s="26"/>
      <c r="AL30" s="26"/>
      <c r="AM30" s="26">
        <f t="shared" si="5"/>
        <v>0</v>
      </c>
    </row>
    <row r="31" spans="1:39">
      <c r="A31" s="20" t="s">
        <v>9</v>
      </c>
      <c r="B31" s="18">
        <v>39264</v>
      </c>
      <c r="C31" s="19">
        <v>930803465.04503739</v>
      </c>
      <c r="D31" s="19">
        <v>929057148.04503739</v>
      </c>
      <c r="E31" s="19">
        <v>919655319.04503739</v>
      </c>
      <c r="F31" s="19">
        <v>910225228.04503739</v>
      </c>
      <c r="G31" s="19">
        <v>912786045.04503739</v>
      </c>
      <c r="H31" s="19">
        <v>912786045.04503739</v>
      </c>
      <c r="K31" s="6">
        <f t="shared" si="0"/>
        <v>-1.7463169999999999</v>
      </c>
      <c r="L31" s="6">
        <f t="shared" si="1"/>
        <v>-9.4018289999999993</v>
      </c>
      <c r="M31" s="6">
        <f t="shared" si="2"/>
        <v>-9.4300909999999991</v>
      </c>
      <c r="N31" s="6">
        <f t="shared" si="3"/>
        <v>2.5608170000000001</v>
      </c>
      <c r="O31" s="6">
        <f t="shared" si="4"/>
        <v>0</v>
      </c>
      <c r="T31" s="14"/>
      <c r="U31" s="14"/>
      <c r="V31" s="14"/>
      <c r="W31" s="14"/>
      <c r="X31" s="14"/>
      <c r="Y31" s="14"/>
      <c r="Z31" s="14"/>
      <c r="AA31" s="14"/>
      <c r="AG31" s="25"/>
      <c r="AI31" s="26"/>
      <c r="AJ31" s="26"/>
      <c r="AK31" s="26"/>
      <c r="AL31" s="26"/>
      <c r="AM31" s="26">
        <f t="shared" si="5"/>
        <v>0</v>
      </c>
    </row>
    <row r="32" spans="1:39">
      <c r="A32" s="20" t="s">
        <v>9</v>
      </c>
      <c r="B32" s="18">
        <v>39295</v>
      </c>
      <c r="C32" s="19">
        <v>966680357.49181962</v>
      </c>
      <c r="D32" s="19">
        <v>971030690.4918195</v>
      </c>
      <c r="E32" s="19">
        <v>968505956.49181962</v>
      </c>
      <c r="F32" s="19">
        <v>957900177.49181962</v>
      </c>
      <c r="G32" s="19">
        <v>958112978.49181962</v>
      </c>
      <c r="H32" s="19">
        <v>958112978.49181962</v>
      </c>
      <c r="K32" s="6">
        <f t="shared" si="0"/>
        <v>4.350332999999881</v>
      </c>
      <c r="L32" s="6">
        <f t="shared" si="1"/>
        <v>-2.5247339999998806</v>
      </c>
      <c r="M32" s="6">
        <f t="shared" si="2"/>
        <v>-10.605779</v>
      </c>
      <c r="N32" s="6">
        <f t="shared" si="3"/>
        <v>0.21280099999999999</v>
      </c>
      <c r="O32" s="6">
        <f t="shared" si="4"/>
        <v>0</v>
      </c>
      <c r="T32" s="14"/>
      <c r="U32" s="14"/>
      <c r="V32" s="14"/>
      <c r="W32" s="14"/>
      <c r="X32" s="14"/>
      <c r="Y32" s="14"/>
      <c r="Z32" s="14"/>
      <c r="AA32" s="14"/>
      <c r="AG32" s="25"/>
      <c r="AI32" s="26"/>
      <c r="AJ32" s="26"/>
      <c r="AK32" s="26"/>
      <c r="AL32" s="26"/>
      <c r="AM32" s="26">
        <f t="shared" si="5"/>
        <v>0</v>
      </c>
    </row>
    <row r="33" spans="1:39">
      <c r="A33" s="20" t="s">
        <v>9</v>
      </c>
      <c r="B33" s="18">
        <v>39326</v>
      </c>
      <c r="C33" s="19">
        <v>964701135.46193409</v>
      </c>
      <c r="D33" s="19">
        <v>969393161.46193409</v>
      </c>
      <c r="E33" s="19">
        <v>974263091.46193409</v>
      </c>
      <c r="F33" s="19">
        <v>965278617.46193409</v>
      </c>
      <c r="G33" s="19">
        <v>962396130.46193409</v>
      </c>
      <c r="H33" s="19">
        <v>962374909.46193421</v>
      </c>
      <c r="K33" s="6">
        <f t="shared" si="0"/>
        <v>4.6920260000000003</v>
      </c>
      <c r="L33" s="6">
        <f t="shared" si="1"/>
        <v>4.8699300000000001</v>
      </c>
      <c r="M33" s="6">
        <f t="shared" si="2"/>
        <v>-8.9844740000000005</v>
      </c>
      <c r="N33" s="6">
        <f t="shared" si="3"/>
        <v>-2.8824869999999998</v>
      </c>
      <c r="O33" s="6">
        <f t="shared" si="4"/>
        <v>-2.122099999988079E-2</v>
      </c>
      <c r="T33" s="14"/>
      <c r="U33" s="14"/>
      <c r="V33" s="14"/>
      <c r="W33" s="14"/>
      <c r="X33" s="14"/>
      <c r="Y33" s="14"/>
      <c r="Z33" s="14"/>
      <c r="AA33" s="14"/>
      <c r="AG33" s="25"/>
      <c r="AI33" s="26"/>
      <c r="AJ33" s="26"/>
      <c r="AK33" s="26"/>
      <c r="AL33" s="26"/>
      <c r="AM33" s="26">
        <f t="shared" si="5"/>
        <v>0</v>
      </c>
    </row>
    <row r="34" spans="1:39">
      <c r="A34" s="20" t="s">
        <v>9</v>
      </c>
      <c r="B34" s="18">
        <v>39356</v>
      </c>
      <c r="C34" s="19">
        <v>1123073889.2162559</v>
      </c>
      <c r="D34" s="19">
        <v>1129463969.2162557</v>
      </c>
      <c r="E34" s="19">
        <v>1139919411.2162557</v>
      </c>
      <c r="F34" s="19">
        <v>1139609006.2162557</v>
      </c>
      <c r="G34" s="19">
        <v>1135741608.2162557</v>
      </c>
      <c r="H34" s="19">
        <v>1135741608.2162557</v>
      </c>
      <c r="K34" s="6">
        <f t="shared" si="0"/>
        <v>6.3900799999997613</v>
      </c>
      <c r="L34" s="6">
        <f t="shared" si="1"/>
        <v>10.455442</v>
      </c>
      <c r="M34" s="6">
        <f t="shared" si="2"/>
        <v>-0.31040499999999999</v>
      </c>
      <c r="N34" s="6">
        <f t="shared" si="3"/>
        <v>-3.8673980000000001</v>
      </c>
      <c r="O34" s="6">
        <f t="shared" si="4"/>
        <v>0</v>
      </c>
      <c r="T34" s="14"/>
      <c r="U34" s="14"/>
      <c r="V34" s="14"/>
      <c r="W34" s="14"/>
      <c r="X34" s="14"/>
      <c r="Y34" s="14"/>
      <c r="Z34" s="14"/>
      <c r="AA34" s="14"/>
      <c r="AG34" s="25"/>
      <c r="AI34" s="26"/>
      <c r="AJ34" s="26"/>
      <c r="AK34" s="26"/>
      <c r="AL34" s="26"/>
      <c r="AM34" s="33">
        <f t="shared" si="5"/>
        <v>0</v>
      </c>
    </row>
    <row r="35" spans="1:39">
      <c r="A35" s="20" t="s">
        <v>9</v>
      </c>
      <c r="B35" s="18">
        <v>39387</v>
      </c>
      <c r="C35" s="19">
        <v>1295901474.3333335</v>
      </c>
      <c r="D35" s="19">
        <v>1300580710.3333335</v>
      </c>
      <c r="E35" s="19">
        <v>1312431623.3333335</v>
      </c>
      <c r="F35" s="19">
        <v>1315598535.3333333</v>
      </c>
      <c r="G35" s="19">
        <v>1311093529.3333333</v>
      </c>
      <c r="H35" s="19">
        <v>1311093529.3333333</v>
      </c>
      <c r="K35" s="6">
        <f t="shared" si="0"/>
        <v>4.6792360000000004</v>
      </c>
      <c r="L35" s="6">
        <f t="shared" si="1"/>
        <v>11.850913</v>
      </c>
      <c r="M35" s="6">
        <f t="shared" si="2"/>
        <v>3.1669119999997615</v>
      </c>
      <c r="N35" s="6">
        <f t="shared" si="3"/>
        <v>-4.5050059999999998</v>
      </c>
      <c r="O35" s="6">
        <f t="shared" si="4"/>
        <v>0</v>
      </c>
      <c r="T35" s="14"/>
      <c r="U35" s="14"/>
      <c r="V35" s="14"/>
      <c r="W35" s="14"/>
      <c r="X35" s="14"/>
      <c r="Y35" s="14"/>
      <c r="Z35" s="14"/>
      <c r="AA35" s="14"/>
      <c r="AG35" s="25"/>
      <c r="AI35" s="26"/>
      <c r="AJ35" s="26"/>
      <c r="AK35" s="26"/>
      <c r="AL35" s="26"/>
      <c r="AM35" s="26">
        <f t="shared" si="5"/>
        <v>0</v>
      </c>
    </row>
    <row r="36" spans="1:39">
      <c r="A36" s="20" t="s">
        <v>9</v>
      </c>
      <c r="B36" s="18">
        <v>39417</v>
      </c>
      <c r="C36" s="19">
        <v>1438695427.6666665</v>
      </c>
      <c r="D36" s="19">
        <v>1443227256.6666665</v>
      </c>
      <c r="E36" s="19">
        <v>1452912801.6666665</v>
      </c>
      <c r="F36" s="19">
        <v>1455445857.6666665</v>
      </c>
      <c r="G36" s="19">
        <v>1450062413.6666665</v>
      </c>
      <c r="H36" s="19">
        <v>1450062413.6666665</v>
      </c>
      <c r="K36" s="6">
        <f t="shared" ref="K36:K67" si="6">(D36-C36)/1000000</f>
        <v>4.5318290000000001</v>
      </c>
      <c r="L36" s="6">
        <f t="shared" ref="L36:L67" si="7">(E36-D36)/1000000</f>
        <v>9.6855449999999994</v>
      </c>
      <c r="M36" s="6">
        <f t="shared" ref="M36:M67" si="8">(F36-E36)/1000000</f>
        <v>2.5330560000000002</v>
      </c>
      <c r="N36" s="6">
        <f t="shared" ref="N36:N67" si="9">(G36-F36)/1000000</f>
        <v>-5.3834439999999999</v>
      </c>
      <c r="O36" s="6">
        <f t="shared" ref="O36:O67" si="10">(H36-G36)/1000000</f>
        <v>0</v>
      </c>
      <c r="T36" s="14"/>
      <c r="U36" s="14"/>
      <c r="V36" s="14"/>
      <c r="W36" s="14"/>
      <c r="X36" s="14"/>
      <c r="Y36" s="14"/>
      <c r="Z36" s="14"/>
      <c r="AA36" s="14"/>
      <c r="AG36" s="25"/>
      <c r="AI36" s="26"/>
      <c r="AJ36" s="26"/>
      <c r="AK36" s="26"/>
      <c r="AL36" s="26">
        <f>AF50*0.65+AF51*0.35</f>
        <v>0</v>
      </c>
      <c r="AM36" s="26">
        <f t="shared" si="5"/>
        <v>0</v>
      </c>
    </row>
    <row r="37" spans="1:39">
      <c r="A37" s="20" t="s">
        <v>9</v>
      </c>
      <c r="B37" s="18">
        <v>39448</v>
      </c>
      <c r="C37" s="19">
        <v>1440481993.9229898</v>
      </c>
      <c r="D37" s="19">
        <v>1446059828.9229898</v>
      </c>
      <c r="E37" s="19">
        <v>1454536981.9229901</v>
      </c>
      <c r="F37" s="19">
        <v>1458531660.9229898</v>
      </c>
      <c r="G37" s="19">
        <v>1454760315.9229898</v>
      </c>
      <c r="H37" s="19">
        <v>1454760315.9229898</v>
      </c>
      <c r="K37" s="6">
        <f t="shared" si="6"/>
        <v>5.5778350000000003</v>
      </c>
      <c r="L37" s="6">
        <f t="shared" si="7"/>
        <v>8.4771530000002393</v>
      </c>
      <c r="M37" s="6">
        <f t="shared" si="8"/>
        <v>3.9946789999997616</v>
      </c>
      <c r="N37" s="6">
        <f t="shared" si="9"/>
        <v>-3.7713450000000002</v>
      </c>
      <c r="O37" s="6">
        <f t="shared" si="10"/>
        <v>0</v>
      </c>
      <c r="T37" s="14"/>
      <c r="U37" s="14"/>
      <c r="V37" s="14"/>
      <c r="W37" s="14"/>
      <c r="X37" s="14"/>
      <c r="Y37" s="14"/>
      <c r="Z37" s="14"/>
      <c r="AA37" s="14"/>
      <c r="AG37" s="25"/>
      <c r="AI37" s="26"/>
      <c r="AJ37" s="26"/>
      <c r="AK37" s="26"/>
      <c r="AL37" s="26">
        <f t="shared" ref="AL37:AL78" si="11">AF51*0.65+AF52*0.35</f>
        <v>2.7521237959134388</v>
      </c>
      <c r="AM37" s="26">
        <f t="shared" si="5"/>
        <v>0</v>
      </c>
    </row>
    <row r="38" spans="1:39">
      <c r="A38" s="20" t="s">
        <v>9</v>
      </c>
      <c r="B38" s="18">
        <v>39479</v>
      </c>
      <c r="C38" s="19">
        <v>1266587500.3270013</v>
      </c>
      <c r="D38" s="19">
        <v>1268755226.3270013</v>
      </c>
      <c r="E38" s="19">
        <v>1274991098.3270013</v>
      </c>
      <c r="F38" s="19">
        <v>1278723222.3270013</v>
      </c>
      <c r="G38" s="19">
        <v>1276287875.3270013</v>
      </c>
      <c r="H38" s="19">
        <v>1276287875.3270013</v>
      </c>
      <c r="K38" s="6">
        <f t="shared" si="6"/>
        <v>2.167726</v>
      </c>
      <c r="L38" s="6">
        <f t="shared" si="7"/>
        <v>6.2358719999999996</v>
      </c>
      <c r="M38" s="6">
        <f t="shared" si="8"/>
        <v>3.7321240000000002</v>
      </c>
      <c r="N38" s="6">
        <f t="shared" si="9"/>
        <v>-2.4353470000000002</v>
      </c>
      <c r="O38" s="6">
        <f t="shared" si="10"/>
        <v>0</v>
      </c>
      <c r="T38" s="14"/>
      <c r="U38" s="14"/>
      <c r="V38" s="14"/>
      <c r="W38" s="14"/>
      <c r="X38" s="14"/>
      <c r="Y38" s="14"/>
      <c r="Z38" s="14"/>
      <c r="AA38" s="14"/>
      <c r="AF38" s="25"/>
      <c r="AG38" s="25"/>
      <c r="AI38" s="26"/>
      <c r="AJ38" s="26"/>
      <c r="AK38" s="26"/>
      <c r="AL38" s="26">
        <f t="shared" si="11"/>
        <v>7.6301027302852749</v>
      </c>
      <c r="AM38" s="26">
        <f t="shared" si="5"/>
        <v>0</v>
      </c>
    </row>
    <row r="39" spans="1:39">
      <c r="A39" s="20" t="s">
        <v>9</v>
      </c>
      <c r="B39" s="18">
        <v>39508</v>
      </c>
      <c r="C39" s="19">
        <v>1317280225.3440044</v>
      </c>
      <c r="D39" s="19">
        <v>1315024090.3440042</v>
      </c>
      <c r="E39" s="19">
        <v>1314933591.3440044</v>
      </c>
      <c r="F39" s="19">
        <v>1319097490.3440042</v>
      </c>
      <c r="G39" s="19">
        <v>1316309457.3440042</v>
      </c>
      <c r="H39" s="19">
        <v>1316309457.3440042</v>
      </c>
      <c r="K39" s="6">
        <f t="shared" si="6"/>
        <v>-2.2561350000002385</v>
      </c>
      <c r="L39" s="6">
        <f t="shared" si="7"/>
        <v>-9.0498999999761576E-2</v>
      </c>
      <c r="M39" s="6">
        <f t="shared" si="8"/>
        <v>4.1638989999997618</v>
      </c>
      <c r="N39" s="6">
        <f t="shared" si="9"/>
        <v>-2.788033</v>
      </c>
      <c r="O39" s="6">
        <f t="shared" si="10"/>
        <v>0</v>
      </c>
      <c r="V39" s="14"/>
      <c r="W39" s="14"/>
      <c r="X39" s="14"/>
      <c r="Y39" s="14"/>
      <c r="Z39" s="14"/>
      <c r="AA39" s="14"/>
      <c r="AF39" s="25"/>
      <c r="AG39" s="25"/>
      <c r="AI39" s="26"/>
      <c r="AJ39" s="26"/>
      <c r="AK39" s="26"/>
      <c r="AL39" s="26">
        <f t="shared" si="11"/>
        <v>6.5671765625172842</v>
      </c>
      <c r="AM39" s="26">
        <f t="shared" si="5"/>
        <v>0</v>
      </c>
    </row>
    <row r="40" spans="1:39">
      <c r="A40" s="20" t="s">
        <v>9</v>
      </c>
      <c r="B40" s="18">
        <v>39539</v>
      </c>
      <c r="C40" s="19">
        <v>1082658331.4691975</v>
      </c>
      <c r="D40" s="19">
        <v>1081795570.4691975</v>
      </c>
      <c r="E40" s="19">
        <v>1075739773.4691975</v>
      </c>
      <c r="F40" s="19">
        <v>1077308301.4691975</v>
      </c>
      <c r="G40" s="19">
        <v>1075339281.4691975</v>
      </c>
      <c r="H40" s="19">
        <v>1075339281.4691975</v>
      </c>
      <c r="K40" s="6">
        <f t="shared" si="6"/>
        <v>-0.862761</v>
      </c>
      <c r="L40" s="6">
        <f t="shared" si="7"/>
        <v>-6.0557970000000001</v>
      </c>
      <c r="M40" s="6">
        <f t="shared" si="8"/>
        <v>1.5685279999999999</v>
      </c>
      <c r="N40" s="6">
        <f t="shared" si="9"/>
        <v>-1.96902</v>
      </c>
      <c r="O40" s="6">
        <f t="shared" si="10"/>
        <v>0</v>
      </c>
      <c r="Q40" s="14">
        <f t="shared" ref="Q40:U51" si="12">((D28+D16)-($C28+$C16))/($C28+$C16)</f>
        <v>-9.5954029090347692E-4</v>
      </c>
      <c r="R40" s="14">
        <f t="shared" si="12"/>
        <v>-9.086057963428467E-3</v>
      </c>
      <c r="S40" s="14">
        <f t="shared" si="12"/>
        <v>-7.1963380185446459E-3</v>
      </c>
      <c r="T40" s="14">
        <f t="shared" si="12"/>
        <v>-5.5852185683532782E-4</v>
      </c>
      <c r="U40" s="14">
        <f t="shared" si="12"/>
        <v>-5.5852185683532782E-4</v>
      </c>
      <c r="V40" s="14"/>
      <c r="W40" s="14"/>
      <c r="X40" s="14"/>
      <c r="Y40" s="14"/>
      <c r="Z40" s="14"/>
      <c r="AA40" s="14"/>
      <c r="AF40" s="25"/>
      <c r="AG40" s="25"/>
      <c r="AI40" s="26"/>
      <c r="AJ40" s="26"/>
      <c r="AK40" s="26"/>
      <c r="AL40" s="26">
        <f t="shared" si="11"/>
        <v>4.8919308745690486</v>
      </c>
      <c r="AM40" s="26">
        <f t="shared" si="5"/>
        <v>-1.0292253529888384E-2</v>
      </c>
    </row>
    <row r="41" spans="1:39">
      <c r="A41" s="20" t="s">
        <v>9</v>
      </c>
      <c r="B41" s="18">
        <v>39569</v>
      </c>
      <c r="C41" s="19">
        <v>1031560523.3621422</v>
      </c>
      <c r="D41" s="19">
        <v>1031458461.3621423</v>
      </c>
      <c r="E41" s="19">
        <v>1026197878.3621423</v>
      </c>
      <c r="F41" s="19">
        <v>1025241506.3621422</v>
      </c>
      <c r="G41" s="19">
        <v>1023323216.3621422</v>
      </c>
      <c r="H41" s="19">
        <v>1023323216.3621422</v>
      </c>
      <c r="K41" s="6">
        <f t="shared" si="6"/>
        <v>-0.10206199999988079</v>
      </c>
      <c r="L41" s="6">
        <f t="shared" si="7"/>
        <v>-5.2605829999999996</v>
      </c>
      <c r="M41" s="6">
        <f t="shared" si="8"/>
        <v>-0.95637200000011924</v>
      </c>
      <c r="N41" s="6">
        <f t="shared" si="9"/>
        <v>-1.9182900000000001</v>
      </c>
      <c r="O41" s="6">
        <f t="shared" si="10"/>
        <v>0</v>
      </c>
      <c r="Q41" s="14">
        <f t="shared" si="12"/>
        <v>1.717625008867935E-3</v>
      </c>
      <c r="R41" s="14">
        <f t="shared" si="12"/>
        <v>-7.4266528257839947E-4</v>
      </c>
      <c r="S41" s="14">
        <f t="shared" si="12"/>
        <v>-1.5936542517668373E-4</v>
      </c>
      <c r="T41" s="14">
        <f t="shared" si="12"/>
        <v>7.3920024163597739E-3</v>
      </c>
      <c r="U41" s="14">
        <f t="shared" si="12"/>
        <v>7.3920024163597739E-3</v>
      </c>
      <c r="V41" s="14"/>
      <c r="W41" s="14"/>
      <c r="X41" s="14"/>
      <c r="Y41" s="14"/>
      <c r="Z41" s="14"/>
      <c r="AA41" s="14"/>
      <c r="AF41" s="25"/>
      <c r="AG41" s="25"/>
      <c r="AI41" s="26"/>
      <c r="AJ41" s="26"/>
      <c r="AK41" s="26"/>
      <c r="AL41" s="26">
        <f t="shared" si="11"/>
        <v>3.0071046288259051</v>
      </c>
      <c r="AM41" s="26">
        <f t="shared" si="5"/>
        <v>0</v>
      </c>
    </row>
    <row r="42" spans="1:39">
      <c r="A42" s="20" t="s">
        <v>9</v>
      </c>
      <c r="B42" s="18">
        <v>39600</v>
      </c>
      <c r="C42" s="19">
        <v>876082824.56239307</v>
      </c>
      <c r="D42" s="19">
        <v>879369613.56239307</v>
      </c>
      <c r="E42" s="19">
        <v>876478339.56239307</v>
      </c>
      <c r="F42" s="19">
        <v>874217396.56239307</v>
      </c>
      <c r="G42" s="19">
        <v>872370960.56239307</v>
      </c>
      <c r="H42" s="19">
        <v>872370960.56239307</v>
      </c>
      <c r="K42" s="6">
        <f t="shared" si="6"/>
        <v>3.2867890000000002</v>
      </c>
      <c r="L42" s="6">
        <f t="shared" si="7"/>
        <v>-2.8912740000000001</v>
      </c>
      <c r="M42" s="6">
        <f t="shared" si="8"/>
        <v>-2.2609430000000001</v>
      </c>
      <c r="N42" s="6">
        <f t="shared" si="9"/>
        <v>-1.846436</v>
      </c>
      <c r="O42" s="6">
        <f t="shared" si="10"/>
        <v>0</v>
      </c>
      <c r="Q42" s="14">
        <f t="shared" si="12"/>
        <v>-2.9473798643386956E-3</v>
      </c>
      <c r="R42" s="14">
        <f t="shared" si="12"/>
        <v>-4.4510029488365795E-3</v>
      </c>
      <c r="S42" s="14">
        <f t="shared" si="12"/>
        <v>-8.2427301096849436E-3</v>
      </c>
      <c r="T42" s="14">
        <f t="shared" si="12"/>
        <v>-1.8025229203449324E-3</v>
      </c>
      <c r="U42" s="14">
        <f t="shared" si="12"/>
        <v>-1.8025229203449324E-3</v>
      </c>
      <c r="V42" s="14"/>
      <c r="W42" s="14"/>
      <c r="X42" s="14"/>
      <c r="Y42" s="14"/>
      <c r="Z42" s="14"/>
      <c r="AA42" s="14"/>
      <c r="AF42" s="25"/>
      <c r="AG42" s="25"/>
      <c r="AI42" s="26"/>
      <c r="AJ42" s="26"/>
      <c r="AK42" s="26"/>
      <c r="AL42" s="26">
        <f t="shared" si="11"/>
        <v>0.39033544841908852</v>
      </c>
      <c r="AM42" s="26">
        <f t="shared" si="5"/>
        <v>0</v>
      </c>
    </row>
    <row r="43" spans="1:39">
      <c r="A43" s="20" t="s">
        <v>9</v>
      </c>
      <c r="B43" s="18">
        <v>39630</v>
      </c>
      <c r="C43" s="19">
        <v>923141172.01888216</v>
      </c>
      <c r="D43" s="19">
        <v>925985647.01888216</v>
      </c>
      <c r="E43" s="19">
        <v>925703386.01888216</v>
      </c>
      <c r="F43" s="19">
        <v>922886364.01888216</v>
      </c>
      <c r="G43" s="19">
        <v>922072544.01888227</v>
      </c>
      <c r="H43" s="19">
        <v>921605696.01888216</v>
      </c>
      <c r="K43" s="6">
        <f t="shared" si="6"/>
        <v>2.8444750000000001</v>
      </c>
      <c r="L43" s="6">
        <f t="shared" si="7"/>
        <v>-0.28226099999999998</v>
      </c>
      <c r="M43" s="6">
        <f t="shared" si="8"/>
        <v>-2.8170220000000001</v>
      </c>
      <c r="N43" s="6">
        <f t="shared" si="9"/>
        <v>-0.81381999999988075</v>
      </c>
      <c r="O43" s="6">
        <f t="shared" si="10"/>
        <v>-0.46684800000011922</v>
      </c>
      <c r="Q43" s="14">
        <f t="shared" si="12"/>
        <v>3.1273703447055168E-4</v>
      </c>
      <c r="R43" s="14">
        <f t="shared" si="12"/>
        <v>-4.6421877807544818E-3</v>
      </c>
      <c r="S43" s="14">
        <f t="shared" si="12"/>
        <v>-1.0530902859321805E-2</v>
      </c>
      <c r="T43" s="14">
        <f t="shared" si="12"/>
        <v>-6.3322755897153929E-3</v>
      </c>
      <c r="U43" s="14">
        <f t="shared" si="12"/>
        <v>-6.3322755897153929E-3</v>
      </c>
      <c r="V43" s="14"/>
      <c r="W43" s="14"/>
      <c r="X43" s="14"/>
      <c r="Y43" s="14"/>
      <c r="Z43" s="14"/>
      <c r="AA43" s="14"/>
      <c r="AF43" s="25"/>
      <c r="AG43" s="25"/>
      <c r="AI43" s="26"/>
      <c r="AJ43" s="26"/>
      <c r="AK43" s="26">
        <f>AE51*0.1+AE52*0.9</f>
        <v>2.0147198119315406</v>
      </c>
      <c r="AL43" s="26">
        <f t="shared" si="11"/>
        <v>-1.5944711592654466</v>
      </c>
      <c r="AM43" s="26">
        <f t="shared" si="5"/>
        <v>0</v>
      </c>
    </row>
    <row r="44" spans="1:39">
      <c r="A44" s="20" t="s">
        <v>9</v>
      </c>
      <c r="B44" s="18">
        <v>39661</v>
      </c>
      <c r="C44" s="19">
        <v>915658421.14156771</v>
      </c>
      <c r="D44" s="19">
        <v>919119625.14156771</v>
      </c>
      <c r="E44" s="19">
        <v>922105944.14156759</v>
      </c>
      <c r="F44" s="19">
        <v>920367416.14156771</v>
      </c>
      <c r="G44" s="19">
        <v>921138884.14156771</v>
      </c>
      <c r="H44" s="19">
        <v>915972772.14156771</v>
      </c>
      <c r="K44" s="6">
        <f t="shared" si="6"/>
        <v>3.4612039999999999</v>
      </c>
      <c r="L44" s="6">
        <f t="shared" si="7"/>
        <v>2.9863189999998809</v>
      </c>
      <c r="M44" s="6">
        <f t="shared" si="8"/>
        <v>-1.7385279999998808</v>
      </c>
      <c r="N44" s="6">
        <f t="shared" si="9"/>
        <v>0.77146800000000004</v>
      </c>
      <c r="O44" s="6">
        <f t="shared" si="10"/>
        <v>-5.166112</v>
      </c>
      <c r="Q44" s="14">
        <f t="shared" si="12"/>
        <v>5.6992405455483707E-3</v>
      </c>
      <c r="R44" s="14">
        <f t="shared" si="12"/>
        <v>7.2317245163190796E-3</v>
      </c>
      <c r="S44" s="14">
        <f t="shared" si="12"/>
        <v>1.4035839093342658E-3</v>
      </c>
      <c r="T44" s="14">
        <f t="shared" si="12"/>
        <v>2.7998754521111179E-3</v>
      </c>
      <c r="U44" s="14">
        <f t="shared" si="12"/>
        <v>2.7998754521111179E-3</v>
      </c>
      <c r="V44" s="14"/>
      <c r="W44" s="14"/>
      <c r="X44" s="14"/>
      <c r="Y44" s="14"/>
      <c r="Z44" s="14"/>
      <c r="AA44" s="14"/>
      <c r="AF44" s="25"/>
      <c r="AG44" s="25"/>
      <c r="AI44" s="26"/>
      <c r="AJ44" s="26"/>
      <c r="AK44" s="26">
        <f t="shared" ref="AK44:AK84" si="13">AE52*0.1+AE53*0.9</f>
        <v>0.72420507952251778</v>
      </c>
      <c r="AL44" s="26">
        <f t="shared" si="11"/>
        <v>-2.36637630644812</v>
      </c>
      <c r="AM44" s="26">
        <f t="shared" si="5"/>
        <v>0</v>
      </c>
    </row>
    <row r="45" spans="1:39">
      <c r="A45" s="20" t="s">
        <v>9</v>
      </c>
      <c r="B45" s="18">
        <v>39692</v>
      </c>
      <c r="C45" s="19">
        <v>930728674.44795012</v>
      </c>
      <c r="D45" s="19">
        <v>934858746.44795012</v>
      </c>
      <c r="E45" s="19">
        <v>942093234.44795012</v>
      </c>
      <c r="F45" s="19">
        <v>942035688.44795012</v>
      </c>
      <c r="G45" s="19">
        <v>944281715.44795024</v>
      </c>
      <c r="H45" s="19">
        <v>940876336.44795012</v>
      </c>
      <c r="K45" s="6">
        <f t="shared" si="6"/>
        <v>4.1300720000000002</v>
      </c>
      <c r="L45" s="6">
        <f t="shared" si="7"/>
        <v>7.2344879999999998</v>
      </c>
      <c r="M45" s="6">
        <f t="shared" si="8"/>
        <v>-5.7546E-2</v>
      </c>
      <c r="N45" s="6">
        <f t="shared" si="9"/>
        <v>2.2460270000001192</v>
      </c>
      <c r="O45" s="6">
        <f t="shared" si="10"/>
        <v>-3.4053790000001194</v>
      </c>
      <c r="Q45" s="14">
        <f t="shared" si="12"/>
        <v>4.4879592912812653E-3</v>
      </c>
      <c r="R45" s="14">
        <f t="shared" si="12"/>
        <v>1.2033647718978469E-2</v>
      </c>
      <c r="S45" s="14">
        <f t="shared" si="12"/>
        <v>8.1802965612541457E-3</v>
      </c>
      <c r="T45" s="14">
        <f t="shared" si="12"/>
        <v>6.8574596087773703E-3</v>
      </c>
      <c r="U45" s="14">
        <f t="shared" si="12"/>
        <v>6.8465744070355045E-3</v>
      </c>
      <c r="V45" s="14"/>
      <c r="W45" s="14"/>
      <c r="X45" s="14"/>
      <c r="Y45" s="14"/>
      <c r="Z45" s="14"/>
      <c r="AA45" s="14"/>
      <c r="AE45" s="25"/>
      <c r="AF45" s="25"/>
      <c r="AG45" s="25"/>
      <c r="AI45" s="26"/>
      <c r="AJ45" s="26"/>
      <c r="AK45" s="26">
        <f t="shared" si="13"/>
        <v>-2.804265481704693</v>
      </c>
      <c r="AL45" s="26">
        <f t="shared" si="11"/>
        <v>-2.8450439343721774</v>
      </c>
      <c r="AM45" s="26">
        <f t="shared" si="5"/>
        <v>0</v>
      </c>
    </row>
    <row r="46" spans="1:39">
      <c r="A46" s="20" t="s">
        <v>9</v>
      </c>
      <c r="B46" s="18">
        <v>39722</v>
      </c>
      <c r="C46" s="19">
        <v>1160960647.7492614</v>
      </c>
      <c r="D46" s="19">
        <v>1166647353.7492614</v>
      </c>
      <c r="E46" s="19">
        <v>1177310176.7492611</v>
      </c>
      <c r="F46" s="19">
        <v>1180397104.7492611</v>
      </c>
      <c r="G46" s="19">
        <v>1183016642.7492611</v>
      </c>
      <c r="H46" s="19">
        <v>1179994063.7492611</v>
      </c>
      <c r="K46" s="6">
        <f t="shared" si="6"/>
        <v>5.686706</v>
      </c>
      <c r="L46" s="6">
        <f t="shared" si="7"/>
        <v>10.662822999999761</v>
      </c>
      <c r="M46" s="6">
        <f t="shared" si="8"/>
        <v>3.0869279999999999</v>
      </c>
      <c r="N46" s="6">
        <f t="shared" si="9"/>
        <v>2.6195379999999999</v>
      </c>
      <c r="O46" s="6">
        <f t="shared" si="10"/>
        <v>-3.0225789999999999</v>
      </c>
      <c r="Q46" s="14">
        <f t="shared" si="12"/>
        <v>4.6182367298113411E-3</v>
      </c>
      <c r="R46" s="14">
        <f t="shared" si="12"/>
        <v>1.3396339745671356E-2</v>
      </c>
      <c r="S46" s="14">
        <f t="shared" si="12"/>
        <v>1.4769908087390612E-2</v>
      </c>
      <c r="T46" s="14">
        <f t="shared" si="12"/>
        <v>1.2808859837589812E-2</v>
      </c>
      <c r="U46" s="14">
        <f t="shared" si="12"/>
        <v>1.2808859837589812E-2</v>
      </c>
      <c r="V46" s="14"/>
      <c r="W46" s="14"/>
      <c r="X46" s="14"/>
      <c r="Y46" s="14"/>
      <c r="Z46" s="14"/>
      <c r="AA46" s="14"/>
      <c r="AE46" s="25"/>
      <c r="AF46" s="25"/>
      <c r="AG46" s="25"/>
      <c r="AI46" s="26"/>
      <c r="AJ46" s="26">
        <f t="shared" ref="AJ46:AJ57" si="14">+AD51*0.85+AD52*0.15</f>
        <v>-1.4440108088656902</v>
      </c>
      <c r="AK46" s="26">
        <f t="shared" si="13"/>
        <v>-5.308383052281382</v>
      </c>
      <c r="AL46" s="26">
        <f t="shared" si="11"/>
        <v>-3.3809967196999864</v>
      </c>
      <c r="AM46" s="26">
        <f t="shared" si="5"/>
        <v>0</v>
      </c>
    </row>
    <row r="47" spans="1:39">
      <c r="A47" s="20" t="s">
        <v>9</v>
      </c>
      <c r="B47" s="18">
        <v>39753</v>
      </c>
      <c r="C47" s="19">
        <v>1309054275.6422448</v>
      </c>
      <c r="D47" s="19">
        <v>1313524505.6422448</v>
      </c>
      <c r="E47" s="19">
        <v>1323207246.6422448</v>
      </c>
      <c r="F47" s="19">
        <v>1326201833.6422448</v>
      </c>
      <c r="G47" s="19">
        <v>1326742320.6422448</v>
      </c>
      <c r="H47" s="19">
        <v>1324361904.6422448</v>
      </c>
      <c r="K47" s="6">
        <f t="shared" si="6"/>
        <v>4.4702299999999999</v>
      </c>
      <c r="L47" s="6">
        <f t="shared" si="7"/>
        <v>9.682741</v>
      </c>
      <c r="M47" s="6">
        <f t="shared" si="8"/>
        <v>2.9945870000000001</v>
      </c>
      <c r="N47" s="6">
        <f t="shared" si="9"/>
        <v>0.54048700000000005</v>
      </c>
      <c r="O47" s="6">
        <f t="shared" si="10"/>
        <v>-2.3804159999999999</v>
      </c>
      <c r="Q47" s="14">
        <f t="shared" si="12"/>
        <v>2.21967821061533E-3</v>
      </c>
      <c r="R47" s="14">
        <f t="shared" si="12"/>
        <v>9.4582896969292885E-3</v>
      </c>
      <c r="S47" s="14">
        <f t="shared" si="12"/>
        <v>1.2505200812901419E-2</v>
      </c>
      <c r="T47" s="14">
        <f t="shared" si="12"/>
        <v>1.0469485180170107E-2</v>
      </c>
      <c r="U47" s="14">
        <f t="shared" si="12"/>
        <v>1.0469485180170107E-2</v>
      </c>
      <c r="V47" s="14"/>
      <c r="W47" s="14"/>
      <c r="X47" s="14"/>
      <c r="Y47" s="14"/>
      <c r="Z47" s="14"/>
      <c r="AA47" s="14"/>
      <c r="AE47" s="25"/>
      <c r="AF47" s="25"/>
      <c r="AG47" s="25"/>
      <c r="AI47" s="26"/>
      <c r="AJ47" s="26">
        <f t="shared" si="14"/>
        <v>-8.5344622906371352</v>
      </c>
      <c r="AK47" s="26">
        <f t="shared" si="13"/>
        <v>-5.2473642483357956</v>
      </c>
      <c r="AL47" s="26">
        <f t="shared" si="11"/>
        <v>-1.9173969329765057</v>
      </c>
      <c r="AM47" s="26">
        <f t="shared" si="5"/>
        <v>0</v>
      </c>
    </row>
    <row r="48" spans="1:39">
      <c r="A48" s="20" t="s">
        <v>9</v>
      </c>
      <c r="B48" s="18">
        <v>39783</v>
      </c>
      <c r="C48" s="19">
        <v>1425021885.4471076</v>
      </c>
      <c r="D48" s="19">
        <v>1429681557.4471076</v>
      </c>
      <c r="E48" s="19">
        <v>1438112727.4471076</v>
      </c>
      <c r="F48" s="19">
        <v>1442897008.4471076</v>
      </c>
      <c r="G48" s="19">
        <v>1442385517.4471076</v>
      </c>
      <c r="H48" s="19">
        <v>1439347254.4471076</v>
      </c>
      <c r="K48" s="6">
        <f t="shared" si="6"/>
        <v>4.6596719999999996</v>
      </c>
      <c r="L48" s="6">
        <f t="shared" si="7"/>
        <v>8.4311699999999998</v>
      </c>
      <c r="M48" s="6">
        <f t="shared" si="8"/>
        <v>4.784281</v>
      </c>
      <c r="N48" s="6">
        <f t="shared" si="9"/>
        <v>-0.51149100000000003</v>
      </c>
      <c r="O48" s="6">
        <f t="shared" si="10"/>
        <v>-3.0382630000000002</v>
      </c>
      <c r="Q48" s="14">
        <f t="shared" si="12"/>
        <v>8.4349394439767341E-4</v>
      </c>
      <c r="R48" s="14">
        <f t="shared" si="12"/>
        <v>4.9547573449011074E-3</v>
      </c>
      <c r="S48" s="14">
        <f t="shared" si="12"/>
        <v>7.6067647635440711E-3</v>
      </c>
      <c r="T48" s="14">
        <f t="shared" si="12"/>
        <v>4.9974143735457555E-3</v>
      </c>
      <c r="U48" s="14">
        <f t="shared" si="12"/>
        <v>4.9974143735457555E-3</v>
      </c>
      <c r="V48" s="14"/>
      <c r="W48" s="14"/>
      <c r="X48" s="14"/>
      <c r="Y48" s="14"/>
      <c r="Z48" s="14"/>
      <c r="AA48" s="14"/>
      <c r="AE48" s="25"/>
      <c r="AF48" s="25"/>
      <c r="AG48" s="25"/>
      <c r="AI48" s="26">
        <f>AC50*0.65+AC51*0.35</f>
        <v>0</v>
      </c>
      <c r="AJ48" s="26">
        <f t="shared" si="14"/>
        <v>-2.1821760599533846</v>
      </c>
      <c r="AK48" s="26">
        <f t="shared" si="13"/>
        <v>-3.6798437046665611</v>
      </c>
      <c r="AL48" s="26">
        <f t="shared" si="11"/>
        <v>0.30445186248371725</v>
      </c>
      <c r="AM48" s="26">
        <f t="shared" si="5"/>
        <v>0</v>
      </c>
    </row>
    <row r="49" spans="1:58">
      <c r="A49" s="20" t="s">
        <v>9</v>
      </c>
      <c r="B49" s="18">
        <v>39814</v>
      </c>
      <c r="C49" s="19">
        <v>1532373823.8430462</v>
      </c>
      <c r="D49" s="19">
        <v>1536820606.8430464</v>
      </c>
      <c r="E49" s="19">
        <v>1541179730.8430464</v>
      </c>
      <c r="F49" s="19">
        <v>1545301606.8430464</v>
      </c>
      <c r="G49" s="19">
        <v>1544394511.8430462</v>
      </c>
      <c r="H49" s="19">
        <v>1541518716.8430464</v>
      </c>
      <c r="K49" s="6">
        <f t="shared" si="6"/>
        <v>4.4467830000002389</v>
      </c>
      <c r="L49" s="6">
        <f t="shared" si="7"/>
        <v>4.3591240000000004</v>
      </c>
      <c r="M49" s="6">
        <f t="shared" si="8"/>
        <v>4.1218760000000003</v>
      </c>
      <c r="N49" s="6">
        <f t="shared" si="9"/>
        <v>-0.90709500000023846</v>
      </c>
      <c r="O49" s="6">
        <f t="shared" si="10"/>
        <v>-2.8757949999997616</v>
      </c>
      <c r="Q49" s="14">
        <f t="shared" si="12"/>
        <v>1.6993920634209768E-4</v>
      </c>
      <c r="R49" s="14">
        <f t="shared" si="12"/>
        <v>2.238563970826014E-3</v>
      </c>
      <c r="S49" s="14">
        <f t="shared" si="12"/>
        <v>4.6720592596453253E-3</v>
      </c>
      <c r="T49" s="14">
        <f t="shared" si="12"/>
        <v>2.6762237810128518E-3</v>
      </c>
      <c r="U49" s="14">
        <f t="shared" si="12"/>
        <v>2.6762237810128518E-3</v>
      </c>
      <c r="V49" s="14"/>
      <c r="W49" s="14"/>
      <c r="X49" s="14"/>
      <c r="Y49" s="14"/>
      <c r="Z49" s="14"/>
      <c r="AA49" s="14"/>
      <c r="AD49" s="25"/>
      <c r="AE49" s="25"/>
      <c r="AF49" s="25"/>
      <c r="AG49" s="25"/>
      <c r="AI49" s="26">
        <f t="shared" ref="AI49:AI90" si="15">AC51*0.65+AC52*0.35</f>
        <v>-0.39783772304009263</v>
      </c>
      <c r="AJ49" s="26">
        <f t="shared" si="14"/>
        <v>-1.7709567758093838</v>
      </c>
      <c r="AK49" s="26">
        <f t="shared" si="13"/>
        <v>1.1104512272203573</v>
      </c>
      <c r="AL49" s="33">
        <f t="shared" si="11"/>
        <v>2.7031923761137335</v>
      </c>
      <c r="AM49" s="26">
        <f t="shared" si="5"/>
        <v>0</v>
      </c>
    </row>
    <row r="50" spans="1:58">
      <c r="A50" s="20" t="s">
        <v>9</v>
      </c>
      <c r="B50" s="18">
        <v>39845</v>
      </c>
      <c r="C50" s="19">
        <v>1298611386.1402202</v>
      </c>
      <c r="D50" s="19">
        <v>1292281769.1402202</v>
      </c>
      <c r="E50" s="19">
        <v>1289814691.1402202</v>
      </c>
      <c r="F50" s="19">
        <v>1292536777.1402202</v>
      </c>
      <c r="G50" s="19">
        <v>1292082679.1402204</v>
      </c>
      <c r="H50" s="19">
        <v>1292082679.1402204</v>
      </c>
      <c r="K50" s="6">
        <f t="shared" si="6"/>
        <v>-6.3296169999999998</v>
      </c>
      <c r="L50" s="6">
        <f t="shared" si="7"/>
        <v>-2.4670779999999999</v>
      </c>
      <c r="M50" s="6">
        <f t="shared" si="8"/>
        <v>2.722086</v>
      </c>
      <c r="N50" s="6">
        <f t="shared" si="9"/>
        <v>-0.45409799999976158</v>
      </c>
      <c r="O50" s="6">
        <f t="shared" si="10"/>
        <v>0</v>
      </c>
      <c r="Q50" s="14">
        <f t="shared" si="12"/>
        <v>-1.0297998520634787E-3</v>
      </c>
      <c r="R50" s="14">
        <f t="shared" si="12"/>
        <v>-1.5222765879256955E-4</v>
      </c>
      <c r="S50" s="14">
        <f t="shared" si="12"/>
        <v>2.2249311438092235E-3</v>
      </c>
      <c r="T50" s="14">
        <f t="shared" si="12"/>
        <v>2.3340400659703866E-3</v>
      </c>
      <c r="U50" s="14">
        <f t="shared" si="12"/>
        <v>2.3340400659703866E-3</v>
      </c>
      <c r="V50" s="14"/>
      <c r="W50" s="14"/>
      <c r="X50" s="14"/>
      <c r="Y50" s="14"/>
      <c r="Z50" s="14"/>
      <c r="AA50" s="14"/>
      <c r="AD50" s="25"/>
      <c r="AE50" s="25"/>
      <c r="AF50" s="25"/>
      <c r="AG50" s="25"/>
      <c r="AI50" s="26">
        <f t="shared" si="15"/>
        <v>-0.16586922131569526</v>
      </c>
      <c r="AJ50" s="26">
        <f t="shared" si="14"/>
        <v>-3.7602918732158805</v>
      </c>
      <c r="AK50" s="26">
        <f t="shared" si="13"/>
        <v>3.470406938156406</v>
      </c>
      <c r="AL50" s="26">
        <f t="shared" si="11"/>
        <v>6.8613651604307879</v>
      </c>
      <c r="AM50" s="26">
        <f t="shared" si="5"/>
        <v>0</v>
      </c>
    </row>
    <row r="51" spans="1:58">
      <c r="A51" s="20" t="s">
        <v>10</v>
      </c>
      <c r="B51" s="18">
        <v>39873</v>
      </c>
      <c r="C51" s="19">
        <v>1163488060.3835778</v>
      </c>
      <c r="D51" s="19">
        <v>1152016303.3835778</v>
      </c>
      <c r="E51" s="19">
        <v>1144447411.3835778</v>
      </c>
      <c r="F51" s="19">
        <v>1143889009.3835781</v>
      </c>
      <c r="G51" s="19">
        <v>1140758729.3835778</v>
      </c>
      <c r="H51" s="19">
        <v>1137221075.3835781</v>
      </c>
      <c r="K51" s="6">
        <f t="shared" si="6"/>
        <v>-11.471757</v>
      </c>
      <c r="L51" s="6">
        <f t="shared" si="7"/>
        <v>-7.568892</v>
      </c>
      <c r="M51" s="6">
        <f t="shared" si="8"/>
        <v>-0.55840199999976159</v>
      </c>
      <c r="N51" s="6">
        <f t="shared" si="9"/>
        <v>-3.1302800000002384</v>
      </c>
      <c r="O51" s="6">
        <f t="shared" si="10"/>
        <v>-3.5376539999997614</v>
      </c>
      <c r="Q51" s="14">
        <f t="shared" si="12"/>
        <v>-3.1686176956442756E-3</v>
      </c>
      <c r="R51" s="14">
        <f t="shared" si="12"/>
        <v>-5.8623704622486079E-3</v>
      </c>
      <c r="S51" s="14">
        <f t="shared" si="12"/>
        <v>-3.7059348921694942E-3</v>
      </c>
      <c r="T51" s="14">
        <f t="shared" si="12"/>
        <v>-3.2705781070118982E-3</v>
      </c>
      <c r="U51" s="14">
        <f t="shared" si="12"/>
        <v>-3.2705781070118982E-3</v>
      </c>
      <c r="AC51" s="25"/>
      <c r="AD51" s="25"/>
      <c r="AE51" s="25"/>
      <c r="AF51" s="25"/>
      <c r="AG51" s="25"/>
      <c r="AI51" s="26">
        <f t="shared" si="15"/>
        <v>0.19958281425014668</v>
      </c>
      <c r="AJ51" s="26">
        <f t="shared" si="14"/>
        <v>2.1962202486173021</v>
      </c>
      <c r="AK51" s="26">
        <f t="shared" si="13"/>
        <v>3.6312698462790216</v>
      </c>
      <c r="AL51" s="26">
        <f t="shared" si="11"/>
        <v>6.5495095257926677</v>
      </c>
      <c r="AM51" s="26">
        <f t="shared" si="5"/>
        <v>0</v>
      </c>
    </row>
    <row r="52" spans="1:58">
      <c r="A52" s="20" t="s">
        <v>10</v>
      </c>
      <c r="B52" s="18">
        <v>39904</v>
      </c>
      <c r="C52" s="19">
        <v>1184608108.1344829</v>
      </c>
      <c r="D52" s="19">
        <v>1174951493.1344826</v>
      </c>
      <c r="E52" s="19">
        <v>1154632700.1344829</v>
      </c>
      <c r="F52" s="19">
        <v>1150434071.1344829</v>
      </c>
      <c r="G52" s="19">
        <v>1147342444.1344829</v>
      </c>
      <c r="H52" s="19">
        <v>1143329822.1344829</v>
      </c>
      <c r="K52" s="6">
        <f t="shared" si="6"/>
        <v>-9.6566150000002384</v>
      </c>
      <c r="L52" s="6">
        <f t="shared" si="7"/>
        <v>-20.318792999999761</v>
      </c>
      <c r="M52" s="6">
        <f t="shared" si="8"/>
        <v>-4.1986290000000004</v>
      </c>
      <c r="N52" s="6">
        <f t="shared" si="9"/>
        <v>-3.0916269999999999</v>
      </c>
      <c r="O52" s="6">
        <f t="shared" si="10"/>
        <v>-4.0126220000000004</v>
      </c>
      <c r="W52" s="25">
        <f t="shared" ref="W52:AA63" si="16">Q40</f>
        <v>-9.5954029090347692E-4</v>
      </c>
      <c r="X52" s="25">
        <f t="shared" si="16"/>
        <v>-9.086057963428467E-3</v>
      </c>
      <c r="Y52" s="25">
        <f t="shared" si="16"/>
        <v>-7.1963380185446459E-3</v>
      </c>
      <c r="Z52" s="25">
        <f t="shared" si="16"/>
        <v>-5.5852185683532782E-4</v>
      </c>
      <c r="AA52" s="25">
        <f t="shared" si="16"/>
        <v>-5.5852185683532782E-4</v>
      </c>
      <c r="AC52" s="26">
        <f>W52*$C52/1000000</f>
        <v>-1.1366792086859789</v>
      </c>
      <c r="AD52" s="26">
        <f>(X52*$C52/1000000)-AC52</f>
        <v>-9.6267387257712684</v>
      </c>
      <c r="AE52" s="26">
        <f>(Y52*$C52/1000000)-AC52-AD52</f>
        <v>2.2385775688128229</v>
      </c>
      <c r="AF52" s="26">
        <f>(Z52*$C52/1000000)-AC52-AD52-AE52</f>
        <v>7.8632108454669689</v>
      </c>
      <c r="AG52" s="26">
        <f>(AA52*$C52/1000000)-AC52-AD52-AE52-AF52</f>
        <v>0</v>
      </c>
      <c r="AI52" s="26">
        <f t="shared" si="15"/>
        <v>-1.5024442798995625</v>
      </c>
      <c r="AJ52" s="26">
        <f t="shared" si="14"/>
        <v>7.3978068247268753</v>
      </c>
      <c r="AK52" s="26">
        <f t="shared" si="13"/>
        <v>3.6916611561078243</v>
      </c>
      <c r="AL52" s="26">
        <f t="shared" si="11"/>
        <v>4.7290958614518681</v>
      </c>
      <c r="AM52" s="26">
        <f t="shared" si="5"/>
        <v>-1.0044983968471755E-2</v>
      </c>
      <c r="AO52" s="19">
        <f>C52+AI52*1000000</f>
        <v>1183105663.8545833</v>
      </c>
      <c r="AP52" s="19">
        <f t="shared" ref="AP52:AS63" si="17">AO52+AJ52*1000000</f>
        <v>1190503470.6793101</v>
      </c>
      <c r="AQ52" s="19">
        <f t="shared" si="17"/>
        <v>1194195131.835418</v>
      </c>
      <c r="AR52" s="19">
        <f t="shared" si="17"/>
        <v>1198924227.6968699</v>
      </c>
      <c r="AS52" s="27">
        <f t="shared" si="17"/>
        <v>1198914182.7129014</v>
      </c>
      <c r="AU52" s="2">
        <f>+AS52-AO52</f>
        <v>15808518.85831809</v>
      </c>
    </row>
    <row r="53" spans="1:58">
      <c r="A53" s="20" t="s">
        <v>10</v>
      </c>
      <c r="B53" s="18">
        <v>39934</v>
      </c>
      <c r="C53" s="19">
        <v>953097215.00325775</v>
      </c>
      <c r="D53" s="19">
        <v>949268133.00325775</v>
      </c>
      <c r="E53" s="19">
        <v>926120018.00325775</v>
      </c>
      <c r="F53" s="19">
        <v>919318897.00325775</v>
      </c>
      <c r="G53" s="19">
        <v>915668620.00325787</v>
      </c>
      <c r="H53" s="19">
        <v>909374132.00325787</v>
      </c>
      <c r="K53" s="6">
        <f t="shared" si="6"/>
        <v>-3.8290820000000001</v>
      </c>
      <c r="L53" s="6">
        <f t="shared" si="7"/>
        <v>-23.148115000000001</v>
      </c>
      <c r="M53" s="6">
        <f t="shared" si="8"/>
        <v>-6.8011210000000002</v>
      </c>
      <c r="N53" s="6">
        <f t="shared" si="9"/>
        <v>-3.650276999999881</v>
      </c>
      <c r="O53" s="6">
        <f t="shared" si="10"/>
        <v>-6.2944880000000003</v>
      </c>
      <c r="W53" s="25">
        <f t="shared" si="16"/>
        <v>1.717625008867935E-3</v>
      </c>
      <c r="X53" s="25">
        <f t="shared" si="16"/>
        <v>-7.4266528257839947E-4</v>
      </c>
      <c r="Y53" s="25">
        <f t="shared" si="16"/>
        <v>-1.5936542517668373E-4</v>
      </c>
      <c r="Z53" s="25">
        <f t="shared" si="16"/>
        <v>7.3920024163597739E-3</v>
      </c>
      <c r="AA53" s="25">
        <f t="shared" si="16"/>
        <v>7.3920024163597739E-3</v>
      </c>
      <c r="AC53" s="26">
        <f t="shared" ref="AC53:AC92" si="18">W53*$C53/1000000</f>
        <v>1.6370636123719748</v>
      </c>
      <c r="AD53" s="26">
        <f t="shared" ref="AD53:AD92" si="19">(X53*$C53/1000000)-AC53</f>
        <v>-2.3448958248770548</v>
      </c>
      <c r="AE53" s="26">
        <f t="shared" ref="AE53:AE92" si="20">(Y53*$C53/1000000)-AC53-AD53</f>
        <v>0.5559414696013727</v>
      </c>
      <c r="AF53" s="26">
        <f t="shared" ref="AF53:AF92" si="21">(Z53*$C53/1000000)-AC53-AD53-AE53</f>
        <v>7.1971876592335597</v>
      </c>
      <c r="AG53" s="26">
        <f t="shared" ref="AG53:AG92" si="22">(AA53*$C53/1000000)-AC53-AD53-AE53-AF53</f>
        <v>0</v>
      </c>
      <c r="AI53" s="26">
        <f t="shared" si="15"/>
        <v>1.9760529866036831</v>
      </c>
      <c r="AJ53" s="26">
        <f t="shared" si="14"/>
        <v>10.130299051244643</v>
      </c>
      <c r="AK53" s="26">
        <f t="shared" si="13"/>
        <v>3.4227124718387043</v>
      </c>
      <c r="AL53" s="26">
        <f t="shared" si="11"/>
        <v>2.9227876994468627</v>
      </c>
      <c r="AM53" s="26">
        <f t="shared" si="5"/>
        <v>0</v>
      </c>
      <c r="AO53" s="19">
        <f t="shared" ref="AO53:AO63" si="23">C53+AI53*1000000</f>
        <v>955073267.98986149</v>
      </c>
      <c r="AP53" s="19">
        <f t="shared" si="17"/>
        <v>965203567.0411061</v>
      </c>
      <c r="AQ53" s="19">
        <f t="shared" si="17"/>
        <v>968626279.51294482</v>
      </c>
      <c r="AR53" s="19">
        <f t="shared" si="17"/>
        <v>971549067.21239173</v>
      </c>
      <c r="AS53" s="27">
        <f t="shared" si="17"/>
        <v>971549067.21239173</v>
      </c>
      <c r="AU53" s="2">
        <f t="shared" ref="AU53:AU63" si="24">+AS53-AO53</f>
        <v>16475799.222530246</v>
      </c>
    </row>
    <row r="54" spans="1:58">
      <c r="A54" s="20" t="s">
        <v>10</v>
      </c>
      <c r="B54" s="18">
        <v>39965</v>
      </c>
      <c r="C54" s="19">
        <v>838040733.10924256</v>
      </c>
      <c r="D54" s="19">
        <v>834914931.10924256</v>
      </c>
      <c r="E54" s="19">
        <v>818327846.10924256</v>
      </c>
      <c r="F54" s="19">
        <v>808905684.10924256</v>
      </c>
      <c r="G54" s="19">
        <v>804222197.10924256</v>
      </c>
      <c r="H54" s="19">
        <v>799012447.10924256</v>
      </c>
      <c r="K54" s="6">
        <f t="shared" si="6"/>
        <v>-3.1258020000000002</v>
      </c>
      <c r="L54" s="6">
        <f t="shared" si="7"/>
        <v>-16.587084999999998</v>
      </c>
      <c r="M54" s="6">
        <f t="shared" si="8"/>
        <v>-9.4221620000000001</v>
      </c>
      <c r="N54" s="6">
        <f t="shared" si="9"/>
        <v>-4.6834870000000004</v>
      </c>
      <c r="O54" s="6">
        <f t="shared" si="10"/>
        <v>-5.2097499999999997</v>
      </c>
      <c r="W54" s="25">
        <f t="shared" si="16"/>
        <v>-2.9473798643386956E-3</v>
      </c>
      <c r="X54" s="25">
        <f t="shared" si="16"/>
        <v>-4.4510029488365795E-3</v>
      </c>
      <c r="Y54" s="25">
        <f t="shared" si="16"/>
        <v>-8.2427301096849436E-3</v>
      </c>
      <c r="Z54" s="25">
        <f t="shared" si="16"/>
        <v>-1.8025229203449324E-3</v>
      </c>
      <c r="AA54" s="25">
        <f t="shared" si="16"/>
        <v>-1.8025229203449324E-3</v>
      </c>
      <c r="AC54" s="26">
        <f t="shared" si="18"/>
        <v>-2.4700243822618204</v>
      </c>
      <c r="AD54" s="26">
        <f t="shared" si="19"/>
        <v>-1.2600973920525873</v>
      </c>
      <c r="AE54" s="26">
        <f t="shared" si="20"/>
        <v>-3.1776218096275888</v>
      </c>
      <c r="AF54" s="26">
        <f t="shared" si="21"/>
        <v>5.3971559543299161</v>
      </c>
      <c r="AG54" s="26">
        <f t="shared" si="22"/>
        <v>0</v>
      </c>
      <c r="AI54" s="26">
        <f t="shared" si="15"/>
        <v>4.7448779439570448</v>
      </c>
      <c r="AJ54" s="26">
        <f t="shared" si="14"/>
        <v>8.2656089853083099</v>
      </c>
      <c r="AK54" s="33">
        <f t="shared" si="13"/>
        <v>2.9280309578795611</v>
      </c>
      <c r="AL54" s="26">
        <f t="shared" si="11"/>
        <v>0.3906878668545673</v>
      </c>
      <c r="AM54" s="26">
        <f t="shared" si="5"/>
        <v>0</v>
      </c>
      <c r="AO54" s="19">
        <f t="shared" si="23"/>
        <v>842785611.05319965</v>
      </c>
      <c r="AP54" s="19">
        <f t="shared" si="17"/>
        <v>851051220.03850794</v>
      </c>
      <c r="AQ54" s="19">
        <f t="shared" si="17"/>
        <v>853979250.99638748</v>
      </c>
      <c r="AR54" s="19">
        <f t="shared" si="17"/>
        <v>854369938.86324203</v>
      </c>
      <c r="AS54" s="27">
        <f t="shared" si="17"/>
        <v>854369938.86324203</v>
      </c>
      <c r="AU54" s="2">
        <f t="shared" si="24"/>
        <v>11584327.810042381</v>
      </c>
    </row>
    <row r="55" spans="1:58">
      <c r="A55" s="20" t="s">
        <v>10</v>
      </c>
      <c r="B55" s="18">
        <v>39995</v>
      </c>
      <c r="C55" s="19">
        <v>941654372.38546538</v>
      </c>
      <c r="D55" s="19">
        <v>942474744.38546538</v>
      </c>
      <c r="E55" s="19">
        <v>934703415.38546538</v>
      </c>
      <c r="F55" s="19">
        <v>921230986.38546538</v>
      </c>
      <c r="G55" s="19">
        <v>915903911.38546538</v>
      </c>
      <c r="H55" s="19">
        <v>909271205.38546538</v>
      </c>
      <c r="K55" s="6">
        <f t="shared" si="6"/>
        <v>0.82037199999999999</v>
      </c>
      <c r="L55" s="6">
        <f t="shared" si="7"/>
        <v>-7.7713289999999997</v>
      </c>
      <c r="M55" s="6">
        <f t="shared" si="8"/>
        <v>-13.472429</v>
      </c>
      <c r="N55" s="6">
        <f t="shared" si="9"/>
        <v>-5.3270749999999998</v>
      </c>
      <c r="O55" s="6">
        <f t="shared" si="10"/>
        <v>-6.6327059999999998</v>
      </c>
      <c r="W55" s="25">
        <f t="shared" si="16"/>
        <v>3.1273703447055168E-4</v>
      </c>
      <c r="X55" s="25">
        <f t="shared" si="16"/>
        <v>-4.6421877807544818E-3</v>
      </c>
      <c r="Y55" s="25">
        <f t="shared" si="16"/>
        <v>-1.0530902859321805E-2</v>
      </c>
      <c r="Z55" s="25">
        <f t="shared" si="16"/>
        <v>-6.3322755897153929E-3</v>
      </c>
      <c r="AA55" s="25">
        <f t="shared" si="16"/>
        <v>-6.3322755897153929E-3</v>
      </c>
      <c r="AC55" s="26">
        <f t="shared" si="18"/>
        <v>0.29449019591605902</v>
      </c>
      <c r="AD55" s="26">
        <f t="shared" si="19"/>
        <v>-4.6658266170978973</v>
      </c>
      <c r="AE55" s="26">
        <f t="shared" si="20"/>
        <v>-5.5451343014651364</v>
      </c>
      <c r="AF55" s="26">
        <f t="shared" si="21"/>
        <v>3.953655726441724</v>
      </c>
      <c r="AG55" s="26">
        <f t="shared" si="22"/>
        <v>0</v>
      </c>
      <c r="AI55" s="26">
        <f t="shared" si="15"/>
        <v>4.5675542342269786</v>
      </c>
      <c r="AJ55" s="26">
        <f t="shared" si="14"/>
        <v>5.2501149561211999</v>
      </c>
      <c r="AK55" s="26">
        <f t="shared" si="13"/>
        <v>1.9902156607633616</v>
      </c>
      <c r="AL55" s="26">
        <f t="shared" si="11"/>
        <v>-1.5902474355543263</v>
      </c>
      <c r="AM55" s="26">
        <f t="shared" si="5"/>
        <v>0</v>
      </c>
      <c r="AO55" s="19">
        <f t="shared" si="23"/>
        <v>946221926.61969233</v>
      </c>
      <c r="AP55" s="19">
        <f t="shared" si="17"/>
        <v>951472041.57581353</v>
      </c>
      <c r="AQ55" s="19">
        <f t="shared" si="17"/>
        <v>953462257.23657691</v>
      </c>
      <c r="AR55" s="19">
        <f t="shared" si="17"/>
        <v>951872009.80102253</v>
      </c>
      <c r="AS55" s="27">
        <f t="shared" si="17"/>
        <v>951872009.80102253</v>
      </c>
      <c r="AU55" s="2">
        <f t="shared" si="24"/>
        <v>5650083.181330204</v>
      </c>
    </row>
    <row r="56" spans="1:58">
      <c r="A56" s="20" t="s">
        <v>10</v>
      </c>
      <c r="B56" s="18">
        <v>40026</v>
      </c>
      <c r="C56" s="19">
        <v>894672767.61096966</v>
      </c>
      <c r="D56" s="19">
        <v>899629898.61096966</v>
      </c>
      <c r="E56" s="19">
        <v>899514869.61096966</v>
      </c>
      <c r="F56" s="19">
        <v>887868092.61096954</v>
      </c>
      <c r="G56" s="19">
        <v>884069010.61096954</v>
      </c>
      <c r="H56" s="19">
        <v>876303737.61096966</v>
      </c>
      <c r="K56" s="6">
        <f t="shared" si="6"/>
        <v>4.9571310000000004</v>
      </c>
      <c r="L56" s="6">
        <f t="shared" si="7"/>
        <v>-0.11502900000000001</v>
      </c>
      <c r="M56" s="6">
        <f t="shared" si="8"/>
        <v>-11.646777000000119</v>
      </c>
      <c r="N56" s="6">
        <f t="shared" si="9"/>
        <v>-3.7990819999999998</v>
      </c>
      <c r="O56" s="6">
        <f t="shared" si="10"/>
        <v>-7.7652729999998806</v>
      </c>
      <c r="W56" s="25">
        <f t="shared" si="16"/>
        <v>5.6992405455483707E-3</v>
      </c>
      <c r="X56" s="25">
        <f t="shared" si="16"/>
        <v>7.2317245163190796E-3</v>
      </c>
      <c r="Y56" s="25">
        <f t="shared" si="16"/>
        <v>1.4035839093342658E-3</v>
      </c>
      <c r="Z56" s="25">
        <f t="shared" si="16"/>
        <v>2.7998754521111179E-3</v>
      </c>
      <c r="AA56" s="25">
        <f t="shared" si="16"/>
        <v>2.7998754521111179E-3</v>
      </c>
      <c r="AC56" s="26">
        <f t="shared" si="18"/>
        <v>5.0989553121664137</v>
      </c>
      <c r="AD56" s="26">
        <f t="shared" si="19"/>
        <v>1.3710716754488779</v>
      </c>
      <c r="AE56" s="26">
        <f t="shared" si="20"/>
        <v>-5.2142786868769795</v>
      </c>
      <c r="AF56" s="26">
        <f t="shared" si="21"/>
        <v>1.2492240189679564</v>
      </c>
      <c r="AG56" s="26">
        <f t="shared" si="22"/>
        <v>0</v>
      </c>
      <c r="AI56" s="26">
        <f t="shared" si="15"/>
        <v>4.4858237852960574</v>
      </c>
      <c r="AJ56" s="26">
        <f t="shared" si="14"/>
        <v>2.8605014681885108</v>
      </c>
      <c r="AK56" s="26">
        <f t="shared" si="13"/>
        <v>0.69412011916093197</v>
      </c>
      <c r="AL56" s="26">
        <f t="shared" si="11"/>
        <v>-2.3407669033681771</v>
      </c>
      <c r="AM56" s="26">
        <f t="shared" si="5"/>
        <v>0</v>
      </c>
      <c r="AO56" s="19">
        <f t="shared" si="23"/>
        <v>899158591.39626575</v>
      </c>
      <c r="AP56" s="19">
        <f t="shared" si="17"/>
        <v>902019092.86445427</v>
      </c>
      <c r="AQ56" s="19">
        <f t="shared" si="17"/>
        <v>902713212.98361516</v>
      </c>
      <c r="AR56" s="19">
        <f t="shared" si="17"/>
        <v>900372446.08024693</v>
      </c>
      <c r="AS56" s="27">
        <f t="shared" si="17"/>
        <v>900372446.08024693</v>
      </c>
      <c r="AU56" s="2">
        <f t="shared" si="24"/>
        <v>1213854.6839811802</v>
      </c>
    </row>
    <row r="57" spans="1:58">
      <c r="A57" s="20" t="s">
        <v>10</v>
      </c>
      <c r="B57" s="18">
        <v>40057</v>
      </c>
      <c r="C57" s="19">
        <v>910726997.1569171</v>
      </c>
      <c r="D57" s="19">
        <v>915813510.15691698</v>
      </c>
      <c r="E57" s="19">
        <v>922240274.1569171</v>
      </c>
      <c r="F57" s="19">
        <v>914290967.1569171</v>
      </c>
      <c r="G57" s="19">
        <v>911974696.1569171</v>
      </c>
      <c r="H57" s="19">
        <v>903468143.15691698</v>
      </c>
      <c r="K57" s="6">
        <f t="shared" si="6"/>
        <v>5.086512999999881</v>
      </c>
      <c r="L57" s="6">
        <f t="shared" si="7"/>
        <v>6.4267640000001194</v>
      </c>
      <c r="M57" s="6">
        <f t="shared" si="8"/>
        <v>-7.9493070000000001</v>
      </c>
      <c r="N57" s="6">
        <f t="shared" si="9"/>
        <v>-2.316271</v>
      </c>
      <c r="O57" s="6">
        <f t="shared" si="10"/>
        <v>-8.5065530000001193</v>
      </c>
      <c r="W57" s="25">
        <f t="shared" si="16"/>
        <v>4.4879592912812653E-3</v>
      </c>
      <c r="X57" s="25">
        <f t="shared" si="16"/>
        <v>1.2033647718978469E-2</v>
      </c>
      <c r="Y57" s="25">
        <f t="shared" si="16"/>
        <v>8.1802965612541457E-3</v>
      </c>
      <c r="Z57" s="25">
        <f t="shared" si="16"/>
        <v>6.8574596087773703E-3</v>
      </c>
      <c r="AA57" s="25">
        <f t="shared" si="16"/>
        <v>6.8465744070355045E-3</v>
      </c>
      <c r="AC57" s="26">
        <f t="shared" si="18"/>
        <v>4.0873056887110728</v>
      </c>
      <c r="AD57" s="26">
        <f t="shared" si="19"/>
        <v>6.8720621632383736</v>
      </c>
      <c r="AE57" s="26">
        <f t="shared" si="20"/>
        <v>-3.5093509288654037</v>
      </c>
      <c r="AF57" s="26">
        <f t="shared" si="21"/>
        <v>-1.2047433254573807</v>
      </c>
      <c r="AG57" s="26">
        <f t="shared" si="22"/>
        <v>-9.9134470958173182E-3</v>
      </c>
      <c r="AI57" s="26">
        <f t="shared" si="15"/>
        <v>2.1441730087572162</v>
      </c>
      <c r="AJ57" s="26">
        <f t="shared" si="14"/>
        <v>0.52541305069828415</v>
      </c>
      <c r="AK57" s="26">
        <f t="shared" si="13"/>
        <v>-2.7119137739421291</v>
      </c>
      <c r="AL57" s="26">
        <f t="shared" si="11"/>
        <v>-3.0161088652663546</v>
      </c>
      <c r="AM57" s="26">
        <f t="shared" si="5"/>
        <v>0</v>
      </c>
      <c r="AO57" s="19">
        <f t="shared" si="23"/>
        <v>912871170.16567433</v>
      </c>
      <c r="AP57" s="19">
        <f t="shared" si="17"/>
        <v>913396583.21637261</v>
      </c>
      <c r="AQ57" s="19">
        <f t="shared" si="17"/>
        <v>910684669.4424305</v>
      </c>
      <c r="AR57" s="19">
        <f t="shared" si="17"/>
        <v>907668560.57716417</v>
      </c>
      <c r="AS57" s="27">
        <f t="shared" si="17"/>
        <v>907668560.57716417</v>
      </c>
      <c r="AU57" s="2">
        <f t="shared" si="24"/>
        <v>-5202609.5885101557</v>
      </c>
    </row>
    <row r="58" spans="1:58">
      <c r="A58" s="20" t="s">
        <v>10</v>
      </c>
      <c r="B58" s="18">
        <v>40087</v>
      </c>
      <c r="C58" s="19">
        <v>1182149099.2316699</v>
      </c>
      <c r="D58" s="19">
        <v>1188856270.2316699</v>
      </c>
      <c r="E58" s="19">
        <v>1199498262.2316699</v>
      </c>
      <c r="F58" s="19">
        <v>1196203539.2316699</v>
      </c>
      <c r="G58" s="19">
        <v>1193151478.2316699</v>
      </c>
      <c r="H58" s="19">
        <v>1181575043.2316699</v>
      </c>
      <c r="I58" s="40">
        <f>+'Apportioning Normalising &amp; prov'!I7*1000000</f>
        <v>-25774000</v>
      </c>
      <c r="K58" s="6">
        <f t="shared" si="6"/>
        <v>6.7071709999999998</v>
      </c>
      <c r="L58" s="6">
        <f t="shared" si="7"/>
        <v>10.641992</v>
      </c>
      <c r="M58" s="6">
        <f t="shared" si="8"/>
        <v>-3.2947229999999998</v>
      </c>
      <c r="N58" s="6">
        <f t="shared" si="9"/>
        <v>-3.0520610000000001</v>
      </c>
      <c r="O58" s="6">
        <f t="shared" si="10"/>
        <v>-11.576435</v>
      </c>
      <c r="W58" s="25">
        <f t="shared" si="16"/>
        <v>4.6182367298113411E-3</v>
      </c>
      <c r="X58" s="25">
        <f t="shared" si="16"/>
        <v>1.3396339745671356E-2</v>
      </c>
      <c r="Y58" s="25">
        <f t="shared" si="16"/>
        <v>1.4769908087390612E-2</v>
      </c>
      <c r="Z58" s="25">
        <f t="shared" si="16"/>
        <v>1.2808859837589812E-2</v>
      </c>
      <c r="AA58" s="25">
        <f t="shared" si="16"/>
        <v>1.2808859837589812E-2</v>
      </c>
      <c r="AC58" s="26">
        <f t="shared" si="18"/>
        <v>5.45944439018509</v>
      </c>
      <c r="AD58" s="26">
        <f t="shared" si="19"/>
        <v>10.377026573161722</v>
      </c>
      <c r="AE58" s="26">
        <f t="shared" si="20"/>
        <v>1.623762577896553</v>
      </c>
      <c r="AF58" s="26">
        <f t="shared" si="21"/>
        <v>-2.3182514220518549</v>
      </c>
      <c r="AG58" s="26">
        <f t="shared" si="22"/>
        <v>0</v>
      </c>
      <c r="AI58" s="26">
        <f t="shared" si="15"/>
        <v>0.84011167971746026</v>
      </c>
      <c r="AJ58" s="33">
        <f>+AD63*0.85+AD64*0.15</f>
        <v>-4.2745067655081241</v>
      </c>
      <c r="AK58" s="26">
        <f t="shared" si="13"/>
        <v>-5.1172209628634331</v>
      </c>
      <c r="AL58" s="26">
        <f t="shared" si="11"/>
        <v>-3.5176290267538919</v>
      </c>
      <c r="AM58" s="26">
        <f t="shared" si="5"/>
        <v>0</v>
      </c>
      <c r="AO58" s="19">
        <f t="shared" si="23"/>
        <v>1182989210.9113874</v>
      </c>
      <c r="AP58" s="19">
        <f t="shared" si="17"/>
        <v>1178714704.1458793</v>
      </c>
      <c r="AQ58" s="19">
        <f t="shared" si="17"/>
        <v>1173597483.1830158</v>
      </c>
      <c r="AR58" s="19">
        <f t="shared" si="17"/>
        <v>1170079854.1562619</v>
      </c>
      <c r="AS58" s="27">
        <f t="shared" si="17"/>
        <v>1170079854.1562619</v>
      </c>
      <c r="AU58" s="2">
        <f t="shared" si="24"/>
        <v>-12909356.755125523</v>
      </c>
    </row>
    <row r="59" spans="1:58">
      <c r="A59" s="20" t="s">
        <v>10</v>
      </c>
      <c r="B59" s="18">
        <v>40118</v>
      </c>
      <c r="C59" s="39">
        <v>1206333071.4126303</v>
      </c>
      <c r="D59" s="39">
        <v>1208530205.4126303</v>
      </c>
      <c r="E59" s="39">
        <v>1217269785.4126301</v>
      </c>
      <c r="F59" s="39">
        <v>1216067622.4126303</v>
      </c>
      <c r="G59" s="39">
        <v>1211600386.4126303</v>
      </c>
      <c r="H59" s="39">
        <v>1199430986.4126303</v>
      </c>
      <c r="I59" s="40">
        <f>+I58/5</f>
        <v>-5154800</v>
      </c>
      <c r="K59" s="6">
        <f t="shared" si="6"/>
        <v>2.1971340000000001</v>
      </c>
      <c r="L59" s="6">
        <f t="shared" si="7"/>
        <v>8.7395799999997621</v>
      </c>
      <c r="M59" s="6">
        <f t="shared" si="8"/>
        <v>-1.2021629999997616</v>
      </c>
      <c r="N59" s="6">
        <f t="shared" si="9"/>
        <v>-4.4672359999999998</v>
      </c>
      <c r="O59" s="6">
        <f t="shared" si="10"/>
        <v>-12.1694</v>
      </c>
      <c r="W59" s="25">
        <f t="shared" si="16"/>
        <v>2.21967821061533E-3</v>
      </c>
      <c r="X59" s="25">
        <f t="shared" si="16"/>
        <v>9.4582896969292885E-3</v>
      </c>
      <c r="Y59" s="25">
        <f t="shared" si="16"/>
        <v>1.2505200812901419E-2</v>
      </c>
      <c r="Z59" s="25">
        <f t="shared" si="16"/>
        <v>1.0469485180170107E-2</v>
      </c>
      <c r="AA59" s="25">
        <f t="shared" si="16"/>
        <v>1.0469485180170107E-2</v>
      </c>
      <c r="AC59" s="26">
        <f t="shared" si="18"/>
        <v>2.6776712333592823</v>
      </c>
      <c r="AD59" s="26">
        <f t="shared" si="19"/>
        <v>8.7321764270478628</v>
      </c>
      <c r="AE59" s="26">
        <f t="shared" si="20"/>
        <v>3.6755896448519447</v>
      </c>
      <c r="AF59" s="26">
        <f t="shared" si="21"/>
        <v>-2.4557510917554701</v>
      </c>
      <c r="AG59" s="26">
        <f t="shared" si="22"/>
        <v>0</v>
      </c>
      <c r="AI59" s="26">
        <f t="shared" si="15"/>
        <v>-0.34640564470706198</v>
      </c>
      <c r="AJ59" s="26">
        <f t="shared" ref="AJ59:AJ87" si="25">+AD64*0.85+AD65*0.15</f>
        <v>-7.2698993076930618</v>
      </c>
      <c r="AK59" s="26">
        <f t="shared" si="13"/>
        <v>-5.3224136189865838</v>
      </c>
      <c r="AL59" s="26">
        <f t="shared" si="11"/>
        <v>-1.8295928488792303</v>
      </c>
      <c r="AM59" s="26">
        <f t="shared" si="5"/>
        <v>0</v>
      </c>
      <c r="AO59" s="19">
        <f t="shared" si="23"/>
        <v>1205986665.7679234</v>
      </c>
      <c r="AP59" s="19">
        <f t="shared" si="17"/>
        <v>1198716766.4602304</v>
      </c>
      <c r="AQ59" s="19">
        <f t="shared" si="17"/>
        <v>1193394352.8412437</v>
      </c>
      <c r="AR59" s="19">
        <f t="shared" si="17"/>
        <v>1191564759.9923644</v>
      </c>
      <c r="AS59" s="27">
        <f t="shared" si="17"/>
        <v>1191564759.9923644</v>
      </c>
      <c r="AU59" s="2">
        <f t="shared" si="24"/>
        <v>-14421905.775558949</v>
      </c>
      <c r="AZ59" s="38">
        <f>+C59+$I$59</f>
        <v>1201178271.4126303</v>
      </c>
      <c r="BA59" s="38">
        <f t="shared" ref="BA59:BE63" si="26">+D59+$I$59</f>
        <v>1203375405.4126303</v>
      </c>
      <c r="BB59" s="38">
        <f t="shared" si="26"/>
        <v>1212114985.4126301</v>
      </c>
      <c r="BC59" s="38">
        <f t="shared" si="26"/>
        <v>1210912822.4126303</v>
      </c>
      <c r="BD59" s="38">
        <f t="shared" si="26"/>
        <v>1206445586.4126303</v>
      </c>
      <c r="BE59" s="38">
        <f t="shared" si="26"/>
        <v>1194276186.4126303</v>
      </c>
      <c r="BF59" s="2"/>
    </row>
    <row r="60" spans="1:58">
      <c r="A60" s="20" t="s">
        <v>10</v>
      </c>
      <c r="B60" s="18">
        <v>40148</v>
      </c>
      <c r="C60" s="39">
        <v>1367396410.252491</v>
      </c>
      <c r="D60" s="39">
        <v>1372129571.252491</v>
      </c>
      <c r="E60" s="39">
        <v>1377940353.252491</v>
      </c>
      <c r="F60" s="39">
        <v>1380284875.2524912</v>
      </c>
      <c r="G60" s="39">
        <v>1373280328.2524912</v>
      </c>
      <c r="H60" s="39">
        <v>1357652766.2524912</v>
      </c>
      <c r="I60" s="40">
        <f>+I59</f>
        <v>-5154800</v>
      </c>
      <c r="K60" s="6">
        <f t="shared" si="6"/>
        <v>4.733161</v>
      </c>
      <c r="L60" s="6">
        <f t="shared" si="7"/>
        <v>5.8107819999999997</v>
      </c>
      <c r="M60" s="6">
        <f t="shared" si="8"/>
        <v>2.3445220000002385</v>
      </c>
      <c r="N60" s="6">
        <f t="shared" si="9"/>
        <v>-7.0045469999999996</v>
      </c>
      <c r="O60" s="6">
        <f t="shared" si="10"/>
        <v>-15.627561999999999</v>
      </c>
      <c r="W60" s="25">
        <f t="shared" si="16"/>
        <v>8.4349394439767341E-4</v>
      </c>
      <c r="X60" s="25">
        <f t="shared" si="16"/>
        <v>4.9547573449011074E-3</v>
      </c>
      <c r="Y60" s="25">
        <f t="shared" si="16"/>
        <v>7.6067647635440711E-3</v>
      </c>
      <c r="Z60" s="25">
        <f t="shared" si="16"/>
        <v>4.9974143735457555E-3</v>
      </c>
      <c r="AA60" s="25">
        <f t="shared" si="16"/>
        <v>4.9974143735457555E-3</v>
      </c>
      <c r="AC60" s="26">
        <f t="shared" si="18"/>
        <v>1.153390591639093</v>
      </c>
      <c r="AD60" s="26">
        <f t="shared" si="19"/>
        <v>5.6217268154508444</v>
      </c>
      <c r="AE60" s="26">
        <f t="shared" si="20"/>
        <v>3.626345424215363</v>
      </c>
      <c r="AF60" s="26">
        <f t="shared" si="21"/>
        <v>-3.568016356374633</v>
      </c>
      <c r="AG60" s="26">
        <f t="shared" si="22"/>
        <v>0</v>
      </c>
      <c r="AI60" s="33">
        <f t="shared" si="15"/>
        <v>-2.4344596524047253</v>
      </c>
      <c r="AJ60" s="26">
        <f t="shared" si="25"/>
        <v>-2.1944247593877018</v>
      </c>
      <c r="AK60" s="26">
        <f t="shared" si="13"/>
        <v>-3.8111039761767849</v>
      </c>
      <c r="AL60" s="26">
        <f t="shared" si="11"/>
        <v>0.27228867890903691</v>
      </c>
      <c r="AM60" s="26">
        <f t="shared" si="5"/>
        <v>0</v>
      </c>
      <c r="AO60" s="19">
        <f t="shared" si="23"/>
        <v>1364961950.6000862</v>
      </c>
      <c r="AP60" s="19">
        <f t="shared" si="17"/>
        <v>1362767525.8406985</v>
      </c>
      <c r="AQ60" s="19">
        <f t="shared" si="17"/>
        <v>1358956421.8645217</v>
      </c>
      <c r="AR60" s="19">
        <f t="shared" si="17"/>
        <v>1359228710.5434308</v>
      </c>
      <c r="AS60" s="27">
        <f t="shared" si="17"/>
        <v>1359228710.5434308</v>
      </c>
      <c r="AU60" s="2">
        <f t="shared" si="24"/>
        <v>-5733240.056655407</v>
      </c>
      <c r="AZ60" s="38">
        <f t="shared" ref="AZ60:AZ63" si="27">+C60+$I$59</f>
        <v>1362241610.252491</v>
      </c>
      <c r="BA60" s="38">
        <f t="shared" si="26"/>
        <v>1366974771.252491</v>
      </c>
      <c r="BB60" s="38">
        <f t="shared" si="26"/>
        <v>1372785553.252491</v>
      </c>
      <c r="BC60" s="38">
        <f t="shared" si="26"/>
        <v>1375130075.2524912</v>
      </c>
      <c r="BD60" s="38">
        <f t="shared" si="26"/>
        <v>1368125528.2524912</v>
      </c>
      <c r="BE60" s="38">
        <f t="shared" si="26"/>
        <v>1352497966.2524912</v>
      </c>
      <c r="BF60" s="2"/>
    </row>
    <row r="61" spans="1:58">
      <c r="A61" s="20" t="s">
        <v>10</v>
      </c>
      <c r="B61" s="18">
        <v>40179</v>
      </c>
      <c r="C61" s="39">
        <v>1520002309.7008259</v>
      </c>
      <c r="D61" s="39">
        <v>1523255123.7008257</v>
      </c>
      <c r="E61" s="39">
        <v>1529841989.7008259</v>
      </c>
      <c r="F61" s="39">
        <v>1533050443.7008259</v>
      </c>
      <c r="G61" s="39">
        <v>1528291748.7008259</v>
      </c>
      <c r="H61" s="39">
        <v>1516414591.7008262</v>
      </c>
      <c r="I61" s="40">
        <f>+I60</f>
        <v>-5154800</v>
      </c>
      <c r="K61" s="6">
        <f t="shared" si="6"/>
        <v>3.2528139999997614</v>
      </c>
      <c r="L61" s="6">
        <f t="shared" si="7"/>
        <v>6.5868660000002386</v>
      </c>
      <c r="M61" s="6">
        <f t="shared" si="8"/>
        <v>3.2084540000000001</v>
      </c>
      <c r="N61" s="6">
        <f t="shared" si="9"/>
        <v>-4.7586950000000003</v>
      </c>
      <c r="O61" s="6">
        <f t="shared" si="10"/>
        <v>-11.877156999999762</v>
      </c>
      <c r="W61" s="25">
        <f t="shared" si="16"/>
        <v>1.6993920634209768E-4</v>
      </c>
      <c r="X61" s="25">
        <f t="shared" si="16"/>
        <v>2.238563970826014E-3</v>
      </c>
      <c r="Y61" s="25">
        <f t="shared" si="16"/>
        <v>4.6720592596453253E-3</v>
      </c>
      <c r="Z61" s="25">
        <f t="shared" si="16"/>
        <v>2.6762237810128518E-3</v>
      </c>
      <c r="AA61" s="25">
        <f t="shared" si="16"/>
        <v>2.6762237810128518E-3</v>
      </c>
      <c r="AC61" s="26">
        <f t="shared" si="18"/>
        <v>0.2583079861487137</v>
      </c>
      <c r="AD61" s="26">
        <f t="shared" si="19"/>
        <v>3.1443144199198803</v>
      </c>
      <c r="AE61" s="26">
        <f t="shared" si="20"/>
        <v>3.6989184596514311</v>
      </c>
      <c r="AF61" s="26">
        <f t="shared" si="21"/>
        <v>-3.0336745373042127</v>
      </c>
      <c r="AG61" s="26">
        <f t="shared" si="22"/>
        <v>0</v>
      </c>
      <c r="AI61" s="26">
        <f t="shared" si="15"/>
        <v>-3.0835075282040068</v>
      </c>
      <c r="AJ61" s="26">
        <f t="shared" si="25"/>
        <v>-1.7111832130230717</v>
      </c>
      <c r="AK61" s="26">
        <f t="shared" si="13"/>
        <v>1.035540614792084</v>
      </c>
      <c r="AL61" s="26">
        <f t="shared" si="11"/>
        <v>2.8110928435624296</v>
      </c>
      <c r="AM61" s="26">
        <f t="shared" si="5"/>
        <v>0</v>
      </c>
      <c r="AO61" s="19">
        <f t="shared" si="23"/>
        <v>1516918802.172622</v>
      </c>
      <c r="AP61" s="19">
        <f t="shared" si="17"/>
        <v>1515207618.9595988</v>
      </c>
      <c r="AQ61" s="19">
        <f t="shared" si="17"/>
        <v>1516243159.5743909</v>
      </c>
      <c r="AR61" s="19">
        <f t="shared" si="17"/>
        <v>1519054252.4179533</v>
      </c>
      <c r="AS61" s="27">
        <f t="shared" si="17"/>
        <v>1519054252.4179533</v>
      </c>
      <c r="AU61" s="2">
        <f t="shared" si="24"/>
        <v>2135450.2453312874</v>
      </c>
      <c r="AZ61" s="38">
        <f t="shared" si="27"/>
        <v>1514847509.7008259</v>
      </c>
      <c r="BA61" s="38">
        <f t="shared" si="26"/>
        <v>1518100323.7008257</v>
      </c>
      <c r="BB61" s="38">
        <f t="shared" si="26"/>
        <v>1524687189.7008259</v>
      </c>
      <c r="BC61" s="38">
        <f t="shared" si="26"/>
        <v>1527895643.7008259</v>
      </c>
      <c r="BD61" s="38">
        <f t="shared" si="26"/>
        <v>1523136948.7008259</v>
      </c>
      <c r="BE61" s="38">
        <f t="shared" si="26"/>
        <v>1511259791.7008262</v>
      </c>
      <c r="BF61" s="2"/>
    </row>
    <row r="62" spans="1:58">
      <c r="A62" s="20" t="s">
        <v>10</v>
      </c>
      <c r="B62" s="18">
        <v>40210</v>
      </c>
      <c r="C62" s="39">
        <v>1426923146.2049279</v>
      </c>
      <c r="D62" s="39">
        <v>1426012106.2049279</v>
      </c>
      <c r="E62" s="39">
        <v>1429780617.2049279</v>
      </c>
      <c r="F62" s="39">
        <v>1433594248.2049279</v>
      </c>
      <c r="G62" s="39">
        <v>1430731155.2049279</v>
      </c>
      <c r="H62" s="39">
        <v>1430731155.2049279</v>
      </c>
      <c r="I62" s="40">
        <f>+I61</f>
        <v>-5154800</v>
      </c>
      <c r="K62" s="6">
        <f t="shared" si="6"/>
        <v>-0.91103999999999996</v>
      </c>
      <c r="L62" s="6">
        <f t="shared" si="7"/>
        <v>3.7685110000000002</v>
      </c>
      <c r="M62" s="6">
        <f t="shared" si="8"/>
        <v>3.813631</v>
      </c>
      <c r="N62" s="6">
        <f t="shared" si="9"/>
        <v>-2.8630930000000001</v>
      </c>
      <c r="O62" s="6">
        <f t="shared" si="10"/>
        <v>0</v>
      </c>
      <c r="W62" s="25">
        <f t="shared" si="16"/>
        <v>-1.0297998520634787E-3</v>
      </c>
      <c r="X62" s="25">
        <f t="shared" si="16"/>
        <v>-1.5222765879256955E-4</v>
      </c>
      <c r="Y62" s="25">
        <f t="shared" si="16"/>
        <v>2.2249311438092235E-3</v>
      </c>
      <c r="Z62" s="25">
        <f t="shared" si="16"/>
        <v>2.3340400659703866E-3</v>
      </c>
      <c r="AA62" s="25">
        <f t="shared" si="16"/>
        <v>2.3340400659703866E-3</v>
      </c>
      <c r="AC62" s="26">
        <f t="shared" si="18"/>
        <v>-1.4694452448677884</v>
      </c>
      <c r="AD62" s="26">
        <f t="shared" si="19"/>
        <v>1.2522280750440848</v>
      </c>
      <c r="AE62" s="26">
        <f t="shared" si="20"/>
        <v>3.39202291763729</v>
      </c>
      <c r="AF62" s="26">
        <f t="shared" si="21"/>
        <v>0.15569004648923546</v>
      </c>
      <c r="AG62" s="26">
        <f t="shared" si="22"/>
        <v>0</v>
      </c>
      <c r="AI62" s="26">
        <f t="shared" si="15"/>
        <v>-4.6130338844369234E-2</v>
      </c>
      <c r="AJ62" s="26">
        <f t="shared" si="25"/>
        <v>-3.6123181681567456</v>
      </c>
      <c r="AK62" s="26">
        <f t="shared" si="13"/>
        <v>3.6090759991271151</v>
      </c>
      <c r="AL62" s="26">
        <f t="shared" si="11"/>
        <v>7.0892333983817997</v>
      </c>
      <c r="AM62" s="26">
        <f>AG91</f>
        <v>0</v>
      </c>
      <c r="AO62" s="19">
        <f t="shared" si="23"/>
        <v>1426877015.8660836</v>
      </c>
      <c r="AP62" s="19">
        <f t="shared" si="17"/>
        <v>1423264697.6979268</v>
      </c>
      <c r="AQ62" s="19">
        <f t="shared" si="17"/>
        <v>1426873773.6970539</v>
      </c>
      <c r="AR62" s="19">
        <f t="shared" si="17"/>
        <v>1433963007.0954356</v>
      </c>
      <c r="AS62" s="27">
        <f t="shared" si="17"/>
        <v>1433963007.0954356</v>
      </c>
      <c r="AU62" s="2">
        <f t="shared" si="24"/>
        <v>7085991.2293519974</v>
      </c>
      <c r="AZ62" s="38">
        <f t="shared" si="27"/>
        <v>1421768346.2049279</v>
      </c>
      <c r="BA62" s="38">
        <f t="shared" si="26"/>
        <v>1420857306.2049279</v>
      </c>
      <c r="BB62" s="38">
        <f t="shared" si="26"/>
        <v>1424625817.2049279</v>
      </c>
      <c r="BC62" s="38">
        <f t="shared" si="26"/>
        <v>1428439448.2049279</v>
      </c>
      <c r="BD62" s="38">
        <f t="shared" si="26"/>
        <v>1425576355.2049279</v>
      </c>
      <c r="BE62" s="38">
        <f t="shared" si="26"/>
        <v>1425576355.2049279</v>
      </c>
      <c r="BF62" s="2"/>
    </row>
    <row r="63" spans="1:58">
      <c r="A63" s="20" t="s">
        <v>10</v>
      </c>
      <c r="B63" s="18">
        <v>40238</v>
      </c>
      <c r="C63" s="39">
        <v>1333903194.5103407</v>
      </c>
      <c r="D63" s="39">
        <v>1327655773.5103407</v>
      </c>
      <c r="E63" s="39">
        <v>1324060460.5103405</v>
      </c>
      <c r="F63" s="39">
        <v>1327433074.5103407</v>
      </c>
      <c r="G63" s="39">
        <v>1322907175.5103407</v>
      </c>
      <c r="H63" s="39">
        <v>1310550041.5103407</v>
      </c>
      <c r="I63" s="40">
        <f>+I62</f>
        <v>-5154800</v>
      </c>
      <c r="K63" s="6">
        <f t="shared" si="6"/>
        <v>-6.2474210000000001</v>
      </c>
      <c r="L63" s="6">
        <f t="shared" si="7"/>
        <v>-3.5953130000002385</v>
      </c>
      <c r="M63" s="6">
        <f t="shared" si="8"/>
        <v>3.3726140000002385</v>
      </c>
      <c r="N63" s="6">
        <f t="shared" si="9"/>
        <v>-4.5258989999999999</v>
      </c>
      <c r="O63" s="6">
        <f t="shared" si="10"/>
        <v>-12.357134</v>
      </c>
      <c r="W63" s="25">
        <f t="shared" si="16"/>
        <v>-3.1686176956442756E-3</v>
      </c>
      <c r="X63" s="25">
        <f t="shared" si="16"/>
        <v>-5.8623704622486079E-3</v>
      </c>
      <c r="Y63" s="25">
        <f t="shared" si="16"/>
        <v>-3.7059348921694942E-3</v>
      </c>
      <c r="Z63" s="25">
        <f t="shared" si="16"/>
        <v>-3.2705781070118982E-3</v>
      </c>
      <c r="AA63" s="25">
        <f t="shared" si="16"/>
        <v>-3.2705781070118982E-3</v>
      </c>
      <c r="AC63" s="33">
        <f t="shared" si="18"/>
        <v>-4.2266292664018934</v>
      </c>
      <c r="AD63" s="33">
        <f t="shared" si="19"/>
        <v>-3.5932054205945869</v>
      </c>
      <c r="AE63" s="33">
        <f t="shared" si="20"/>
        <v>2.8764762956842578</v>
      </c>
      <c r="AF63" s="33">
        <f t="shared" si="21"/>
        <v>0.58072380647346922</v>
      </c>
      <c r="AG63" s="33">
        <f t="shared" si="22"/>
        <v>0</v>
      </c>
      <c r="AI63" s="26">
        <f t="shared" si="15"/>
        <v>0.23712521189961677</v>
      </c>
      <c r="AJ63" s="26">
        <f t="shared" si="25"/>
        <v>2.2592396360057543</v>
      </c>
      <c r="AK63" s="26">
        <f t="shared" si="13"/>
        <v>3.9110178414431327</v>
      </c>
      <c r="AL63" s="26">
        <f t="shared" si="11"/>
        <v>6.5562349048721451</v>
      </c>
      <c r="AM63" s="26">
        <f t="shared" si="5"/>
        <v>0</v>
      </c>
      <c r="AO63" s="19">
        <f t="shared" si="23"/>
        <v>1334140319.7222402</v>
      </c>
      <c r="AP63" s="19">
        <f t="shared" si="17"/>
        <v>1336399559.3582458</v>
      </c>
      <c r="AQ63" s="19">
        <f t="shared" si="17"/>
        <v>1340310577.1996889</v>
      </c>
      <c r="AR63" s="19">
        <f t="shared" si="17"/>
        <v>1346866812.1045611</v>
      </c>
      <c r="AS63" s="27">
        <f t="shared" si="17"/>
        <v>1346866812.1045611</v>
      </c>
      <c r="AU63" s="2">
        <f t="shared" si="24"/>
        <v>12726492.382320881</v>
      </c>
      <c r="AZ63" s="38">
        <f t="shared" si="27"/>
        <v>1328748394.5103407</v>
      </c>
      <c r="BA63" s="38">
        <f t="shared" si="26"/>
        <v>1322500973.5103407</v>
      </c>
      <c r="BB63" s="38">
        <f t="shared" si="26"/>
        <v>1318905660.5103405</v>
      </c>
      <c r="BC63" s="38">
        <f t="shared" si="26"/>
        <v>1322278274.5103407</v>
      </c>
      <c r="BD63" s="38">
        <f t="shared" si="26"/>
        <v>1317752375.5103407</v>
      </c>
      <c r="BE63" s="38">
        <f t="shared" si="26"/>
        <v>1305395241.5103407</v>
      </c>
      <c r="BF63" s="2"/>
    </row>
    <row r="64" spans="1:58">
      <c r="A64" s="5" t="s">
        <v>10</v>
      </c>
      <c r="B64" s="18">
        <v>40269</v>
      </c>
      <c r="C64" s="19">
        <v>1001070164.9230702</v>
      </c>
      <c r="D64" s="19">
        <v>996700834.92307019</v>
      </c>
      <c r="E64" s="19">
        <v>984683585.92307019</v>
      </c>
      <c r="F64" s="19">
        <v>985536244.92307019</v>
      </c>
      <c r="G64" s="19">
        <v>982565712.92307007</v>
      </c>
      <c r="H64" s="19">
        <v>967704503.92307007</v>
      </c>
      <c r="K64" s="6">
        <f t="shared" si="6"/>
        <v>-4.3693299999999997</v>
      </c>
      <c r="L64" s="6">
        <f t="shared" si="7"/>
        <v>-12.017249</v>
      </c>
      <c r="M64" s="6">
        <f t="shared" si="8"/>
        <v>0.85265899999999994</v>
      </c>
      <c r="N64" s="6">
        <f t="shared" si="9"/>
        <v>-2.9705320000001194</v>
      </c>
      <c r="O64" s="6">
        <f t="shared" si="10"/>
        <v>-14.861209000000001</v>
      </c>
      <c r="W64" s="25">
        <f t="shared" ref="W64:AA75" si="28">Q40</f>
        <v>-9.5954029090347692E-4</v>
      </c>
      <c r="X64" s="25">
        <f t="shared" si="28"/>
        <v>-9.086057963428467E-3</v>
      </c>
      <c r="Y64" s="25">
        <f t="shared" si="28"/>
        <v>-7.1963380185446459E-3</v>
      </c>
      <c r="Z64" s="25">
        <f t="shared" si="28"/>
        <v>-5.5852185683532782E-4</v>
      </c>
      <c r="AA64" s="25">
        <f t="shared" si="28"/>
        <v>-5.5852185683532782E-4</v>
      </c>
      <c r="AC64" s="26">
        <f t="shared" si="18"/>
        <v>-0.96056715726507447</v>
      </c>
      <c r="AD64" s="26">
        <f t="shared" si="19"/>
        <v>-8.1352143866848365</v>
      </c>
      <c r="AE64" s="26">
        <f t="shared" si="20"/>
        <v>1.891742256883262</v>
      </c>
      <c r="AF64" s="26">
        <f t="shared" si="21"/>
        <v>6.6449197197313676</v>
      </c>
      <c r="AG64" s="26">
        <f t="shared" si="22"/>
        <v>0</v>
      </c>
      <c r="AI64" s="26">
        <f t="shared" si="15"/>
        <v>-1.4546225064654505</v>
      </c>
      <c r="AJ64" s="26">
        <f t="shared" si="25"/>
        <v>7.5555031901576566</v>
      </c>
      <c r="AK64" s="26">
        <f t="shared" si="13"/>
        <v>3.5620824512859719</v>
      </c>
      <c r="AL64" s="26">
        <f t="shared" si="11"/>
        <v>4.8812300830204727</v>
      </c>
      <c r="AM64" s="26">
        <f t="shared" si="5"/>
        <v>0</v>
      </c>
    </row>
    <row r="65" spans="1:39">
      <c r="A65" s="5" t="s">
        <v>10</v>
      </c>
      <c r="B65" s="18">
        <v>40299</v>
      </c>
      <c r="C65" s="19">
        <v>961856900.23398519</v>
      </c>
      <c r="D65" s="19">
        <v>960441664.23398519</v>
      </c>
      <c r="E65" s="19">
        <v>945042486.23398519</v>
      </c>
      <c r="F65" s="19">
        <v>942313812.23398519</v>
      </c>
      <c r="G65" s="19">
        <v>942075635.2339853</v>
      </c>
      <c r="H65" s="19">
        <v>924968515.2339853</v>
      </c>
      <c r="K65" s="6">
        <f t="shared" si="6"/>
        <v>-1.4152359999999999</v>
      </c>
      <c r="L65" s="6">
        <f t="shared" si="7"/>
        <v>-15.399177999999999</v>
      </c>
      <c r="M65" s="6">
        <f t="shared" si="8"/>
        <v>-2.7286739999999998</v>
      </c>
      <c r="N65" s="6">
        <f t="shared" si="9"/>
        <v>-0.23817699999988079</v>
      </c>
      <c r="O65" s="6">
        <f t="shared" si="10"/>
        <v>-17.107119999999998</v>
      </c>
      <c r="W65" s="25">
        <f t="shared" si="28"/>
        <v>1.717625008867935E-3</v>
      </c>
      <c r="X65" s="25">
        <f t="shared" si="28"/>
        <v>-7.4266528257839947E-4</v>
      </c>
      <c r="Y65" s="25">
        <f t="shared" si="28"/>
        <v>-1.5936542517668373E-4</v>
      </c>
      <c r="Z65" s="25">
        <f t="shared" si="28"/>
        <v>7.3920024163597739E-3</v>
      </c>
      <c r="AA65" s="25">
        <f t="shared" si="28"/>
        <v>7.3920024163597739E-3</v>
      </c>
      <c r="AC65" s="26">
        <f t="shared" si="18"/>
        <v>1.6521094667940834</v>
      </c>
      <c r="AD65" s="26">
        <f t="shared" si="19"/>
        <v>-2.3664471934063394</v>
      </c>
      <c r="AE65" s="26">
        <f t="shared" si="20"/>
        <v>0.56105099274733972</v>
      </c>
      <c r="AF65" s="26">
        <f t="shared" si="21"/>
        <v>7.2633352645868552</v>
      </c>
      <c r="AG65" s="26">
        <f t="shared" si="22"/>
        <v>0</v>
      </c>
      <c r="AI65" s="26">
        <f t="shared" si="15"/>
        <v>2.0052988234521112</v>
      </c>
      <c r="AJ65" s="26">
        <f t="shared" si="25"/>
        <v>9.8167110029551061</v>
      </c>
      <c r="AK65" s="26">
        <f t="shared" si="13"/>
        <v>3.0522788838303678</v>
      </c>
      <c r="AL65" s="26">
        <f t="shared" si="11"/>
        <v>2.9110398837442122</v>
      </c>
      <c r="AM65" s="26"/>
    </row>
    <row r="66" spans="1:39">
      <c r="A66" s="5" t="s">
        <v>10</v>
      </c>
      <c r="B66" s="18">
        <v>40330</v>
      </c>
      <c r="C66" s="19">
        <v>811128120.59725893</v>
      </c>
      <c r="D66" s="19">
        <v>811483862.59725881</v>
      </c>
      <c r="E66" s="19">
        <v>801308890.59725881</v>
      </c>
      <c r="F66" s="19">
        <v>800474633.59725881</v>
      </c>
      <c r="G66" s="19">
        <v>801918261.59725881</v>
      </c>
      <c r="H66" s="19">
        <v>789584842.59725881</v>
      </c>
      <c r="K66" s="6">
        <f t="shared" si="6"/>
        <v>0.35574199999988076</v>
      </c>
      <c r="L66" s="6">
        <f t="shared" si="7"/>
        <v>-10.174972</v>
      </c>
      <c r="M66" s="6">
        <f t="shared" si="8"/>
        <v>-0.83425700000000003</v>
      </c>
      <c r="N66" s="6">
        <f t="shared" si="9"/>
        <v>1.4436279999999999</v>
      </c>
      <c r="O66" s="6">
        <f t="shared" si="10"/>
        <v>-12.333418999999999</v>
      </c>
      <c r="W66" s="25">
        <f t="shared" si="28"/>
        <v>-2.9473798643386956E-3</v>
      </c>
      <c r="X66" s="25">
        <f t="shared" si="28"/>
        <v>-4.4510029488365795E-3</v>
      </c>
      <c r="Y66" s="25">
        <f t="shared" si="28"/>
        <v>-8.2427301096849436E-3</v>
      </c>
      <c r="Z66" s="25">
        <f t="shared" si="28"/>
        <v>-1.8025229203449324E-3</v>
      </c>
      <c r="AA66" s="25">
        <f t="shared" si="28"/>
        <v>-1.8025229203449324E-3</v>
      </c>
      <c r="AC66" s="26">
        <f t="shared" si="18"/>
        <v>-2.3907026900472501</v>
      </c>
      <c r="AD66" s="26">
        <f t="shared" si="19"/>
        <v>-1.2196309666154224</v>
      </c>
      <c r="AE66" s="26">
        <f t="shared" si="20"/>
        <v>-3.0755765257965142</v>
      </c>
      <c r="AF66" s="26">
        <f t="shared" si="21"/>
        <v>5.2238331537463196</v>
      </c>
      <c r="AG66" s="26">
        <f t="shared" si="22"/>
        <v>0</v>
      </c>
      <c r="AI66" s="26">
        <f t="shared" si="15"/>
        <v>4.8667451519423475</v>
      </c>
      <c r="AJ66" s="26">
        <f t="shared" si="25"/>
        <v>8.6601808473882826</v>
      </c>
      <c r="AK66" s="26">
        <f t="shared" si="13"/>
        <v>2.6281234063368251</v>
      </c>
      <c r="AL66" s="26">
        <f t="shared" si="11"/>
        <v>0.41062636432103106</v>
      </c>
      <c r="AM66" s="26"/>
    </row>
    <row r="67" spans="1:39">
      <c r="A67" s="5" t="s">
        <v>10</v>
      </c>
      <c r="B67" s="18">
        <v>40360</v>
      </c>
      <c r="C67" s="19">
        <v>907510428.58401048</v>
      </c>
      <c r="D67" s="19">
        <v>908347378.58401048</v>
      </c>
      <c r="E67" s="19">
        <v>903857814.58401048</v>
      </c>
      <c r="F67" s="19">
        <v>895893725.5840106</v>
      </c>
      <c r="G67" s="19">
        <v>894790457.5840106</v>
      </c>
      <c r="H67" s="19">
        <v>883330608.5840106</v>
      </c>
      <c r="K67" s="6">
        <f t="shared" si="6"/>
        <v>0.83694999999999997</v>
      </c>
      <c r="L67" s="6">
        <f t="shared" si="7"/>
        <v>-4.4895639999999997</v>
      </c>
      <c r="M67" s="6">
        <f t="shared" si="8"/>
        <v>-7.9640889999998805</v>
      </c>
      <c r="N67" s="6">
        <f t="shared" si="9"/>
        <v>-1.1032679999999999</v>
      </c>
      <c r="O67" s="6">
        <f t="shared" si="10"/>
        <v>-11.459849</v>
      </c>
      <c r="W67" s="25">
        <f t="shared" si="28"/>
        <v>3.1273703447055168E-4</v>
      </c>
      <c r="X67" s="25">
        <f t="shared" si="28"/>
        <v>-4.6421877807544818E-3</v>
      </c>
      <c r="Y67" s="25">
        <f t="shared" si="28"/>
        <v>-1.0530902859321805E-2</v>
      </c>
      <c r="Z67" s="25">
        <f t="shared" si="28"/>
        <v>-6.3322755897153929E-3</v>
      </c>
      <c r="AA67" s="25">
        <f t="shared" si="28"/>
        <v>-6.3322755897153929E-3</v>
      </c>
      <c r="AC67" s="26">
        <f t="shared" si="18"/>
        <v>0.28381212018646285</v>
      </c>
      <c r="AD67" s="26">
        <f t="shared" si="19"/>
        <v>-4.4966459426664187</v>
      </c>
      <c r="AE67" s="26">
        <f t="shared" si="20"/>
        <v>-5.3440703447597571</v>
      </c>
      <c r="AF67" s="26">
        <f t="shared" si="21"/>
        <v>3.8102980329050284</v>
      </c>
      <c r="AG67" s="26">
        <f t="shared" si="22"/>
        <v>0</v>
      </c>
      <c r="AI67" s="26">
        <f t="shared" si="15"/>
        <v>4.5886580185988812</v>
      </c>
      <c r="AJ67" s="26">
        <f t="shared" si="25"/>
        <v>5.6135219037162418</v>
      </c>
      <c r="AK67" s="26">
        <f t="shared" si="13"/>
        <v>2.0680656359496421</v>
      </c>
      <c r="AL67" s="26">
        <f t="shared" si="11"/>
        <v>-1.53951955597037</v>
      </c>
      <c r="AM67" s="26"/>
    </row>
    <row r="68" spans="1:39">
      <c r="A68" s="5" t="s">
        <v>10</v>
      </c>
      <c r="B68" s="18">
        <v>40391</v>
      </c>
      <c r="C68" s="19">
        <v>912813824.31766713</v>
      </c>
      <c r="D68" s="19">
        <v>916056904.31766713</v>
      </c>
      <c r="E68" s="19">
        <v>914631503.31766713</v>
      </c>
      <c r="F68" s="19">
        <v>902368972.31766713</v>
      </c>
      <c r="G68" s="19">
        <v>893475032.31766713</v>
      </c>
      <c r="H68" s="19">
        <v>882239572.31766713</v>
      </c>
      <c r="K68" s="6">
        <f t="shared" ref="K68:K92" si="29">(D68-C68)/1000000</f>
        <v>3.24308</v>
      </c>
      <c r="L68" s="6">
        <f t="shared" ref="L68:L92" si="30">(E68-D68)/1000000</f>
        <v>-1.4254009999999999</v>
      </c>
      <c r="M68" s="6">
        <f t="shared" ref="M68:M92" si="31">(F68-E68)/1000000</f>
        <v>-12.262530999999999</v>
      </c>
      <c r="N68" s="6">
        <f t="shared" ref="N68:N92" si="32">(G68-F68)/1000000</f>
        <v>-8.8939400000000006</v>
      </c>
      <c r="O68" s="6">
        <f t="shared" ref="O68:O92" si="33">(H68-G68)/1000000</f>
        <v>-11.23546</v>
      </c>
      <c r="W68" s="25">
        <f t="shared" si="28"/>
        <v>5.6992405455483707E-3</v>
      </c>
      <c r="X68" s="25">
        <f t="shared" si="28"/>
        <v>7.2317245163190796E-3</v>
      </c>
      <c r="Y68" s="25">
        <f t="shared" si="28"/>
        <v>1.4035839093342658E-3</v>
      </c>
      <c r="Z68" s="25">
        <f t="shared" si="28"/>
        <v>2.7998754521111179E-3</v>
      </c>
      <c r="AA68" s="25">
        <f t="shared" si="28"/>
        <v>2.7998754521111179E-3</v>
      </c>
      <c r="AC68" s="26">
        <f t="shared" si="18"/>
        <v>5.2023455580883153</v>
      </c>
      <c r="AD68" s="26">
        <f t="shared" si="19"/>
        <v>1.3988725540647353</v>
      </c>
      <c r="AE68" s="26">
        <f t="shared" si="20"/>
        <v>-5.320007316122898</v>
      </c>
      <c r="AF68" s="26">
        <f t="shared" si="21"/>
        <v>1.2745542230245546</v>
      </c>
      <c r="AG68" s="26">
        <f t="shared" si="22"/>
        <v>0</v>
      </c>
      <c r="AI68" s="26">
        <f t="shared" si="15"/>
        <v>4.3777047950619261</v>
      </c>
      <c r="AJ68" s="26">
        <f t="shared" si="25"/>
        <v>2.7112523105369104</v>
      </c>
      <c r="AK68" s="26">
        <f t="shared" si="13"/>
        <v>0.69742497214329713</v>
      </c>
      <c r="AL68" s="26">
        <f t="shared" si="11"/>
        <v>-2.252804612249347</v>
      </c>
      <c r="AM68" s="26"/>
    </row>
    <row r="69" spans="1:39">
      <c r="A69" s="5" t="s">
        <v>10</v>
      </c>
      <c r="B69" s="18">
        <v>40422</v>
      </c>
      <c r="C69" s="19">
        <v>945527127.00801945</v>
      </c>
      <c r="D69" s="19">
        <v>952413220.00801933</v>
      </c>
      <c r="E69" s="19">
        <v>955971724.00801933</v>
      </c>
      <c r="F69" s="19">
        <v>946166245.00801933</v>
      </c>
      <c r="G69" s="19">
        <v>938968985.00801933</v>
      </c>
      <c r="H69" s="19">
        <v>929765194.00801933</v>
      </c>
      <c r="K69" s="6">
        <f t="shared" si="29"/>
        <v>6.8860929999998808</v>
      </c>
      <c r="L69" s="6">
        <f t="shared" si="30"/>
        <v>3.5585040000000001</v>
      </c>
      <c r="M69" s="6">
        <f t="shared" si="31"/>
        <v>-9.8054790000000001</v>
      </c>
      <c r="N69" s="6">
        <f t="shared" si="32"/>
        <v>-7.19726</v>
      </c>
      <c r="O69" s="6">
        <f t="shared" si="33"/>
        <v>-9.2037910000000007</v>
      </c>
      <c r="W69" s="25">
        <f t="shared" si="28"/>
        <v>4.4879592912812653E-3</v>
      </c>
      <c r="X69" s="25">
        <f t="shared" si="28"/>
        <v>1.2033647718978469E-2</v>
      </c>
      <c r="Y69" s="25">
        <f t="shared" si="28"/>
        <v>8.1802965612541457E-3</v>
      </c>
      <c r="Z69" s="25">
        <f t="shared" si="28"/>
        <v>6.8574596087773703E-3</v>
      </c>
      <c r="AA69" s="25">
        <f t="shared" si="28"/>
        <v>6.8465744070355045E-3</v>
      </c>
      <c r="AC69" s="26">
        <f t="shared" si="18"/>
        <v>4.2434872548141218</v>
      </c>
      <c r="AD69" s="26">
        <f t="shared" si="19"/>
        <v>7.1346531003381966</v>
      </c>
      <c r="AE69" s="26">
        <f t="shared" si="20"/>
        <v>-3.6434480495161052</v>
      </c>
      <c r="AF69" s="26">
        <f t="shared" si="21"/>
        <v>-1.2507782231754092</v>
      </c>
      <c r="AG69" s="26">
        <f t="shared" si="22"/>
        <v>-1.0292253529888384E-2</v>
      </c>
      <c r="AI69" s="26">
        <f t="shared" si="15"/>
        <v>2.253329852486841</v>
      </c>
      <c r="AJ69" s="26">
        <f t="shared" si="25"/>
        <v>0.45669081334925271</v>
      </c>
      <c r="AK69" s="26">
        <f t="shared" si="13"/>
        <v>-2.8442693112737518</v>
      </c>
      <c r="AL69" s="26">
        <f t="shared" si="11"/>
        <v>-2.7953796593100559</v>
      </c>
      <c r="AM69" s="26"/>
    </row>
    <row r="70" spans="1:39">
      <c r="A70" s="5" t="s">
        <v>10</v>
      </c>
      <c r="B70" s="18">
        <v>40452</v>
      </c>
      <c r="C70" s="19">
        <v>1132399602.492861</v>
      </c>
      <c r="D70" s="19">
        <v>1137018901.492861</v>
      </c>
      <c r="E70" s="19">
        <v>1143771991.492861</v>
      </c>
      <c r="F70" s="19">
        <v>1139359313.492861</v>
      </c>
      <c r="G70" s="19">
        <v>1134312580.492861</v>
      </c>
      <c r="H70" s="19">
        <v>1127146718.492861</v>
      </c>
      <c r="K70" s="6">
        <f t="shared" si="29"/>
        <v>4.6192989999999998</v>
      </c>
      <c r="L70" s="6">
        <f t="shared" si="30"/>
        <v>6.7530900000000003</v>
      </c>
      <c r="M70" s="6">
        <f t="shared" si="31"/>
        <v>-4.4126779999999997</v>
      </c>
      <c r="N70" s="6">
        <f t="shared" si="32"/>
        <v>-5.0467329999999997</v>
      </c>
      <c r="O70" s="6">
        <f t="shared" si="33"/>
        <v>-7.1658619999999997</v>
      </c>
      <c r="W70" s="25">
        <f t="shared" si="28"/>
        <v>4.6182367298113411E-3</v>
      </c>
      <c r="X70" s="25">
        <f t="shared" si="28"/>
        <v>1.3396339745671356E-2</v>
      </c>
      <c r="Y70" s="25">
        <f t="shared" si="28"/>
        <v>1.4769908087390612E-2</v>
      </c>
      <c r="Z70" s="25">
        <f t="shared" si="28"/>
        <v>1.2808859837589812E-2</v>
      </c>
      <c r="AA70" s="25">
        <f t="shared" si="28"/>
        <v>1.2808859837589812E-2</v>
      </c>
      <c r="AC70" s="26">
        <f t="shared" si="18"/>
        <v>5.229689437056293</v>
      </c>
      <c r="AD70" s="26">
        <f t="shared" si="19"/>
        <v>9.9403203658012664</v>
      </c>
      <c r="AE70" s="26">
        <f t="shared" si="20"/>
        <v>1.5554282441596605</v>
      </c>
      <c r="AF70" s="26">
        <f t="shared" si="21"/>
        <v>-2.220690258543744</v>
      </c>
      <c r="AG70" s="26">
        <f t="shared" si="22"/>
        <v>0</v>
      </c>
      <c r="AI70" s="26">
        <f t="shared" si="15"/>
        <v>0.89634425146198393</v>
      </c>
      <c r="AJ70" s="26">
        <f t="shared" si="25"/>
        <v>-4.0434887071865351</v>
      </c>
      <c r="AK70" s="26">
        <f t="shared" si="13"/>
        <v>-5.0991560999273799</v>
      </c>
      <c r="AL70" s="26">
        <f t="shared" si="11"/>
        <v>-3.1211973560213826</v>
      </c>
      <c r="AM70" s="26"/>
    </row>
    <row r="71" spans="1:39">
      <c r="A71" s="5" t="s">
        <v>10</v>
      </c>
      <c r="B71" s="18">
        <v>40483</v>
      </c>
      <c r="C71" s="19">
        <v>1259393181.1457169</v>
      </c>
      <c r="D71" s="19">
        <v>1263109613.1457169</v>
      </c>
      <c r="E71" s="19">
        <v>1269346065.1457169</v>
      </c>
      <c r="F71" s="19">
        <v>1269929324.1457169</v>
      </c>
      <c r="G71" s="19">
        <v>1265003407.1457169</v>
      </c>
      <c r="H71" s="19">
        <v>1254011494.1457169</v>
      </c>
      <c r="K71" s="6">
        <f t="shared" si="29"/>
        <v>3.7164320000000002</v>
      </c>
      <c r="L71" s="6">
        <f t="shared" si="30"/>
        <v>6.2364519999999999</v>
      </c>
      <c r="M71" s="6">
        <f t="shared" si="31"/>
        <v>0.58325899999999997</v>
      </c>
      <c r="N71" s="6">
        <f t="shared" si="32"/>
        <v>-4.9259170000000001</v>
      </c>
      <c r="O71" s="6">
        <f t="shared" si="33"/>
        <v>-10.991913</v>
      </c>
      <c r="W71" s="25">
        <f t="shared" si="28"/>
        <v>2.21967821061533E-3</v>
      </c>
      <c r="X71" s="25">
        <f t="shared" si="28"/>
        <v>9.4582896969292885E-3</v>
      </c>
      <c r="Y71" s="25">
        <f t="shared" si="28"/>
        <v>1.2505200812901419E-2</v>
      </c>
      <c r="Z71" s="25">
        <f t="shared" si="28"/>
        <v>1.0469485180170107E-2</v>
      </c>
      <c r="AA71" s="25">
        <f t="shared" si="28"/>
        <v>1.0469485180170107E-2</v>
      </c>
      <c r="AC71" s="26">
        <f t="shared" si="18"/>
        <v>2.7954476027866733</v>
      </c>
      <c r="AD71" s="26">
        <f t="shared" si="19"/>
        <v>9.1162579468268614</v>
      </c>
      <c r="AE71" s="26">
        <f t="shared" si="20"/>
        <v>3.8372590830123876</v>
      </c>
      <c r="AF71" s="26">
        <f t="shared" si="21"/>
        <v>-2.5637663866135529</v>
      </c>
      <c r="AG71" s="26">
        <f t="shared" si="22"/>
        <v>0</v>
      </c>
      <c r="AI71" s="26">
        <f t="shared" si="15"/>
        <v>-0.29498522941433247</v>
      </c>
      <c r="AJ71" s="26">
        <f t="shared" si="25"/>
        <v>-7.6977162444994134</v>
      </c>
      <c r="AK71" s="26">
        <f t="shared" si="13"/>
        <v>-5.3732324495975634</v>
      </c>
      <c r="AL71" s="26">
        <f t="shared" si="11"/>
        <v>-1.6692097985738976</v>
      </c>
      <c r="AM71" s="26"/>
    </row>
    <row r="72" spans="1:39">
      <c r="A72" s="5" t="s">
        <v>10</v>
      </c>
      <c r="B72" s="18">
        <v>40513</v>
      </c>
      <c r="C72" s="19">
        <v>1477828919.8949587</v>
      </c>
      <c r="D72" s="19">
        <v>1480417882.8949587</v>
      </c>
      <c r="E72" s="19">
        <v>1482380672.8949587</v>
      </c>
      <c r="F72" s="19">
        <v>1484402204.8949587</v>
      </c>
      <c r="G72" s="19">
        <v>1474388456.8949585</v>
      </c>
      <c r="H72" s="19">
        <v>1462496832.8949585</v>
      </c>
      <c r="K72" s="6">
        <f t="shared" si="29"/>
        <v>2.5889630000000001</v>
      </c>
      <c r="L72" s="6">
        <f t="shared" si="30"/>
        <v>1.96279</v>
      </c>
      <c r="M72" s="6">
        <f t="shared" si="31"/>
        <v>2.0215320000000001</v>
      </c>
      <c r="N72" s="6">
        <f t="shared" si="32"/>
        <v>-10.013748000000238</v>
      </c>
      <c r="O72" s="6">
        <f t="shared" si="33"/>
        <v>-11.891624</v>
      </c>
      <c r="W72" s="25">
        <f t="shared" si="28"/>
        <v>8.4349394439767341E-4</v>
      </c>
      <c r="X72" s="25">
        <f t="shared" si="28"/>
        <v>4.9547573449011074E-3</v>
      </c>
      <c r="Y72" s="25">
        <f t="shared" si="28"/>
        <v>7.6067647635440711E-3</v>
      </c>
      <c r="Z72" s="25">
        <f t="shared" si="28"/>
        <v>4.9974143735457555E-3</v>
      </c>
      <c r="AA72" s="25">
        <f t="shared" si="28"/>
        <v>4.9974143735457555E-3</v>
      </c>
      <c r="AC72" s="26">
        <f t="shared" si="18"/>
        <v>1.2465397447871522</v>
      </c>
      <c r="AD72" s="26">
        <f t="shared" si="19"/>
        <v>6.0757439505696649</v>
      </c>
      <c r="AE72" s="26">
        <f t="shared" si="20"/>
        <v>3.9192132590465487</v>
      </c>
      <c r="AF72" s="26">
        <f t="shared" si="21"/>
        <v>-3.8561734684787004</v>
      </c>
      <c r="AG72" s="26">
        <f t="shared" si="22"/>
        <v>0</v>
      </c>
      <c r="AI72" s="26">
        <f t="shared" si="15"/>
        <v>-2.1751085490738253</v>
      </c>
      <c r="AJ72" s="26">
        <f t="shared" si="25"/>
        <v>-2.1689952496445719</v>
      </c>
      <c r="AK72" s="26">
        <f t="shared" si="13"/>
        <v>-3.7383739157897935</v>
      </c>
      <c r="AL72" s="26">
        <f t="shared" si="11"/>
        <v>0.26010478555592753</v>
      </c>
      <c r="AM72" s="26"/>
    </row>
    <row r="73" spans="1:39">
      <c r="A73" s="5" t="s">
        <v>10</v>
      </c>
      <c r="B73" s="18">
        <v>40544</v>
      </c>
      <c r="C73" s="19">
        <v>1447465818.6548994</v>
      </c>
      <c r="D73" s="19">
        <v>1448215481.6548994</v>
      </c>
      <c r="E73" s="19">
        <v>1451881579.6548994</v>
      </c>
      <c r="F73" s="19">
        <v>1454929992.6548994</v>
      </c>
      <c r="G73" s="19">
        <v>1444720707.6548994</v>
      </c>
      <c r="H73" s="19">
        <v>1437591785.6548994</v>
      </c>
      <c r="K73" s="6">
        <f t="shared" si="29"/>
        <v>0.74966299999999997</v>
      </c>
      <c r="L73" s="6">
        <f t="shared" si="30"/>
        <v>3.6660979999999999</v>
      </c>
      <c r="M73" s="6">
        <f t="shared" si="31"/>
        <v>3.048413</v>
      </c>
      <c r="N73" s="6">
        <f t="shared" si="32"/>
        <v>-10.209284999999999</v>
      </c>
      <c r="O73" s="6">
        <f t="shared" si="33"/>
        <v>-7.1289220000000002</v>
      </c>
      <c r="W73" s="25">
        <f t="shared" si="28"/>
        <v>1.6993920634209768E-4</v>
      </c>
      <c r="X73" s="25">
        <f t="shared" si="28"/>
        <v>2.238563970826014E-3</v>
      </c>
      <c r="Y73" s="25">
        <f t="shared" si="28"/>
        <v>4.6720592596453253E-3</v>
      </c>
      <c r="Z73" s="25">
        <f t="shared" si="28"/>
        <v>2.6762237810128518E-3</v>
      </c>
      <c r="AA73" s="25">
        <f t="shared" si="28"/>
        <v>2.6762237810128518E-3</v>
      </c>
      <c r="AC73" s="26">
        <f t="shared" si="18"/>
        <v>0.24598119242952829</v>
      </c>
      <c r="AD73" s="26">
        <f t="shared" si="19"/>
        <v>2.9942636382135106</v>
      </c>
      <c r="AE73" s="26">
        <f t="shared" si="20"/>
        <v>3.5224012504236857</v>
      </c>
      <c r="AF73" s="26">
        <f t="shared" si="21"/>
        <v>-2.888903634979247</v>
      </c>
      <c r="AG73" s="26">
        <f t="shared" si="22"/>
        <v>0</v>
      </c>
      <c r="AI73" s="26">
        <f t="shared" si="15"/>
        <v>-2.8279309161786625</v>
      </c>
      <c r="AJ73" s="26">
        <f t="shared" si="25"/>
        <v>-1.7558161031965611</v>
      </c>
      <c r="AK73" s="26">
        <f t="shared" si="13"/>
        <v>0.988107790174241</v>
      </c>
      <c r="AL73" s="26">
        <f t="shared" si="11"/>
        <v>2.8314612551693199</v>
      </c>
      <c r="AM73" s="26"/>
    </row>
    <row r="74" spans="1:39">
      <c r="A74" s="5" t="s">
        <v>10</v>
      </c>
      <c r="B74" s="18">
        <v>40575</v>
      </c>
      <c r="C74" s="19">
        <v>1262028881.7206745</v>
      </c>
      <c r="D74" s="19">
        <v>1260504974.7206745</v>
      </c>
      <c r="E74" s="19">
        <v>1258341539.7206745</v>
      </c>
      <c r="F74" s="19">
        <v>1258542763.7206745</v>
      </c>
      <c r="G74" s="19">
        <v>1251977682.7206745</v>
      </c>
      <c r="H74" s="19">
        <v>1246038747.7206745</v>
      </c>
      <c r="K74" s="6">
        <f t="shared" si="29"/>
        <v>-1.5239069999999999</v>
      </c>
      <c r="L74" s="6">
        <f t="shared" si="30"/>
        <v>-2.1634350000000002</v>
      </c>
      <c r="M74" s="6">
        <f t="shared" si="31"/>
        <v>0.20122399999999999</v>
      </c>
      <c r="N74" s="6">
        <f t="shared" si="32"/>
        <v>-6.5650810000000002</v>
      </c>
      <c r="O74" s="6">
        <f t="shared" si="33"/>
        <v>-5.9389349999999999</v>
      </c>
      <c r="W74" s="25">
        <f t="shared" si="28"/>
        <v>-1.0297998520634787E-3</v>
      </c>
      <c r="X74" s="25">
        <f t="shared" si="28"/>
        <v>-1.5222765879256955E-4</v>
      </c>
      <c r="Y74" s="25">
        <f t="shared" si="28"/>
        <v>2.2249311438092235E-3</v>
      </c>
      <c r="Z74" s="25">
        <f t="shared" si="28"/>
        <v>2.3340400659703866E-3</v>
      </c>
      <c r="AA74" s="25">
        <f t="shared" si="28"/>
        <v>2.3340400659703866E-3</v>
      </c>
      <c r="AC74" s="26">
        <f t="shared" si="18"/>
        <v>-1.2996371556957882</v>
      </c>
      <c r="AD74" s="26">
        <f t="shared" si="19"/>
        <v>1.1075214537028453</v>
      </c>
      <c r="AE74" s="26">
        <f t="shared" si="20"/>
        <v>3.000043065319999</v>
      </c>
      <c r="AF74" s="26">
        <f t="shared" si="21"/>
        <v>0.1376986110208005</v>
      </c>
      <c r="AG74" s="26">
        <f t="shared" si="22"/>
        <v>0</v>
      </c>
      <c r="AI74" s="26">
        <f t="shared" si="15"/>
        <v>-9.5109515318144044E-2</v>
      </c>
      <c r="AJ74" s="26">
        <f t="shared" si="25"/>
        <v>-3.5839735043842476</v>
      </c>
      <c r="AK74" s="26">
        <f t="shared" si="13"/>
        <v>3.4872647347487731</v>
      </c>
      <c r="AL74" s="26">
        <f t="shared" si="11"/>
        <v>7.2579066758460176</v>
      </c>
      <c r="AM74" s="26"/>
    </row>
    <row r="75" spans="1:39">
      <c r="A75" s="5" t="s">
        <v>10</v>
      </c>
      <c r="B75" s="18">
        <v>40603</v>
      </c>
      <c r="C75" s="19">
        <v>1199571661.5304379</v>
      </c>
      <c r="D75" s="19">
        <v>1196376195.5304379</v>
      </c>
      <c r="E75" s="19">
        <v>1190791223.5304379</v>
      </c>
      <c r="F75" s="19">
        <v>1189260019.5304379</v>
      </c>
      <c r="G75" s="19">
        <v>1181342296.5304379</v>
      </c>
      <c r="H75" s="19">
        <v>1174761967.5304382</v>
      </c>
      <c r="K75" s="6">
        <f t="shared" si="29"/>
        <v>-3.1954660000000001</v>
      </c>
      <c r="L75" s="6">
        <f t="shared" si="30"/>
        <v>-5.5849719999999996</v>
      </c>
      <c r="M75" s="6">
        <f t="shared" si="31"/>
        <v>-1.531204</v>
      </c>
      <c r="N75" s="6">
        <f t="shared" si="32"/>
        <v>-7.9177229999999996</v>
      </c>
      <c r="O75" s="6">
        <f t="shared" si="33"/>
        <v>-6.5803289999997618</v>
      </c>
      <c r="W75" s="25">
        <f t="shared" si="28"/>
        <v>-3.1686176956442756E-3</v>
      </c>
      <c r="X75" s="25">
        <f t="shared" si="28"/>
        <v>-5.8623704622486079E-3</v>
      </c>
      <c r="Y75" s="25">
        <f t="shared" si="28"/>
        <v>-3.7059348921694942E-3</v>
      </c>
      <c r="Z75" s="25">
        <f t="shared" si="28"/>
        <v>-3.2705781070118982E-3</v>
      </c>
      <c r="AA75" s="25">
        <f t="shared" si="28"/>
        <v>-3.2705781070118982E-3</v>
      </c>
      <c r="AC75" s="26">
        <f t="shared" si="18"/>
        <v>-3.8009839939187513</v>
      </c>
      <c r="AD75" s="26">
        <f t="shared" si="19"/>
        <v>-3.2313494819877722</v>
      </c>
      <c r="AE75" s="26">
        <f t="shared" si="20"/>
        <v>2.5867989997831389</v>
      </c>
      <c r="AF75" s="26">
        <f t="shared" si="21"/>
        <v>0.52224166213004741</v>
      </c>
      <c r="AG75" s="26">
        <f t="shared" si="22"/>
        <v>0</v>
      </c>
      <c r="AI75" s="26">
        <f t="shared" si="15"/>
        <v>0.17919038394348752</v>
      </c>
      <c r="AJ75" s="26">
        <f t="shared" si="25"/>
        <v>2.2470498781251194</v>
      </c>
      <c r="AK75" s="26">
        <f t="shared" si="13"/>
        <v>3.4670504420501107</v>
      </c>
      <c r="AL75" s="26">
        <f t="shared" si="11"/>
        <v>6.8494479230033187</v>
      </c>
      <c r="AM75" s="26"/>
    </row>
    <row r="76" spans="1:39">
      <c r="A76" s="5" t="s">
        <v>10</v>
      </c>
      <c r="B76" s="18">
        <v>40634</v>
      </c>
      <c r="C76" s="19">
        <v>1063876475.9649602</v>
      </c>
      <c r="D76" s="19">
        <v>1061120508.9649602</v>
      </c>
      <c r="E76" s="19">
        <v>1047140621.9649602</v>
      </c>
      <c r="F76" s="19">
        <v>1042878689.9649603</v>
      </c>
      <c r="G76" s="19">
        <v>1036312148.9649605</v>
      </c>
      <c r="H76" s="19">
        <v>1026805404.9649605</v>
      </c>
      <c r="K76" s="6">
        <f t="shared" si="29"/>
        <v>-2.7559670000000001</v>
      </c>
      <c r="L76" s="6">
        <f t="shared" si="30"/>
        <v>-13.979887</v>
      </c>
      <c r="M76" s="6">
        <f t="shared" si="31"/>
        <v>-4.2619319999998808</v>
      </c>
      <c r="N76" s="6">
        <f t="shared" si="32"/>
        <v>-6.5665409999998809</v>
      </c>
      <c r="O76" s="6">
        <f t="shared" si="33"/>
        <v>-9.5067439999999994</v>
      </c>
      <c r="W76" s="25">
        <f t="shared" ref="W76:AA87" si="34">Q40</f>
        <v>-9.5954029090347692E-4</v>
      </c>
      <c r="X76" s="25">
        <f t="shared" si="34"/>
        <v>-9.086057963428467E-3</v>
      </c>
      <c r="Y76" s="25">
        <f t="shared" si="34"/>
        <v>-7.1963380185446459E-3</v>
      </c>
      <c r="Z76" s="25">
        <f t="shared" si="34"/>
        <v>-5.5852185683532782E-4</v>
      </c>
      <c r="AA76" s="25">
        <f t="shared" si="34"/>
        <v>-5.5852185683532782E-4</v>
      </c>
      <c r="AC76" s="26">
        <f t="shared" si="18"/>
        <v>-1.0208323432327839</v>
      </c>
      <c r="AD76" s="26">
        <f t="shared" si="19"/>
        <v>-8.6456109833128565</v>
      </c>
      <c r="AE76" s="26">
        <f t="shared" si="20"/>
        <v>2.010428595523698</v>
      </c>
      <c r="AF76" s="26">
        <f t="shared" si="21"/>
        <v>7.0618164662225675</v>
      </c>
      <c r="AG76" s="26">
        <f t="shared" si="22"/>
        <v>0</v>
      </c>
      <c r="AI76" s="26">
        <f t="shared" si="15"/>
        <v>-1.5290669244385557</v>
      </c>
      <c r="AJ76" s="26">
        <f t="shared" si="25"/>
        <v>7.3499606639802657</v>
      </c>
      <c r="AK76" s="26">
        <f t="shared" si="13"/>
        <v>3.2317795884857166</v>
      </c>
      <c r="AL76" s="26">
        <f t="shared" si="11"/>
        <v>5.0048583747453375</v>
      </c>
      <c r="AM76" s="26"/>
    </row>
    <row r="77" spans="1:39">
      <c r="A77" s="5" t="s">
        <v>10</v>
      </c>
      <c r="B77" s="18">
        <v>40664</v>
      </c>
      <c r="C77" s="19">
        <v>945544000.49637914</v>
      </c>
      <c r="D77" s="19">
        <v>949200900.49637902</v>
      </c>
      <c r="E77" s="19">
        <v>937979515.49637902</v>
      </c>
      <c r="F77" s="19">
        <v>933081682.49637902</v>
      </c>
      <c r="G77" s="19">
        <v>926877380.49637902</v>
      </c>
      <c r="H77" s="19">
        <v>917624321.49637902</v>
      </c>
      <c r="K77" s="6">
        <f t="shared" si="29"/>
        <v>3.6568999999998808</v>
      </c>
      <c r="L77" s="6">
        <f t="shared" si="30"/>
        <v>-11.221385</v>
      </c>
      <c r="M77" s="6">
        <f t="shared" si="31"/>
        <v>-4.8978330000000003</v>
      </c>
      <c r="N77" s="6">
        <f t="shared" si="32"/>
        <v>-6.2043020000000002</v>
      </c>
      <c r="O77" s="6">
        <f t="shared" si="33"/>
        <v>-9.2530590000000004</v>
      </c>
      <c r="W77" s="25">
        <f t="shared" si="34"/>
        <v>1.717625008867935E-3</v>
      </c>
      <c r="X77" s="25">
        <f t="shared" si="34"/>
        <v>-7.4266528257839947E-4</v>
      </c>
      <c r="Y77" s="25">
        <f t="shared" si="34"/>
        <v>-1.5936542517668373E-4</v>
      </c>
      <c r="Z77" s="25">
        <f t="shared" si="34"/>
        <v>7.3920024163597739E-3</v>
      </c>
      <c r="AA77" s="25">
        <f t="shared" si="34"/>
        <v>7.3920024163597739E-3</v>
      </c>
      <c r="AC77" s="26">
        <f t="shared" si="18"/>
        <v>1.6240900222376158</v>
      </c>
      <c r="AD77" s="26">
        <f t="shared" si="19"/>
        <v>-2.3263127245565696</v>
      </c>
      <c r="AE77" s="26">
        <f t="shared" si="20"/>
        <v>0.55153568065658587</v>
      </c>
      <c r="AF77" s="26">
        <f t="shared" si="21"/>
        <v>7.1401505581060887</v>
      </c>
      <c r="AG77" s="26">
        <f t="shared" si="22"/>
        <v>0</v>
      </c>
      <c r="AI77" s="26">
        <f t="shared" si="15"/>
        <v>2.0247519564688261</v>
      </c>
      <c r="AJ77" s="26">
        <f t="shared" si="25"/>
        <v>9.431829240509872</v>
      </c>
      <c r="AK77" s="26">
        <f t="shared" si="13"/>
        <v>2.6348180637193295</v>
      </c>
      <c r="AL77" s="26">
        <f t="shared" si="11"/>
        <v>2.9804398692032636</v>
      </c>
      <c r="AM77" s="26"/>
    </row>
    <row r="78" spans="1:39">
      <c r="A78" s="5" t="s">
        <v>10</v>
      </c>
      <c r="B78" s="18">
        <v>40695</v>
      </c>
      <c r="C78" s="19">
        <v>849634174.71287429</v>
      </c>
      <c r="D78" s="19">
        <v>849370205.71287429</v>
      </c>
      <c r="E78" s="19">
        <v>843479364.71287429</v>
      </c>
      <c r="F78" s="19">
        <v>837972901.71287417</v>
      </c>
      <c r="G78" s="19">
        <v>830928868.71287417</v>
      </c>
      <c r="H78" s="19">
        <v>821684054.71287417</v>
      </c>
      <c r="K78" s="6">
        <f t="shared" si="29"/>
        <v>-0.26396900000000001</v>
      </c>
      <c r="L78" s="6">
        <f t="shared" si="30"/>
        <v>-5.890841</v>
      </c>
      <c r="M78" s="6">
        <f t="shared" si="31"/>
        <v>-5.5064630000001191</v>
      </c>
      <c r="N78" s="6">
        <f t="shared" si="32"/>
        <v>-7.0440329999999998</v>
      </c>
      <c r="O78" s="6">
        <f t="shared" si="33"/>
        <v>-9.2448139999999999</v>
      </c>
      <c r="W78" s="25">
        <f t="shared" si="34"/>
        <v>-2.9473798643386956E-3</v>
      </c>
      <c r="X78" s="25">
        <f t="shared" si="34"/>
        <v>-4.4510029488365795E-3</v>
      </c>
      <c r="Y78" s="25">
        <f t="shared" si="34"/>
        <v>-8.2427301096849436E-3</v>
      </c>
      <c r="Z78" s="25">
        <f t="shared" si="34"/>
        <v>-1.8025229203449324E-3</v>
      </c>
      <c r="AA78" s="25">
        <f t="shared" si="34"/>
        <v>-1.8025229203449324E-3</v>
      </c>
      <c r="AC78" s="26">
        <f t="shared" si="18"/>
        <v>-2.504194658602751</v>
      </c>
      <c r="AD78" s="26">
        <f t="shared" si="19"/>
        <v>-1.2775295584765862</v>
      </c>
      <c r="AE78" s="26">
        <f t="shared" si="20"/>
        <v>-3.2215809770437893</v>
      </c>
      <c r="AF78" s="26">
        <f t="shared" si="21"/>
        <v>5.4718201202948196</v>
      </c>
      <c r="AG78" s="26">
        <f t="shared" si="22"/>
        <v>0</v>
      </c>
      <c r="AI78" s="26">
        <f t="shared" si="15"/>
        <v>4.8695170536597203</v>
      </c>
      <c r="AJ78" s="26">
        <f t="shared" si="25"/>
        <v>8.2894838724959445</v>
      </c>
      <c r="AK78" s="26">
        <f t="shared" si="13"/>
        <v>2.5930514732894854</v>
      </c>
      <c r="AL78" s="26">
        <f t="shared" si="11"/>
        <v>0.83679248305318488</v>
      </c>
      <c r="AM78" s="26"/>
    </row>
    <row r="79" spans="1:39">
      <c r="A79" s="5" t="s">
        <v>10</v>
      </c>
      <c r="B79" s="18">
        <v>40725</v>
      </c>
      <c r="C79" s="19">
        <v>901346980.99825466</v>
      </c>
      <c r="D79" s="19">
        <v>899296474.99825466</v>
      </c>
      <c r="E79" s="19">
        <v>892771981.99825466</v>
      </c>
      <c r="F79" s="19">
        <v>884442208.99825466</v>
      </c>
      <c r="G79" s="19">
        <v>878049286.99825466</v>
      </c>
      <c r="H79" s="19">
        <v>864273435.99825466</v>
      </c>
      <c r="K79" s="6">
        <f t="shared" si="29"/>
        <v>-2.0505059999999999</v>
      </c>
      <c r="L79" s="6">
        <f t="shared" si="30"/>
        <v>-6.5244929999999997</v>
      </c>
      <c r="M79" s="6">
        <f t="shared" si="31"/>
        <v>-8.3297729999999994</v>
      </c>
      <c r="N79" s="6">
        <f t="shared" si="32"/>
        <v>-6.3929220000000004</v>
      </c>
      <c r="O79" s="6">
        <f t="shared" si="33"/>
        <v>-13.775850999999999</v>
      </c>
      <c r="W79" s="25">
        <f t="shared" si="34"/>
        <v>3.1273703447055168E-4</v>
      </c>
      <c r="X79" s="25">
        <f t="shared" si="34"/>
        <v>-4.6421877807544818E-3</v>
      </c>
      <c r="Y79" s="25">
        <f t="shared" si="34"/>
        <v>-1.0530902859321805E-2</v>
      </c>
      <c r="Z79" s="25">
        <f t="shared" si="34"/>
        <v>-6.3322755897153929E-3</v>
      </c>
      <c r="AA79" s="25">
        <f t="shared" si="34"/>
        <v>-6.3322755897153929E-3</v>
      </c>
      <c r="AC79" s="26">
        <f t="shared" si="18"/>
        <v>0.28188458186637882</v>
      </c>
      <c r="AD79" s="26">
        <f t="shared" si="19"/>
        <v>-4.4661065232764185</v>
      </c>
      <c r="AE79" s="26">
        <f t="shared" si="20"/>
        <v>-5.3077755580255568</v>
      </c>
      <c r="AF79" s="26">
        <f t="shared" si="21"/>
        <v>3.7844200137966846</v>
      </c>
      <c r="AG79" s="26">
        <f t="shared" si="22"/>
        <v>0</v>
      </c>
      <c r="AI79" s="26">
        <f t="shared" si="15"/>
        <v>4.4489261178178836</v>
      </c>
      <c r="AJ79" s="26">
        <f t="shared" si="25"/>
        <v>4.9422909346462456</v>
      </c>
      <c r="AK79" s="26">
        <f t="shared" si="13"/>
        <v>2.0830107465514174</v>
      </c>
      <c r="AL79" s="26"/>
      <c r="AM79" s="26"/>
    </row>
    <row r="80" spans="1:39">
      <c r="A80" s="5" t="s">
        <v>10</v>
      </c>
      <c r="B80" s="18">
        <v>40756</v>
      </c>
      <c r="C80" s="19">
        <v>923194171.24248326</v>
      </c>
      <c r="D80" s="19">
        <v>921687194.24248326</v>
      </c>
      <c r="E80" s="19">
        <v>909564020.24248326</v>
      </c>
      <c r="F80" s="19">
        <v>898082091.24248326</v>
      </c>
      <c r="G80" s="19">
        <v>891130595.24248314</v>
      </c>
      <c r="H80" s="19">
        <v>877259768.24248326</v>
      </c>
      <c r="K80" s="6">
        <f t="shared" si="29"/>
        <v>-1.506977</v>
      </c>
      <c r="L80" s="6">
        <f t="shared" si="30"/>
        <v>-12.123174000000001</v>
      </c>
      <c r="M80" s="6">
        <f t="shared" si="31"/>
        <v>-11.481928999999999</v>
      </c>
      <c r="N80" s="6">
        <f t="shared" si="32"/>
        <v>-6.9514960000001196</v>
      </c>
      <c r="O80" s="6">
        <f t="shared" si="33"/>
        <v>-13.870826999999881</v>
      </c>
      <c r="W80" s="25">
        <f t="shared" si="34"/>
        <v>5.6992405455483707E-3</v>
      </c>
      <c r="X80" s="25">
        <f t="shared" si="34"/>
        <v>7.2317245163190796E-3</v>
      </c>
      <c r="Y80" s="25">
        <f t="shared" si="34"/>
        <v>1.4035839093342658E-3</v>
      </c>
      <c r="Z80" s="25">
        <f t="shared" si="34"/>
        <v>2.7998754521111179E-3</v>
      </c>
      <c r="AA80" s="25">
        <f t="shared" si="34"/>
        <v>2.7998754521111179E-3</v>
      </c>
      <c r="AC80" s="26">
        <f t="shared" si="18"/>
        <v>5.2615056521590864</v>
      </c>
      <c r="AD80" s="26">
        <f t="shared" si="19"/>
        <v>1.4147802693380545</v>
      </c>
      <c r="AE80" s="26">
        <f t="shared" si="20"/>
        <v>-5.3805054375500081</v>
      </c>
      <c r="AF80" s="26">
        <f t="shared" si="21"/>
        <v>1.2890482136467636</v>
      </c>
      <c r="AG80" s="26">
        <f t="shared" si="22"/>
        <v>0</v>
      </c>
      <c r="AI80" s="26">
        <f t="shared" si="15"/>
        <v>4.2085285239017445</v>
      </c>
      <c r="AJ80" s="26">
        <f t="shared" si="25"/>
        <v>2.4607761246052835</v>
      </c>
      <c r="AK80" s="26">
        <f t="shared" si="13"/>
        <v>0.72539959489534533</v>
      </c>
      <c r="AL80" s="26"/>
      <c r="AM80" s="26"/>
    </row>
    <row r="81" spans="1:39">
      <c r="A81" s="5" t="s">
        <v>10</v>
      </c>
      <c r="B81" s="18">
        <v>40787</v>
      </c>
      <c r="C81" s="19">
        <v>922811005.86650312</v>
      </c>
      <c r="D81" s="19">
        <v>922337665.86650312</v>
      </c>
      <c r="E81" s="19">
        <v>918493736.86650312</v>
      </c>
      <c r="F81" s="19">
        <v>905015494.86650312</v>
      </c>
      <c r="G81" s="19">
        <v>898298406.86650312</v>
      </c>
      <c r="H81" s="19">
        <v>885502312.86650312</v>
      </c>
      <c r="K81" s="6">
        <f t="shared" si="29"/>
        <v>-0.47333999999999998</v>
      </c>
      <c r="L81" s="6">
        <f t="shared" si="30"/>
        <v>-3.8439290000000002</v>
      </c>
      <c r="M81" s="6">
        <f t="shared" si="31"/>
        <v>-13.478242</v>
      </c>
      <c r="N81" s="6">
        <f t="shared" si="32"/>
        <v>-6.7170880000000004</v>
      </c>
      <c r="O81" s="6">
        <f t="shared" si="33"/>
        <v>-12.796094</v>
      </c>
      <c r="W81" s="25">
        <f t="shared" si="34"/>
        <v>4.4879592912812653E-3</v>
      </c>
      <c r="X81" s="25">
        <f t="shared" si="34"/>
        <v>1.2033647718978469E-2</v>
      </c>
      <c r="Y81" s="25">
        <f t="shared" si="34"/>
        <v>8.1802965612541457E-3</v>
      </c>
      <c r="Z81" s="25">
        <f t="shared" si="34"/>
        <v>6.8574596087773703E-3</v>
      </c>
      <c r="AA81" s="25">
        <f t="shared" si="34"/>
        <v>6.8465744070355045E-3</v>
      </c>
      <c r="AC81" s="26">
        <f t="shared" si="18"/>
        <v>4.1415382278751824</v>
      </c>
      <c r="AD81" s="26">
        <f t="shared" si="19"/>
        <v>6.9632443279184884</v>
      </c>
      <c r="AE81" s="26">
        <f t="shared" si="20"/>
        <v>-3.5559148578164361</v>
      </c>
      <c r="AF81" s="26">
        <f t="shared" si="21"/>
        <v>-1.2207284987124725</v>
      </c>
      <c r="AG81" s="26">
        <f t="shared" si="22"/>
        <v>-1.0044983968471755E-2</v>
      </c>
      <c r="AI81" s="26">
        <f t="shared" si="15"/>
        <v>2.1391989397188396</v>
      </c>
      <c r="AJ81" s="26">
        <f t="shared" si="25"/>
        <v>0.32045005130599569</v>
      </c>
      <c r="AK81" s="26">
        <f t="shared" si="13"/>
        <v>-2.9113961815073051</v>
      </c>
      <c r="AL81" s="26"/>
      <c r="AM81" s="26"/>
    </row>
    <row r="82" spans="1:39">
      <c r="A82" s="5" t="s">
        <v>10</v>
      </c>
      <c r="B82" s="18">
        <v>40817</v>
      </c>
      <c r="C82" s="19">
        <v>1086949334.9255505</v>
      </c>
      <c r="D82" s="19">
        <v>1087369916.9255505</v>
      </c>
      <c r="E82" s="19">
        <v>1085848405.9255505</v>
      </c>
      <c r="F82" s="19">
        <v>1074718032.9255505</v>
      </c>
      <c r="G82" s="19">
        <v>1066038258.9255505</v>
      </c>
      <c r="H82" s="19">
        <v>1059894872.9255506</v>
      </c>
      <c r="K82" s="6">
        <f t="shared" si="29"/>
        <v>0.42058200000000001</v>
      </c>
      <c r="L82" s="6">
        <f t="shared" si="30"/>
        <v>-1.5215110000000001</v>
      </c>
      <c r="M82" s="6">
        <f t="shared" si="31"/>
        <v>-11.130373000000001</v>
      </c>
      <c r="N82" s="6">
        <f t="shared" si="32"/>
        <v>-8.6797740000000001</v>
      </c>
      <c r="O82" s="6">
        <f t="shared" si="33"/>
        <v>-6.1433859999998806</v>
      </c>
      <c r="W82" s="25">
        <f t="shared" si="34"/>
        <v>4.6182367298113411E-3</v>
      </c>
      <c r="X82" s="25">
        <f t="shared" si="34"/>
        <v>1.3396339745671356E-2</v>
      </c>
      <c r="Y82" s="25">
        <f t="shared" si="34"/>
        <v>1.4769908087390612E-2</v>
      </c>
      <c r="Z82" s="25">
        <f t="shared" si="34"/>
        <v>1.2808859837589812E-2</v>
      </c>
      <c r="AA82" s="25">
        <f t="shared" si="34"/>
        <v>1.2808859837589812E-2</v>
      </c>
      <c r="AC82" s="26">
        <f t="shared" si="18"/>
        <v>5.0197893419971864</v>
      </c>
      <c r="AD82" s="26">
        <f t="shared" si="19"/>
        <v>9.5413532349970112</v>
      </c>
      <c r="AE82" s="26">
        <f t="shared" si="20"/>
        <v>1.4929991955065383</v>
      </c>
      <c r="AF82" s="26">
        <f t="shared" si="21"/>
        <v>-2.131560090877894</v>
      </c>
      <c r="AG82" s="26">
        <f t="shared" si="22"/>
        <v>0</v>
      </c>
      <c r="AI82" s="26">
        <f t="shared" si="15"/>
        <v>0.78964134989187251</v>
      </c>
      <c r="AJ82" s="26">
        <f t="shared" si="25"/>
        <v>-4.0628101733322675</v>
      </c>
      <c r="AK82" s="26">
        <f t="shared" si="13"/>
        <v>-5.2428519340035837</v>
      </c>
      <c r="AL82" s="26"/>
      <c r="AM82" s="26"/>
    </row>
    <row r="83" spans="1:39">
      <c r="A83" s="5" t="s">
        <v>10</v>
      </c>
      <c r="B83" s="18">
        <v>40848</v>
      </c>
      <c r="C83" s="19">
        <v>1217249093.7535107</v>
      </c>
      <c r="D83" s="19">
        <v>1219039501.753511</v>
      </c>
      <c r="E83" s="19">
        <v>1218918786.753511</v>
      </c>
      <c r="F83" s="19">
        <v>1210948402.753511</v>
      </c>
      <c r="G83" s="19">
        <v>1201132994.753511</v>
      </c>
      <c r="H83" s="19">
        <v>1197044152.753511</v>
      </c>
      <c r="K83" s="6">
        <f t="shared" si="29"/>
        <v>1.7904080000002385</v>
      </c>
      <c r="L83" s="6">
        <f t="shared" si="30"/>
        <v>-0.120715</v>
      </c>
      <c r="M83" s="6">
        <f t="shared" si="31"/>
        <v>-7.9703840000000001</v>
      </c>
      <c r="N83" s="6">
        <f t="shared" si="32"/>
        <v>-9.8154079999999997</v>
      </c>
      <c r="O83" s="6">
        <f t="shared" si="33"/>
        <v>-4.0888419999999996</v>
      </c>
      <c r="W83" s="25">
        <f t="shared" si="34"/>
        <v>2.21967821061533E-3</v>
      </c>
      <c r="X83" s="25">
        <f t="shared" si="34"/>
        <v>9.4582896969292885E-3</v>
      </c>
      <c r="Y83" s="25">
        <f t="shared" si="34"/>
        <v>1.2505200812901419E-2</v>
      </c>
      <c r="Z83" s="25">
        <f t="shared" si="34"/>
        <v>1.0469485180170107E-2</v>
      </c>
      <c r="AA83" s="25">
        <f t="shared" si="34"/>
        <v>1.0469485180170107E-2</v>
      </c>
      <c r="AC83" s="26">
        <f t="shared" si="18"/>
        <v>2.7019012902959245</v>
      </c>
      <c r="AD83" s="26">
        <f t="shared" si="19"/>
        <v>8.811193271749417</v>
      </c>
      <c r="AE83" s="26">
        <f t="shared" si="20"/>
        <v>3.7088497946645766</v>
      </c>
      <c r="AF83" s="26">
        <f t="shared" si="21"/>
        <v>-2.4779730090820458</v>
      </c>
      <c r="AG83" s="26">
        <f t="shared" si="22"/>
        <v>0</v>
      </c>
      <c r="AI83" s="26">
        <f t="shared" si="15"/>
        <v>-0.24418508117761392</v>
      </c>
      <c r="AJ83" s="26">
        <f t="shared" si="25"/>
        <v>-7.7734498201494766</v>
      </c>
      <c r="AK83" s="26">
        <f t="shared" si="13"/>
        <v>-5.3820407601189464</v>
      </c>
      <c r="AL83" s="26"/>
      <c r="AM83" s="26"/>
    </row>
    <row r="84" spans="1:39">
      <c r="A84" s="5" t="s">
        <v>10</v>
      </c>
      <c r="B84" s="18">
        <v>40878</v>
      </c>
      <c r="C84" s="19">
        <v>1297199933.5791891</v>
      </c>
      <c r="D84" s="19">
        <v>1298119058.5791891</v>
      </c>
      <c r="E84" s="19">
        <v>1296920255.5791891</v>
      </c>
      <c r="F84" s="19">
        <v>1290733464.5791888</v>
      </c>
      <c r="G84" s="19">
        <v>1280309650.5791888</v>
      </c>
      <c r="H84" s="19">
        <v>1274506120.5791891</v>
      </c>
      <c r="K84" s="6">
        <f t="shared" si="29"/>
        <v>0.91912499999999997</v>
      </c>
      <c r="L84" s="6">
        <f t="shared" si="30"/>
        <v>-1.1988030000000001</v>
      </c>
      <c r="M84" s="6">
        <f t="shared" si="31"/>
        <v>-6.1867910000002384</v>
      </c>
      <c r="N84" s="6">
        <f t="shared" si="32"/>
        <v>-10.423814</v>
      </c>
      <c r="O84" s="6">
        <f t="shared" si="33"/>
        <v>-5.8035299999997614</v>
      </c>
      <c r="W84" s="25">
        <f t="shared" si="34"/>
        <v>8.4349394439767341E-4</v>
      </c>
      <c r="X84" s="25">
        <f t="shared" si="34"/>
        <v>4.9547573449011074E-3</v>
      </c>
      <c r="Y84" s="25">
        <f t="shared" si="34"/>
        <v>7.6067647635440711E-3</v>
      </c>
      <c r="Z84" s="25">
        <f t="shared" si="34"/>
        <v>4.9974143735457555E-3</v>
      </c>
      <c r="AA84" s="25">
        <f t="shared" si="34"/>
        <v>4.9974143735457555E-3</v>
      </c>
      <c r="AC84" s="26">
        <f t="shared" si="18"/>
        <v>1.0941802886471101</v>
      </c>
      <c r="AD84" s="26">
        <f t="shared" si="19"/>
        <v>5.3331306100596052</v>
      </c>
      <c r="AE84" s="26">
        <f t="shared" si="20"/>
        <v>3.4401838473151702</v>
      </c>
      <c r="AF84" s="26">
        <f t="shared" si="21"/>
        <v>-3.3848491525906468</v>
      </c>
      <c r="AG84" s="26">
        <f t="shared" si="22"/>
        <v>0</v>
      </c>
      <c r="AI84" s="26">
        <f t="shared" si="15"/>
        <v>-2.058786385863614</v>
      </c>
      <c r="AJ84" s="26">
        <f t="shared" si="25"/>
        <v>-2.2788341597275403</v>
      </c>
      <c r="AK84" s="26">
        <f t="shared" si="13"/>
        <v>-0.53735132843972533</v>
      </c>
      <c r="AL84" s="26"/>
      <c r="AM84" s="26"/>
    </row>
    <row r="85" spans="1:39">
      <c r="A85" s="5" t="s">
        <v>10</v>
      </c>
      <c r="B85" s="18">
        <v>40909</v>
      </c>
      <c r="C85" s="19">
        <v>1318524664.6948128</v>
      </c>
      <c r="D85" s="19">
        <v>1317733408.6948128</v>
      </c>
      <c r="E85" s="19">
        <v>1315928231.6948128</v>
      </c>
      <c r="F85" s="19">
        <v>1310436569.694813</v>
      </c>
      <c r="G85" s="19">
        <v>1298138026.6948128</v>
      </c>
      <c r="H85" s="19">
        <v>1291085110.6948128</v>
      </c>
      <c r="K85" s="6">
        <f t="shared" si="29"/>
        <v>-0.79125599999999996</v>
      </c>
      <c r="L85" s="6">
        <f t="shared" si="30"/>
        <v>-1.805177</v>
      </c>
      <c r="M85" s="6">
        <f t="shared" si="31"/>
        <v>-5.4916619999997618</v>
      </c>
      <c r="N85" s="6">
        <f t="shared" si="32"/>
        <v>-12.298543000000238</v>
      </c>
      <c r="O85" s="6">
        <f t="shared" si="33"/>
        <v>-7.0529159999999997</v>
      </c>
      <c r="W85" s="25">
        <f t="shared" si="34"/>
        <v>1.6993920634209768E-4</v>
      </c>
      <c r="X85" s="25">
        <f t="shared" si="34"/>
        <v>2.238563970826014E-3</v>
      </c>
      <c r="Y85" s="25">
        <f t="shared" si="34"/>
        <v>4.6720592596453253E-3</v>
      </c>
      <c r="Z85" s="25">
        <f t="shared" si="34"/>
        <v>2.6762237810128518E-3</v>
      </c>
      <c r="AA85" s="25">
        <f t="shared" si="34"/>
        <v>2.6762237810128518E-3</v>
      </c>
      <c r="AC85" s="26">
        <f t="shared" si="18"/>
        <v>0.22406903506071693</v>
      </c>
      <c r="AD85" s="26">
        <f t="shared" si="19"/>
        <v>2.7275327739705419</v>
      </c>
      <c r="AE85" s="26">
        <f t="shared" si="20"/>
        <v>3.2086235597268882</v>
      </c>
      <c r="AF85" s="26">
        <f t="shared" si="21"/>
        <v>-2.6315583052498925</v>
      </c>
      <c r="AG85" s="26">
        <f t="shared" si="22"/>
        <v>0</v>
      </c>
      <c r="AI85" s="26">
        <f t="shared" si="15"/>
        <v>-2.8390156284608428</v>
      </c>
      <c r="AJ85" s="26">
        <f t="shared" si="25"/>
        <v>-1.8011155954413223</v>
      </c>
      <c r="AK85" s="26"/>
      <c r="AL85" s="26"/>
      <c r="AM85" s="26"/>
    </row>
    <row r="86" spans="1:39">
      <c r="A86" s="5" t="s">
        <v>10</v>
      </c>
      <c r="B86" s="18">
        <v>40940</v>
      </c>
      <c r="C86" s="19">
        <v>1081569264.4017925</v>
      </c>
      <c r="D86" s="19">
        <v>1080706073.4017925</v>
      </c>
      <c r="E86" s="19">
        <v>1077816596.4017925</v>
      </c>
      <c r="F86" s="19">
        <v>1073631971.4017925</v>
      </c>
      <c r="G86" s="19">
        <v>1060159098.4017925</v>
      </c>
      <c r="H86" s="19">
        <v>1054830844.4017925</v>
      </c>
      <c r="K86" s="6">
        <f t="shared" si="29"/>
        <v>-0.86319100000000004</v>
      </c>
      <c r="L86" s="6">
        <f t="shared" si="30"/>
        <v>-2.8894769999999999</v>
      </c>
      <c r="M86" s="6">
        <f t="shared" si="31"/>
        <v>-4.1846249999999996</v>
      </c>
      <c r="N86" s="6">
        <f t="shared" si="32"/>
        <v>-13.472873</v>
      </c>
      <c r="O86" s="6">
        <f t="shared" si="33"/>
        <v>-5.3282540000000003</v>
      </c>
      <c r="W86" s="25">
        <f t="shared" si="34"/>
        <v>-1.0297998520634787E-3</v>
      </c>
      <c r="X86" s="25">
        <f t="shared" si="34"/>
        <v>-1.5222765879256955E-4</v>
      </c>
      <c r="Y86" s="25">
        <f t="shared" si="34"/>
        <v>2.2249311438092235E-3</v>
      </c>
      <c r="Z86" s="25">
        <f t="shared" si="34"/>
        <v>2.3340400659703866E-3</v>
      </c>
      <c r="AA86" s="25">
        <f t="shared" si="34"/>
        <v>2.3340400659703866E-3</v>
      </c>
      <c r="AC86" s="26">
        <f t="shared" si="18"/>
        <v>-1.1137998684773713</v>
      </c>
      <c r="AD86" s="26">
        <f t="shared" si="19"/>
        <v>0.94915511153548482</v>
      </c>
      <c r="AE86" s="26">
        <f t="shared" si="20"/>
        <v>2.5710618974962669</v>
      </c>
      <c r="AF86" s="26">
        <f t="shared" si="21"/>
        <v>0.11800885668152183</v>
      </c>
      <c r="AG86" s="26">
        <f t="shared" si="22"/>
        <v>0</v>
      </c>
      <c r="AI86" s="26">
        <f t="shared" si="15"/>
        <v>-7.0027160451707093E-2</v>
      </c>
      <c r="AJ86" s="26">
        <f t="shared" si="25"/>
        <v>-3.6922553924210804</v>
      </c>
      <c r="AK86" s="26"/>
      <c r="AL86" s="26"/>
      <c r="AM86" s="26"/>
    </row>
    <row r="87" spans="1:39">
      <c r="A87" s="5" t="s">
        <v>10</v>
      </c>
      <c r="B87" s="18">
        <v>40969</v>
      </c>
      <c r="C87" s="19">
        <v>1203604130.5855064</v>
      </c>
      <c r="D87" s="19">
        <v>1203348970.5855064</v>
      </c>
      <c r="E87" s="19">
        <v>1196198674.5855064</v>
      </c>
      <c r="F87" s="19">
        <v>1192849901.5855067</v>
      </c>
      <c r="G87" s="19">
        <v>1182685486.5855067</v>
      </c>
      <c r="H87" s="19">
        <v>1176684269.5855067</v>
      </c>
      <c r="K87" s="6">
        <f t="shared" si="29"/>
        <v>-0.25516</v>
      </c>
      <c r="L87" s="6">
        <f t="shared" si="30"/>
        <v>-7.150296</v>
      </c>
      <c r="M87" s="6">
        <f t="shared" si="31"/>
        <v>-3.3487729999997615</v>
      </c>
      <c r="N87" s="6">
        <f t="shared" si="32"/>
        <v>-10.164415</v>
      </c>
      <c r="O87" s="6">
        <f t="shared" si="33"/>
        <v>-6.0012169999999996</v>
      </c>
      <c r="W87" s="25">
        <f t="shared" si="34"/>
        <v>-3.1686176956442756E-3</v>
      </c>
      <c r="X87" s="25">
        <f t="shared" si="34"/>
        <v>-5.8623704622486079E-3</v>
      </c>
      <c r="Y87" s="25">
        <f t="shared" si="34"/>
        <v>-3.7059348921694942E-3</v>
      </c>
      <c r="Z87" s="25">
        <f t="shared" si="34"/>
        <v>-3.2705781070118982E-3</v>
      </c>
      <c r="AA87" s="25">
        <f t="shared" si="34"/>
        <v>-3.2705781070118982E-3</v>
      </c>
      <c r="AC87" s="26">
        <f t="shared" si="18"/>
        <v>-3.813761346723779</v>
      </c>
      <c r="AD87" s="26">
        <f t="shared" si="19"/>
        <v>-3.2422119566611096</v>
      </c>
      <c r="AE87" s="26">
        <f t="shared" si="20"/>
        <v>2.5954947594887319</v>
      </c>
      <c r="AF87" s="26">
        <f t="shared" si="21"/>
        <v>0.5239972248941096</v>
      </c>
      <c r="AG87" s="26">
        <f t="shared" si="22"/>
        <v>0</v>
      </c>
      <c r="AI87" s="26">
        <f t="shared" si="15"/>
        <v>0.2141792118286564</v>
      </c>
      <c r="AJ87" s="26">
        <f t="shared" si="25"/>
        <v>1.2010004563743977</v>
      </c>
      <c r="AK87" s="26"/>
      <c r="AL87" s="26"/>
      <c r="AM87" s="26"/>
    </row>
    <row r="88" spans="1:39">
      <c r="A88" s="5" t="s">
        <v>10</v>
      </c>
      <c r="B88" s="18">
        <v>41000</v>
      </c>
      <c r="C88" s="19">
        <v>1072152560.9826993</v>
      </c>
      <c r="D88" s="19">
        <v>1072106734.9826992</v>
      </c>
      <c r="E88" s="19">
        <v>1064687558.9826992</v>
      </c>
      <c r="F88" s="19">
        <v>1061022192.9826992</v>
      </c>
      <c r="G88" s="19">
        <v>1051462764.9826992</v>
      </c>
      <c r="H88" s="19">
        <v>1044649786.9826992</v>
      </c>
      <c r="K88" s="6">
        <f t="shared" si="29"/>
        <v>-4.5826000000119209E-2</v>
      </c>
      <c r="L88" s="6">
        <f t="shared" si="30"/>
        <v>-7.4191760000000002</v>
      </c>
      <c r="M88" s="6">
        <f t="shared" si="31"/>
        <v>-3.6653660000000001</v>
      </c>
      <c r="N88" s="6">
        <f t="shared" si="32"/>
        <v>-9.5594280000000005</v>
      </c>
      <c r="O88" s="6">
        <f t="shared" si="33"/>
        <v>-6.8129780000000002</v>
      </c>
      <c r="W88" s="25">
        <f t="shared" ref="W88:AA92" si="35">Q40</f>
        <v>-9.5954029090347692E-4</v>
      </c>
      <c r="X88" s="25">
        <f t="shared" si="35"/>
        <v>-9.086057963428467E-3</v>
      </c>
      <c r="Y88" s="25">
        <f t="shared" si="35"/>
        <v>-7.1963380185446459E-3</v>
      </c>
      <c r="Z88" s="25">
        <f t="shared" si="35"/>
        <v>-5.5852185683532782E-4</v>
      </c>
      <c r="AA88" s="25">
        <f t="shared" si="35"/>
        <v>-5.5852185683532782E-4</v>
      </c>
      <c r="AC88" s="26">
        <f t="shared" si="18"/>
        <v>-1.0287735802582472</v>
      </c>
      <c r="AD88" s="26">
        <f t="shared" si="19"/>
        <v>-8.7128667344688306</v>
      </c>
      <c r="AE88" s="26">
        <f t="shared" si="20"/>
        <v>2.0260680784472713</v>
      </c>
      <c r="AF88" s="26">
        <f t="shared" si="21"/>
        <v>7.1167515971089967</v>
      </c>
      <c r="AG88" s="26">
        <f t="shared" si="22"/>
        <v>0</v>
      </c>
      <c r="AI88" s="26">
        <f t="shared" si="15"/>
        <v>-1.5655921773341099</v>
      </c>
      <c r="AK88" s="26"/>
      <c r="AL88" s="26"/>
      <c r="AM88" s="26"/>
    </row>
    <row r="89" spans="1:39">
      <c r="A89" s="5" t="s">
        <v>10</v>
      </c>
      <c r="B89" s="18">
        <v>41030</v>
      </c>
      <c r="C89" s="19">
        <v>995852934.18070698</v>
      </c>
      <c r="D89" s="19">
        <v>993173631.18070698</v>
      </c>
      <c r="E89" s="19">
        <v>985821475.18070686</v>
      </c>
      <c r="F89" s="19">
        <v>982678716.18070698</v>
      </c>
      <c r="G89" s="19">
        <v>974922151.18070698</v>
      </c>
      <c r="H89" s="19">
        <v>970102793.18070698</v>
      </c>
      <c r="K89" s="6">
        <f t="shared" si="29"/>
        <v>-2.679303</v>
      </c>
      <c r="L89" s="6">
        <f t="shared" si="30"/>
        <v>-7.3521560000001189</v>
      </c>
      <c r="M89" s="6">
        <f t="shared" si="31"/>
        <v>-3.1427589999998808</v>
      </c>
      <c r="N89" s="6">
        <f t="shared" si="32"/>
        <v>-7.7565650000000002</v>
      </c>
      <c r="O89" s="6">
        <f t="shared" si="33"/>
        <v>-4.8193580000000003</v>
      </c>
      <c r="W89" s="25">
        <f t="shared" si="35"/>
        <v>1.717625008867935E-3</v>
      </c>
      <c r="X89" s="25">
        <f t="shared" si="35"/>
        <v>-7.4266528257839947E-4</v>
      </c>
      <c r="Y89" s="25">
        <f t="shared" si="35"/>
        <v>-1.5936542517668373E-4</v>
      </c>
      <c r="Z89" s="25">
        <f t="shared" si="35"/>
        <v>7.3920024163597739E-3</v>
      </c>
      <c r="AA89" s="25">
        <f t="shared" si="35"/>
        <v>7.3920024163597739E-3</v>
      </c>
      <c r="AC89" s="26">
        <f t="shared" si="18"/>
        <v>1.7105019049032959</v>
      </c>
      <c r="AD89" s="26">
        <f t="shared" si="19"/>
        <v>-2.4500873056731391</v>
      </c>
      <c r="AE89" s="26">
        <f t="shared" si="20"/>
        <v>0.58088087450068682</v>
      </c>
      <c r="AF89" s="26">
        <f t="shared" si="21"/>
        <v>7.5200518220719124</v>
      </c>
      <c r="AG89" s="26">
        <f t="shared" si="22"/>
        <v>0</v>
      </c>
      <c r="AI89" s="26">
        <f t="shared" si="15"/>
        <v>2.027571795420593</v>
      </c>
      <c r="AJ89" s="26"/>
      <c r="AK89" s="26"/>
      <c r="AL89" s="26"/>
      <c r="AM89" s="26"/>
    </row>
    <row r="90" spans="1:39">
      <c r="A90" s="5" t="s">
        <v>10</v>
      </c>
      <c r="B90" s="18">
        <v>41061</v>
      </c>
      <c r="C90" s="19">
        <v>870164657.30355334</v>
      </c>
      <c r="D90" s="19">
        <v>868817086.30355334</v>
      </c>
      <c r="E90" s="19">
        <v>858489063.30355322</v>
      </c>
      <c r="F90" s="19">
        <v>852736950.30355322</v>
      </c>
      <c r="G90" s="19">
        <v>845817813.30355334</v>
      </c>
      <c r="H90" s="19">
        <v>841081099.30355334</v>
      </c>
      <c r="K90" s="6">
        <f t="shared" si="29"/>
        <v>-1.3475710000000001</v>
      </c>
      <c r="L90" s="6">
        <f t="shared" si="30"/>
        <v>-10.328023000000119</v>
      </c>
      <c r="M90" s="6">
        <f t="shared" si="31"/>
        <v>-5.7521129999999996</v>
      </c>
      <c r="N90" s="6">
        <f t="shared" si="32"/>
        <v>-6.9191369999998811</v>
      </c>
      <c r="O90" s="6">
        <f t="shared" si="33"/>
        <v>-4.7367140000000001</v>
      </c>
      <c r="W90" s="25">
        <f t="shared" si="35"/>
        <v>-2.9473798643386956E-3</v>
      </c>
      <c r="X90" s="25">
        <f t="shared" si="35"/>
        <v>-4.4510029488365795E-3</v>
      </c>
      <c r="Y90" s="25">
        <f t="shared" si="35"/>
        <v>-8.2427301096849436E-3</v>
      </c>
      <c r="Z90" s="25">
        <f t="shared" si="35"/>
        <v>-1.8025229203449324E-3</v>
      </c>
      <c r="AA90" s="25">
        <f t="shared" si="35"/>
        <v>-1.8025229203449324E-3</v>
      </c>
      <c r="AC90" s="26">
        <f t="shared" si="18"/>
        <v>-2.5647057895956746</v>
      </c>
      <c r="AD90" s="26">
        <f t="shared" si="19"/>
        <v>-1.3083996660358128</v>
      </c>
      <c r="AE90" s="26">
        <f t="shared" si="20"/>
        <v>-3.2994269655081929</v>
      </c>
      <c r="AF90" s="26">
        <f t="shared" si="21"/>
        <v>5.6040406818759321</v>
      </c>
      <c r="AG90" s="26">
        <f t="shared" si="22"/>
        <v>0</v>
      </c>
      <c r="AI90" s="26">
        <f t="shared" si="15"/>
        <v>3.4155342931766057</v>
      </c>
    </row>
    <row r="91" spans="1:39">
      <c r="A91" s="20" t="s">
        <v>10</v>
      </c>
      <c r="B91" s="18">
        <v>41091</v>
      </c>
      <c r="C91" s="19">
        <v>926991367.17992854</v>
      </c>
      <c r="D91" s="19">
        <v>930221821.17992854</v>
      </c>
      <c r="E91" s="19">
        <v>921775812.17992854</v>
      </c>
      <c r="F91" s="19">
        <v>915131507.17992842</v>
      </c>
      <c r="G91" s="19">
        <v>908749170.17992842</v>
      </c>
      <c r="H91" s="19">
        <v>904397870.17992842</v>
      </c>
      <c r="K91" s="6">
        <f t="shared" si="29"/>
        <v>3.2304539999999999</v>
      </c>
      <c r="L91" s="6">
        <f t="shared" si="30"/>
        <v>-8.4460090000000001</v>
      </c>
      <c r="M91" s="6">
        <f t="shared" si="31"/>
        <v>-6.6443050000001191</v>
      </c>
      <c r="N91" s="6">
        <f t="shared" si="32"/>
        <v>-6.3823369999999997</v>
      </c>
      <c r="O91" s="6">
        <f t="shared" si="33"/>
        <v>-4.3513000000000002</v>
      </c>
      <c r="W91" s="25">
        <f t="shared" si="35"/>
        <v>3.1273703447055168E-4</v>
      </c>
      <c r="X91" s="25">
        <f t="shared" si="35"/>
        <v>-4.6421877807544818E-3</v>
      </c>
      <c r="Y91" s="25">
        <f t="shared" si="35"/>
        <v>-1.0530902859321805E-2</v>
      </c>
      <c r="Z91" s="25">
        <f t="shared" si="35"/>
        <v>-6.3322755897153929E-3</v>
      </c>
      <c r="AA91" s="25">
        <f t="shared" si="35"/>
        <v>-6.3322755897153929E-3</v>
      </c>
      <c r="AC91" s="26">
        <f t="shared" si="18"/>
        <v>0.28990453115165316</v>
      </c>
      <c r="AD91" s="26">
        <f t="shared" si="19"/>
        <v>-4.593172528739208</v>
      </c>
      <c r="AE91" s="26">
        <f t="shared" si="20"/>
        <v>-5.4587880416141825</v>
      </c>
      <c r="AF91" s="26">
        <f t="shared" si="21"/>
        <v>3.892091232931377</v>
      </c>
      <c r="AG91" s="26">
        <f t="shared" si="22"/>
        <v>0</v>
      </c>
    </row>
    <row r="92" spans="1:39">
      <c r="A92" s="20" t="s">
        <v>10</v>
      </c>
      <c r="B92" s="18">
        <v>41122</v>
      </c>
      <c r="C92" s="19">
        <v>921994448.4450655</v>
      </c>
      <c r="D92" s="19">
        <v>923674565.4450655</v>
      </c>
      <c r="E92" s="19">
        <v>920825783.4450655</v>
      </c>
      <c r="F92" s="19">
        <v>912917824.44506538</v>
      </c>
      <c r="G92" s="19">
        <v>906003839.44506538</v>
      </c>
      <c r="H92" s="19">
        <v>902589927.44506538</v>
      </c>
      <c r="K92" s="6">
        <f t="shared" si="29"/>
        <v>1.6801170000000001</v>
      </c>
      <c r="L92" s="6">
        <f t="shared" si="30"/>
        <v>-2.8487819999999999</v>
      </c>
      <c r="M92" s="6">
        <f t="shared" si="31"/>
        <v>-7.907959000000119</v>
      </c>
      <c r="N92" s="6">
        <f t="shared" si="32"/>
        <v>-6.9139850000000003</v>
      </c>
      <c r="O92" s="6">
        <f t="shared" si="33"/>
        <v>-3.4139119999999998</v>
      </c>
      <c r="W92" s="25">
        <f t="shared" si="35"/>
        <v>5.6992405455483707E-3</v>
      </c>
      <c r="X92" s="25">
        <f t="shared" si="35"/>
        <v>7.2317245163190796E-3</v>
      </c>
      <c r="Y92" s="25">
        <f t="shared" si="35"/>
        <v>1.4035839093342658E-3</v>
      </c>
      <c r="Z92" s="25">
        <f t="shared" si="35"/>
        <v>2.7998754521111179E-3</v>
      </c>
      <c r="AA92" s="25">
        <f t="shared" si="35"/>
        <v>2.7998754521111179E-3</v>
      </c>
      <c r="AC92" s="26">
        <f t="shared" si="18"/>
        <v>5.2546681433486242</v>
      </c>
      <c r="AD92" s="26">
        <f t="shared" si="19"/>
        <v>1.4129417133816444</v>
      </c>
      <c r="AE92" s="26">
        <f t="shared" si="20"/>
        <v>-5.3735132843972533</v>
      </c>
      <c r="AF92" s="26">
        <f t="shared" si="21"/>
        <v>1.2873730508510537</v>
      </c>
      <c r="AG92" s="26">
        <f t="shared" si="22"/>
        <v>0</v>
      </c>
    </row>
    <row r="94" spans="1:39">
      <c r="A94" s="28" t="s">
        <v>17</v>
      </c>
      <c r="C94" s="1">
        <f>SUM(C52:C63)</f>
        <v>13759507424.713223</v>
      </c>
      <c r="D94" s="1">
        <f t="shared" ref="D94:H94" si="36">SUM(D52:D63)</f>
        <v>13763491760.713219</v>
      </c>
      <c r="E94" s="1">
        <f t="shared" si="36"/>
        <v>13733930591.713221</v>
      </c>
      <c r="F94" s="1">
        <f t="shared" si="36"/>
        <v>13688682501.713223</v>
      </c>
      <c r="G94" s="1">
        <f t="shared" si="36"/>
        <v>13639143151.713223</v>
      </c>
      <c r="H94" s="50">
        <f t="shared" si="36"/>
        <v>13537114071.713219</v>
      </c>
      <c r="K94" s="6">
        <f>+SUM(K52:K63)</f>
        <v>3.9843359999994066</v>
      </c>
      <c r="L94" s="6">
        <f>+SUM(L52:L63)</f>
        <v>-29.561168999999879</v>
      </c>
      <c r="M94" s="6">
        <f>+SUM(M52:M63)</f>
        <v>-45.248089999999394</v>
      </c>
      <c r="N94" s="6">
        <f>+SUM(N52:N63)</f>
        <v>-49.539349999999885</v>
      </c>
      <c r="O94" s="6">
        <f>+SUM(O52:O63)</f>
        <v>-102.02907999999977</v>
      </c>
      <c r="AC94" s="6">
        <f>+SUM(AC52:AC93)</f>
        <v>39.369337720948153</v>
      </c>
      <c r="AD94" s="6">
        <f t="shared" ref="AD94:AG94" si="37">+SUM(AD52:AD93)</f>
        <v>34.329220538824252</v>
      </c>
      <c r="AE94" s="6">
        <f t="shared" si="37"/>
        <v>-1.6792952919323287</v>
      </c>
      <c r="AF94" s="6">
        <f t="shared" si="37"/>
        <v>64.875880801782472</v>
      </c>
      <c r="AG94" s="6">
        <f t="shared" si="37"/>
        <v>-3.0250684594177457E-2</v>
      </c>
      <c r="AH94" s="6"/>
      <c r="AI94" s="6">
        <f>+SUM(AI48:AI93)</f>
        <v>39.36933772094816</v>
      </c>
      <c r="AJ94" s="6">
        <f>+SUM(AJ46:AJ93)</f>
        <v>34.329220538824252</v>
      </c>
      <c r="AK94" s="6">
        <f>+SUM(AK43:AK84)</f>
        <v>-1.6792952919323305</v>
      </c>
      <c r="AL94" s="6">
        <f>+SUM(AL36:AL78)</f>
        <v>64.875880801782472</v>
      </c>
      <c r="AM94" s="6">
        <f>+SUM(AM23:AM63)</f>
        <v>-3.0250684594177457E-2</v>
      </c>
    </row>
    <row r="95" spans="1:39">
      <c r="A95" s="28" t="s">
        <v>18</v>
      </c>
      <c r="AI95" s="6">
        <f>+AI94-AC94</f>
        <v>0</v>
      </c>
      <c r="AJ95" s="6">
        <f t="shared" ref="AJ95:AM95" si="38">+AJ94-AD94</f>
        <v>0</v>
      </c>
      <c r="AK95" s="6">
        <f t="shared" si="38"/>
        <v>-1.7763568394002505E-15</v>
      </c>
      <c r="AL95" s="6">
        <f t="shared" si="38"/>
        <v>0</v>
      </c>
      <c r="AM95" s="6">
        <f t="shared" si="38"/>
        <v>0</v>
      </c>
    </row>
    <row r="96" spans="1:39">
      <c r="AI96" s="6"/>
      <c r="AJ96" s="6"/>
      <c r="AK96" s="6"/>
      <c r="AL96" s="6"/>
      <c r="AM96" s="6"/>
    </row>
    <row r="98" spans="1:45">
      <c r="A98" s="28"/>
    </row>
    <row r="101" spans="1:45">
      <c r="A101" s="28"/>
      <c r="D101" s="30"/>
      <c r="F101" s="30"/>
    </row>
    <row r="102" spans="1:45">
      <c r="A102" s="28"/>
    </row>
    <row r="104" spans="1:45" ht="15">
      <c r="AQ104" s="29" t="s">
        <v>19</v>
      </c>
      <c r="AS104" s="32">
        <f>SUM(AS52:AS101)/1000000</f>
        <v>13805.503601556977</v>
      </c>
    </row>
    <row r="106" spans="1:45">
      <c r="AS106" s="2"/>
    </row>
    <row r="107" spans="1:45">
      <c r="AS107" s="2"/>
    </row>
    <row r="115" spans="3:17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3:17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3:17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3:17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3:17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3:17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3:17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3:17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3:17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3:17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3:17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3:17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3:17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</sheetData>
  <mergeCells count="5">
    <mergeCell ref="Q1:U1"/>
    <mergeCell ref="AI1:AM1"/>
    <mergeCell ref="W1:AA1"/>
    <mergeCell ref="AC1:AG1"/>
    <mergeCell ref="AO1:AS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D9B395690F174641AF4B34CAE682B659" ma:contentTypeVersion="18" ma:contentTypeDescription="This is for internal and external Ofgem information." ma:contentTypeScope="" ma:versionID="78784f241bf1ea745aa05be51cbcd6aa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95428d554f7d9319d6a14edb74baebae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_Status xmlns="http://schemas.microsoft.com/sharepoint/v3/fields">Draft</_Status>
    <_x003a_ xmlns="eecedeb9-13b3-4e62-b003-046c92e1668a" xsi:nil="true"/>
    <Organisation xmlns="eecedeb9-13b3-4e62-b003-046c92e1668a">Choose an Organisation</Organisation>
    <_x003a__x003a_ xmlns="eecedeb9-13b3-4e62-b003-046c92e1668a">-Main Document</_x003a__x003a_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791C8333-2D7C-4CBC-96D0-66F48AB24E50}"/>
</file>

<file path=customXml/itemProps2.xml><?xml version="1.0" encoding="utf-8"?>
<ds:datastoreItem xmlns:ds="http://schemas.openxmlformats.org/officeDocument/2006/customXml" ds:itemID="{E664CF67-5F9F-4570-9E07-B911451D0C6B}"/>
</file>

<file path=customXml/itemProps3.xml><?xml version="1.0" encoding="utf-8"?>
<ds:datastoreItem xmlns:ds="http://schemas.openxmlformats.org/officeDocument/2006/customXml" ds:itemID="{CA6B59F9-B32B-43F8-88C5-62F86A68E4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Apportioning Normalising &amp; prov</vt:lpstr>
      <vt:lpstr>Normalised NHH</vt:lpstr>
    </vt:vector>
  </TitlesOfParts>
  <Company>EDF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SPN Annual Incentive Restatement(2013.09.25)</dc:title>
  <dc:creator>shore</dc:creator>
  <cp:lastModifiedBy>Tim Aldridge</cp:lastModifiedBy>
  <cp:lastPrinted>2012-03-28T11:45:06Z</cp:lastPrinted>
  <dcterms:created xsi:type="dcterms:W3CDTF">2011-08-30T09:06:03Z</dcterms:created>
  <dcterms:modified xsi:type="dcterms:W3CDTF">2013-09-26T17:37:54Z</dcterms:modified>
  <cp:contentType>Information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0x010100028D52C9A5433B438C8A1988457E255700D9B395690F174641AF4B34CAE682B659</vt:lpwstr>
  </property>
</Properties>
</file>