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0" windowWidth="1548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13" i="1"/>
  <c r="J124" s="1"/>
  <c r="G113"/>
  <c r="F113"/>
  <c r="E113"/>
  <c r="D113"/>
  <c r="C113"/>
  <c r="J123" s="1"/>
  <c r="H112"/>
  <c r="I124" s="1"/>
  <c r="G112"/>
  <c r="F112"/>
  <c r="E112"/>
  <c r="D112"/>
  <c r="C112"/>
  <c r="I123" s="1"/>
  <c r="H111"/>
  <c r="H124" s="1"/>
  <c r="G111"/>
  <c r="F111"/>
  <c r="E111"/>
  <c r="D111"/>
  <c r="C111"/>
  <c r="H123" s="1"/>
  <c r="H110"/>
  <c r="G124" s="1"/>
  <c r="G110"/>
  <c r="F110"/>
  <c r="E110"/>
  <c r="D110"/>
  <c r="C110"/>
  <c r="G123" s="1"/>
  <c r="H109"/>
  <c r="F124" s="1"/>
  <c r="G109"/>
  <c r="F109"/>
  <c r="E109"/>
  <c r="D109"/>
  <c r="C109"/>
  <c r="F123" s="1"/>
  <c r="H108"/>
  <c r="E124" s="1"/>
  <c r="G108"/>
  <c r="F108"/>
  <c r="E108"/>
  <c r="D108"/>
  <c r="C108"/>
  <c r="E123" s="1"/>
  <c r="H107"/>
  <c r="D124" s="1"/>
  <c r="G107"/>
  <c r="F107"/>
  <c r="E107"/>
  <c r="D107"/>
  <c r="C107"/>
  <c r="D123" s="1"/>
  <c r="H106"/>
  <c r="C124" s="1"/>
  <c r="G106"/>
  <c r="F106"/>
  <c r="E106"/>
  <c r="D106"/>
  <c r="C106"/>
  <c r="C123" s="1"/>
  <c r="C94"/>
  <c r="C101" s="1"/>
  <c r="AS101" s="1"/>
  <c r="O92"/>
  <c r="N92"/>
  <c r="M92"/>
  <c r="L92"/>
  <c r="K92"/>
  <c r="O91"/>
  <c r="N91"/>
  <c r="M91"/>
  <c r="L91"/>
  <c r="K91"/>
  <c r="O90"/>
  <c r="N90"/>
  <c r="M90"/>
  <c r="L90"/>
  <c r="K90"/>
  <c r="O89"/>
  <c r="N89"/>
  <c r="M89"/>
  <c r="L89"/>
  <c r="K89"/>
  <c r="O88"/>
  <c r="N88"/>
  <c r="M88"/>
  <c r="L88"/>
  <c r="K88"/>
  <c r="O87"/>
  <c r="N87"/>
  <c r="M87"/>
  <c r="L87"/>
  <c r="K87"/>
  <c r="O86"/>
  <c r="N86"/>
  <c r="M86"/>
  <c r="L86"/>
  <c r="K86"/>
  <c r="O85"/>
  <c r="N85"/>
  <c r="M85"/>
  <c r="L85"/>
  <c r="K85"/>
  <c r="O84"/>
  <c r="N84"/>
  <c r="M84"/>
  <c r="L84"/>
  <c r="K84"/>
  <c r="O83"/>
  <c r="N83"/>
  <c r="M83"/>
  <c r="L83"/>
  <c r="K83"/>
  <c r="O82"/>
  <c r="N82"/>
  <c r="M82"/>
  <c r="L82"/>
  <c r="K82"/>
  <c r="O81"/>
  <c r="N81"/>
  <c r="M81"/>
  <c r="L81"/>
  <c r="K81"/>
  <c r="O80"/>
  <c r="N80"/>
  <c r="M80"/>
  <c r="L80"/>
  <c r="K80"/>
  <c r="O79"/>
  <c r="N79"/>
  <c r="M79"/>
  <c r="L79"/>
  <c r="K79"/>
  <c r="O78"/>
  <c r="N78"/>
  <c r="M78"/>
  <c r="L78"/>
  <c r="K78"/>
  <c r="O77"/>
  <c r="N77"/>
  <c r="M77"/>
  <c r="L77"/>
  <c r="K77"/>
  <c r="O76"/>
  <c r="N76"/>
  <c r="M76"/>
  <c r="L76"/>
  <c r="K76"/>
  <c r="O75"/>
  <c r="N75"/>
  <c r="M75"/>
  <c r="L75"/>
  <c r="K75"/>
  <c r="O74"/>
  <c r="N74"/>
  <c r="M74"/>
  <c r="L74"/>
  <c r="K74"/>
  <c r="O73"/>
  <c r="N73"/>
  <c r="M73"/>
  <c r="L73"/>
  <c r="K73"/>
  <c r="O72"/>
  <c r="N72"/>
  <c r="M72"/>
  <c r="L72"/>
  <c r="K72"/>
  <c r="O71"/>
  <c r="N71"/>
  <c r="M71"/>
  <c r="L71"/>
  <c r="K71"/>
  <c r="O70"/>
  <c r="N70"/>
  <c r="M70"/>
  <c r="L70"/>
  <c r="K70"/>
  <c r="O69"/>
  <c r="N69"/>
  <c r="M69"/>
  <c r="L69"/>
  <c r="K69"/>
  <c r="O68"/>
  <c r="N68"/>
  <c r="M68"/>
  <c r="L68"/>
  <c r="K68"/>
  <c r="O67"/>
  <c r="N67"/>
  <c r="M67"/>
  <c r="L67"/>
  <c r="K67"/>
  <c r="O66"/>
  <c r="N66"/>
  <c r="M66"/>
  <c r="L66"/>
  <c r="K66"/>
  <c r="O65"/>
  <c r="N65"/>
  <c r="M65"/>
  <c r="L65"/>
  <c r="K65"/>
  <c r="AM64"/>
  <c r="O64"/>
  <c r="N64"/>
  <c r="M64"/>
  <c r="L64"/>
  <c r="K64"/>
  <c r="O63"/>
  <c r="N63"/>
  <c r="M63"/>
  <c r="L63"/>
  <c r="K63"/>
  <c r="O62"/>
  <c r="N62"/>
  <c r="M62"/>
  <c r="L62"/>
  <c r="K62"/>
  <c r="O61"/>
  <c r="N61"/>
  <c r="M61"/>
  <c r="L61"/>
  <c r="K61"/>
  <c r="O60"/>
  <c r="N60"/>
  <c r="M60"/>
  <c r="L60"/>
  <c r="K60"/>
  <c r="O59"/>
  <c r="N59"/>
  <c r="M59"/>
  <c r="L59"/>
  <c r="K59"/>
  <c r="O58"/>
  <c r="N58"/>
  <c r="M58"/>
  <c r="L58"/>
  <c r="K58"/>
  <c r="O57"/>
  <c r="N57"/>
  <c r="M57"/>
  <c r="L57"/>
  <c r="K57"/>
  <c r="O56"/>
  <c r="N56"/>
  <c r="M56"/>
  <c r="L56"/>
  <c r="K56"/>
  <c r="O55"/>
  <c r="N55"/>
  <c r="M55"/>
  <c r="L55"/>
  <c r="K55"/>
  <c r="O54"/>
  <c r="N54"/>
  <c r="M54"/>
  <c r="L54"/>
  <c r="K54"/>
  <c r="O53"/>
  <c r="N53"/>
  <c r="M53"/>
  <c r="L53"/>
  <c r="K53"/>
  <c r="O52"/>
  <c r="O94" s="1"/>
  <c r="N52"/>
  <c r="N94" s="1"/>
  <c r="M52"/>
  <c r="M94" s="1"/>
  <c r="L52"/>
  <c r="L94" s="1"/>
  <c r="K52"/>
  <c r="K94" s="1"/>
  <c r="U51"/>
  <c r="T51"/>
  <c r="S51"/>
  <c r="R51"/>
  <c r="Q51"/>
  <c r="O51"/>
  <c r="N51"/>
  <c r="M51"/>
  <c r="L51"/>
  <c r="K51"/>
  <c r="U50"/>
  <c r="T50"/>
  <c r="S50"/>
  <c r="R50"/>
  <c r="Q50"/>
  <c r="O50"/>
  <c r="N50"/>
  <c r="M50"/>
  <c r="L50"/>
  <c r="K50"/>
  <c r="U49"/>
  <c r="T49"/>
  <c r="S49"/>
  <c r="R49"/>
  <c r="Q49"/>
  <c r="O49"/>
  <c r="N49"/>
  <c r="M49"/>
  <c r="L49"/>
  <c r="K49"/>
  <c r="AI48"/>
  <c r="U48"/>
  <c r="T48"/>
  <c r="S48"/>
  <c r="R48"/>
  <c r="Q48"/>
  <c r="O48"/>
  <c r="N48"/>
  <c r="M48"/>
  <c r="L48"/>
  <c r="K48"/>
  <c r="U47"/>
  <c r="AA59" s="1"/>
  <c r="T47"/>
  <c r="S47"/>
  <c r="Y59" s="1"/>
  <c r="R47"/>
  <c r="Q47"/>
  <c r="W59" s="1"/>
  <c r="AC59" s="1"/>
  <c r="O47"/>
  <c r="N47"/>
  <c r="M47"/>
  <c r="L47"/>
  <c r="K47"/>
  <c r="U46"/>
  <c r="T46"/>
  <c r="S46"/>
  <c r="R46"/>
  <c r="Q46"/>
  <c r="O46"/>
  <c r="N46"/>
  <c r="M46"/>
  <c r="L46"/>
  <c r="K46"/>
  <c r="U45"/>
  <c r="T45"/>
  <c r="S45"/>
  <c r="R45"/>
  <c r="Q45"/>
  <c r="O45"/>
  <c r="N45"/>
  <c r="M45"/>
  <c r="L45"/>
  <c r="K45"/>
  <c r="U44"/>
  <c r="T44"/>
  <c r="S44"/>
  <c r="R44"/>
  <c r="Q44"/>
  <c r="O44"/>
  <c r="N44"/>
  <c r="M44"/>
  <c r="L44"/>
  <c r="K44"/>
  <c r="U43"/>
  <c r="T43"/>
  <c r="S43"/>
  <c r="R43"/>
  <c r="Q43"/>
  <c r="O43"/>
  <c r="N43"/>
  <c r="M43"/>
  <c r="L43"/>
  <c r="K43"/>
  <c r="U42"/>
  <c r="T42"/>
  <c r="S42"/>
  <c r="R42"/>
  <c r="Q42"/>
  <c r="O42"/>
  <c r="N42"/>
  <c r="M42"/>
  <c r="L42"/>
  <c r="K42"/>
  <c r="U41"/>
  <c r="T41"/>
  <c r="S41"/>
  <c r="R41"/>
  <c r="Q41"/>
  <c r="O41"/>
  <c r="N41"/>
  <c r="M41"/>
  <c r="L41"/>
  <c r="K41"/>
  <c r="U40"/>
  <c r="T40"/>
  <c r="S40"/>
  <c r="R40"/>
  <c r="Q40"/>
  <c r="O40"/>
  <c r="N40"/>
  <c r="M40"/>
  <c r="L40"/>
  <c r="K40"/>
  <c r="O39"/>
  <c r="N39"/>
  <c r="M39"/>
  <c r="L39"/>
  <c r="K39"/>
  <c r="O38"/>
  <c r="N38"/>
  <c r="M38"/>
  <c r="L38"/>
  <c r="K38"/>
  <c r="O37"/>
  <c r="N37"/>
  <c r="M37"/>
  <c r="L37"/>
  <c r="K37"/>
  <c r="AL36"/>
  <c r="O36"/>
  <c r="N36"/>
  <c r="M36"/>
  <c r="L36"/>
  <c r="K36"/>
  <c r="O35"/>
  <c r="N35"/>
  <c r="M35"/>
  <c r="L35"/>
  <c r="K35"/>
  <c r="O34"/>
  <c r="N34"/>
  <c r="M34"/>
  <c r="L34"/>
  <c r="K34"/>
  <c r="O33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O29"/>
  <c r="N29"/>
  <c r="M29"/>
  <c r="L29"/>
  <c r="K29"/>
  <c r="O28"/>
  <c r="N28"/>
  <c r="M28"/>
  <c r="L28"/>
  <c r="K28"/>
  <c r="O27"/>
  <c r="N27"/>
  <c r="M27"/>
  <c r="L27"/>
  <c r="K27"/>
  <c r="O26"/>
  <c r="N26"/>
  <c r="M26"/>
  <c r="L26"/>
  <c r="K26"/>
  <c r="O25"/>
  <c r="N25"/>
  <c r="M25"/>
  <c r="L25"/>
  <c r="K25"/>
  <c r="O24"/>
  <c r="N24"/>
  <c r="M24"/>
  <c r="L24"/>
  <c r="K24"/>
  <c r="O23"/>
  <c r="N23"/>
  <c r="M23"/>
  <c r="L23"/>
  <c r="K23"/>
  <c r="O22"/>
  <c r="N22"/>
  <c r="M22"/>
  <c r="L22"/>
  <c r="K22"/>
  <c r="O21"/>
  <c r="N21"/>
  <c r="M21"/>
  <c r="L21"/>
  <c r="K21"/>
  <c r="O20"/>
  <c r="N20"/>
  <c r="M20"/>
  <c r="L20"/>
  <c r="K20"/>
  <c r="O19"/>
  <c r="N19"/>
  <c r="M19"/>
  <c r="L19"/>
  <c r="K19"/>
  <c r="O18"/>
  <c r="N18"/>
  <c r="M18"/>
  <c r="L18"/>
  <c r="K18"/>
  <c r="O17"/>
  <c r="N17"/>
  <c r="M17"/>
  <c r="L17"/>
  <c r="K17"/>
  <c r="O16"/>
  <c r="N16"/>
  <c r="M16"/>
  <c r="L16"/>
  <c r="K16"/>
  <c r="O15"/>
  <c r="N15"/>
  <c r="M15"/>
  <c r="L15"/>
  <c r="K15"/>
  <c r="O14"/>
  <c r="N14"/>
  <c r="M14"/>
  <c r="L14"/>
  <c r="K14"/>
  <c r="O13"/>
  <c r="N13"/>
  <c r="M13"/>
  <c r="L13"/>
  <c r="K13"/>
  <c r="O12"/>
  <c r="N12"/>
  <c r="M12"/>
  <c r="L12"/>
  <c r="K12"/>
  <c r="O11"/>
  <c r="N11"/>
  <c r="M11"/>
  <c r="L11"/>
  <c r="K11"/>
  <c r="O10"/>
  <c r="N10"/>
  <c r="M10"/>
  <c r="L10"/>
  <c r="K10"/>
  <c r="O9"/>
  <c r="N9"/>
  <c r="M9"/>
  <c r="L9"/>
  <c r="K9"/>
  <c r="O8"/>
  <c r="N8"/>
  <c r="M8"/>
  <c r="L8"/>
  <c r="K8"/>
  <c r="O7"/>
  <c r="N7"/>
  <c r="M7"/>
  <c r="L7"/>
  <c r="K7"/>
  <c r="O6"/>
  <c r="N6"/>
  <c r="M6"/>
  <c r="L6"/>
  <c r="K6"/>
  <c r="O5"/>
  <c r="N5"/>
  <c r="M5"/>
  <c r="L5"/>
  <c r="K5"/>
  <c r="O4"/>
  <c r="N4"/>
  <c r="M4"/>
  <c r="L4"/>
  <c r="K4"/>
  <c r="X88" l="1"/>
  <c r="X76"/>
  <c r="X64"/>
  <c r="X52"/>
  <c r="Z88"/>
  <c r="Z76"/>
  <c r="Z64"/>
  <c r="Z52"/>
  <c r="X89"/>
  <c r="X77"/>
  <c r="X53"/>
  <c r="X65"/>
  <c r="Z89"/>
  <c r="Z77"/>
  <c r="Z53"/>
  <c r="Z65"/>
  <c r="X90"/>
  <c r="X78"/>
  <c r="X66"/>
  <c r="X54"/>
  <c r="Z90"/>
  <c r="Z78"/>
  <c r="Z66"/>
  <c r="Z54"/>
  <c r="X91"/>
  <c r="X79"/>
  <c r="X55"/>
  <c r="X67"/>
  <c r="Z91"/>
  <c r="Z79"/>
  <c r="Z55"/>
  <c r="Z67"/>
  <c r="W92"/>
  <c r="AC92" s="1"/>
  <c r="AI90" s="1"/>
  <c r="W80"/>
  <c r="AC80" s="1"/>
  <c r="W56"/>
  <c r="AC56" s="1"/>
  <c r="W68"/>
  <c r="AC68" s="1"/>
  <c r="Y92"/>
  <c r="Y80"/>
  <c r="Y68"/>
  <c r="Y56"/>
  <c r="AA92"/>
  <c r="AA80"/>
  <c r="AA68"/>
  <c r="AA56"/>
  <c r="X81"/>
  <c r="X69"/>
  <c r="X57"/>
  <c r="Z81"/>
  <c r="Z69"/>
  <c r="Z57"/>
  <c r="W88"/>
  <c r="AC88" s="1"/>
  <c r="W76"/>
  <c r="AC76" s="1"/>
  <c r="W64"/>
  <c r="AC64" s="1"/>
  <c r="W52"/>
  <c r="AC52" s="1"/>
  <c r="Y88"/>
  <c r="Y76"/>
  <c r="Y64"/>
  <c r="Y52"/>
  <c r="AA88"/>
  <c r="AA76"/>
  <c r="AA64"/>
  <c r="AA52"/>
  <c r="W89"/>
  <c r="AC89" s="1"/>
  <c r="W77"/>
  <c r="AC77" s="1"/>
  <c r="W65"/>
  <c r="AC65" s="1"/>
  <c r="AI63" s="1"/>
  <c r="AO63" s="1"/>
  <c r="W53"/>
  <c r="AC53" s="1"/>
  <c r="Y89"/>
  <c r="Y77"/>
  <c r="Y65"/>
  <c r="Y53"/>
  <c r="AA89"/>
  <c r="AA77"/>
  <c r="AA65"/>
  <c r="AA53"/>
  <c r="W90"/>
  <c r="AC90" s="1"/>
  <c r="W78"/>
  <c r="AC78" s="1"/>
  <c r="W54"/>
  <c r="AC54" s="1"/>
  <c r="AI52" s="1"/>
  <c r="AO52" s="1"/>
  <c r="W66"/>
  <c r="AC66" s="1"/>
  <c r="Y90"/>
  <c r="Y78"/>
  <c r="Y54"/>
  <c r="Y66"/>
  <c r="AA90"/>
  <c r="AA78"/>
  <c r="AA54"/>
  <c r="AA66"/>
  <c r="W91"/>
  <c r="AC91" s="1"/>
  <c r="AI89" s="1"/>
  <c r="W79"/>
  <c r="AC79" s="1"/>
  <c r="AI77" s="1"/>
  <c r="W67"/>
  <c r="AC67" s="1"/>
  <c r="AI65" s="1"/>
  <c r="W55"/>
  <c r="AC55" s="1"/>
  <c r="AI53" s="1"/>
  <c r="AO53" s="1"/>
  <c r="Y91"/>
  <c r="Y79"/>
  <c r="Y67"/>
  <c r="Y55"/>
  <c r="AA91"/>
  <c r="AA79"/>
  <c r="AA67"/>
  <c r="AA55"/>
  <c r="X92"/>
  <c r="AD92" s="1"/>
  <c r="AJ87" s="1"/>
  <c r="X80"/>
  <c r="AD80" s="1"/>
  <c r="X68"/>
  <c r="AD68" s="1"/>
  <c r="X56"/>
  <c r="AD56" s="1"/>
  <c r="Z92"/>
  <c r="Z80"/>
  <c r="Z68"/>
  <c r="Z56"/>
  <c r="W81"/>
  <c r="AC81" s="1"/>
  <c r="W69"/>
  <c r="AC69" s="1"/>
  <c r="W57"/>
  <c r="AC57" s="1"/>
  <c r="Y81"/>
  <c r="Y69"/>
  <c r="Y57"/>
  <c r="AA81"/>
  <c r="AA69"/>
  <c r="X82"/>
  <c r="X70"/>
  <c r="Z82"/>
  <c r="Z70"/>
  <c r="X83"/>
  <c r="X71"/>
  <c r="Z83"/>
  <c r="Z71"/>
  <c r="X84"/>
  <c r="X72"/>
  <c r="Z84"/>
  <c r="Z72"/>
  <c r="W85"/>
  <c r="AC85" s="1"/>
  <c r="W73"/>
  <c r="AC73" s="1"/>
  <c r="Y85"/>
  <c r="Y73"/>
  <c r="AA85"/>
  <c r="AA73"/>
  <c r="X86"/>
  <c r="X74"/>
  <c r="Z86"/>
  <c r="Z74"/>
  <c r="W87"/>
  <c r="AC87" s="1"/>
  <c r="AI85" s="1"/>
  <c r="W75"/>
  <c r="AC75" s="1"/>
  <c r="AI73" s="1"/>
  <c r="Y87"/>
  <c r="Y75"/>
  <c r="AA87"/>
  <c r="AA75"/>
  <c r="AA57"/>
  <c r="X58"/>
  <c r="Z58"/>
  <c r="X60"/>
  <c r="Z60"/>
  <c r="W61"/>
  <c r="AC61" s="1"/>
  <c r="Y61"/>
  <c r="AA61"/>
  <c r="X62"/>
  <c r="Z62"/>
  <c r="W63"/>
  <c r="AC63" s="1"/>
  <c r="AI61" s="1"/>
  <c r="AO61" s="1"/>
  <c r="Y63"/>
  <c r="AA63"/>
  <c r="W82"/>
  <c r="AC82" s="1"/>
  <c r="W70"/>
  <c r="AC70" s="1"/>
  <c r="Y82"/>
  <c r="Y70"/>
  <c r="AA82"/>
  <c r="AA70"/>
  <c r="W83"/>
  <c r="AC83" s="1"/>
  <c r="W71"/>
  <c r="AC71" s="1"/>
  <c r="Y83"/>
  <c r="Y71"/>
  <c r="AA83"/>
  <c r="AA71"/>
  <c r="W84"/>
  <c r="AC84" s="1"/>
  <c r="AI82" s="1"/>
  <c r="W72"/>
  <c r="AC72" s="1"/>
  <c r="AI70" s="1"/>
  <c r="Y84"/>
  <c r="Y72"/>
  <c r="AA84"/>
  <c r="AA72"/>
  <c r="X85"/>
  <c r="AD85" s="1"/>
  <c r="X73"/>
  <c r="AD73" s="1"/>
  <c r="Z85"/>
  <c r="Z73"/>
  <c r="W86"/>
  <c r="AC86" s="1"/>
  <c r="AI84" s="1"/>
  <c r="W74"/>
  <c r="AC74" s="1"/>
  <c r="AI72" s="1"/>
  <c r="Y86"/>
  <c r="Y74"/>
  <c r="AA86"/>
  <c r="AA74"/>
  <c r="X87"/>
  <c r="AD87" s="1"/>
  <c r="X75"/>
  <c r="AD75" s="1"/>
  <c r="Z87"/>
  <c r="Z75"/>
  <c r="W58"/>
  <c r="AC58" s="1"/>
  <c r="AI56" s="1"/>
  <c r="AO56" s="1"/>
  <c r="Y58"/>
  <c r="AA58"/>
  <c r="X59"/>
  <c r="AD59" s="1"/>
  <c r="Z59"/>
  <c r="W60"/>
  <c r="AC60" s="1"/>
  <c r="AI58" s="1"/>
  <c r="AO58" s="1"/>
  <c r="Y60"/>
  <c r="AA60"/>
  <c r="X61"/>
  <c r="AD61" s="1"/>
  <c r="Z61"/>
  <c r="W62"/>
  <c r="AC62" s="1"/>
  <c r="AI60" s="1"/>
  <c r="AO60" s="1"/>
  <c r="Y62"/>
  <c r="AA62"/>
  <c r="X63"/>
  <c r="AD63" s="1"/>
  <c r="Z63"/>
  <c r="AI69" l="1"/>
  <c r="AI68"/>
  <c r="AD62"/>
  <c r="AJ57" s="1"/>
  <c r="AE61"/>
  <c r="AE87"/>
  <c r="AG87" s="1"/>
  <c r="AM58" s="1"/>
  <c r="AD86"/>
  <c r="AJ81" s="1"/>
  <c r="AE85"/>
  <c r="AG85" s="1"/>
  <c r="AM56" s="1"/>
  <c r="AI83"/>
  <c r="AD84"/>
  <c r="AJ79" s="1"/>
  <c r="AD83"/>
  <c r="AJ78" s="1"/>
  <c r="AD82"/>
  <c r="AJ77" s="1"/>
  <c r="AE59"/>
  <c r="AI67"/>
  <c r="AI64"/>
  <c r="AI76"/>
  <c r="AI51"/>
  <c r="AI75"/>
  <c r="AI49"/>
  <c r="AI50"/>
  <c r="AI74"/>
  <c r="AD69"/>
  <c r="AE56"/>
  <c r="AF56" s="1"/>
  <c r="AE80"/>
  <c r="AI66"/>
  <c r="AI78"/>
  <c r="AD67"/>
  <c r="AJ62" s="1"/>
  <c r="AD79"/>
  <c r="AJ74" s="1"/>
  <c r="AD54"/>
  <c r="AD78"/>
  <c r="AJ73" s="1"/>
  <c r="AD65"/>
  <c r="AD77"/>
  <c r="AJ72" s="1"/>
  <c r="AD52"/>
  <c r="AD76"/>
  <c r="AJ71" s="1"/>
  <c r="AF63"/>
  <c r="AJ56"/>
  <c r="AP56" s="1"/>
  <c r="AF59"/>
  <c r="AF87"/>
  <c r="AE86"/>
  <c r="AK78" s="1"/>
  <c r="AF85"/>
  <c r="AJ80"/>
  <c r="AE84"/>
  <c r="AK76" s="1"/>
  <c r="AE83"/>
  <c r="AK75" s="1"/>
  <c r="AI81"/>
  <c r="AE82"/>
  <c r="AI80"/>
  <c r="AE63"/>
  <c r="AI59"/>
  <c r="AO59" s="1"/>
  <c r="AD60"/>
  <c r="AJ55" s="1"/>
  <c r="AD58"/>
  <c r="AJ53" s="1"/>
  <c r="AP53" s="1"/>
  <c r="AE75"/>
  <c r="AD74"/>
  <c r="AJ69" s="1"/>
  <c r="AE73"/>
  <c r="AI71"/>
  <c r="AD72"/>
  <c r="AJ67" s="1"/>
  <c r="AD71"/>
  <c r="AJ66" s="1"/>
  <c r="AD70"/>
  <c r="AJ65" s="1"/>
  <c r="AG59"/>
  <c r="AM30" s="1"/>
  <c r="AI57"/>
  <c r="AO57" s="1"/>
  <c r="AP57" s="1"/>
  <c r="AE69"/>
  <c r="AI55"/>
  <c r="AO55" s="1"/>
  <c r="AP55" s="1"/>
  <c r="AI79"/>
  <c r="AJ63"/>
  <c r="AP63" s="1"/>
  <c r="AE67"/>
  <c r="AE54"/>
  <c r="AI88"/>
  <c r="AE65"/>
  <c r="AI87"/>
  <c r="AI62"/>
  <c r="AO62" s="1"/>
  <c r="AP62" s="1"/>
  <c r="AI86"/>
  <c r="AF69"/>
  <c r="AD57"/>
  <c r="AJ52" s="1"/>
  <c r="AP52" s="1"/>
  <c r="AD81"/>
  <c r="AJ76" s="1"/>
  <c r="AE68"/>
  <c r="AK60" s="1"/>
  <c r="AE92"/>
  <c r="AK84" s="1"/>
  <c r="AI54"/>
  <c r="AO54" s="1"/>
  <c r="AD55"/>
  <c r="AJ50" s="1"/>
  <c r="AD91"/>
  <c r="AJ86" s="1"/>
  <c r="AD66"/>
  <c r="AJ61" s="1"/>
  <c r="AP61" s="1"/>
  <c r="AD90"/>
  <c r="AJ85" s="1"/>
  <c r="AD53"/>
  <c r="AJ48" s="1"/>
  <c r="AD89"/>
  <c r="AJ84" s="1"/>
  <c r="AD64"/>
  <c r="AJ59" s="1"/>
  <c r="AD88"/>
  <c r="AJ83" s="1"/>
  <c r="AE64" l="1"/>
  <c r="AK56" s="1"/>
  <c r="AQ56" s="1"/>
  <c r="AK59"/>
  <c r="AF92"/>
  <c r="AL78" s="1"/>
  <c r="AK74"/>
  <c r="AF77"/>
  <c r="AJ64"/>
  <c r="AE76"/>
  <c r="AE77"/>
  <c r="AG77"/>
  <c r="AM48" s="1"/>
  <c r="AE78"/>
  <c r="AE55"/>
  <c r="AK47" s="1"/>
  <c r="AJ51"/>
  <c r="AE81"/>
  <c r="AK73" s="1"/>
  <c r="AF86"/>
  <c r="AL72" s="1"/>
  <c r="AE71"/>
  <c r="AE72"/>
  <c r="AJ68"/>
  <c r="AE74"/>
  <c r="AK66" s="1"/>
  <c r="AJ70"/>
  <c r="AE58"/>
  <c r="AK50" s="1"/>
  <c r="AF61"/>
  <c r="AJ58"/>
  <c r="AP58" s="1"/>
  <c r="AE60"/>
  <c r="AK52" s="1"/>
  <c r="AQ52" s="1"/>
  <c r="AE88"/>
  <c r="AF88" s="1"/>
  <c r="AE89"/>
  <c r="AE90"/>
  <c r="AF90" s="1"/>
  <c r="AE91"/>
  <c r="AK83" s="1"/>
  <c r="AF68"/>
  <c r="AL54" s="1"/>
  <c r="AG69"/>
  <c r="AM40" s="1"/>
  <c r="AK65"/>
  <c r="AK67"/>
  <c r="AP59"/>
  <c r="AQ59" s="1"/>
  <c r="AJ82"/>
  <c r="AJ47"/>
  <c r="AJ46"/>
  <c r="AF52"/>
  <c r="AJ60"/>
  <c r="AP60" s="1"/>
  <c r="AQ60" s="1"/>
  <c r="AF65"/>
  <c r="AG65" s="1"/>
  <c r="AM36" s="1"/>
  <c r="AJ49"/>
  <c r="AF54"/>
  <c r="AG54" s="1"/>
  <c r="AM25" s="1"/>
  <c r="AF67"/>
  <c r="AK48"/>
  <c r="AG56"/>
  <c r="AM27" s="1"/>
  <c r="AF81"/>
  <c r="AL67" s="1"/>
  <c r="AE52"/>
  <c r="AG52"/>
  <c r="AM23" s="1"/>
  <c r="AE53"/>
  <c r="AK45" s="1"/>
  <c r="AE66"/>
  <c r="AK58" s="1"/>
  <c r="AE79"/>
  <c r="AK71" s="1"/>
  <c r="AJ75"/>
  <c r="AF80"/>
  <c r="AL66" s="1"/>
  <c r="AE57"/>
  <c r="AK49" s="1"/>
  <c r="AG81"/>
  <c r="AM52" s="1"/>
  <c r="AF82"/>
  <c r="AF83"/>
  <c r="AL69" s="1"/>
  <c r="AF84"/>
  <c r="AL70" s="1"/>
  <c r="AK77"/>
  <c r="AK79"/>
  <c r="AF60"/>
  <c r="AL46" s="1"/>
  <c r="AG63"/>
  <c r="AM34" s="1"/>
  <c r="AE70"/>
  <c r="AF73"/>
  <c r="AF75"/>
  <c r="AG75" s="1"/>
  <c r="AM46" s="1"/>
  <c r="AJ54"/>
  <c r="AP54" s="1"/>
  <c r="AG60"/>
  <c r="AM31" s="1"/>
  <c r="AE62"/>
  <c r="AL73" l="1"/>
  <c r="AK54"/>
  <c r="AQ54" s="1"/>
  <c r="AR54" s="1"/>
  <c r="AS54" s="1"/>
  <c r="AF62"/>
  <c r="AL48" s="1"/>
  <c r="AG62"/>
  <c r="AM33" s="1"/>
  <c r="AK62"/>
  <c r="AQ62" s="1"/>
  <c r="AF70"/>
  <c r="AL68"/>
  <c r="AG82"/>
  <c r="AM53" s="1"/>
  <c r="AK44"/>
  <c r="AK43"/>
  <c r="AL53"/>
  <c r="AG90"/>
  <c r="AM61" s="1"/>
  <c r="AG88"/>
  <c r="AM59" s="1"/>
  <c r="AG68"/>
  <c r="AM39" s="1"/>
  <c r="AQ58"/>
  <c r="AK64"/>
  <c r="AF72"/>
  <c r="AG70"/>
  <c r="AM41" s="1"/>
  <c r="AF58"/>
  <c r="AK51"/>
  <c r="AK70"/>
  <c r="AK69"/>
  <c r="AK68"/>
  <c r="AK72"/>
  <c r="AF78"/>
  <c r="AF76"/>
  <c r="AL71"/>
  <c r="AG83"/>
  <c r="AM54" s="1"/>
  <c r="AK55"/>
  <c r="AQ55" s="1"/>
  <c r="AK61"/>
  <c r="AQ61" s="1"/>
  <c r="AG67"/>
  <c r="AM38" s="1"/>
  <c r="AG64"/>
  <c r="AM35" s="1"/>
  <c r="AG92"/>
  <c r="AM63" s="1"/>
  <c r="AF66"/>
  <c r="AF64"/>
  <c r="AL61"/>
  <c r="AL51"/>
  <c r="AL37"/>
  <c r="AK82"/>
  <c r="AK81"/>
  <c r="AK80"/>
  <c r="AF91"/>
  <c r="AL77" s="1"/>
  <c r="AL47"/>
  <c r="AG61"/>
  <c r="AM32" s="1"/>
  <c r="AK63"/>
  <c r="AQ63" s="1"/>
  <c r="AF71"/>
  <c r="AK53"/>
  <c r="AQ53" s="1"/>
  <c r="AR53" s="1"/>
  <c r="AS53" s="1"/>
  <c r="AF57"/>
  <c r="AG80"/>
  <c r="AM51" s="1"/>
  <c r="AF79"/>
  <c r="AL63"/>
  <c r="AL45"/>
  <c r="AG86"/>
  <c r="AM57" s="1"/>
  <c r="AG84"/>
  <c r="AM55" s="1"/>
  <c r="AF74"/>
  <c r="AL59" s="1"/>
  <c r="AR59" s="1"/>
  <c r="AS59" s="1"/>
  <c r="AK46"/>
  <c r="AK57"/>
  <c r="AQ57" s="1"/>
  <c r="AF55"/>
  <c r="AF53"/>
  <c r="AL38" s="1"/>
  <c r="AF89"/>
  <c r="AL75" s="1"/>
  <c r="AG73"/>
  <c r="AM44" s="1"/>
  <c r="AL41" l="1"/>
  <c r="AG55"/>
  <c r="AM26" s="1"/>
  <c r="AL65"/>
  <c r="AG79"/>
  <c r="AM50" s="1"/>
  <c r="AL43"/>
  <c r="AL42"/>
  <c r="AG57"/>
  <c r="AM28" s="1"/>
  <c r="AL57"/>
  <c r="AG71"/>
  <c r="AM42" s="1"/>
  <c r="AL40"/>
  <c r="AL50"/>
  <c r="AL49"/>
  <c r="AL64"/>
  <c r="AG78"/>
  <c r="AM49" s="1"/>
  <c r="AL44"/>
  <c r="AG58"/>
  <c r="AM29" s="1"/>
  <c r="AL58"/>
  <c r="AG72"/>
  <c r="AM43" s="1"/>
  <c r="AR58"/>
  <c r="AS58" s="1"/>
  <c r="AG91"/>
  <c r="AM62" s="1"/>
  <c r="AL76"/>
  <c r="AL39"/>
  <c r="AG53"/>
  <c r="AM24" s="1"/>
  <c r="AR57"/>
  <c r="AS57" s="1"/>
  <c r="AL60"/>
  <c r="AR60" s="1"/>
  <c r="AG74"/>
  <c r="AM45" s="1"/>
  <c r="AR63"/>
  <c r="AS63" s="1"/>
  <c r="AL52"/>
  <c r="AR52" s="1"/>
  <c r="AS52" s="1"/>
  <c r="AG66"/>
  <c r="AM37" s="1"/>
  <c r="AR61"/>
  <c r="AS61" s="1"/>
  <c r="AL62"/>
  <c r="AR62" s="1"/>
  <c r="AS62" s="1"/>
  <c r="AG76"/>
  <c r="AM47" s="1"/>
  <c r="AL56"/>
  <c r="AR56" s="1"/>
  <c r="AS56" s="1"/>
  <c r="AL55"/>
  <c r="AR55" s="1"/>
  <c r="AS55" s="1"/>
  <c r="AG89"/>
  <c r="AM60" s="1"/>
  <c r="AL74"/>
  <c r="AS104" l="1"/>
  <c r="AS106" s="1"/>
  <c r="AS60"/>
</calcChain>
</file>

<file path=xl/sharedStrings.xml><?xml version="1.0" encoding="utf-8"?>
<sst xmlns="http://schemas.openxmlformats.org/spreadsheetml/2006/main" count="157" uniqueCount="32">
  <si>
    <t>Reconciliation Runs (time-shifted to match reported date)</t>
  </si>
  <si>
    <t>Reconciliation by run (Observed Variance OV)</t>
  </si>
  <si>
    <t>% Variance Normal  (PNV)</t>
  </si>
  <si>
    <t>% Variance adjustment by reported month</t>
  </si>
  <si>
    <r>
      <t>Normalised Variance (NHH</t>
    </r>
    <r>
      <rPr>
        <vertAlign val="subscript"/>
        <sz val="10"/>
        <rFont val="Arial"/>
        <family val="2"/>
      </rPr>
      <t>run</t>
    </r>
    <r>
      <rPr>
        <sz val="11"/>
        <rFont val="Arial"/>
        <family val="2"/>
      </rPr>
      <t xml:space="preserve"> * 1+PNV)</t>
    </r>
  </si>
  <si>
    <t>Time-shift Normalised Variance</t>
  </si>
  <si>
    <t>Fully Reconciled (by run -still includes provisions + SF open/close)</t>
  </si>
  <si>
    <t>Reported Date</t>
  </si>
  <si>
    <t>SF</t>
  </si>
  <si>
    <t>R1</t>
  </si>
  <si>
    <t>R2</t>
  </si>
  <si>
    <t>R3</t>
  </si>
  <si>
    <t>RF</t>
  </si>
  <si>
    <t>DF</t>
  </si>
  <si>
    <t>Normal</t>
  </si>
  <si>
    <t>Abnormal</t>
  </si>
  <si>
    <t>2009/10 SF run as reported</t>
  </si>
  <si>
    <t>(includes prov + open/close)</t>
  </si>
  <si>
    <t>2009/10 SF run - only run data</t>
  </si>
  <si>
    <t>To remove to get fully</t>
  </si>
  <si>
    <t>reconciled data</t>
  </si>
  <si>
    <t>Revised 2009/10 GWh</t>
  </si>
  <si>
    <t>SF adjustment</t>
  </si>
  <si>
    <t>2005/06</t>
  </si>
  <si>
    <t>Total</t>
  </si>
  <si>
    <t>2006/07</t>
  </si>
  <si>
    <t>2007/08</t>
  </si>
  <si>
    <t>2008/09</t>
  </si>
  <si>
    <t>2009/10</t>
  </si>
  <si>
    <t>2010/11</t>
  </si>
  <si>
    <t>2011/12</t>
  </si>
  <si>
    <t>2012/13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</si>
</sst>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vertAlign val="subscript"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6FC4F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Border="1" applyAlignment="1">
      <alignment horizontal="center"/>
    </xf>
    <xf numFmtId="164" fontId="0" fillId="0" borderId="0" xfId="0" applyNumberFormat="1" applyBorder="1" applyAlignment="1" applyProtection="1">
      <alignment horizontal="center"/>
      <protection locked="0"/>
    </xf>
    <xf numFmtId="3" fontId="2" fillId="2" borderId="1" xfId="0" applyNumberFormat="1" applyFont="1" applyFill="1" applyBorder="1" applyAlignment="1" applyProtection="1">
      <alignment horizontal="left"/>
      <protection locked="0"/>
    </xf>
    <xf numFmtId="3" fontId="0" fillId="2" borderId="2" xfId="0" applyNumberFormat="1" applyFill="1" applyBorder="1" applyAlignment="1" applyProtection="1">
      <alignment horizontal="center"/>
      <protection locked="0"/>
    </xf>
    <xf numFmtId="3" fontId="0" fillId="2" borderId="3" xfId="0" applyNumberFormat="1" applyFill="1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3" fontId="0" fillId="0" borderId="0" xfId="0" applyNumberFormat="1" applyBorder="1" applyAlignment="1" applyProtection="1">
      <alignment horizontal="center"/>
    </xf>
    <xf numFmtId="3" fontId="0" fillId="3" borderId="0" xfId="0" applyNumberFormat="1" applyFill="1" applyBorder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2" fillId="3" borderId="0" xfId="0" applyNumberFormat="1" applyFont="1" applyFill="1" applyBorder="1" applyAlignment="1" applyProtection="1">
      <alignment horizontal="center"/>
    </xf>
    <xf numFmtId="0" fontId="0" fillId="4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7" fontId="2" fillId="0" borderId="0" xfId="2" applyNumberFormat="1" applyBorder="1" applyAlignment="1" applyProtection="1">
      <alignment horizontal="center"/>
      <protection locked="0"/>
    </xf>
    <xf numFmtId="3" fontId="2" fillId="0" borderId="0" xfId="2" applyNumberFormat="1" applyBorder="1" applyAlignment="1" applyProtection="1">
      <alignment horizontal="center"/>
      <protection locked="0"/>
    </xf>
    <xf numFmtId="165" fontId="0" fillId="0" borderId="0" xfId="0" applyNumberFormat="1" applyBorder="1" applyAlignment="1">
      <alignment horizontal="center"/>
    </xf>
    <xf numFmtId="165" fontId="2" fillId="0" borderId="0" xfId="2" applyNumberFormat="1" applyBorder="1" applyAlignment="1" applyProtection="1">
      <alignment horizontal="center"/>
      <protection locked="0"/>
    </xf>
    <xf numFmtId="10" fontId="0" fillId="0" borderId="0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165" fontId="2" fillId="5" borderId="0" xfId="2" applyNumberFormat="1" applyFill="1" applyBorder="1" applyAlignment="1" applyProtection="1">
      <alignment horizontal="center"/>
      <protection locked="0"/>
    </xf>
    <xf numFmtId="3" fontId="2" fillId="6" borderId="0" xfId="2" applyNumberFormat="1" applyFill="1" applyBorder="1" applyAlignment="1" applyProtection="1">
      <alignment horizontal="center"/>
      <protection locked="0"/>
    </xf>
    <xf numFmtId="3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left"/>
    </xf>
    <xf numFmtId="9" fontId="0" fillId="0" borderId="0" xfId="1" applyFont="1" applyBorder="1" applyAlignment="1" applyProtection="1">
      <alignment horizontal="center"/>
      <protection locked="0"/>
    </xf>
    <xf numFmtId="3" fontId="0" fillId="6" borderId="0" xfId="0" applyNumberForma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3" fontId="4" fillId="7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8" borderId="0" xfId="0" applyNumberFormat="1" applyFill="1" applyBorder="1" applyAlignment="1" applyProtection="1">
      <alignment horizontal="center"/>
      <protection locked="0"/>
    </xf>
    <xf numFmtId="3" fontId="0" fillId="8" borderId="0" xfId="0" applyNumberFormat="1" applyFill="1" applyBorder="1" applyAlignment="1">
      <alignment horizontal="center"/>
    </xf>
    <xf numFmtId="3" fontId="5" fillId="0" borderId="0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3">
    <cellStyle name="Normal" xfId="0" builtinId="0"/>
    <cellStyle name="Normal_settlement data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U137"/>
  <sheetViews>
    <sheetView tabSelected="1" zoomScale="60" zoomScaleNormal="60" workbookViewId="0">
      <selection activeCell="R16" sqref="R16"/>
    </sheetView>
  </sheetViews>
  <sheetFormatPr defaultRowHeight="15"/>
  <cols>
    <col min="1" max="1" width="9.140625" style="1"/>
    <col min="2" max="2" width="16.42578125" style="2" customWidth="1"/>
    <col min="3" max="8" width="16.42578125" style="6" customWidth="1"/>
    <col min="9" max="9" width="17.42578125" style="6" customWidth="1"/>
    <col min="10" max="10" width="17.140625" style="1" hidden="1" customWidth="1"/>
    <col min="11" max="15" width="9.140625" style="1" hidden="1" customWidth="1"/>
    <col min="16" max="16" width="2.42578125" style="1" customWidth="1"/>
    <col min="17" max="21" width="9.7109375" style="1" customWidth="1"/>
    <col min="22" max="22" width="2.28515625" style="1" customWidth="1"/>
    <col min="23" max="27" width="9.7109375" style="1" customWidth="1"/>
    <col min="28" max="28" width="2.42578125" style="1" customWidth="1"/>
    <col min="29" max="29" width="10.28515625" style="1" customWidth="1"/>
    <col min="30" max="33" width="9.7109375" style="1" customWidth="1"/>
    <col min="34" max="34" width="2.42578125" style="1" customWidth="1"/>
    <col min="35" max="39" width="9.5703125" style="1" customWidth="1"/>
    <col min="40" max="40" width="2.42578125" style="1" customWidth="1"/>
    <col min="41" max="45" width="14.85546875" style="1" customWidth="1"/>
    <col min="46" max="46" width="2.42578125" style="1" customWidth="1"/>
    <col min="47" max="47" width="12" style="1" bestFit="1" customWidth="1"/>
    <col min="48" max="48" width="6.28515625" style="1" customWidth="1"/>
    <col min="49" max="16384" width="9.140625" style="1"/>
  </cols>
  <sheetData>
    <row r="1" spans="1:45" ht="16.5" thickBot="1">
      <c r="C1" s="3" t="s">
        <v>0</v>
      </c>
      <c r="D1" s="4"/>
      <c r="E1" s="4"/>
      <c r="F1" s="4"/>
      <c r="G1" s="4"/>
      <c r="H1" s="5"/>
      <c r="K1" s="7" t="s">
        <v>1</v>
      </c>
      <c r="L1" s="8"/>
      <c r="M1" s="8"/>
      <c r="N1" s="8"/>
      <c r="O1" s="9"/>
      <c r="Q1" s="37" t="s">
        <v>2</v>
      </c>
      <c r="R1" s="38"/>
      <c r="S1" s="38"/>
      <c r="T1" s="38"/>
      <c r="U1" s="38"/>
      <c r="V1" s="10"/>
      <c r="W1" s="37" t="s">
        <v>3</v>
      </c>
      <c r="X1" s="38"/>
      <c r="Y1" s="38"/>
      <c r="Z1" s="38"/>
      <c r="AA1" s="38"/>
      <c r="AC1" s="39" t="s">
        <v>4</v>
      </c>
      <c r="AD1" s="40"/>
      <c r="AE1" s="40"/>
      <c r="AF1" s="40"/>
      <c r="AG1" s="40"/>
      <c r="AI1" s="39" t="s">
        <v>5</v>
      </c>
      <c r="AJ1" s="40"/>
      <c r="AK1" s="40"/>
      <c r="AL1" s="40"/>
      <c r="AM1" s="40"/>
      <c r="AO1" s="39" t="s">
        <v>6</v>
      </c>
      <c r="AP1" s="40"/>
      <c r="AQ1" s="40"/>
      <c r="AR1" s="40"/>
      <c r="AS1" s="40"/>
    </row>
    <row r="2" spans="1:45">
      <c r="B2" s="11" t="s">
        <v>7</v>
      </c>
      <c r="C2" s="12" t="s">
        <v>8</v>
      </c>
      <c r="D2" s="12" t="s">
        <v>9</v>
      </c>
      <c r="E2" s="12" t="s">
        <v>10</v>
      </c>
      <c r="F2" s="12" t="s">
        <v>11</v>
      </c>
      <c r="G2" s="12" t="s">
        <v>12</v>
      </c>
      <c r="H2" s="12" t="s">
        <v>13</v>
      </c>
      <c r="I2" s="12"/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Q2" s="13" t="s">
        <v>9</v>
      </c>
      <c r="R2" s="13" t="s">
        <v>10</v>
      </c>
      <c r="S2" s="13" t="s">
        <v>11</v>
      </c>
      <c r="T2" s="13" t="s">
        <v>12</v>
      </c>
      <c r="U2" s="13" t="s">
        <v>13</v>
      </c>
      <c r="V2" s="14"/>
      <c r="W2" s="15" t="s">
        <v>9</v>
      </c>
      <c r="X2" s="15" t="s">
        <v>10</v>
      </c>
      <c r="Y2" s="15" t="s">
        <v>11</v>
      </c>
      <c r="Z2" s="15" t="s">
        <v>12</v>
      </c>
      <c r="AA2" s="15" t="s">
        <v>13</v>
      </c>
      <c r="AC2" s="16" t="s">
        <v>9</v>
      </c>
      <c r="AD2" s="16" t="s">
        <v>10</v>
      </c>
      <c r="AE2" s="16" t="s">
        <v>11</v>
      </c>
      <c r="AF2" s="16" t="s">
        <v>12</v>
      </c>
      <c r="AG2" s="16" t="s">
        <v>13</v>
      </c>
      <c r="AI2" s="16" t="s">
        <v>9</v>
      </c>
      <c r="AJ2" s="16" t="s">
        <v>10</v>
      </c>
      <c r="AK2" s="16" t="s">
        <v>11</v>
      </c>
      <c r="AL2" s="16" t="s">
        <v>12</v>
      </c>
      <c r="AM2" s="16" t="s">
        <v>13</v>
      </c>
      <c r="AO2" s="16" t="s">
        <v>9</v>
      </c>
      <c r="AP2" s="16" t="s">
        <v>10</v>
      </c>
      <c r="AQ2" s="16" t="s">
        <v>11</v>
      </c>
      <c r="AR2" s="16" t="s">
        <v>12</v>
      </c>
      <c r="AS2" s="16" t="s">
        <v>13</v>
      </c>
    </row>
    <row r="3" spans="1:45">
      <c r="A3" s="17"/>
      <c r="B3" s="18"/>
      <c r="C3" s="19"/>
      <c r="D3" s="19"/>
      <c r="E3" s="19"/>
      <c r="F3" s="19"/>
      <c r="G3" s="19"/>
      <c r="H3" s="19"/>
    </row>
    <row r="4" spans="1:45">
      <c r="A4" s="17" t="s">
        <v>14</v>
      </c>
      <c r="B4" s="18">
        <v>38443</v>
      </c>
      <c r="C4" s="19">
        <v>1072593703.9999999</v>
      </c>
      <c r="D4" s="19">
        <v>1072420054.9999998</v>
      </c>
      <c r="E4" s="19">
        <v>1072278806.9999999</v>
      </c>
      <c r="F4" s="19">
        <v>1075042313</v>
      </c>
      <c r="G4" s="19">
        <v>1087396906</v>
      </c>
      <c r="H4" s="19">
        <v>1091449259.9999998</v>
      </c>
      <c r="K4" s="20">
        <f t="shared" ref="K4:O35" si="0">(D4-C4)/1000000</f>
        <v>-0.17364900000011921</v>
      </c>
      <c r="L4" s="20">
        <f t="shared" si="0"/>
        <v>-0.1412479999998808</v>
      </c>
      <c r="M4" s="20">
        <f t="shared" si="0"/>
        <v>2.763506000000119</v>
      </c>
      <c r="N4" s="20">
        <f t="shared" si="0"/>
        <v>12.354592999999999</v>
      </c>
      <c r="O4" s="20">
        <f t="shared" si="0"/>
        <v>4.0523539999997613</v>
      </c>
    </row>
    <row r="5" spans="1:45">
      <c r="A5" s="1" t="s">
        <v>14</v>
      </c>
      <c r="B5" s="18">
        <v>38473</v>
      </c>
      <c r="C5" s="19">
        <v>1002548331</v>
      </c>
      <c r="D5" s="19">
        <v>1002772729.9999999</v>
      </c>
      <c r="E5" s="19">
        <v>1002225650.9999999</v>
      </c>
      <c r="F5" s="19">
        <v>1004431335.9999999</v>
      </c>
      <c r="G5" s="19">
        <v>1017457431.9999999</v>
      </c>
      <c r="H5" s="19">
        <v>1020995949.9999999</v>
      </c>
      <c r="K5" s="20">
        <f t="shared" si="0"/>
        <v>0.22439899999988078</v>
      </c>
      <c r="L5" s="20">
        <f t="shared" si="0"/>
        <v>-0.54707899999999998</v>
      </c>
      <c r="M5" s="20">
        <f t="shared" si="0"/>
        <v>2.2056849999999999</v>
      </c>
      <c r="N5" s="20">
        <f t="shared" si="0"/>
        <v>13.026096000000001</v>
      </c>
      <c r="O5" s="20">
        <f t="shared" si="0"/>
        <v>3.5385179999999998</v>
      </c>
    </row>
    <row r="6" spans="1:45">
      <c r="A6" s="1" t="s">
        <v>14</v>
      </c>
      <c r="B6" s="18">
        <v>38504</v>
      </c>
      <c r="C6" s="19">
        <v>891411375</v>
      </c>
      <c r="D6" s="19">
        <v>891615752</v>
      </c>
      <c r="E6" s="19">
        <v>890247135.00000012</v>
      </c>
      <c r="F6" s="19">
        <v>890768091</v>
      </c>
      <c r="G6" s="19">
        <v>898723139.00000012</v>
      </c>
      <c r="H6" s="19">
        <v>902762337.00000012</v>
      </c>
      <c r="K6" s="20">
        <f t="shared" si="0"/>
        <v>0.204377</v>
      </c>
      <c r="L6" s="20">
        <f t="shared" si="0"/>
        <v>-1.3686169999998807</v>
      </c>
      <c r="M6" s="20">
        <f t="shared" si="0"/>
        <v>0.52095599999988074</v>
      </c>
      <c r="N6" s="20">
        <f t="shared" si="0"/>
        <v>7.9550480000001196</v>
      </c>
      <c r="O6" s="20">
        <f t="shared" si="0"/>
        <v>4.0391979999999998</v>
      </c>
    </row>
    <row r="7" spans="1:45">
      <c r="A7" s="1" t="s">
        <v>14</v>
      </c>
      <c r="B7" s="18">
        <v>38534</v>
      </c>
      <c r="C7" s="19">
        <v>920273757</v>
      </c>
      <c r="D7" s="19">
        <v>922895440</v>
      </c>
      <c r="E7" s="19">
        <v>924278090</v>
      </c>
      <c r="F7" s="19">
        <v>925661162</v>
      </c>
      <c r="G7" s="19">
        <v>931343198</v>
      </c>
      <c r="H7" s="19">
        <v>934840968</v>
      </c>
      <c r="K7" s="20">
        <f t="shared" si="0"/>
        <v>2.621683</v>
      </c>
      <c r="L7" s="20">
        <f t="shared" si="0"/>
        <v>1.3826499999999999</v>
      </c>
      <c r="M7" s="20">
        <f t="shared" si="0"/>
        <v>1.3830720000000001</v>
      </c>
      <c r="N7" s="20">
        <f t="shared" si="0"/>
        <v>5.6820360000000001</v>
      </c>
      <c r="O7" s="20">
        <f t="shared" si="0"/>
        <v>3.49777</v>
      </c>
    </row>
    <row r="8" spans="1:45">
      <c r="A8" s="1" t="s">
        <v>14</v>
      </c>
      <c r="B8" s="18">
        <v>38565</v>
      </c>
      <c r="C8" s="19">
        <v>930271423</v>
      </c>
      <c r="D8" s="19">
        <v>935692105.00000012</v>
      </c>
      <c r="E8" s="19">
        <v>942357717.00000012</v>
      </c>
      <c r="F8" s="19">
        <v>945952765.00000012</v>
      </c>
      <c r="G8" s="19">
        <v>950718050.00000012</v>
      </c>
      <c r="H8" s="19">
        <v>954079077.00000012</v>
      </c>
      <c r="K8" s="20">
        <f t="shared" si="0"/>
        <v>5.4206820000001192</v>
      </c>
      <c r="L8" s="20">
        <f t="shared" si="0"/>
        <v>6.6656120000000003</v>
      </c>
      <c r="M8" s="20">
        <f t="shared" si="0"/>
        <v>3.5950479999999998</v>
      </c>
      <c r="N8" s="20">
        <f t="shared" si="0"/>
        <v>4.7652850000000004</v>
      </c>
      <c r="O8" s="20">
        <f t="shared" si="0"/>
        <v>3.361027</v>
      </c>
    </row>
    <row r="9" spans="1:45">
      <c r="A9" s="1" t="s">
        <v>14</v>
      </c>
      <c r="B9" s="18">
        <v>38596</v>
      </c>
      <c r="C9" s="19">
        <v>937737718</v>
      </c>
      <c r="D9" s="19">
        <v>942658376</v>
      </c>
      <c r="E9" s="19">
        <v>949562972</v>
      </c>
      <c r="F9" s="19">
        <v>954915642.99999988</v>
      </c>
      <c r="G9" s="19">
        <v>960141553.99999988</v>
      </c>
      <c r="H9" s="19">
        <v>964200188.99999988</v>
      </c>
      <c r="K9" s="20">
        <f t="shared" si="0"/>
        <v>4.9206580000000004</v>
      </c>
      <c r="L9" s="20">
        <f t="shared" si="0"/>
        <v>6.9045959999999997</v>
      </c>
      <c r="M9" s="20">
        <f t="shared" si="0"/>
        <v>5.3526709999998809</v>
      </c>
      <c r="N9" s="20">
        <f t="shared" si="0"/>
        <v>5.225911</v>
      </c>
      <c r="O9" s="20">
        <f t="shared" si="0"/>
        <v>4.0586349999999998</v>
      </c>
    </row>
    <row r="10" spans="1:45">
      <c r="A10" s="1" t="s">
        <v>14</v>
      </c>
      <c r="B10" s="18">
        <v>38626</v>
      </c>
      <c r="C10" s="19">
        <v>1118193135</v>
      </c>
      <c r="D10" s="19">
        <v>1123613730</v>
      </c>
      <c r="E10" s="19">
        <v>1130989964</v>
      </c>
      <c r="F10" s="19">
        <v>1139150004</v>
      </c>
      <c r="G10" s="19">
        <v>1143691885.0000002</v>
      </c>
      <c r="H10" s="19">
        <v>1148263943.0000002</v>
      </c>
      <c r="K10" s="20">
        <f t="shared" si="0"/>
        <v>5.4205949999999996</v>
      </c>
      <c r="L10" s="20">
        <f t="shared" si="0"/>
        <v>7.3762340000000002</v>
      </c>
      <c r="M10" s="20">
        <f t="shared" si="0"/>
        <v>8.1600400000000004</v>
      </c>
      <c r="N10" s="20">
        <f t="shared" si="0"/>
        <v>4.5418810000002381</v>
      </c>
      <c r="O10" s="20">
        <f t="shared" si="0"/>
        <v>4.5720580000000002</v>
      </c>
    </row>
    <row r="11" spans="1:45">
      <c r="A11" s="1" t="s">
        <v>14</v>
      </c>
      <c r="B11" s="18">
        <v>38657</v>
      </c>
      <c r="C11" s="19">
        <v>1354118199</v>
      </c>
      <c r="D11" s="19">
        <v>1357913563</v>
      </c>
      <c r="E11" s="19">
        <v>1365423006</v>
      </c>
      <c r="F11" s="19">
        <v>1372692137</v>
      </c>
      <c r="G11" s="19">
        <v>1375445961</v>
      </c>
      <c r="H11" s="19">
        <v>1380060626.9999998</v>
      </c>
      <c r="K11" s="20">
        <f t="shared" si="0"/>
        <v>3.7953640000000002</v>
      </c>
      <c r="L11" s="20">
        <f t="shared" si="0"/>
        <v>7.5094430000000001</v>
      </c>
      <c r="M11" s="20">
        <f t="shared" si="0"/>
        <v>7.2691309999999998</v>
      </c>
      <c r="N11" s="20">
        <f t="shared" si="0"/>
        <v>2.7538239999999998</v>
      </c>
      <c r="O11" s="20">
        <f t="shared" si="0"/>
        <v>4.6146659999997617</v>
      </c>
    </row>
    <row r="12" spans="1:45">
      <c r="A12" s="17" t="s">
        <v>14</v>
      </c>
      <c r="B12" s="18">
        <v>38687</v>
      </c>
      <c r="C12" s="19">
        <v>1502915833</v>
      </c>
      <c r="D12" s="19">
        <v>1505249215</v>
      </c>
      <c r="E12" s="19">
        <v>1510239674.0000002</v>
      </c>
      <c r="F12" s="19">
        <v>1518608416.0000002</v>
      </c>
      <c r="G12" s="19">
        <v>1523151000.0000002</v>
      </c>
      <c r="H12" s="19">
        <v>1527794329.0000002</v>
      </c>
      <c r="K12" s="20">
        <f t="shared" si="0"/>
        <v>2.3333819999999998</v>
      </c>
      <c r="L12" s="20">
        <f t="shared" si="0"/>
        <v>4.9904590000002385</v>
      </c>
      <c r="M12" s="20">
        <f t="shared" si="0"/>
        <v>8.3687419999999992</v>
      </c>
      <c r="N12" s="20">
        <f t="shared" si="0"/>
        <v>4.5425839999999997</v>
      </c>
      <c r="O12" s="20">
        <f t="shared" si="0"/>
        <v>4.6433289999999996</v>
      </c>
    </row>
    <row r="13" spans="1:45">
      <c r="A13" s="17" t="s">
        <v>14</v>
      </c>
      <c r="B13" s="18">
        <v>38718</v>
      </c>
      <c r="C13" s="19">
        <v>1476731078</v>
      </c>
      <c r="D13" s="19">
        <v>1476441780</v>
      </c>
      <c r="E13" s="19">
        <v>1483095554.0000002</v>
      </c>
      <c r="F13" s="19">
        <v>1493882903.0000002</v>
      </c>
      <c r="G13" s="19">
        <v>1503947536.0000002</v>
      </c>
      <c r="H13" s="19">
        <v>1513154424</v>
      </c>
      <c r="K13" s="20">
        <f t="shared" si="0"/>
        <v>-0.289298</v>
      </c>
      <c r="L13" s="20">
        <f t="shared" si="0"/>
        <v>6.6537740000002383</v>
      </c>
      <c r="M13" s="20">
        <f t="shared" si="0"/>
        <v>10.787349000000001</v>
      </c>
      <c r="N13" s="20">
        <f t="shared" si="0"/>
        <v>10.064633000000001</v>
      </c>
      <c r="O13" s="20">
        <f t="shared" si="0"/>
        <v>9.2068879999997613</v>
      </c>
    </row>
    <row r="14" spans="1:45">
      <c r="A14" s="17" t="s">
        <v>14</v>
      </c>
      <c r="B14" s="18">
        <v>38749</v>
      </c>
      <c r="C14" s="19">
        <v>1329580091</v>
      </c>
      <c r="D14" s="19">
        <v>1326952416</v>
      </c>
      <c r="E14" s="19">
        <v>1332022119</v>
      </c>
      <c r="F14" s="19">
        <v>1340572788</v>
      </c>
      <c r="G14" s="19">
        <v>1350191930</v>
      </c>
      <c r="H14" s="19">
        <v>1351797916</v>
      </c>
      <c r="K14" s="20">
        <f t="shared" si="0"/>
        <v>-2.627675</v>
      </c>
      <c r="L14" s="20">
        <f t="shared" si="0"/>
        <v>5.0697029999999996</v>
      </c>
      <c r="M14" s="20">
        <f t="shared" si="0"/>
        <v>8.5506689999999992</v>
      </c>
      <c r="N14" s="20">
        <f t="shared" si="0"/>
        <v>9.6191420000000001</v>
      </c>
      <c r="O14" s="20">
        <f t="shared" si="0"/>
        <v>1.6059859999999999</v>
      </c>
    </row>
    <row r="15" spans="1:45">
      <c r="A15" s="17" t="s">
        <v>14</v>
      </c>
      <c r="B15" s="18">
        <v>38777</v>
      </c>
      <c r="C15" s="19">
        <v>1380791433</v>
      </c>
      <c r="D15" s="19">
        <v>1381286442</v>
      </c>
      <c r="E15" s="19">
        <v>1381126784</v>
      </c>
      <c r="F15" s="19">
        <v>1389265997</v>
      </c>
      <c r="G15" s="19">
        <v>1399464518</v>
      </c>
      <c r="H15" s="19">
        <v>1399464518</v>
      </c>
      <c r="K15" s="20">
        <f t="shared" si="0"/>
        <v>0.49500899999999998</v>
      </c>
      <c r="L15" s="20">
        <f t="shared" si="0"/>
        <v>-0.15965799999999999</v>
      </c>
      <c r="M15" s="20">
        <f t="shared" si="0"/>
        <v>8.1392129999999998</v>
      </c>
      <c r="N15" s="20">
        <f t="shared" si="0"/>
        <v>10.198521</v>
      </c>
      <c r="O15" s="20">
        <f t="shared" si="0"/>
        <v>0</v>
      </c>
    </row>
    <row r="16" spans="1:45">
      <c r="A16" s="17" t="s">
        <v>14</v>
      </c>
      <c r="B16" s="18">
        <v>38808</v>
      </c>
      <c r="C16" s="19">
        <v>1079226871</v>
      </c>
      <c r="D16" s="19">
        <v>1081441961</v>
      </c>
      <c r="E16" s="19">
        <v>1073394411</v>
      </c>
      <c r="F16" s="19">
        <v>1077893683</v>
      </c>
      <c r="G16" s="19">
        <v>1088353314</v>
      </c>
      <c r="H16" s="19">
        <v>1088353314</v>
      </c>
      <c r="K16" s="20">
        <f t="shared" si="0"/>
        <v>2.21509</v>
      </c>
      <c r="L16" s="20">
        <f t="shared" si="0"/>
        <v>-8.0475499999999993</v>
      </c>
      <c r="M16" s="20">
        <f t="shared" si="0"/>
        <v>4.4992720000000004</v>
      </c>
      <c r="N16" s="20">
        <f t="shared" si="0"/>
        <v>10.459631</v>
      </c>
      <c r="O16" s="20">
        <f t="shared" si="0"/>
        <v>0</v>
      </c>
    </row>
    <row r="17" spans="1:39">
      <c r="A17" s="17" t="s">
        <v>14</v>
      </c>
      <c r="B17" s="18">
        <v>38838</v>
      </c>
      <c r="C17" s="19">
        <v>967926160</v>
      </c>
      <c r="D17" s="19">
        <v>971042461</v>
      </c>
      <c r="E17" s="19">
        <v>966172414</v>
      </c>
      <c r="F17" s="19">
        <v>969056394</v>
      </c>
      <c r="G17" s="19">
        <v>980185836</v>
      </c>
      <c r="H17" s="19">
        <v>980185836</v>
      </c>
      <c r="K17" s="20">
        <f t="shared" si="0"/>
        <v>3.116301</v>
      </c>
      <c r="L17" s="20">
        <f t="shared" si="0"/>
        <v>-4.8700469999999996</v>
      </c>
      <c r="M17" s="20">
        <f t="shared" si="0"/>
        <v>2.8839800000000002</v>
      </c>
      <c r="N17" s="20">
        <f t="shared" si="0"/>
        <v>11.129441999999999</v>
      </c>
      <c r="O17" s="20">
        <f t="shared" si="0"/>
        <v>0</v>
      </c>
    </row>
    <row r="18" spans="1:39">
      <c r="A18" s="17" t="s">
        <v>14</v>
      </c>
      <c r="B18" s="18">
        <v>38869</v>
      </c>
      <c r="C18" s="19">
        <v>913214907</v>
      </c>
      <c r="D18" s="19">
        <v>914596741.00000012</v>
      </c>
      <c r="E18" s="19">
        <v>912252351.00000012</v>
      </c>
      <c r="F18" s="19">
        <v>912384873.00000012</v>
      </c>
      <c r="G18" s="19">
        <v>921086764.00000012</v>
      </c>
      <c r="H18" s="19">
        <v>921086764.00000012</v>
      </c>
      <c r="K18" s="20">
        <f t="shared" si="0"/>
        <v>1.3818340000001192</v>
      </c>
      <c r="L18" s="20">
        <f t="shared" si="0"/>
        <v>-2.3443900000000002</v>
      </c>
      <c r="M18" s="20">
        <f t="shared" si="0"/>
        <v>0.132522</v>
      </c>
      <c r="N18" s="20">
        <f t="shared" si="0"/>
        <v>8.7018909999999998</v>
      </c>
      <c r="O18" s="20">
        <f t="shared" si="0"/>
        <v>0</v>
      </c>
    </row>
    <row r="19" spans="1:39">
      <c r="A19" s="17" t="s">
        <v>14</v>
      </c>
      <c r="B19" s="18">
        <v>38899</v>
      </c>
      <c r="C19" s="19">
        <v>931898678</v>
      </c>
      <c r="D19" s="19">
        <v>934221963.00000012</v>
      </c>
      <c r="E19" s="19">
        <v>934482460.00000012</v>
      </c>
      <c r="F19" s="19">
        <v>933048471.00000012</v>
      </c>
      <c r="G19" s="19">
        <v>938233694</v>
      </c>
      <c r="H19" s="19">
        <v>938233694</v>
      </c>
      <c r="K19" s="20">
        <f t="shared" si="0"/>
        <v>2.3232850000001193</v>
      </c>
      <c r="L19" s="20">
        <f t="shared" si="0"/>
        <v>0.26049699999999998</v>
      </c>
      <c r="M19" s="20">
        <f t="shared" si="0"/>
        <v>-1.433989</v>
      </c>
      <c r="N19" s="20">
        <f t="shared" si="0"/>
        <v>5.1852229999998807</v>
      </c>
      <c r="O19" s="20">
        <f t="shared" si="0"/>
        <v>0</v>
      </c>
    </row>
    <row r="20" spans="1:39">
      <c r="A20" s="17" t="s">
        <v>14</v>
      </c>
      <c r="B20" s="18">
        <v>38930</v>
      </c>
      <c r="C20" s="19">
        <v>952596884</v>
      </c>
      <c r="D20" s="19">
        <v>958795712.00000012</v>
      </c>
      <c r="E20" s="19">
        <v>964157038</v>
      </c>
      <c r="F20" s="19">
        <v>963975065.00000012</v>
      </c>
      <c r="G20" s="19">
        <v>966346767.00000012</v>
      </c>
      <c r="H20" s="19">
        <v>966346767.00000012</v>
      </c>
      <c r="K20" s="20">
        <f t="shared" si="0"/>
        <v>6.1988280000001188</v>
      </c>
      <c r="L20" s="20">
        <f t="shared" si="0"/>
        <v>5.361325999999881</v>
      </c>
      <c r="M20" s="20">
        <f t="shared" si="0"/>
        <v>-0.18197299999988079</v>
      </c>
      <c r="N20" s="20">
        <f t="shared" si="0"/>
        <v>2.371702</v>
      </c>
      <c r="O20" s="20">
        <f t="shared" si="0"/>
        <v>0</v>
      </c>
    </row>
    <row r="21" spans="1:39">
      <c r="A21" s="17" t="s">
        <v>14</v>
      </c>
      <c r="B21" s="18">
        <v>38961</v>
      </c>
      <c r="C21" s="19">
        <v>952696849</v>
      </c>
      <c r="D21" s="19">
        <v>956754223</v>
      </c>
      <c r="E21" s="19">
        <v>966594820</v>
      </c>
      <c r="F21" s="19">
        <v>968067080</v>
      </c>
      <c r="G21" s="19">
        <v>968370660</v>
      </c>
      <c r="H21" s="19">
        <v>968370660</v>
      </c>
      <c r="K21" s="20">
        <f t="shared" si="0"/>
        <v>4.0573740000000003</v>
      </c>
      <c r="L21" s="20">
        <f t="shared" si="0"/>
        <v>9.8405970000000007</v>
      </c>
      <c r="M21" s="20">
        <f t="shared" si="0"/>
        <v>1.4722599999999999</v>
      </c>
      <c r="N21" s="20">
        <f t="shared" si="0"/>
        <v>0.30358000000000002</v>
      </c>
      <c r="O21" s="20">
        <f t="shared" si="0"/>
        <v>0</v>
      </c>
    </row>
    <row r="22" spans="1:39">
      <c r="A22" s="17" t="s">
        <v>14</v>
      </c>
      <c r="B22" s="18">
        <v>38991</v>
      </c>
      <c r="C22" s="19">
        <v>1144973403</v>
      </c>
      <c r="D22" s="19">
        <v>1149032042</v>
      </c>
      <c r="E22" s="19">
        <v>1158436979</v>
      </c>
      <c r="F22" s="19">
        <v>1161855070</v>
      </c>
      <c r="G22" s="19">
        <v>1161285614.0000002</v>
      </c>
      <c r="H22" s="19">
        <v>1161285614.0000002</v>
      </c>
      <c r="K22" s="20">
        <f t="shared" si="0"/>
        <v>4.0586390000000003</v>
      </c>
      <c r="L22" s="20">
        <f t="shared" si="0"/>
        <v>9.4049370000000003</v>
      </c>
      <c r="M22" s="20">
        <f t="shared" si="0"/>
        <v>3.418091</v>
      </c>
      <c r="N22" s="20">
        <f t="shared" si="0"/>
        <v>-0.5694559999997616</v>
      </c>
      <c r="O22" s="20">
        <f t="shared" si="0"/>
        <v>0</v>
      </c>
    </row>
    <row r="23" spans="1:39">
      <c r="A23" s="17" t="s">
        <v>14</v>
      </c>
      <c r="B23" s="18">
        <v>39022</v>
      </c>
      <c r="C23" s="19">
        <v>1288000286</v>
      </c>
      <c r="D23" s="19">
        <v>1289095523</v>
      </c>
      <c r="E23" s="19">
        <v>1296075793</v>
      </c>
      <c r="F23" s="19">
        <v>1300835393</v>
      </c>
      <c r="G23" s="19">
        <v>1300044503</v>
      </c>
      <c r="H23" s="19">
        <v>1300044503</v>
      </c>
      <c r="K23" s="20">
        <f t="shared" si="0"/>
        <v>1.095237</v>
      </c>
      <c r="L23" s="20">
        <f t="shared" si="0"/>
        <v>6.98027</v>
      </c>
      <c r="M23" s="20">
        <f t="shared" si="0"/>
        <v>4.7595999999999998</v>
      </c>
      <c r="N23" s="20">
        <f t="shared" si="0"/>
        <v>-0.79088999999999998</v>
      </c>
      <c r="O23" s="20">
        <f t="shared" si="0"/>
        <v>0</v>
      </c>
      <c r="AI23" s="21"/>
      <c r="AJ23" s="21"/>
      <c r="AK23" s="21"/>
      <c r="AL23" s="21"/>
      <c r="AM23" s="21">
        <f t="shared" ref="AM23:AM64" si="1">AG52</f>
        <v>0</v>
      </c>
    </row>
    <row r="24" spans="1:39">
      <c r="A24" s="17" t="s">
        <v>14</v>
      </c>
      <c r="B24" s="18">
        <v>39052</v>
      </c>
      <c r="C24" s="19">
        <v>1424121568</v>
      </c>
      <c r="D24" s="19">
        <v>1422027895</v>
      </c>
      <c r="E24" s="19">
        <v>1424226136</v>
      </c>
      <c r="F24" s="19">
        <v>1429358823</v>
      </c>
      <c r="G24" s="19">
        <v>1427199826</v>
      </c>
      <c r="H24" s="19">
        <v>1427199826</v>
      </c>
      <c r="K24" s="20">
        <f t="shared" si="0"/>
        <v>-2.0936729999999999</v>
      </c>
      <c r="L24" s="20">
        <f t="shared" si="0"/>
        <v>2.1982409999999999</v>
      </c>
      <c r="M24" s="20">
        <f t="shared" si="0"/>
        <v>5.1326869999999998</v>
      </c>
      <c r="N24" s="20">
        <f t="shared" si="0"/>
        <v>-2.1589969999999998</v>
      </c>
      <c r="O24" s="20">
        <f t="shared" si="0"/>
        <v>0</v>
      </c>
      <c r="AG24" s="22"/>
      <c r="AI24" s="21"/>
      <c r="AJ24" s="21"/>
      <c r="AK24" s="21"/>
      <c r="AL24" s="21"/>
      <c r="AM24" s="21">
        <f t="shared" si="1"/>
        <v>0</v>
      </c>
    </row>
    <row r="25" spans="1:39">
      <c r="A25" s="17" t="s">
        <v>14</v>
      </c>
      <c r="B25" s="18">
        <v>39083</v>
      </c>
      <c r="C25" s="19">
        <v>1391674392</v>
      </c>
      <c r="D25" s="19">
        <v>1386566967.9999998</v>
      </c>
      <c r="E25" s="19">
        <v>1383816003</v>
      </c>
      <c r="F25" s="19">
        <v>1386557515</v>
      </c>
      <c r="G25" s="19">
        <v>1384804161</v>
      </c>
      <c r="H25" s="19">
        <v>1384804161</v>
      </c>
      <c r="K25" s="20">
        <f t="shared" si="0"/>
        <v>-5.107424000000238</v>
      </c>
      <c r="L25" s="20">
        <f t="shared" si="0"/>
        <v>-2.7509649999997614</v>
      </c>
      <c r="M25" s="20">
        <f t="shared" si="0"/>
        <v>2.7415120000000002</v>
      </c>
      <c r="N25" s="20">
        <f t="shared" si="0"/>
        <v>-1.7533540000000001</v>
      </c>
      <c r="O25" s="20">
        <f t="shared" si="0"/>
        <v>0</v>
      </c>
      <c r="U25" s="23"/>
      <c r="V25" s="23"/>
      <c r="W25" s="23"/>
      <c r="X25" s="23"/>
      <c r="Y25" s="23"/>
      <c r="Z25" s="23"/>
      <c r="AA25" s="23"/>
      <c r="AG25" s="22"/>
      <c r="AI25" s="21"/>
      <c r="AJ25" s="21"/>
      <c r="AK25" s="21"/>
      <c r="AL25" s="21"/>
      <c r="AM25" s="21">
        <f t="shared" si="1"/>
        <v>0</v>
      </c>
    </row>
    <row r="26" spans="1:39">
      <c r="A26" s="17" t="s">
        <v>14</v>
      </c>
      <c r="B26" s="18">
        <v>39114</v>
      </c>
      <c r="C26" s="19">
        <v>1234548256</v>
      </c>
      <c r="D26" s="19">
        <v>1229719069</v>
      </c>
      <c r="E26" s="19">
        <v>1225751234</v>
      </c>
      <c r="F26" s="19">
        <v>1228162746</v>
      </c>
      <c r="G26" s="19">
        <v>1230880079</v>
      </c>
      <c r="H26" s="19">
        <v>1230880079</v>
      </c>
      <c r="K26" s="20">
        <f t="shared" si="0"/>
        <v>-4.8291870000000001</v>
      </c>
      <c r="L26" s="20">
        <f t="shared" si="0"/>
        <v>-3.967835</v>
      </c>
      <c r="M26" s="20">
        <f t="shared" si="0"/>
        <v>2.4115120000000001</v>
      </c>
      <c r="N26" s="20">
        <f t="shared" si="0"/>
        <v>2.717333</v>
      </c>
      <c r="O26" s="20">
        <f t="shared" si="0"/>
        <v>0</v>
      </c>
      <c r="U26" s="23"/>
      <c r="V26" s="23"/>
      <c r="W26" s="23"/>
      <c r="X26" s="23"/>
      <c r="Y26" s="23"/>
      <c r="Z26" s="23"/>
      <c r="AA26" s="23"/>
      <c r="AG26" s="22"/>
      <c r="AI26" s="21"/>
      <c r="AJ26" s="21"/>
      <c r="AK26" s="21"/>
      <c r="AL26" s="21"/>
      <c r="AM26" s="21">
        <f t="shared" si="1"/>
        <v>0</v>
      </c>
    </row>
    <row r="27" spans="1:39">
      <c r="A27" s="17" t="s">
        <v>14</v>
      </c>
      <c r="B27" s="18">
        <v>39142</v>
      </c>
      <c r="C27" s="19">
        <v>1265698778</v>
      </c>
      <c r="D27" s="19">
        <v>1259983833</v>
      </c>
      <c r="E27" s="19">
        <v>1253297838</v>
      </c>
      <c r="F27" s="19">
        <v>1254558740</v>
      </c>
      <c r="G27" s="19">
        <v>1258441971</v>
      </c>
      <c r="H27" s="19">
        <v>1258441971</v>
      </c>
      <c r="K27" s="20">
        <f t="shared" si="0"/>
        <v>-5.7149450000000002</v>
      </c>
      <c r="L27" s="20">
        <f t="shared" si="0"/>
        <v>-6.6859950000000001</v>
      </c>
      <c r="M27" s="20">
        <f t="shared" si="0"/>
        <v>1.260902</v>
      </c>
      <c r="N27" s="20">
        <f t="shared" si="0"/>
        <v>3.8832309999999999</v>
      </c>
      <c r="O27" s="20">
        <f t="shared" si="0"/>
        <v>0</v>
      </c>
      <c r="T27" s="23"/>
      <c r="U27" s="23"/>
      <c r="V27" s="23"/>
      <c r="W27" s="23"/>
      <c r="X27" s="23"/>
      <c r="Y27" s="23"/>
      <c r="Z27" s="23"/>
      <c r="AA27" s="23"/>
      <c r="AG27" s="22"/>
      <c r="AI27" s="21"/>
      <c r="AJ27" s="21"/>
      <c r="AK27" s="21"/>
      <c r="AL27" s="21"/>
      <c r="AM27" s="21">
        <f t="shared" si="1"/>
        <v>0</v>
      </c>
    </row>
    <row r="28" spans="1:39">
      <c r="A28" s="17" t="s">
        <v>14</v>
      </c>
      <c r="B28" s="18">
        <v>39173</v>
      </c>
      <c r="C28" s="19">
        <v>1040895544</v>
      </c>
      <c r="D28" s="19">
        <v>1036621703</v>
      </c>
      <c r="E28" s="19">
        <v>1027233324</v>
      </c>
      <c r="F28" s="19">
        <v>1026788559.0000001</v>
      </c>
      <c r="G28" s="19">
        <v>1030570759.0000002</v>
      </c>
      <c r="H28" s="19">
        <v>1030570759.0000002</v>
      </c>
      <c r="K28" s="20">
        <f t="shared" si="0"/>
        <v>-4.273841</v>
      </c>
      <c r="L28" s="20">
        <f t="shared" si="0"/>
        <v>-9.3883790000000005</v>
      </c>
      <c r="M28" s="20">
        <f t="shared" si="0"/>
        <v>-0.44476499999988078</v>
      </c>
      <c r="N28" s="20">
        <f t="shared" si="0"/>
        <v>3.782200000000119</v>
      </c>
      <c r="O28" s="20">
        <f t="shared" si="0"/>
        <v>0</v>
      </c>
      <c r="T28" s="23"/>
      <c r="U28" s="23"/>
      <c r="V28" s="23"/>
      <c r="W28" s="23"/>
      <c r="X28" s="23"/>
      <c r="Y28" s="23"/>
      <c r="Z28" s="23"/>
      <c r="AA28" s="23"/>
      <c r="AG28" s="22"/>
      <c r="AI28" s="21"/>
      <c r="AJ28" s="21"/>
      <c r="AK28" s="21"/>
      <c r="AL28" s="21"/>
      <c r="AM28" s="21">
        <f t="shared" si="1"/>
        <v>-1.0436930137804445E-2</v>
      </c>
    </row>
    <row r="29" spans="1:39">
      <c r="A29" s="17" t="s">
        <v>14</v>
      </c>
      <c r="B29" s="18">
        <v>39203</v>
      </c>
      <c r="C29" s="19">
        <v>975670013</v>
      </c>
      <c r="D29" s="19">
        <v>976059311.00000012</v>
      </c>
      <c r="E29" s="19">
        <v>975908011.00000012</v>
      </c>
      <c r="F29" s="19">
        <v>974214521.00000012</v>
      </c>
      <c r="G29" s="19">
        <v>978497097</v>
      </c>
      <c r="H29" s="19">
        <v>978497097</v>
      </c>
      <c r="K29" s="20">
        <f t="shared" si="0"/>
        <v>0.38929800000011922</v>
      </c>
      <c r="L29" s="20">
        <f t="shared" si="0"/>
        <v>-0.15129999999999999</v>
      </c>
      <c r="M29" s="20">
        <f t="shared" si="0"/>
        <v>-1.6934899999999999</v>
      </c>
      <c r="N29" s="20">
        <f t="shared" si="0"/>
        <v>4.2825759999998807</v>
      </c>
      <c r="O29" s="20">
        <f t="shared" si="0"/>
        <v>0</v>
      </c>
      <c r="T29" s="23"/>
      <c r="U29" s="23"/>
      <c r="V29" s="23"/>
      <c r="W29" s="23"/>
      <c r="X29" s="23"/>
      <c r="Y29" s="23"/>
      <c r="Z29" s="23"/>
      <c r="AA29" s="23"/>
      <c r="AG29" s="22"/>
      <c r="AI29" s="21"/>
      <c r="AJ29" s="21"/>
      <c r="AK29" s="21"/>
      <c r="AL29" s="21"/>
      <c r="AM29" s="21">
        <f t="shared" si="1"/>
        <v>0</v>
      </c>
    </row>
    <row r="30" spans="1:39">
      <c r="A30" s="17" t="s">
        <v>14</v>
      </c>
      <c r="B30" s="18">
        <v>39234</v>
      </c>
      <c r="C30" s="19">
        <v>883255243</v>
      </c>
      <c r="D30" s="19">
        <v>876479622</v>
      </c>
      <c r="E30" s="19">
        <v>876072339.99999988</v>
      </c>
      <c r="F30" s="19">
        <v>869000851.99999988</v>
      </c>
      <c r="G30" s="19">
        <v>872084719</v>
      </c>
      <c r="H30" s="19">
        <v>872084719</v>
      </c>
      <c r="K30" s="20">
        <f t="shared" si="0"/>
        <v>-6.7756210000000001</v>
      </c>
      <c r="L30" s="20">
        <f t="shared" si="0"/>
        <v>-0.40728200000011922</v>
      </c>
      <c r="M30" s="20">
        <f t="shared" si="0"/>
        <v>-7.0714880000000004</v>
      </c>
      <c r="N30" s="20">
        <f t="shared" si="0"/>
        <v>3.0838670000001192</v>
      </c>
      <c r="O30" s="20">
        <f t="shared" si="0"/>
        <v>0</v>
      </c>
      <c r="T30" s="23"/>
      <c r="U30" s="23"/>
      <c r="V30" s="23"/>
      <c r="W30" s="23"/>
      <c r="X30" s="23"/>
      <c r="Y30" s="23"/>
      <c r="Z30" s="23"/>
      <c r="AA30" s="23"/>
      <c r="AG30" s="22"/>
      <c r="AI30" s="21"/>
      <c r="AJ30" s="21"/>
      <c r="AK30" s="21"/>
      <c r="AL30" s="21"/>
      <c r="AM30" s="21">
        <f t="shared" si="1"/>
        <v>0</v>
      </c>
    </row>
    <row r="31" spans="1:39">
      <c r="A31" s="17" t="s">
        <v>14</v>
      </c>
      <c r="B31" s="18">
        <v>39264</v>
      </c>
      <c r="C31" s="19">
        <v>918770493</v>
      </c>
      <c r="D31" s="19">
        <v>917024176</v>
      </c>
      <c r="E31" s="19">
        <v>907622347</v>
      </c>
      <c r="F31" s="19">
        <v>898192256</v>
      </c>
      <c r="G31" s="19">
        <v>900753073.00000012</v>
      </c>
      <c r="H31" s="19">
        <v>900753073.00000012</v>
      </c>
      <c r="K31" s="20">
        <f t="shared" si="0"/>
        <v>-1.7463169999999999</v>
      </c>
      <c r="L31" s="20">
        <f t="shared" si="0"/>
        <v>-9.4018289999999993</v>
      </c>
      <c r="M31" s="20">
        <f t="shared" si="0"/>
        <v>-9.4300909999999991</v>
      </c>
      <c r="N31" s="20">
        <f t="shared" si="0"/>
        <v>2.5608170000001191</v>
      </c>
      <c r="O31" s="20">
        <f t="shared" si="0"/>
        <v>0</v>
      </c>
      <c r="T31" s="23"/>
      <c r="U31" s="23"/>
      <c r="V31" s="23"/>
      <c r="W31" s="23"/>
      <c r="X31" s="23"/>
      <c r="Y31" s="23"/>
      <c r="Z31" s="23"/>
      <c r="AA31" s="23"/>
      <c r="AG31" s="22"/>
      <c r="AI31" s="21"/>
      <c r="AJ31" s="21"/>
      <c r="AK31" s="21"/>
      <c r="AL31" s="21"/>
      <c r="AM31" s="21">
        <f t="shared" si="1"/>
        <v>0</v>
      </c>
    </row>
    <row r="32" spans="1:39">
      <c r="A32" s="17" t="s">
        <v>14</v>
      </c>
      <c r="B32" s="18">
        <v>39295</v>
      </c>
      <c r="C32" s="19">
        <v>913385627</v>
      </c>
      <c r="D32" s="19">
        <v>917735960</v>
      </c>
      <c r="E32" s="19">
        <v>915211226</v>
      </c>
      <c r="F32" s="19">
        <v>904605447</v>
      </c>
      <c r="G32" s="19">
        <v>904818248</v>
      </c>
      <c r="H32" s="19">
        <v>904818248</v>
      </c>
      <c r="K32" s="20">
        <f t="shared" si="0"/>
        <v>4.350333</v>
      </c>
      <c r="L32" s="20">
        <f t="shared" si="0"/>
        <v>-2.524734</v>
      </c>
      <c r="M32" s="20">
        <f t="shared" si="0"/>
        <v>-10.605779</v>
      </c>
      <c r="N32" s="20">
        <f t="shared" si="0"/>
        <v>0.21280099999999999</v>
      </c>
      <c r="O32" s="20">
        <f t="shared" si="0"/>
        <v>0</v>
      </c>
      <c r="T32" s="23"/>
      <c r="U32" s="23"/>
      <c r="V32" s="23"/>
      <c r="W32" s="23"/>
      <c r="X32" s="23"/>
      <c r="Y32" s="23"/>
      <c r="Z32" s="23"/>
      <c r="AA32" s="23"/>
      <c r="AG32" s="22"/>
      <c r="AI32" s="21"/>
      <c r="AJ32" s="21"/>
      <c r="AK32" s="21"/>
      <c r="AL32" s="21"/>
      <c r="AM32" s="21">
        <f t="shared" si="1"/>
        <v>0</v>
      </c>
    </row>
    <row r="33" spans="1:39">
      <c r="A33" s="17" t="s">
        <v>14</v>
      </c>
      <c r="B33" s="18">
        <v>39326</v>
      </c>
      <c r="C33" s="19">
        <v>953322385</v>
      </c>
      <c r="D33" s="19">
        <v>958014411.00000012</v>
      </c>
      <c r="E33" s="19">
        <v>962884341.00000012</v>
      </c>
      <c r="F33" s="19">
        <v>953899867.00000012</v>
      </c>
      <c r="G33" s="19">
        <v>951017380.00000012</v>
      </c>
      <c r="H33" s="19">
        <v>950996159.00000012</v>
      </c>
      <c r="K33" s="20">
        <f t="shared" si="0"/>
        <v>4.6920260000001193</v>
      </c>
      <c r="L33" s="20">
        <f t="shared" si="0"/>
        <v>4.8699300000000001</v>
      </c>
      <c r="M33" s="20">
        <f t="shared" si="0"/>
        <v>-8.9844740000000005</v>
      </c>
      <c r="N33" s="20">
        <f t="shared" si="0"/>
        <v>-2.8824869999999998</v>
      </c>
      <c r="O33" s="20">
        <f t="shared" si="0"/>
        <v>-2.1221E-2</v>
      </c>
      <c r="T33" s="23"/>
      <c r="U33" s="23"/>
      <c r="V33" s="23"/>
      <c r="W33" s="23"/>
      <c r="X33" s="23"/>
      <c r="Y33" s="23"/>
      <c r="Z33" s="23"/>
      <c r="AA33" s="23"/>
      <c r="AG33" s="22"/>
      <c r="AI33" s="21"/>
      <c r="AJ33" s="21"/>
      <c r="AK33" s="21"/>
      <c r="AL33" s="21"/>
      <c r="AM33" s="21">
        <f t="shared" si="1"/>
        <v>0</v>
      </c>
    </row>
    <row r="34" spans="1:39">
      <c r="A34" s="17" t="s">
        <v>14</v>
      </c>
      <c r="B34" s="18">
        <v>39356</v>
      </c>
      <c r="C34" s="19">
        <v>1118669914</v>
      </c>
      <c r="D34" s="19">
        <v>1125059994</v>
      </c>
      <c r="E34" s="19">
        <v>1135515436</v>
      </c>
      <c r="F34" s="19">
        <v>1135205031</v>
      </c>
      <c r="G34" s="19">
        <v>1131337632.9999998</v>
      </c>
      <c r="H34" s="19">
        <v>1131337632.9999998</v>
      </c>
      <c r="K34" s="20">
        <f t="shared" si="0"/>
        <v>6.3900800000000002</v>
      </c>
      <c r="L34" s="20">
        <f t="shared" si="0"/>
        <v>10.455442</v>
      </c>
      <c r="M34" s="20">
        <f t="shared" si="0"/>
        <v>-0.31040499999999999</v>
      </c>
      <c r="N34" s="20">
        <f t="shared" si="0"/>
        <v>-3.8673980000002386</v>
      </c>
      <c r="O34" s="20">
        <f t="shared" si="0"/>
        <v>0</v>
      </c>
      <c r="T34" s="23"/>
      <c r="U34" s="23"/>
      <c r="V34" s="23"/>
      <c r="W34" s="23"/>
      <c r="X34" s="23"/>
      <c r="Y34" s="23"/>
      <c r="Z34" s="23"/>
      <c r="AA34" s="23"/>
      <c r="AG34" s="22"/>
      <c r="AI34" s="21"/>
      <c r="AJ34" s="21"/>
      <c r="AK34" s="21"/>
      <c r="AL34" s="21"/>
      <c r="AM34" s="24">
        <f t="shared" si="1"/>
        <v>0</v>
      </c>
    </row>
    <row r="35" spans="1:39">
      <c r="A35" s="17" t="s">
        <v>14</v>
      </c>
      <c r="B35" s="18">
        <v>39387</v>
      </c>
      <c r="C35" s="19">
        <v>1314216994</v>
      </c>
      <c r="D35" s="19">
        <v>1318896230</v>
      </c>
      <c r="E35" s="19">
        <v>1330747143</v>
      </c>
      <c r="F35" s="19">
        <v>1333914055</v>
      </c>
      <c r="G35" s="19">
        <v>1329409048.9999998</v>
      </c>
      <c r="H35" s="19">
        <v>1329409048.9999998</v>
      </c>
      <c r="K35" s="20">
        <f t="shared" si="0"/>
        <v>4.6792360000000004</v>
      </c>
      <c r="L35" s="20">
        <f t="shared" si="0"/>
        <v>11.850913</v>
      </c>
      <c r="M35" s="20">
        <f t="shared" si="0"/>
        <v>3.1669119999999999</v>
      </c>
      <c r="N35" s="20">
        <f t="shared" si="0"/>
        <v>-4.5050060000002388</v>
      </c>
      <c r="O35" s="20">
        <f t="shared" si="0"/>
        <v>0</v>
      </c>
      <c r="T35" s="23"/>
      <c r="U35" s="23"/>
      <c r="V35" s="23"/>
      <c r="W35" s="23"/>
      <c r="X35" s="23"/>
      <c r="Y35" s="23"/>
      <c r="Z35" s="23"/>
      <c r="AA35" s="23"/>
      <c r="AG35" s="22"/>
      <c r="AI35" s="21"/>
      <c r="AJ35" s="21"/>
      <c r="AK35" s="21"/>
      <c r="AL35" s="21"/>
      <c r="AM35" s="21">
        <f t="shared" si="1"/>
        <v>0</v>
      </c>
    </row>
    <row r="36" spans="1:39">
      <c r="A36" s="17" t="s">
        <v>14</v>
      </c>
      <c r="B36" s="18">
        <v>39417</v>
      </c>
      <c r="C36" s="19">
        <v>1464269887</v>
      </c>
      <c r="D36" s="19">
        <v>1468801716</v>
      </c>
      <c r="E36" s="19">
        <v>1478487261</v>
      </c>
      <c r="F36" s="19">
        <v>1481020317</v>
      </c>
      <c r="G36" s="19">
        <v>1475636873</v>
      </c>
      <c r="H36" s="19">
        <v>1475636873</v>
      </c>
      <c r="K36" s="20">
        <f t="shared" ref="K36:O67" si="2">(D36-C36)/1000000</f>
        <v>4.5318290000000001</v>
      </c>
      <c r="L36" s="20">
        <f t="shared" si="2"/>
        <v>9.6855449999999994</v>
      </c>
      <c r="M36" s="20">
        <f t="shared" si="2"/>
        <v>2.5330560000000002</v>
      </c>
      <c r="N36" s="20">
        <f t="shared" si="2"/>
        <v>-5.3834439999999999</v>
      </c>
      <c r="O36" s="20">
        <f t="shared" si="2"/>
        <v>0</v>
      </c>
      <c r="T36" s="23"/>
      <c r="U36" s="23"/>
      <c r="V36" s="23"/>
      <c r="W36" s="23"/>
      <c r="X36" s="23"/>
      <c r="Y36" s="23"/>
      <c r="Z36" s="23"/>
      <c r="AA36" s="23"/>
      <c r="AG36" s="22"/>
      <c r="AI36" s="21"/>
      <c r="AJ36" s="21"/>
      <c r="AK36" s="21"/>
      <c r="AL36" s="21">
        <f>AF50*0.65+AF51*0.35</f>
        <v>0</v>
      </c>
      <c r="AM36" s="21">
        <f t="shared" si="1"/>
        <v>0</v>
      </c>
    </row>
    <row r="37" spans="1:39">
      <c r="A37" s="17" t="s">
        <v>14</v>
      </c>
      <c r="B37" s="18">
        <v>39448</v>
      </c>
      <c r="C37" s="19">
        <v>1395765244</v>
      </c>
      <c r="D37" s="19">
        <v>1401343079</v>
      </c>
      <c r="E37" s="19">
        <v>1409820232</v>
      </c>
      <c r="F37" s="19">
        <v>1413814911</v>
      </c>
      <c r="G37" s="19">
        <v>1410043565.9999998</v>
      </c>
      <c r="H37" s="19">
        <v>1410043565.9999998</v>
      </c>
      <c r="K37" s="20">
        <f t="shared" si="2"/>
        <v>5.5778350000000003</v>
      </c>
      <c r="L37" s="20">
        <f t="shared" si="2"/>
        <v>8.4771529999999995</v>
      </c>
      <c r="M37" s="20">
        <f t="shared" si="2"/>
        <v>3.9946790000000001</v>
      </c>
      <c r="N37" s="20">
        <f t="shared" si="2"/>
        <v>-3.7713450000002382</v>
      </c>
      <c r="O37" s="20">
        <f t="shared" si="2"/>
        <v>0</v>
      </c>
      <c r="T37" s="23"/>
      <c r="U37" s="23"/>
      <c r="V37" s="23"/>
      <c r="W37" s="23"/>
      <c r="X37" s="23"/>
      <c r="Y37" s="23"/>
      <c r="Z37" s="23"/>
      <c r="AA37" s="23"/>
      <c r="AG37" s="22"/>
      <c r="AI37" s="21"/>
      <c r="AJ37" s="21"/>
      <c r="AK37" s="21"/>
      <c r="AL37" s="21">
        <f t="shared" ref="AL37:AL78" si="3">AF51*0.65+AF52*0.35</f>
        <v>2.4208280707487471</v>
      </c>
      <c r="AM37" s="21">
        <f t="shared" si="1"/>
        <v>0</v>
      </c>
    </row>
    <row r="38" spans="1:39">
      <c r="A38" s="17" t="s">
        <v>14</v>
      </c>
      <c r="B38" s="18">
        <v>39479</v>
      </c>
      <c r="C38" s="19">
        <v>1270520992</v>
      </c>
      <c r="D38" s="19">
        <v>1272688717.9999998</v>
      </c>
      <c r="E38" s="19">
        <v>1278924589.9999998</v>
      </c>
      <c r="F38" s="19">
        <v>1282656714</v>
      </c>
      <c r="G38" s="19">
        <v>1280221366.9999998</v>
      </c>
      <c r="H38" s="19">
        <v>1280221366.9999998</v>
      </c>
      <c r="K38" s="20">
        <f t="shared" si="2"/>
        <v>2.1677259999997616</v>
      </c>
      <c r="L38" s="20">
        <f t="shared" si="2"/>
        <v>6.2358719999999996</v>
      </c>
      <c r="M38" s="20">
        <f t="shared" si="2"/>
        <v>3.7321240000002383</v>
      </c>
      <c r="N38" s="20">
        <f t="shared" si="2"/>
        <v>-2.4353470000002386</v>
      </c>
      <c r="O38" s="20">
        <f t="shared" si="2"/>
        <v>0</v>
      </c>
      <c r="T38" s="23"/>
      <c r="U38" s="23"/>
      <c r="V38" s="23"/>
      <c r="W38" s="23"/>
      <c r="X38" s="23"/>
      <c r="Y38" s="23"/>
      <c r="Z38" s="23"/>
      <c r="AA38" s="23"/>
      <c r="AF38" s="22"/>
      <c r="AG38" s="22"/>
      <c r="AI38" s="21"/>
      <c r="AJ38" s="21"/>
      <c r="AK38" s="21"/>
      <c r="AL38" s="21">
        <f t="shared" si="3"/>
        <v>7.1356386039645114</v>
      </c>
      <c r="AM38" s="21">
        <f t="shared" si="1"/>
        <v>0</v>
      </c>
    </row>
    <row r="39" spans="1:39">
      <c r="A39" s="17" t="s">
        <v>14</v>
      </c>
      <c r="B39" s="18">
        <v>39508</v>
      </c>
      <c r="C39" s="19">
        <v>1323054612</v>
      </c>
      <c r="D39" s="19">
        <v>1320798476.9999998</v>
      </c>
      <c r="E39" s="19">
        <v>1320707978</v>
      </c>
      <c r="F39" s="19">
        <v>1324871876.9999998</v>
      </c>
      <c r="G39" s="19">
        <v>1322083843.9999998</v>
      </c>
      <c r="H39" s="19">
        <v>1322083843.9999998</v>
      </c>
      <c r="K39" s="20">
        <f t="shared" si="2"/>
        <v>-2.2561350000002385</v>
      </c>
      <c r="L39" s="20">
        <f t="shared" si="2"/>
        <v>-9.0498999999761576E-2</v>
      </c>
      <c r="M39" s="20">
        <f t="shared" si="2"/>
        <v>4.1638989999997618</v>
      </c>
      <c r="N39" s="20">
        <f t="shared" si="2"/>
        <v>-2.788033</v>
      </c>
      <c r="O39" s="20">
        <f t="shared" si="2"/>
        <v>0</v>
      </c>
      <c r="V39" s="23"/>
      <c r="W39" s="23"/>
      <c r="X39" s="23"/>
      <c r="Y39" s="23"/>
      <c r="Z39" s="23"/>
      <c r="AA39" s="23"/>
      <c r="AF39" s="22"/>
      <c r="AG39" s="22"/>
      <c r="AI39" s="21"/>
      <c r="AJ39" s="21"/>
      <c r="AK39" s="21"/>
      <c r="AL39" s="21">
        <f t="shared" si="3"/>
        <v>6.9310790042505621</v>
      </c>
      <c r="AM39" s="21">
        <f t="shared" si="1"/>
        <v>0</v>
      </c>
    </row>
    <row r="40" spans="1:39">
      <c r="A40" s="17" t="s">
        <v>14</v>
      </c>
      <c r="B40" s="18">
        <v>39539</v>
      </c>
      <c r="C40" s="19">
        <v>1113369158</v>
      </c>
      <c r="D40" s="19">
        <v>1112506396.9999998</v>
      </c>
      <c r="E40" s="19">
        <v>1106450600</v>
      </c>
      <c r="F40" s="19">
        <v>1108019128</v>
      </c>
      <c r="G40" s="19">
        <v>1106050108</v>
      </c>
      <c r="H40" s="19">
        <v>1106050108</v>
      </c>
      <c r="K40" s="20">
        <f t="shared" si="2"/>
        <v>-0.86276100000023837</v>
      </c>
      <c r="L40" s="20">
        <f t="shared" si="2"/>
        <v>-6.0557969999997612</v>
      </c>
      <c r="M40" s="20">
        <f t="shared" si="2"/>
        <v>1.5685279999999999</v>
      </c>
      <c r="N40" s="20">
        <f t="shared" si="2"/>
        <v>-1.96902</v>
      </c>
      <c r="O40" s="20">
        <f t="shared" si="2"/>
        <v>0</v>
      </c>
      <c r="Q40" s="23">
        <f t="shared" ref="Q40:U51" si="4">((D28+D16)-($C28+$C16))/($C28+$C16)</f>
        <v>-9.7105289083036274E-4</v>
      </c>
      <c r="R40" s="23">
        <f t="shared" si="4"/>
        <v>-9.1950728231888438E-3</v>
      </c>
      <c r="S40" s="23">
        <f t="shared" si="4"/>
        <v>-7.2826799484594857E-3</v>
      </c>
      <c r="T40" s="23">
        <f t="shared" si="4"/>
        <v>-5.6522302274690192E-4</v>
      </c>
      <c r="U40" s="23">
        <f t="shared" si="4"/>
        <v>-5.6522302274690192E-4</v>
      </c>
      <c r="V40" s="23"/>
      <c r="W40" s="23"/>
      <c r="X40" s="23"/>
      <c r="Y40" s="23"/>
      <c r="Z40" s="23"/>
      <c r="AA40" s="23"/>
      <c r="AF40" s="22"/>
      <c r="AG40" s="22"/>
      <c r="AI40" s="21"/>
      <c r="AJ40" s="21"/>
      <c r="AK40" s="21"/>
      <c r="AL40" s="21">
        <f t="shared" si="3"/>
        <v>5.0979850092726364</v>
      </c>
      <c r="AM40" s="21">
        <f t="shared" si="1"/>
        <v>-1.0565188701114892E-2</v>
      </c>
    </row>
    <row r="41" spans="1:39">
      <c r="A41" s="17" t="s">
        <v>14</v>
      </c>
      <c r="B41" s="18">
        <v>39569</v>
      </c>
      <c r="C41" s="19">
        <v>956350330</v>
      </c>
      <c r="D41" s="19">
        <v>956248267.99999988</v>
      </c>
      <c r="E41" s="19">
        <v>950987685</v>
      </c>
      <c r="F41" s="19">
        <v>950031313</v>
      </c>
      <c r="G41" s="19">
        <v>948113023</v>
      </c>
      <c r="H41" s="19">
        <v>948113023</v>
      </c>
      <c r="K41" s="20">
        <f t="shared" si="2"/>
        <v>-0.10206200000011921</v>
      </c>
      <c r="L41" s="20">
        <f t="shared" si="2"/>
        <v>-5.2605829999998805</v>
      </c>
      <c r="M41" s="20">
        <f t="shared" si="2"/>
        <v>-0.956372</v>
      </c>
      <c r="N41" s="20">
        <f t="shared" si="2"/>
        <v>-1.9182900000000001</v>
      </c>
      <c r="O41" s="20">
        <f t="shared" si="2"/>
        <v>0</v>
      </c>
      <c r="Q41" s="23">
        <f t="shared" si="4"/>
        <v>1.803666342164587E-3</v>
      </c>
      <c r="R41" s="23">
        <f t="shared" si="4"/>
        <v>-7.7986776319918176E-4</v>
      </c>
      <c r="S41" s="23">
        <f t="shared" si="4"/>
        <v>-1.6734854931204889E-4</v>
      </c>
      <c r="T41" s="23">
        <f t="shared" si="4"/>
        <v>7.7622914726741439E-3</v>
      </c>
      <c r="U41" s="23">
        <f t="shared" si="4"/>
        <v>7.7622914726741439E-3</v>
      </c>
      <c r="V41" s="23"/>
      <c r="W41" s="23"/>
      <c r="X41" s="23"/>
      <c r="Y41" s="23"/>
      <c r="Z41" s="23"/>
      <c r="AA41" s="23"/>
      <c r="AF41" s="22"/>
      <c r="AG41" s="22"/>
      <c r="AI41" s="21"/>
      <c r="AJ41" s="21"/>
      <c r="AK41" s="21"/>
      <c r="AL41" s="21">
        <f t="shared" si="3"/>
        <v>2.911126662919818</v>
      </c>
      <c r="AM41" s="21">
        <f t="shared" si="1"/>
        <v>0</v>
      </c>
    </row>
    <row r="42" spans="1:39">
      <c r="A42" s="17" t="s">
        <v>14</v>
      </c>
      <c r="B42" s="18">
        <v>39600</v>
      </c>
      <c r="C42" s="19">
        <v>887701757</v>
      </c>
      <c r="D42" s="19">
        <v>890988546</v>
      </c>
      <c r="E42" s="19">
        <v>888097272.00000012</v>
      </c>
      <c r="F42" s="19">
        <v>885836329.00000012</v>
      </c>
      <c r="G42" s="19">
        <v>883989893</v>
      </c>
      <c r="H42" s="19">
        <v>883989893</v>
      </c>
      <c r="K42" s="20">
        <f t="shared" si="2"/>
        <v>3.2867890000000002</v>
      </c>
      <c r="L42" s="20">
        <f t="shared" si="2"/>
        <v>-2.8912739999998807</v>
      </c>
      <c r="M42" s="20">
        <f t="shared" si="2"/>
        <v>-2.2609430000000001</v>
      </c>
      <c r="N42" s="20">
        <f t="shared" si="2"/>
        <v>-1.8464360000001192</v>
      </c>
      <c r="O42" s="20">
        <f t="shared" si="2"/>
        <v>0</v>
      </c>
      <c r="Q42" s="23">
        <f t="shared" si="4"/>
        <v>-3.0024361941109906E-3</v>
      </c>
      <c r="R42" s="23">
        <f t="shared" si="4"/>
        <v>-4.5341465874064206E-3</v>
      </c>
      <c r="S42" s="23">
        <f t="shared" si="4"/>
        <v>-8.3967022775190553E-3</v>
      </c>
      <c r="T42" s="23">
        <f t="shared" si="4"/>
        <v>-1.8361936044414655E-3</v>
      </c>
      <c r="U42" s="23">
        <f t="shared" si="4"/>
        <v>-1.8361936044414655E-3</v>
      </c>
      <c r="V42" s="23"/>
      <c r="W42" s="23"/>
      <c r="X42" s="23"/>
      <c r="Y42" s="23"/>
      <c r="Z42" s="23"/>
      <c r="AA42" s="23"/>
      <c r="AF42" s="22"/>
      <c r="AG42" s="22"/>
      <c r="AI42" s="21"/>
      <c r="AJ42" s="21"/>
      <c r="AK42" s="21"/>
      <c r="AL42" s="21">
        <f t="shared" si="3"/>
        <v>0.37306953494469253</v>
      </c>
      <c r="AM42" s="21">
        <f t="shared" si="1"/>
        <v>0</v>
      </c>
    </row>
    <row r="43" spans="1:39">
      <c r="A43" s="17" t="s">
        <v>14</v>
      </c>
      <c r="B43" s="18">
        <v>39630</v>
      </c>
      <c r="C43" s="19">
        <v>923895206</v>
      </c>
      <c r="D43" s="19">
        <v>926739681</v>
      </c>
      <c r="E43" s="19">
        <v>926457420.00000012</v>
      </c>
      <c r="F43" s="19">
        <v>923640398.00000012</v>
      </c>
      <c r="G43" s="19">
        <v>922826578.00000012</v>
      </c>
      <c r="H43" s="19">
        <v>922359730.00000012</v>
      </c>
      <c r="K43" s="20">
        <f t="shared" si="2"/>
        <v>2.8444750000000001</v>
      </c>
      <c r="L43" s="20">
        <f t="shared" si="2"/>
        <v>-0.2822609999998808</v>
      </c>
      <c r="M43" s="20">
        <f t="shared" si="2"/>
        <v>-2.8170220000000001</v>
      </c>
      <c r="N43" s="20">
        <f t="shared" si="2"/>
        <v>-0.81381999999999999</v>
      </c>
      <c r="O43" s="20">
        <f t="shared" si="2"/>
        <v>-0.46684799999999999</v>
      </c>
      <c r="Q43" s="23">
        <f t="shared" si="4"/>
        <v>3.1176182596062707E-4</v>
      </c>
      <c r="R43" s="23">
        <f t="shared" si="4"/>
        <v>-4.6277120374638801E-3</v>
      </c>
      <c r="S43" s="23">
        <f t="shared" si="4"/>
        <v>-1.0498064324215189E-2</v>
      </c>
      <c r="T43" s="23">
        <f t="shared" si="4"/>
        <v>-6.3125296422847262E-3</v>
      </c>
      <c r="U43" s="23">
        <f t="shared" si="4"/>
        <v>-6.3125296422847262E-3</v>
      </c>
      <c r="V43" s="23"/>
      <c r="W43" s="23"/>
      <c r="X43" s="23"/>
      <c r="Y43" s="23"/>
      <c r="Z43" s="23"/>
      <c r="AA43" s="23"/>
      <c r="AF43" s="22"/>
      <c r="AG43" s="22"/>
      <c r="AI43" s="21"/>
      <c r="AJ43" s="21"/>
      <c r="AK43" s="21">
        <f>AE51*0.1+AE52*0.9</f>
        <v>1.7721914554350302</v>
      </c>
      <c r="AL43" s="21">
        <f t="shared" si="3"/>
        <v>-1.5790647380947846</v>
      </c>
      <c r="AM43" s="21">
        <f t="shared" si="1"/>
        <v>0</v>
      </c>
    </row>
    <row r="44" spans="1:39">
      <c r="A44" s="17" t="s">
        <v>14</v>
      </c>
      <c r="B44" s="18">
        <v>39661</v>
      </c>
      <c r="C44" s="19">
        <v>918924598</v>
      </c>
      <c r="D44" s="19">
        <v>922385801.99999988</v>
      </c>
      <c r="E44" s="19">
        <v>925372120.99999988</v>
      </c>
      <c r="F44" s="19">
        <v>923633592.99999988</v>
      </c>
      <c r="G44" s="19">
        <v>924405060.99999988</v>
      </c>
      <c r="H44" s="19">
        <v>919238948.99999988</v>
      </c>
      <c r="K44" s="20">
        <f t="shared" si="2"/>
        <v>3.4612039999998809</v>
      </c>
      <c r="L44" s="20">
        <f t="shared" si="2"/>
        <v>2.9863189999999999</v>
      </c>
      <c r="M44" s="20">
        <f t="shared" si="2"/>
        <v>-1.7385280000000001</v>
      </c>
      <c r="N44" s="20">
        <f t="shared" si="2"/>
        <v>0.77146800000000004</v>
      </c>
      <c r="O44" s="20">
        <f t="shared" si="2"/>
        <v>-5.166112</v>
      </c>
      <c r="Q44" s="23">
        <f t="shared" si="4"/>
        <v>5.6534082917779286E-3</v>
      </c>
      <c r="R44" s="23">
        <f t="shared" si="4"/>
        <v>7.173568305753537E-3</v>
      </c>
      <c r="S44" s="23">
        <f t="shared" si="4"/>
        <v>1.392296543340968E-3</v>
      </c>
      <c r="T44" s="23">
        <f t="shared" si="4"/>
        <v>2.7773593640074584E-3</v>
      </c>
      <c r="U44" s="23">
        <f t="shared" si="4"/>
        <v>2.7773593640074584E-3</v>
      </c>
      <c r="V44" s="23"/>
      <c r="W44" s="23"/>
      <c r="X44" s="23"/>
      <c r="Y44" s="23"/>
      <c r="Z44" s="23"/>
      <c r="AA44" s="23"/>
      <c r="AF44" s="22"/>
      <c r="AG44" s="22"/>
      <c r="AI44" s="21"/>
      <c r="AJ44" s="21"/>
      <c r="AK44" s="21">
        <f t="shared" ref="AK44:AK84" si="5">AE52*0.1+AE53*0.9</f>
        <v>0.7212516335198802</v>
      </c>
      <c r="AL44" s="21">
        <f t="shared" si="3"/>
        <v>-2.2898945446701777</v>
      </c>
      <c r="AM44" s="21">
        <f t="shared" si="1"/>
        <v>0</v>
      </c>
    </row>
    <row r="45" spans="1:39">
      <c r="A45" s="17" t="s">
        <v>14</v>
      </c>
      <c r="B45" s="18">
        <v>39692</v>
      </c>
      <c r="C45" s="19">
        <v>978021600</v>
      </c>
      <c r="D45" s="19">
        <v>982151672.00000012</v>
      </c>
      <c r="E45" s="19">
        <v>989386160.00000012</v>
      </c>
      <c r="F45" s="19">
        <v>989328614.00000012</v>
      </c>
      <c r="G45" s="19">
        <v>991574641.00000012</v>
      </c>
      <c r="H45" s="19">
        <v>988169262.00000012</v>
      </c>
      <c r="K45" s="20">
        <f t="shared" si="2"/>
        <v>4.1300720000001192</v>
      </c>
      <c r="L45" s="20">
        <f t="shared" si="2"/>
        <v>7.2344879999999998</v>
      </c>
      <c r="M45" s="20">
        <f t="shared" si="2"/>
        <v>-5.7546E-2</v>
      </c>
      <c r="N45" s="20">
        <f t="shared" si="2"/>
        <v>2.2460270000000002</v>
      </c>
      <c r="O45" s="20">
        <f t="shared" si="2"/>
        <v>-3.4053789999999999</v>
      </c>
      <c r="Q45" s="23">
        <f t="shared" si="4"/>
        <v>4.5904048836057027E-3</v>
      </c>
      <c r="R45" s="23">
        <f t="shared" si="4"/>
        <v>1.2308336968230195E-2</v>
      </c>
      <c r="S45" s="23">
        <f t="shared" si="4"/>
        <v>8.3670262689489738E-3</v>
      </c>
      <c r="T45" s="23">
        <f t="shared" si="4"/>
        <v>7.0139932281501833E-3</v>
      </c>
      <c r="U45" s="23">
        <f t="shared" si="4"/>
        <v>7.0028595524655656E-3</v>
      </c>
      <c r="V45" s="23"/>
      <c r="W45" s="23"/>
      <c r="X45" s="23"/>
      <c r="Y45" s="23"/>
      <c r="Z45" s="23"/>
      <c r="AA45" s="23"/>
      <c r="AE45" s="22"/>
      <c r="AF45" s="22"/>
      <c r="AG45" s="22"/>
      <c r="AI45" s="21"/>
      <c r="AJ45" s="21"/>
      <c r="AK45" s="21">
        <f t="shared" si="5"/>
        <v>-3.0128875725904929</v>
      </c>
      <c r="AL45" s="21">
        <f t="shared" si="3"/>
        <v>-2.9927023845908463</v>
      </c>
      <c r="AM45" s="21">
        <f t="shared" si="1"/>
        <v>0</v>
      </c>
    </row>
    <row r="46" spans="1:39">
      <c r="A46" s="17" t="s">
        <v>14</v>
      </c>
      <c r="B46" s="18">
        <v>39722</v>
      </c>
      <c r="C46" s="19">
        <v>1151794082</v>
      </c>
      <c r="D46" s="19">
        <v>1157480787.9999998</v>
      </c>
      <c r="E46" s="19">
        <v>1168143611</v>
      </c>
      <c r="F46" s="19">
        <v>1171230539</v>
      </c>
      <c r="G46" s="19">
        <v>1173850076.9999998</v>
      </c>
      <c r="H46" s="19">
        <v>1170827497.9999998</v>
      </c>
      <c r="K46" s="20">
        <f t="shared" si="2"/>
        <v>5.686705999999762</v>
      </c>
      <c r="L46" s="20">
        <f t="shared" si="2"/>
        <v>10.662823000000239</v>
      </c>
      <c r="M46" s="20">
        <f t="shared" si="2"/>
        <v>3.0869279999999999</v>
      </c>
      <c r="N46" s="20">
        <f t="shared" si="2"/>
        <v>2.6195379999997614</v>
      </c>
      <c r="O46" s="20">
        <f t="shared" si="2"/>
        <v>-3.0225789999999999</v>
      </c>
      <c r="Q46" s="23">
        <f t="shared" si="4"/>
        <v>4.6158857809134243E-3</v>
      </c>
      <c r="R46" s="23">
        <f t="shared" si="4"/>
        <v>1.3389520235974527E-2</v>
      </c>
      <c r="S46" s="23">
        <f t="shared" si="4"/>
        <v>1.476238935217372E-2</v>
      </c>
      <c r="T46" s="23">
        <f t="shared" si="4"/>
        <v>1.2802339389054906E-2</v>
      </c>
      <c r="U46" s="23">
        <f t="shared" si="4"/>
        <v>1.2802339389054906E-2</v>
      </c>
      <c r="V46" s="23"/>
      <c r="W46" s="23"/>
      <c r="X46" s="23"/>
      <c r="Y46" s="23"/>
      <c r="Z46" s="23"/>
      <c r="AA46" s="23"/>
      <c r="AE46" s="22"/>
      <c r="AF46" s="22"/>
      <c r="AG46" s="22"/>
      <c r="AI46" s="21"/>
      <c r="AJ46" s="21">
        <f t="shared" ref="AJ46:AJ57" si="6">+AD51*0.85+AD52*0.15</f>
        <v>-1.270183378290376</v>
      </c>
      <c r="AK46" s="21">
        <f t="shared" si="5"/>
        <v>-5.1402448620760905</v>
      </c>
      <c r="AL46" s="21">
        <f t="shared" si="3"/>
        <v>-3.5480401721820112</v>
      </c>
      <c r="AM46" s="21">
        <f t="shared" si="1"/>
        <v>0</v>
      </c>
    </row>
    <row r="47" spans="1:39">
      <c r="A47" s="17" t="s">
        <v>14</v>
      </c>
      <c r="B47" s="18">
        <v>39753</v>
      </c>
      <c r="C47" s="19">
        <v>1320770302</v>
      </c>
      <c r="D47" s="19">
        <v>1325240531.9999998</v>
      </c>
      <c r="E47" s="19">
        <v>1334923273</v>
      </c>
      <c r="F47" s="19">
        <v>1337917859.9999998</v>
      </c>
      <c r="G47" s="19">
        <v>1338458346.9999998</v>
      </c>
      <c r="H47" s="19">
        <v>1336077930.9999998</v>
      </c>
      <c r="K47" s="20">
        <f t="shared" si="2"/>
        <v>4.4702299999997619</v>
      </c>
      <c r="L47" s="20">
        <f t="shared" si="2"/>
        <v>9.6827410000002381</v>
      </c>
      <c r="M47" s="20">
        <f t="shared" si="2"/>
        <v>2.9945869999997616</v>
      </c>
      <c r="N47" s="20">
        <f t="shared" si="2"/>
        <v>0.54048700000000005</v>
      </c>
      <c r="O47" s="20">
        <f t="shared" si="2"/>
        <v>-2.3804159999999999</v>
      </c>
      <c r="Q47" s="23">
        <f t="shared" si="4"/>
        <v>2.219058740552211E-3</v>
      </c>
      <c r="R47" s="23">
        <f t="shared" si="4"/>
        <v>9.4556500677760464E-3</v>
      </c>
      <c r="S47" s="23">
        <f t="shared" si="4"/>
        <v>1.2501710848680552E-2</v>
      </c>
      <c r="T47" s="23">
        <f t="shared" si="4"/>
        <v>1.0466563345548147E-2</v>
      </c>
      <c r="U47" s="23">
        <f t="shared" si="4"/>
        <v>1.0466563345548147E-2</v>
      </c>
      <c r="V47" s="23"/>
      <c r="W47" s="23"/>
      <c r="X47" s="23"/>
      <c r="Y47" s="23"/>
      <c r="Z47" s="23"/>
      <c r="AA47" s="23"/>
      <c r="AE47" s="22"/>
      <c r="AF47" s="22"/>
      <c r="AG47" s="22"/>
      <c r="AI47" s="21"/>
      <c r="AJ47" s="21">
        <f t="shared" si="6"/>
        <v>-7.5663076012305766</v>
      </c>
      <c r="AK47" s="21">
        <f t="shared" si="5"/>
        <v>-5.2549707470200522</v>
      </c>
      <c r="AL47" s="21">
        <f t="shared" si="3"/>
        <v>-1.9069986303460154</v>
      </c>
      <c r="AM47" s="21">
        <f t="shared" si="1"/>
        <v>0</v>
      </c>
    </row>
    <row r="48" spans="1:39">
      <c r="A48" s="17" t="s">
        <v>14</v>
      </c>
      <c r="B48" s="18">
        <v>39783</v>
      </c>
      <c r="C48" s="19">
        <v>1499926513</v>
      </c>
      <c r="D48" s="19">
        <v>1504586185</v>
      </c>
      <c r="E48" s="19">
        <v>1513017355.0000002</v>
      </c>
      <c r="F48" s="19">
        <v>1517801636.0000002</v>
      </c>
      <c r="G48" s="19">
        <v>1517290145.0000002</v>
      </c>
      <c r="H48" s="19">
        <v>1514251882.0000002</v>
      </c>
      <c r="K48" s="20">
        <f t="shared" si="2"/>
        <v>4.6596719999999996</v>
      </c>
      <c r="L48" s="20">
        <f t="shared" si="2"/>
        <v>8.4311700000002379</v>
      </c>
      <c r="M48" s="20">
        <f t="shared" si="2"/>
        <v>4.784281</v>
      </c>
      <c r="N48" s="20">
        <f t="shared" si="2"/>
        <v>-0.51149100000000003</v>
      </c>
      <c r="O48" s="20">
        <f t="shared" si="2"/>
        <v>-3.0382630000000002</v>
      </c>
      <c r="Q48" s="23">
        <f t="shared" si="4"/>
        <v>8.4412242522715817E-4</v>
      </c>
      <c r="R48" s="23">
        <f t="shared" si="4"/>
        <v>4.9584490963673761E-3</v>
      </c>
      <c r="S48" s="23">
        <f t="shared" si="4"/>
        <v>7.6124325052748087E-3</v>
      </c>
      <c r="T48" s="23">
        <f t="shared" si="4"/>
        <v>5.001137908434922E-3</v>
      </c>
      <c r="U48" s="23">
        <f t="shared" si="4"/>
        <v>5.001137908434922E-3</v>
      </c>
      <c r="V48" s="23"/>
      <c r="W48" s="23"/>
      <c r="X48" s="23"/>
      <c r="Y48" s="23"/>
      <c r="Z48" s="23"/>
      <c r="AA48" s="23"/>
      <c r="AE48" s="22"/>
      <c r="AF48" s="22"/>
      <c r="AG48" s="22"/>
      <c r="AI48" s="21">
        <f>AC50*0.65+AC51*0.35</f>
        <v>0</v>
      </c>
      <c r="AJ48" s="21">
        <f t="shared" si="6"/>
        <v>-2.291722600886831</v>
      </c>
      <c r="AK48" s="21">
        <f t="shared" si="5"/>
        <v>-3.8498357372582381</v>
      </c>
      <c r="AL48" s="21">
        <f t="shared" si="3"/>
        <v>0.28194161213150803</v>
      </c>
      <c r="AM48" s="21">
        <f t="shared" si="1"/>
        <v>0</v>
      </c>
    </row>
    <row r="49" spans="1:47">
      <c r="A49" s="17" t="s">
        <v>14</v>
      </c>
      <c r="B49" s="18">
        <v>39814</v>
      </c>
      <c r="C49" s="19">
        <v>1511094288</v>
      </c>
      <c r="D49" s="19">
        <v>1515541071</v>
      </c>
      <c r="E49" s="19">
        <v>1519900195.0000002</v>
      </c>
      <c r="F49" s="19">
        <v>1524022071</v>
      </c>
      <c r="G49" s="19">
        <v>1523114976</v>
      </c>
      <c r="H49" s="19">
        <v>1520239181.0000002</v>
      </c>
      <c r="K49" s="20">
        <f t="shared" si="2"/>
        <v>4.4467829999999999</v>
      </c>
      <c r="L49" s="20">
        <f t="shared" si="2"/>
        <v>4.3591240000002385</v>
      </c>
      <c r="M49" s="20">
        <f t="shared" si="2"/>
        <v>4.1218759999997614</v>
      </c>
      <c r="N49" s="20">
        <f t="shared" si="2"/>
        <v>-0.90709499999999998</v>
      </c>
      <c r="O49" s="20">
        <f t="shared" si="2"/>
        <v>-2.8757949999997616</v>
      </c>
      <c r="Q49" s="23">
        <f t="shared" si="4"/>
        <v>1.6876096397733795E-4</v>
      </c>
      <c r="R49" s="23">
        <f t="shared" si="4"/>
        <v>2.2230432975015642E-3</v>
      </c>
      <c r="S49" s="23">
        <f t="shared" si="4"/>
        <v>4.6396663924025512E-3</v>
      </c>
      <c r="T49" s="23">
        <f t="shared" si="4"/>
        <v>2.6576686735468378E-3</v>
      </c>
      <c r="U49" s="23">
        <f t="shared" si="4"/>
        <v>2.6576686735468378E-3</v>
      </c>
      <c r="V49" s="23"/>
      <c r="W49" s="23"/>
      <c r="X49" s="23"/>
      <c r="Y49" s="23"/>
      <c r="Z49" s="23"/>
      <c r="AA49" s="23"/>
      <c r="AD49" s="22"/>
      <c r="AE49" s="22"/>
      <c r="AF49" s="22"/>
      <c r="AG49" s="22"/>
      <c r="AI49" s="21">
        <f t="shared" ref="AI49:AI90" si="7">AC51*0.65+AC52*0.35</f>
        <v>-0.34994673167249135</v>
      </c>
      <c r="AJ49" s="21">
        <f t="shared" si="6"/>
        <v>-1.8232173722799976</v>
      </c>
      <c r="AK49" s="21">
        <f t="shared" si="5"/>
        <v>0.98969454304192883</v>
      </c>
      <c r="AL49" s="24">
        <f t="shared" si="3"/>
        <v>2.7936390893517293</v>
      </c>
      <c r="AM49" s="21">
        <f t="shared" si="1"/>
        <v>0</v>
      </c>
    </row>
    <row r="50" spans="1:47">
      <c r="A50" s="17" t="s">
        <v>14</v>
      </c>
      <c r="B50" s="18">
        <v>39845</v>
      </c>
      <c r="C50" s="19">
        <v>1277073813</v>
      </c>
      <c r="D50" s="19">
        <v>1270744195.9999998</v>
      </c>
      <c r="E50" s="19">
        <v>1268277118</v>
      </c>
      <c r="F50" s="19">
        <v>1270999204</v>
      </c>
      <c r="G50" s="19">
        <v>1270545106</v>
      </c>
      <c r="H50" s="19">
        <v>1270545106</v>
      </c>
      <c r="K50" s="20">
        <f t="shared" si="2"/>
        <v>-6.3296170000002387</v>
      </c>
      <c r="L50" s="20">
        <f t="shared" si="2"/>
        <v>-2.4670779999997614</v>
      </c>
      <c r="M50" s="20">
        <f t="shared" si="2"/>
        <v>2.722086</v>
      </c>
      <c r="N50" s="20">
        <f t="shared" si="2"/>
        <v>-0.454098</v>
      </c>
      <c r="O50" s="20">
        <f t="shared" si="2"/>
        <v>0</v>
      </c>
      <c r="Q50" s="23">
        <f t="shared" si="4"/>
        <v>-1.0624301113132343E-3</v>
      </c>
      <c r="R50" s="23">
        <f t="shared" si="4"/>
        <v>-1.5705114751382712E-4</v>
      </c>
      <c r="S50" s="23">
        <f t="shared" si="4"/>
        <v>2.295430357700036E-3</v>
      </c>
      <c r="T50" s="23">
        <f t="shared" si="4"/>
        <v>2.4079965074083253E-3</v>
      </c>
      <c r="U50" s="23">
        <f t="shared" si="4"/>
        <v>2.4079965074083253E-3</v>
      </c>
      <c r="V50" s="23"/>
      <c r="W50" s="23"/>
      <c r="X50" s="23"/>
      <c r="Y50" s="23"/>
      <c r="Z50" s="23"/>
      <c r="AA50" s="23"/>
      <c r="AD50" s="22"/>
      <c r="AE50" s="22"/>
      <c r="AF50" s="22"/>
      <c r="AG50" s="22"/>
      <c r="AI50" s="21">
        <f t="shared" si="7"/>
        <v>-4.9451931504981395E-2</v>
      </c>
      <c r="AJ50" s="21">
        <f t="shared" si="6"/>
        <v>-3.6067529237980267</v>
      </c>
      <c r="AK50" s="21">
        <f t="shared" si="5"/>
        <v>3.5703723811626742</v>
      </c>
      <c r="AL50" s="21">
        <f t="shared" si="3"/>
        <v>7.2701989505828708</v>
      </c>
      <c r="AM50" s="21">
        <f t="shared" si="1"/>
        <v>0</v>
      </c>
    </row>
    <row r="51" spans="1:47">
      <c r="A51" s="17" t="s">
        <v>15</v>
      </c>
      <c r="B51" s="18">
        <v>39873</v>
      </c>
      <c r="C51" s="19">
        <v>1233454783</v>
      </c>
      <c r="D51" s="19">
        <v>1221983026</v>
      </c>
      <c r="E51" s="19">
        <v>1214414133.9999998</v>
      </c>
      <c r="F51" s="19">
        <v>1213855732</v>
      </c>
      <c r="G51" s="19">
        <v>1210725452</v>
      </c>
      <c r="H51" s="19">
        <v>1207187798</v>
      </c>
      <c r="K51" s="20">
        <f t="shared" si="2"/>
        <v>-11.471757</v>
      </c>
      <c r="L51" s="20">
        <f t="shared" si="2"/>
        <v>-7.568892000000238</v>
      </c>
      <c r="M51" s="20">
        <f t="shared" si="2"/>
        <v>-0.55840199999976159</v>
      </c>
      <c r="N51" s="20">
        <f t="shared" si="2"/>
        <v>-3.13028</v>
      </c>
      <c r="O51" s="20">
        <f t="shared" si="2"/>
        <v>-3.5376539999999999</v>
      </c>
      <c r="Q51" s="23">
        <f t="shared" si="4"/>
        <v>-3.0791190967788553E-3</v>
      </c>
      <c r="R51" s="23">
        <f t="shared" si="4"/>
        <v>-5.6967859731127191E-3</v>
      </c>
      <c r="S51" s="23">
        <f t="shared" si="4"/>
        <v>-3.6012596008614013E-3</v>
      </c>
      <c r="T51" s="23">
        <f t="shared" si="4"/>
        <v>-3.1781996044049601E-3</v>
      </c>
      <c r="U51" s="23">
        <f t="shared" si="4"/>
        <v>-3.1781996044049601E-3</v>
      </c>
      <c r="AC51" s="22"/>
      <c r="AD51" s="22"/>
      <c r="AE51" s="22"/>
      <c r="AF51" s="22"/>
      <c r="AG51" s="22"/>
      <c r="AI51" s="21">
        <f t="shared" si="7"/>
        <v>0.18674090286194367</v>
      </c>
      <c r="AJ51" s="21">
        <f t="shared" si="6"/>
        <v>2.257828708585444</v>
      </c>
      <c r="AK51" s="21">
        <f t="shared" si="5"/>
        <v>3.8891504464879554</v>
      </c>
      <c r="AL51" s="21">
        <f t="shared" si="3"/>
        <v>7.0735275207408606</v>
      </c>
      <c r="AM51" s="21">
        <f t="shared" si="1"/>
        <v>0</v>
      </c>
    </row>
    <row r="52" spans="1:47">
      <c r="A52" s="17" t="s">
        <v>15</v>
      </c>
      <c r="B52" s="18">
        <v>39904</v>
      </c>
      <c r="C52" s="19">
        <v>1029653291.0000001</v>
      </c>
      <c r="D52" s="19">
        <v>1019996676.0000001</v>
      </c>
      <c r="E52" s="19">
        <v>999677883.00000012</v>
      </c>
      <c r="F52" s="19">
        <v>995479254.00000012</v>
      </c>
      <c r="G52" s="19">
        <v>992387627.00000012</v>
      </c>
      <c r="H52" s="19">
        <v>988375005.00000012</v>
      </c>
      <c r="K52" s="20">
        <f t="shared" si="2"/>
        <v>-9.6566150000000004</v>
      </c>
      <c r="L52" s="20">
        <f t="shared" si="2"/>
        <v>-20.318792999999999</v>
      </c>
      <c r="M52" s="20">
        <f t="shared" si="2"/>
        <v>-4.1986290000000004</v>
      </c>
      <c r="N52" s="20">
        <f t="shared" si="2"/>
        <v>-3.0916269999999999</v>
      </c>
      <c r="O52" s="20">
        <f t="shared" si="2"/>
        <v>-4.0126220000000004</v>
      </c>
      <c r="W52" s="22">
        <f t="shared" ref="W52:AA63" si="8">Q40</f>
        <v>-9.7105289083036274E-4</v>
      </c>
      <c r="X52" s="22">
        <f t="shared" si="8"/>
        <v>-9.1950728231888438E-3</v>
      </c>
      <c r="Y52" s="22">
        <f t="shared" si="8"/>
        <v>-7.2826799484594857E-3</v>
      </c>
      <c r="Z52" s="22">
        <f t="shared" si="8"/>
        <v>-5.6522302274690192E-4</v>
      </c>
      <c r="AA52" s="22">
        <f t="shared" si="8"/>
        <v>-5.6522302274690192E-4</v>
      </c>
      <c r="AC52" s="21">
        <f>W52*$C52/1000000</f>
        <v>-0.99984780477854684</v>
      </c>
      <c r="AD52" s="21">
        <f>(X52*$C52/1000000)-AC52</f>
        <v>-8.4678891886025074</v>
      </c>
      <c r="AE52" s="21">
        <f>(Y52*$C52/1000000)-AC52-AD52</f>
        <v>1.9691016171500335</v>
      </c>
      <c r="AF52" s="21">
        <f>(Z52*$C52/1000000)-AC52-AD52-AE52</f>
        <v>6.9166516307107058</v>
      </c>
      <c r="AG52" s="21">
        <f>(AA52*$C52/1000000)-AC52-AD52-AE52-AF52</f>
        <v>0</v>
      </c>
      <c r="AI52" s="21">
        <f t="shared" si="7"/>
        <v>-1.6250181607429945</v>
      </c>
      <c r="AJ52" s="21">
        <f t="shared" si="6"/>
        <v>7.5973737171837916</v>
      </c>
      <c r="AK52" s="21">
        <f t="shared" si="5"/>
        <v>3.6956818525433159</v>
      </c>
      <c r="AL52" s="21">
        <f t="shared" si="3"/>
        <v>5.0453968854322166</v>
      </c>
      <c r="AM52" s="21">
        <f t="shared" si="1"/>
        <v>-1.0168645673479304E-2</v>
      </c>
      <c r="AO52" s="19">
        <f>C52+AI52*1000000</f>
        <v>1028028272.8392571</v>
      </c>
      <c r="AP52" s="19">
        <f t="shared" ref="AP52:AS63" si="9">AO52+AJ52*1000000</f>
        <v>1035625646.5564409</v>
      </c>
      <c r="AQ52" s="19">
        <f t="shared" si="9"/>
        <v>1039321328.4089843</v>
      </c>
      <c r="AR52" s="19">
        <f t="shared" si="9"/>
        <v>1044366725.2944165</v>
      </c>
      <c r="AS52" s="25">
        <f t="shared" si="9"/>
        <v>1044356556.648743</v>
      </c>
      <c r="AU52" s="26"/>
    </row>
    <row r="53" spans="1:47">
      <c r="A53" s="17" t="s">
        <v>15</v>
      </c>
      <c r="B53" s="18">
        <v>39934</v>
      </c>
      <c r="C53" s="19">
        <v>951156506</v>
      </c>
      <c r="D53" s="19">
        <v>947327424.00000012</v>
      </c>
      <c r="E53" s="19">
        <v>924179309.00000012</v>
      </c>
      <c r="F53" s="19">
        <v>917378188.00000012</v>
      </c>
      <c r="G53" s="19">
        <v>913727911.00000012</v>
      </c>
      <c r="H53" s="19">
        <v>907433423.00000012</v>
      </c>
      <c r="K53" s="20">
        <f t="shared" si="2"/>
        <v>-3.8290819999998806</v>
      </c>
      <c r="L53" s="20">
        <f t="shared" si="2"/>
        <v>-23.148115000000001</v>
      </c>
      <c r="M53" s="20">
        <f t="shared" si="2"/>
        <v>-6.8011210000000002</v>
      </c>
      <c r="N53" s="20">
        <f t="shared" si="2"/>
        <v>-3.650277</v>
      </c>
      <c r="O53" s="20">
        <f t="shared" si="2"/>
        <v>-6.2944880000000003</v>
      </c>
      <c r="W53" s="22">
        <f t="shared" si="8"/>
        <v>1.803666342164587E-3</v>
      </c>
      <c r="X53" s="22">
        <f t="shared" si="8"/>
        <v>-7.7986776319918176E-4</v>
      </c>
      <c r="Y53" s="22">
        <f t="shared" si="8"/>
        <v>-1.6734854931204889E-4</v>
      </c>
      <c r="Z53" s="22">
        <f t="shared" si="8"/>
        <v>7.7622914726741439E-3</v>
      </c>
      <c r="AA53" s="22">
        <f t="shared" si="8"/>
        <v>7.7622914726741439E-3</v>
      </c>
      <c r="AC53" s="21">
        <f t="shared" ref="AC53:AC92" si="10">W53*$C53/1000000</f>
        <v>1.715568976003069</v>
      </c>
      <c r="AD53" s="21">
        <f t="shared" ref="AD53:AD92" si="11">(X53*$C53/1000000)-AC53</f>
        <v>-2.4573452727896381</v>
      </c>
      <c r="AE53" s="21">
        <f t="shared" ref="AE53:AE92" si="12">(Y53*$C53/1000000)-AC53-AD53</f>
        <v>0.58260163533875198</v>
      </c>
      <c r="AF53" s="21">
        <f t="shared" ref="AF53:AF92" si="13">(Z53*$C53/1000000)-AC53-AD53-AE53</f>
        <v>7.5423286971501495</v>
      </c>
      <c r="AG53" s="21">
        <f t="shared" ref="AG53:AG92" si="14">(AA53*$C53/1000000)-AC53-AD53-AE53-AF53</f>
        <v>0</v>
      </c>
      <c r="AI53" s="21">
        <f t="shared" si="7"/>
        <v>1.9796926626756535</v>
      </c>
      <c r="AJ53" s="21">
        <f t="shared" si="6"/>
        <v>9.5573772398250192</v>
      </c>
      <c r="AK53" s="21">
        <f t="shared" si="5"/>
        <v>3.2308602870986256</v>
      </c>
      <c r="AL53" s="21">
        <f t="shared" si="3"/>
        <v>2.8837864212473052</v>
      </c>
      <c r="AM53" s="21">
        <f t="shared" si="1"/>
        <v>0</v>
      </c>
      <c r="AO53" s="19">
        <f t="shared" ref="AO53:AO63" si="15">C53+AI53*1000000</f>
        <v>953136198.66267562</v>
      </c>
      <c r="AP53" s="19">
        <f t="shared" si="9"/>
        <v>962693575.90250063</v>
      </c>
      <c r="AQ53" s="19">
        <f t="shared" si="9"/>
        <v>965924436.18959928</v>
      </c>
      <c r="AR53" s="19">
        <f t="shared" si="9"/>
        <v>968808222.61084664</v>
      </c>
      <c r="AS53" s="25">
        <f t="shared" si="9"/>
        <v>968808222.61084664</v>
      </c>
      <c r="AU53" s="26"/>
    </row>
    <row r="54" spans="1:47">
      <c r="A54" s="17" t="s">
        <v>15</v>
      </c>
      <c r="B54" s="18">
        <v>39965</v>
      </c>
      <c r="C54" s="19">
        <v>883452990</v>
      </c>
      <c r="D54" s="19">
        <v>880327188</v>
      </c>
      <c r="E54" s="19">
        <v>863740103</v>
      </c>
      <c r="F54" s="19">
        <v>854317941</v>
      </c>
      <c r="G54" s="19">
        <v>849634454</v>
      </c>
      <c r="H54" s="19">
        <v>844424704</v>
      </c>
      <c r="K54" s="20">
        <f t="shared" si="2"/>
        <v>-3.1258020000000002</v>
      </c>
      <c r="L54" s="20">
        <f t="shared" si="2"/>
        <v>-16.587084999999998</v>
      </c>
      <c r="M54" s="20">
        <f t="shared" si="2"/>
        <v>-9.4221620000000001</v>
      </c>
      <c r="N54" s="20">
        <f t="shared" si="2"/>
        <v>-4.6834870000000004</v>
      </c>
      <c r="O54" s="20">
        <f t="shared" si="2"/>
        <v>-5.2097499999999997</v>
      </c>
      <c r="W54" s="22">
        <f t="shared" si="8"/>
        <v>-3.0024361941109906E-3</v>
      </c>
      <c r="X54" s="22">
        <f t="shared" si="8"/>
        <v>-4.5341465874064206E-3</v>
      </c>
      <c r="Y54" s="22">
        <f t="shared" si="8"/>
        <v>-8.3967022775190553E-3</v>
      </c>
      <c r="Z54" s="22">
        <f t="shared" si="8"/>
        <v>-1.8361936044414655E-3</v>
      </c>
      <c r="AA54" s="22">
        <f t="shared" si="8"/>
        <v>-1.8361936044414655E-3</v>
      </c>
      <c r="AC54" s="21">
        <f t="shared" si="10"/>
        <v>-2.652511232971575</v>
      </c>
      <c r="AD54" s="21">
        <f t="shared" si="11"/>
        <v>-1.3531941267709238</v>
      </c>
      <c r="AE54" s="21">
        <f t="shared" si="12"/>
        <v>-3.4123863734715201</v>
      </c>
      <c r="AF54" s="21">
        <f t="shared" si="13"/>
        <v>5.7959010031513287</v>
      </c>
      <c r="AG54" s="21">
        <f t="shared" si="14"/>
        <v>0</v>
      </c>
      <c r="AI54" s="21">
        <f t="shared" si="7"/>
        <v>4.8408274927523633</v>
      </c>
      <c r="AJ54" s="21">
        <f t="shared" si="6"/>
        <v>8.5788241474292963</v>
      </c>
      <c r="AK54" s="24">
        <f t="shared" si="5"/>
        <v>2.7002017869423884</v>
      </c>
      <c r="AL54" s="21">
        <f t="shared" si="3"/>
        <v>0.37316557649544829</v>
      </c>
      <c r="AM54" s="21">
        <f t="shared" si="1"/>
        <v>0</v>
      </c>
      <c r="AO54" s="19">
        <f t="shared" si="15"/>
        <v>888293817.49275231</v>
      </c>
      <c r="AP54" s="19">
        <f t="shared" si="9"/>
        <v>896872641.64018166</v>
      </c>
      <c r="AQ54" s="19">
        <f t="shared" si="9"/>
        <v>899572843.42712402</v>
      </c>
      <c r="AR54" s="19">
        <f t="shared" si="9"/>
        <v>899946009.00361943</v>
      </c>
      <c r="AS54" s="25">
        <f t="shared" si="9"/>
        <v>899946009.00361943</v>
      </c>
      <c r="AU54" s="26"/>
    </row>
    <row r="55" spans="1:47">
      <c r="A55" s="17" t="s">
        <v>15</v>
      </c>
      <c r="B55" s="18">
        <v>39995</v>
      </c>
      <c r="C55" s="19">
        <v>908332052</v>
      </c>
      <c r="D55" s="19">
        <v>909152424</v>
      </c>
      <c r="E55" s="19">
        <v>901381095</v>
      </c>
      <c r="F55" s="19">
        <v>887908665.99999988</v>
      </c>
      <c r="G55" s="19">
        <v>882581590.99999988</v>
      </c>
      <c r="H55" s="19">
        <v>875948884.99999988</v>
      </c>
      <c r="K55" s="20">
        <f t="shared" si="2"/>
        <v>0.82037199999999999</v>
      </c>
      <c r="L55" s="20">
        <f t="shared" si="2"/>
        <v>-7.7713289999999997</v>
      </c>
      <c r="M55" s="20">
        <f t="shared" si="2"/>
        <v>-13.472429000000119</v>
      </c>
      <c r="N55" s="20">
        <f t="shared" si="2"/>
        <v>-5.3270749999999998</v>
      </c>
      <c r="O55" s="20">
        <f t="shared" si="2"/>
        <v>-6.6327059999999998</v>
      </c>
      <c r="W55" s="22">
        <f t="shared" si="8"/>
        <v>3.1176182596062707E-4</v>
      </c>
      <c r="X55" s="22">
        <f t="shared" si="8"/>
        <v>-4.6277120374638801E-3</v>
      </c>
      <c r="Y55" s="22">
        <f t="shared" si="8"/>
        <v>-1.0498064324215189E-2</v>
      </c>
      <c r="Z55" s="22">
        <f t="shared" si="8"/>
        <v>-6.3125296422847262E-3</v>
      </c>
      <c r="AA55" s="22">
        <f t="shared" si="8"/>
        <v>-6.3125296422847262E-3</v>
      </c>
      <c r="AC55" s="21">
        <f t="shared" si="10"/>
        <v>0.2831832591100833</v>
      </c>
      <c r="AD55" s="21">
        <f t="shared" si="11"/>
        <v>-4.4866824301647501</v>
      </c>
      <c r="AE55" s="21">
        <f t="shared" si="12"/>
        <v>-5.3322291385877101</v>
      </c>
      <c r="AF55" s="21">
        <f t="shared" si="13"/>
        <v>3.8018553063550655</v>
      </c>
      <c r="AG55" s="21">
        <f t="shared" si="14"/>
        <v>0</v>
      </c>
      <c r="AI55" s="21">
        <f t="shared" si="7"/>
        <v>4.5741820213975375</v>
      </c>
      <c r="AJ55" s="21">
        <f t="shared" si="6"/>
        <v>5.6062780219666228</v>
      </c>
      <c r="AK55" s="21">
        <f t="shared" si="5"/>
        <v>2.055524098528116</v>
      </c>
      <c r="AL55" s="21">
        <f t="shared" si="3"/>
        <v>-1.585447389659401</v>
      </c>
      <c r="AM55" s="21">
        <f t="shared" si="1"/>
        <v>0</v>
      </c>
      <c r="AO55" s="19">
        <f t="shared" si="15"/>
        <v>912906234.02139759</v>
      </c>
      <c r="AP55" s="19">
        <f t="shared" si="9"/>
        <v>918512512.04336417</v>
      </c>
      <c r="AQ55" s="19">
        <f t="shared" si="9"/>
        <v>920568036.14189231</v>
      </c>
      <c r="AR55" s="19">
        <f t="shared" si="9"/>
        <v>918982588.75223291</v>
      </c>
      <c r="AS55" s="25">
        <f t="shared" si="9"/>
        <v>918982588.75223291</v>
      </c>
      <c r="AU55" s="26"/>
    </row>
    <row r="56" spans="1:47">
      <c r="A56" s="17" t="s">
        <v>15</v>
      </c>
      <c r="B56" s="18">
        <v>40026</v>
      </c>
      <c r="C56" s="19">
        <v>907479651</v>
      </c>
      <c r="D56" s="19">
        <v>912436782</v>
      </c>
      <c r="E56" s="19">
        <v>912321753</v>
      </c>
      <c r="F56" s="19">
        <v>900674975.99999988</v>
      </c>
      <c r="G56" s="19">
        <v>896875893.99999988</v>
      </c>
      <c r="H56" s="19">
        <v>889110620.99999988</v>
      </c>
      <c r="K56" s="20">
        <f t="shared" si="2"/>
        <v>4.9571310000000004</v>
      </c>
      <c r="L56" s="20">
        <f t="shared" si="2"/>
        <v>-0.11502900000000001</v>
      </c>
      <c r="M56" s="20">
        <f t="shared" si="2"/>
        <v>-11.646777000000119</v>
      </c>
      <c r="N56" s="20">
        <f t="shared" si="2"/>
        <v>-3.7990819999999998</v>
      </c>
      <c r="O56" s="20">
        <f t="shared" si="2"/>
        <v>-7.7652729999999996</v>
      </c>
      <c r="W56" s="22">
        <f t="shared" si="8"/>
        <v>5.6534082917779286E-3</v>
      </c>
      <c r="X56" s="22">
        <f t="shared" si="8"/>
        <v>7.173568305753537E-3</v>
      </c>
      <c r="Y56" s="22">
        <f t="shared" si="8"/>
        <v>1.392296543340968E-3</v>
      </c>
      <c r="Z56" s="22">
        <f t="shared" si="8"/>
        <v>2.7773593640074584E-3</v>
      </c>
      <c r="AA56" s="22">
        <f t="shared" si="8"/>
        <v>2.7773593640074584E-3</v>
      </c>
      <c r="AC56" s="21">
        <f t="shared" si="10"/>
        <v>5.1303529835831414</v>
      </c>
      <c r="AD56" s="21">
        <f t="shared" si="11"/>
        <v>1.3795142789467389</v>
      </c>
      <c r="AE56" s="21">
        <f t="shared" si="12"/>
        <v>-5.2463864812903118</v>
      </c>
      <c r="AF56" s="21">
        <f t="shared" si="13"/>
        <v>1.2569163251115016</v>
      </c>
      <c r="AG56" s="21">
        <f t="shared" si="14"/>
        <v>0</v>
      </c>
      <c r="AI56" s="21">
        <f t="shared" si="7"/>
        <v>4.2691316575814593</v>
      </c>
      <c r="AJ56" s="21">
        <f t="shared" si="6"/>
        <v>2.8301835121230536</v>
      </c>
      <c r="AK56" s="21">
        <f t="shared" si="5"/>
        <v>0.74064869874080053</v>
      </c>
      <c r="AL56" s="21">
        <f t="shared" si="3"/>
        <v>-2.337152408853691</v>
      </c>
      <c r="AM56" s="21">
        <f t="shared" si="1"/>
        <v>0</v>
      </c>
      <c r="AO56" s="19">
        <f t="shared" si="15"/>
        <v>911748782.65758145</v>
      </c>
      <c r="AP56" s="19">
        <f t="shared" si="9"/>
        <v>914578966.16970456</v>
      </c>
      <c r="AQ56" s="19">
        <f t="shared" si="9"/>
        <v>915319614.8684454</v>
      </c>
      <c r="AR56" s="19">
        <f t="shared" si="9"/>
        <v>912982462.45959175</v>
      </c>
      <c r="AS56" s="25">
        <f t="shared" si="9"/>
        <v>912982462.45959175</v>
      </c>
      <c r="AU56" s="26"/>
    </row>
    <row r="57" spans="1:47">
      <c r="A57" s="17" t="s">
        <v>15</v>
      </c>
      <c r="B57" s="18">
        <v>40057</v>
      </c>
      <c r="C57" s="19">
        <v>937419989</v>
      </c>
      <c r="D57" s="19">
        <v>942506502</v>
      </c>
      <c r="E57" s="19">
        <v>948933266</v>
      </c>
      <c r="F57" s="19">
        <v>940983959</v>
      </c>
      <c r="G57" s="19">
        <v>938667688</v>
      </c>
      <c r="H57" s="19">
        <v>930161135</v>
      </c>
      <c r="K57" s="20">
        <f t="shared" si="2"/>
        <v>5.0865130000000001</v>
      </c>
      <c r="L57" s="20">
        <f t="shared" si="2"/>
        <v>6.4267640000000004</v>
      </c>
      <c r="M57" s="20">
        <f t="shared" si="2"/>
        <v>-7.9493070000000001</v>
      </c>
      <c r="N57" s="20">
        <f t="shared" si="2"/>
        <v>-2.316271</v>
      </c>
      <c r="O57" s="20">
        <f t="shared" si="2"/>
        <v>-8.5065530000000003</v>
      </c>
      <c r="W57" s="22">
        <f t="shared" si="8"/>
        <v>4.5904048836057027E-3</v>
      </c>
      <c r="X57" s="22">
        <f t="shared" si="8"/>
        <v>1.2308336968230195E-2</v>
      </c>
      <c r="Y57" s="22">
        <f t="shared" si="8"/>
        <v>8.3670262689489738E-3</v>
      </c>
      <c r="Z57" s="22">
        <f t="shared" si="8"/>
        <v>7.0139932281501833E-3</v>
      </c>
      <c r="AA57" s="22">
        <f t="shared" si="8"/>
        <v>7.0028595524655656E-3</v>
      </c>
      <c r="AC57" s="21">
        <f t="shared" si="10"/>
        <v>4.3031372954952039</v>
      </c>
      <c r="AD57" s="21">
        <f t="shared" si="11"/>
        <v>7.2349438098714396</v>
      </c>
      <c r="AE57" s="21">
        <f t="shared" si="12"/>
        <v>-3.6946634323657852</v>
      </c>
      <c r="AF57" s="21">
        <f t="shared" si="13"/>
        <v>-1.2683602182222389</v>
      </c>
      <c r="AG57" s="21">
        <f t="shared" si="14"/>
        <v>-1.0436930137804445E-2</v>
      </c>
      <c r="AI57" s="21">
        <f t="shared" si="7"/>
        <v>2.2331120572184253</v>
      </c>
      <c r="AJ57" s="21">
        <f t="shared" si="6"/>
        <v>0.50247762731014256</v>
      </c>
      <c r="AK57" s="21">
        <f t="shared" si="5"/>
        <v>-2.9814059920337121</v>
      </c>
      <c r="AL57" s="21">
        <f t="shared" si="3"/>
        <v>-3.1736213697666074</v>
      </c>
      <c r="AM57" s="21">
        <f t="shared" si="1"/>
        <v>0</v>
      </c>
      <c r="AO57" s="19">
        <f t="shared" si="15"/>
        <v>939653101.05721843</v>
      </c>
      <c r="AP57" s="19">
        <f t="shared" si="9"/>
        <v>940155578.68452859</v>
      </c>
      <c r="AQ57" s="19">
        <f t="shared" si="9"/>
        <v>937174172.69249487</v>
      </c>
      <c r="AR57" s="19">
        <f t="shared" si="9"/>
        <v>934000551.32272828</v>
      </c>
      <c r="AS57" s="25">
        <f t="shared" si="9"/>
        <v>934000551.32272828</v>
      </c>
      <c r="AU57" s="26"/>
    </row>
    <row r="58" spans="1:47">
      <c r="A58" s="17" t="s">
        <v>15</v>
      </c>
      <c r="B58" s="18">
        <v>40087</v>
      </c>
      <c r="C58" s="19">
        <v>1100016560</v>
      </c>
      <c r="D58" s="19">
        <v>1106723731</v>
      </c>
      <c r="E58" s="19">
        <v>1117365723</v>
      </c>
      <c r="F58" s="19">
        <v>1114071000.0000002</v>
      </c>
      <c r="G58" s="19">
        <v>1111018939</v>
      </c>
      <c r="H58" s="19">
        <v>1099442504</v>
      </c>
      <c r="K58" s="20">
        <f t="shared" si="2"/>
        <v>6.7071709999999998</v>
      </c>
      <c r="L58" s="20">
        <f t="shared" si="2"/>
        <v>10.641992</v>
      </c>
      <c r="M58" s="20">
        <f t="shared" si="2"/>
        <v>-3.2947229999997614</v>
      </c>
      <c r="N58" s="20">
        <f t="shared" si="2"/>
        <v>-3.0520610000002386</v>
      </c>
      <c r="O58" s="20">
        <f t="shared" si="2"/>
        <v>-11.576435</v>
      </c>
      <c r="W58" s="22">
        <f t="shared" si="8"/>
        <v>4.6158857809134243E-3</v>
      </c>
      <c r="X58" s="22">
        <f t="shared" si="8"/>
        <v>1.3389520235974527E-2</v>
      </c>
      <c r="Y58" s="22">
        <f t="shared" si="8"/>
        <v>1.476238935217372E-2</v>
      </c>
      <c r="Z58" s="22">
        <f t="shared" si="8"/>
        <v>1.2802339389054906E-2</v>
      </c>
      <c r="AA58" s="22">
        <f t="shared" si="8"/>
        <v>1.2802339389054906E-2</v>
      </c>
      <c r="AC58" s="21">
        <f t="shared" si="10"/>
        <v>5.0775507980732986</v>
      </c>
      <c r="AD58" s="21">
        <f t="shared" si="11"/>
        <v>9.6511431919537891</v>
      </c>
      <c r="AE58" s="21">
        <f t="shared" si="12"/>
        <v>1.5101787625316749</v>
      </c>
      <c r="AF58" s="21">
        <f t="shared" si="13"/>
        <v>-2.1560874178580836</v>
      </c>
      <c r="AG58" s="21">
        <f t="shared" si="14"/>
        <v>0</v>
      </c>
      <c r="AI58" s="21">
        <f t="shared" si="7"/>
        <v>0.89587620441647708</v>
      </c>
      <c r="AJ58" s="24">
        <f>+AD63*0.85+AD64*0.15</f>
        <v>-4.093808220251324</v>
      </c>
      <c r="AK58" s="21">
        <f t="shared" si="5"/>
        <v>-5.0780618893977003</v>
      </c>
      <c r="AL58" s="21">
        <f t="shared" si="3"/>
        <v>-3.6199186703954069</v>
      </c>
      <c r="AM58" s="21">
        <f t="shared" si="1"/>
        <v>0</v>
      </c>
      <c r="AO58" s="19">
        <f t="shared" si="15"/>
        <v>1100912436.2044165</v>
      </c>
      <c r="AP58" s="19">
        <f t="shared" si="9"/>
        <v>1096818627.9841652</v>
      </c>
      <c r="AQ58" s="19">
        <f t="shared" si="9"/>
        <v>1091740566.0947676</v>
      </c>
      <c r="AR58" s="19">
        <f t="shared" si="9"/>
        <v>1088120647.4243722</v>
      </c>
      <c r="AS58" s="25">
        <f t="shared" si="9"/>
        <v>1088120647.4243722</v>
      </c>
      <c r="AU58" s="26"/>
    </row>
    <row r="59" spans="1:47">
      <c r="A59" s="17" t="s">
        <v>15</v>
      </c>
      <c r="B59" s="18">
        <v>40118</v>
      </c>
      <c r="C59" s="19">
        <v>1247277404</v>
      </c>
      <c r="D59" s="19">
        <v>1249474538</v>
      </c>
      <c r="E59" s="19">
        <v>1258214117.9999998</v>
      </c>
      <c r="F59" s="19">
        <v>1257011955</v>
      </c>
      <c r="G59" s="19">
        <v>1252544719</v>
      </c>
      <c r="H59" s="19">
        <v>1240375319</v>
      </c>
      <c r="K59" s="20">
        <f t="shared" si="2"/>
        <v>2.1971340000000001</v>
      </c>
      <c r="L59" s="20">
        <f t="shared" si="2"/>
        <v>8.7395799999997621</v>
      </c>
      <c r="M59" s="20">
        <f t="shared" si="2"/>
        <v>-1.2021629999997616</v>
      </c>
      <c r="N59" s="20">
        <f t="shared" si="2"/>
        <v>-4.4672359999999998</v>
      </c>
      <c r="O59" s="20">
        <f t="shared" si="2"/>
        <v>-12.1694</v>
      </c>
      <c r="W59" s="22">
        <f t="shared" si="8"/>
        <v>2.219058740552211E-3</v>
      </c>
      <c r="X59" s="22">
        <f t="shared" si="8"/>
        <v>9.4556500677760464E-3</v>
      </c>
      <c r="Y59" s="22">
        <f t="shared" si="8"/>
        <v>1.2501710848680552E-2</v>
      </c>
      <c r="Z59" s="22">
        <f t="shared" si="8"/>
        <v>1.0466563345548147E-2</v>
      </c>
      <c r="AA59" s="22">
        <f t="shared" si="8"/>
        <v>1.0466563345548147E-2</v>
      </c>
      <c r="AC59" s="21">
        <f t="shared" si="10"/>
        <v>2.7677818252394712</v>
      </c>
      <c r="AD59" s="21">
        <f t="shared" si="11"/>
        <v>9.0260368444286598</v>
      </c>
      <c r="AE59" s="21">
        <f t="shared" si="12"/>
        <v>3.7992827832327851</v>
      </c>
      <c r="AF59" s="21">
        <f t="shared" si="13"/>
        <v>-2.5383934944640671</v>
      </c>
      <c r="AG59" s="21">
        <f t="shared" si="14"/>
        <v>0</v>
      </c>
      <c r="AI59" s="21">
        <f t="shared" si="7"/>
        <v>-0.31569289362297909</v>
      </c>
      <c r="AJ59" s="21">
        <f t="shared" ref="AJ59:AJ87" si="16">+AD64*0.85+AD65*0.15</f>
        <v>-7.6542837652914857</v>
      </c>
      <c r="AK59" s="21">
        <f t="shared" si="5"/>
        <v>-5.2805102799271131</v>
      </c>
      <c r="AL59" s="21">
        <f t="shared" si="3"/>
        <v>-1.76775107366378</v>
      </c>
      <c r="AM59" s="21">
        <f t="shared" si="1"/>
        <v>0</v>
      </c>
      <c r="AO59" s="19">
        <f t="shared" si="15"/>
        <v>1246961711.1063771</v>
      </c>
      <c r="AP59" s="19">
        <f t="shared" si="9"/>
        <v>1239307427.3410857</v>
      </c>
      <c r="AQ59" s="19">
        <f t="shared" si="9"/>
        <v>1234026917.0611587</v>
      </c>
      <c r="AR59" s="19">
        <f t="shared" si="9"/>
        <v>1232259165.9874949</v>
      </c>
      <c r="AS59" s="25">
        <f t="shared" si="9"/>
        <v>1232259165.9874949</v>
      </c>
      <c r="AU59" s="26"/>
    </row>
    <row r="60" spans="1:47">
      <c r="A60" s="17" t="s">
        <v>15</v>
      </c>
      <c r="B60" s="18">
        <v>40148</v>
      </c>
      <c r="C60" s="19">
        <v>1469163571</v>
      </c>
      <c r="D60" s="19">
        <v>1473896732.0000002</v>
      </c>
      <c r="E60" s="19">
        <v>1479707514.0000002</v>
      </c>
      <c r="F60" s="19">
        <v>1482052036.0000002</v>
      </c>
      <c r="G60" s="19">
        <v>1475047489.0000002</v>
      </c>
      <c r="H60" s="19">
        <v>1459419927.0000005</v>
      </c>
      <c r="K60" s="20">
        <f t="shared" si="2"/>
        <v>4.733161000000238</v>
      </c>
      <c r="L60" s="20">
        <f t="shared" si="2"/>
        <v>5.8107819999999997</v>
      </c>
      <c r="M60" s="20">
        <f t="shared" si="2"/>
        <v>2.344522</v>
      </c>
      <c r="N60" s="20">
        <f t="shared" si="2"/>
        <v>-7.0045469999999996</v>
      </c>
      <c r="O60" s="20">
        <f t="shared" si="2"/>
        <v>-15.627561999999761</v>
      </c>
      <c r="W60" s="22">
        <f t="shared" si="8"/>
        <v>8.4412242522715817E-4</v>
      </c>
      <c r="X60" s="22">
        <f t="shared" si="8"/>
        <v>4.9584490963673761E-3</v>
      </c>
      <c r="Y60" s="22">
        <f t="shared" si="8"/>
        <v>7.6124325052748087E-3</v>
      </c>
      <c r="Z60" s="22">
        <f t="shared" si="8"/>
        <v>5.001137908434922E-3</v>
      </c>
      <c r="AA60" s="22">
        <f t="shared" si="8"/>
        <v>5.001137908434922E-3</v>
      </c>
      <c r="AC60" s="21">
        <f t="shared" si="10"/>
        <v>1.2401539166079121</v>
      </c>
      <c r="AD60" s="21">
        <f t="shared" si="11"/>
        <v>6.0446188644329055</v>
      </c>
      <c r="AE60" s="21">
        <f t="shared" si="12"/>
        <v>3.8991357424051962</v>
      </c>
      <c r="AF60" s="21">
        <f t="shared" si="13"/>
        <v>-3.8364188948262932</v>
      </c>
      <c r="AG60" s="21">
        <f t="shared" si="14"/>
        <v>0</v>
      </c>
      <c r="AI60" s="24">
        <f t="shared" si="7"/>
        <v>-2.2570729306637034</v>
      </c>
      <c r="AJ60" s="21">
        <f t="shared" si="16"/>
        <v>-2.3587779735367445</v>
      </c>
      <c r="AK60" s="21">
        <f t="shared" si="5"/>
        <v>-3.8942636793917198</v>
      </c>
      <c r="AL60" s="21">
        <f t="shared" si="3"/>
        <v>0.27020416701901501</v>
      </c>
      <c r="AM60" s="21">
        <f t="shared" si="1"/>
        <v>0</v>
      </c>
      <c r="AO60" s="19">
        <f t="shared" si="15"/>
        <v>1466906498.0693364</v>
      </c>
      <c r="AP60" s="19">
        <f t="shared" si="9"/>
        <v>1464547720.0957997</v>
      </c>
      <c r="AQ60" s="19">
        <f t="shared" si="9"/>
        <v>1460653456.4164081</v>
      </c>
      <c r="AR60" s="19">
        <f t="shared" si="9"/>
        <v>1460923660.5834272</v>
      </c>
      <c r="AS60" s="25">
        <f t="shared" si="9"/>
        <v>1460923660.5834272</v>
      </c>
      <c r="AU60" s="26"/>
    </row>
    <row r="61" spans="1:47">
      <c r="A61" s="17" t="s">
        <v>15</v>
      </c>
      <c r="B61" s="18">
        <v>40179</v>
      </c>
      <c r="C61" s="19">
        <v>1519920865</v>
      </c>
      <c r="D61" s="19">
        <v>1523173679</v>
      </c>
      <c r="E61" s="19">
        <v>1529760545</v>
      </c>
      <c r="F61" s="19">
        <v>1532968999.0000002</v>
      </c>
      <c r="G61" s="19">
        <v>1528210304.0000002</v>
      </c>
      <c r="H61" s="19">
        <v>1516333147.0000002</v>
      </c>
      <c r="K61" s="20">
        <f t="shared" si="2"/>
        <v>3.2528139999999999</v>
      </c>
      <c r="L61" s="20">
        <f t="shared" si="2"/>
        <v>6.5868659999999997</v>
      </c>
      <c r="M61" s="20">
        <f t="shared" si="2"/>
        <v>3.2084540000002386</v>
      </c>
      <c r="N61" s="20">
        <f t="shared" si="2"/>
        <v>-4.7586950000000003</v>
      </c>
      <c r="O61" s="20">
        <f t="shared" si="2"/>
        <v>-11.877157</v>
      </c>
      <c r="W61" s="22">
        <f t="shared" si="8"/>
        <v>1.6876096397733795E-4</v>
      </c>
      <c r="X61" s="22">
        <f t="shared" si="8"/>
        <v>2.2230432975015642E-3</v>
      </c>
      <c r="Y61" s="22">
        <f t="shared" si="8"/>
        <v>4.6396663924025512E-3</v>
      </c>
      <c r="Z61" s="22">
        <f t="shared" si="8"/>
        <v>2.6576686735468378E-3</v>
      </c>
      <c r="AA61" s="22">
        <f t="shared" si="8"/>
        <v>2.6576686735468378E-3</v>
      </c>
      <c r="AC61" s="21">
        <f t="shared" si="10"/>
        <v>0.25650331034666934</v>
      </c>
      <c r="AD61" s="21">
        <f t="shared" si="11"/>
        <v>3.1223465813243605</v>
      </c>
      <c r="AE61" s="21">
        <f t="shared" si="12"/>
        <v>3.673075864780885</v>
      </c>
      <c r="AF61" s="21">
        <f t="shared" si="13"/>
        <v>-3.0124796872712021</v>
      </c>
      <c r="AG61" s="21">
        <f t="shared" si="14"/>
        <v>0</v>
      </c>
      <c r="AI61" s="21">
        <f t="shared" si="7"/>
        <v>-2.8814819567195493</v>
      </c>
      <c r="AJ61" s="21">
        <f t="shared" si="16"/>
        <v>-1.8038878379409944</v>
      </c>
      <c r="AK61" s="21">
        <f t="shared" si="5"/>
        <v>0.97840234820470218</v>
      </c>
      <c r="AL61" s="21">
        <f t="shared" si="3"/>
        <v>2.6082960643518649</v>
      </c>
      <c r="AM61" s="21">
        <f t="shared" si="1"/>
        <v>0</v>
      </c>
      <c r="AO61" s="19">
        <f t="shared" si="15"/>
        <v>1517039383.0432804</v>
      </c>
      <c r="AP61" s="19">
        <f t="shared" si="9"/>
        <v>1515235495.2053394</v>
      </c>
      <c r="AQ61" s="19">
        <f t="shared" si="9"/>
        <v>1516213897.553544</v>
      </c>
      <c r="AR61" s="19">
        <f t="shared" si="9"/>
        <v>1518822193.6178958</v>
      </c>
      <c r="AS61" s="25">
        <f t="shared" si="9"/>
        <v>1518822193.6178958</v>
      </c>
      <c r="AU61" s="26"/>
    </row>
    <row r="62" spans="1:47">
      <c r="A62" s="17" t="s">
        <v>15</v>
      </c>
      <c r="B62" s="18">
        <v>40210</v>
      </c>
      <c r="C62" s="19">
        <v>1297349324</v>
      </c>
      <c r="D62" s="19">
        <v>1296438284</v>
      </c>
      <c r="E62" s="19">
        <v>1300206795</v>
      </c>
      <c r="F62" s="19">
        <v>1304020426</v>
      </c>
      <c r="G62" s="19">
        <v>1301157333</v>
      </c>
      <c r="H62" s="19">
        <v>1301157333</v>
      </c>
      <c r="K62" s="20">
        <f t="shared" si="2"/>
        <v>-0.91103999999999996</v>
      </c>
      <c r="L62" s="20">
        <f t="shared" si="2"/>
        <v>3.7685110000000002</v>
      </c>
      <c r="M62" s="20">
        <f t="shared" si="2"/>
        <v>3.813631</v>
      </c>
      <c r="N62" s="20">
        <f t="shared" si="2"/>
        <v>-2.8630930000000001</v>
      </c>
      <c r="O62" s="20">
        <f t="shared" si="2"/>
        <v>0</v>
      </c>
      <c r="W62" s="22">
        <f t="shared" si="8"/>
        <v>-1.0624301113132343E-3</v>
      </c>
      <c r="X62" s="22">
        <f t="shared" si="8"/>
        <v>-1.5705114751382712E-4</v>
      </c>
      <c r="Y62" s="22">
        <f t="shared" si="8"/>
        <v>2.295430357700036E-3</v>
      </c>
      <c r="Z62" s="22">
        <f t="shared" si="8"/>
        <v>2.4079965074083253E-3</v>
      </c>
      <c r="AA62" s="22">
        <f t="shared" si="8"/>
        <v>2.4079965074083253E-3</v>
      </c>
      <c r="AC62" s="21">
        <f t="shared" si="10"/>
        <v>-1.3783429867094692</v>
      </c>
      <c r="AD62" s="21">
        <f t="shared" si="11"/>
        <v>1.1745927866489814</v>
      </c>
      <c r="AE62" s="21">
        <f t="shared" si="12"/>
        <v>3.1817252229117079</v>
      </c>
      <c r="AF62" s="21">
        <f t="shared" si="13"/>
        <v>0.14603761822933148</v>
      </c>
      <c r="AG62" s="21">
        <f t="shared" si="14"/>
        <v>0</v>
      </c>
      <c r="AI62" s="21">
        <f t="shared" si="7"/>
        <v>-3.645804925126872E-2</v>
      </c>
      <c r="AJ62" s="21">
        <f t="shared" si="16"/>
        <v>-3.5585410322850319</v>
      </c>
      <c r="AK62" s="21">
        <f t="shared" si="5"/>
        <v>3.778299514001128</v>
      </c>
      <c r="AL62" s="21">
        <f t="shared" si="3"/>
        <v>6.8521404165910207</v>
      </c>
      <c r="AM62" s="21">
        <f>AG91</f>
        <v>0</v>
      </c>
      <c r="AO62" s="19">
        <f t="shared" si="15"/>
        <v>1297312865.9507487</v>
      </c>
      <c r="AP62" s="19">
        <f t="shared" si="9"/>
        <v>1293754324.9184637</v>
      </c>
      <c r="AQ62" s="19">
        <f t="shared" si="9"/>
        <v>1297532624.4324648</v>
      </c>
      <c r="AR62" s="19">
        <f t="shared" si="9"/>
        <v>1304384764.8490558</v>
      </c>
      <c r="AS62" s="25">
        <f t="shared" si="9"/>
        <v>1304384764.8490558</v>
      </c>
      <c r="AU62" s="26"/>
    </row>
    <row r="63" spans="1:47">
      <c r="A63" s="17" t="s">
        <v>15</v>
      </c>
      <c r="B63" s="18">
        <v>40238</v>
      </c>
      <c r="C63" s="19">
        <v>1263023562</v>
      </c>
      <c r="D63" s="19">
        <v>1256776141</v>
      </c>
      <c r="E63" s="19">
        <v>1253180828</v>
      </c>
      <c r="F63" s="19">
        <v>1256553442.0000002</v>
      </c>
      <c r="G63" s="19">
        <v>1252027543.0000002</v>
      </c>
      <c r="H63" s="19">
        <v>1239670409</v>
      </c>
      <c r="K63" s="20">
        <f t="shared" si="2"/>
        <v>-6.2474210000000001</v>
      </c>
      <c r="L63" s="20">
        <f t="shared" si="2"/>
        <v>-3.595313</v>
      </c>
      <c r="M63" s="20">
        <f t="shared" si="2"/>
        <v>3.3726140000002385</v>
      </c>
      <c r="N63" s="20">
        <f t="shared" si="2"/>
        <v>-4.5258989999999999</v>
      </c>
      <c r="O63" s="20">
        <f t="shared" si="2"/>
        <v>-12.357134000000238</v>
      </c>
      <c r="W63" s="22">
        <f t="shared" si="8"/>
        <v>-3.0791190967788553E-3</v>
      </c>
      <c r="X63" s="22">
        <f t="shared" si="8"/>
        <v>-5.6967859731127191E-3</v>
      </c>
      <c r="Y63" s="22">
        <f t="shared" si="8"/>
        <v>-3.6012596008614013E-3</v>
      </c>
      <c r="Z63" s="22">
        <f t="shared" si="8"/>
        <v>-3.1781996044049601E-3</v>
      </c>
      <c r="AA63" s="22">
        <f t="shared" si="8"/>
        <v>-3.1781996044049601E-3</v>
      </c>
      <c r="AC63" s="24">
        <f t="shared" si="10"/>
        <v>-3.8889999694358526</v>
      </c>
      <c r="AD63" s="24">
        <f t="shared" si="11"/>
        <v>-3.30617494227661</v>
      </c>
      <c r="AE63" s="24">
        <f t="shared" si="12"/>
        <v>2.6466991829457971</v>
      </c>
      <c r="AF63" s="24">
        <f t="shared" si="13"/>
        <v>0.5343347436641217</v>
      </c>
      <c r="AG63" s="24">
        <f t="shared" si="14"/>
        <v>0</v>
      </c>
      <c r="AI63" s="21">
        <f t="shared" si="7"/>
        <v>0.2325174606642153</v>
      </c>
      <c r="AJ63" s="21">
        <f t="shared" si="16"/>
        <v>2.279132776312438</v>
      </c>
      <c r="AK63" s="21">
        <f t="shared" si="5"/>
        <v>4.1220021402768658</v>
      </c>
      <c r="AL63" s="21">
        <f t="shared" si="3"/>
        <v>6.9575040843961267</v>
      </c>
      <c r="AM63" s="21">
        <f t="shared" si="1"/>
        <v>0</v>
      </c>
      <c r="AO63" s="19">
        <f t="shared" si="15"/>
        <v>1263256079.4606643</v>
      </c>
      <c r="AP63" s="19">
        <f t="shared" si="9"/>
        <v>1265535212.2369766</v>
      </c>
      <c r="AQ63" s="19">
        <f t="shared" si="9"/>
        <v>1269657214.3772535</v>
      </c>
      <c r="AR63" s="19">
        <f t="shared" si="9"/>
        <v>1276614718.4616497</v>
      </c>
      <c r="AS63" s="25">
        <f t="shared" si="9"/>
        <v>1276614718.4616497</v>
      </c>
      <c r="AU63" s="26"/>
    </row>
    <row r="64" spans="1:47">
      <c r="A64" s="1" t="s">
        <v>15</v>
      </c>
      <c r="B64" s="18">
        <v>40269</v>
      </c>
      <c r="C64" s="19">
        <v>1040496439.9999999</v>
      </c>
      <c r="D64" s="19">
        <v>1036127109.9999999</v>
      </c>
      <c r="E64" s="19">
        <v>1024109860.9999999</v>
      </c>
      <c r="F64" s="19">
        <v>1024962519.9999998</v>
      </c>
      <c r="G64" s="19">
        <v>1021991987.9999998</v>
      </c>
      <c r="H64" s="19">
        <v>1007130778.9999998</v>
      </c>
      <c r="K64" s="20">
        <f t="shared" si="2"/>
        <v>-4.3693299999999997</v>
      </c>
      <c r="L64" s="20">
        <f t="shared" si="2"/>
        <v>-12.017249</v>
      </c>
      <c r="M64" s="20">
        <f t="shared" si="2"/>
        <v>0.85265899999988082</v>
      </c>
      <c r="N64" s="20">
        <f t="shared" si="2"/>
        <v>-2.970532</v>
      </c>
      <c r="O64" s="20">
        <f t="shared" si="2"/>
        <v>-14.861209000000001</v>
      </c>
      <c r="W64" s="22">
        <f t="shared" ref="W64:AA75" si="17">Q40</f>
        <v>-9.7105289083036274E-4</v>
      </c>
      <c r="X64" s="22">
        <f t="shared" si="17"/>
        <v>-9.1950728231888438E-3</v>
      </c>
      <c r="Y64" s="22">
        <f t="shared" si="17"/>
        <v>-7.2826799484594857E-3</v>
      </c>
      <c r="Z64" s="22">
        <f t="shared" si="17"/>
        <v>-5.6522302274690192E-4</v>
      </c>
      <c r="AA64" s="22">
        <f t="shared" si="17"/>
        <v>-5.6522302274690192E-4</v>
      </c>
      <c r="AC64" s="21">
        <f t="shared" si="10"/>
        <v>-1.0103770759607009</v>
      </c>
      <c r="AD64" s="21">
        <f t="shared" si="11"/>
        <v>-8.5570634621080384</v>
      </c>
      <c r="AE64" s="21">
        <f t="shared" si="12"/>
        <v>1.9898379780372624</v>
      </c>
      <c r="AF64" s="21">
        <f t="shared" si="13"/>
        <v>6.9894900170572862</v>
      </c>
      <c r="AG64" s="21">
        <f t="shared" si="14"/>
        <v>0</v>
      </c>
      <c r="AI64" s="21">
        <f t="shared" si="7"/>
        <v>-1.6096415370373236</v>
      </c>
      <c r="AJ64" s="21">
        <f t="shared" si="16"/>
        <v>7.6657553500718993</v>
      </c>
      <c r="AK64" s="21">
        <f t="shared" si="5"/>
        <v>3.4772118271963697</v>
      </c>
      <c r="AL64" s="21">
        <f t="shared" si="3"/>
        <v>5.1596903677778707</v>
      </c>
      <c r="AM64" s="21">
        <f t="shared" si="1"/>
        <v>0</v>
      </c>
    </row>
    <row r="65" spans="1:39">
      <c r="A65" s="1" t="s">
        <v>15</v>
      </c>
      <c r="B65" s="18">
        <v>40299</v>
      </c>
      <c r="C65" s="19">
        <v>982581242</v>
      </c>
      <c r="D65" s="19">
        <v>981166005.99999988</v>
      </c>
      <c r="E65" s="19">
        <v>965766827.99999988</v>
      </c>
      <c r="F65" s="19">
        <v>963038154</v>
      </c>
      <c r="G65" s="19">
        <v>962799977</v>
      </c>
      <c r="H65" s="19">
        <v>945692857</v>
      </c>
      <c r="K65" s="20">
        <f t="shared" si="2"/>
        <v>-1.4152360000001192</v>
      </c>
      <c r="L65" s="20">
        <f t="shared" si="2"/>
        <v>-15.399177999999999</v>
      </c>
      <c r="M65" s="20">
        <f t="shared" si="2"/>
        <v>-2.7286739999998808</v>
      </c>
      <c r="N65" s="20">
        <f t="shared" si="2"/>
        <v>-0.238177</v>
      </c>
      <c r="O65" s="20">
        <f t="shared" si="2"/>
        <v>-17.107119999999998</v>
      </c>
      <c r="W65" s="22">
        <f t="shared" si="17"/>
        <v>1.803666342164587E-3</v>
      </c>
      <c r="X65" s="22">
        <f t="shared" si="17"/>
        <v>-7.7986776319918176E-4</v>
      </c>
      <c r="Y65" s="22">
        <f t="shared" si="17"/>
        <v>-1.6734854931204889E-4</v>
      </c>
      <c r="Z65" s="22">
        <f t="shared" si="17"/>
        <v>7.7622914726741439E-3</v>
      </c>
      <c r="AA65" s="22">
        <f t="shared" si="17"/>
        <v>7.7622914726741439E-3</v>
      </c>
      <c r="AC65" s="21">
        <f t="shared" si="10"/>
        <v>1.7722487146376769</v>
      </c>
      <c r="AD65" s="21">
        <f t="shared" si="11"/>
        <v>-2.5385321499976907</v>
      </c>
      <c r="AE65" s="21">
        <f t="shared" si="12"/>
        <v>0.60184988993008259</v>
      </c>
      <c r="AF65" s="21">
        <f t="shared" si="13"/>
        <v>7.7915155414160999</v>
      </c>
      <c r="AG65" s="21">
        <f t="shared" si="14"/>
        <v>0</v>
      </c>
      <c r="AI65" s="21">
        <f t="shared" si="7"/>
        <v>1.9896346573538166</v>
      </c>
      <c r="AJ65" s="21">
        <f t="shared" si="16"/>
        <v>9.5992516850594996</v>
      </c>
      <c r="AK65" s="21">
        <f t="shared" si="5"/>
        <v>2.982241579290255</v>
      </c>
      <c r="AL65" s="21">
        <f t="shared" si="3"/>
        <v>2.9239625847745505</v>
      </c>
      <c r="AM65" s="21"/>
    </row>
    <row r="66" spans="1:39">
      <c r="A66" s="1" t="s">
        <v>15</v>
      </c>
      <c r="B66" s="18">
        <v>40330</v>
      </c>
      <c r="C66" s="19">
        <v>874950629.99999988</v>
      </c>
      <c r="D66" s="19">
        <v>875306371.99999988</v>
      </c>
      <c r="E66" s="19">
        <v>865131399.99999988</v>
      </c>
      <c r="F66" s="19">
        <v>864297142.99999988</v>
      </c>
      <c r="G66" s="19">
        <v>865740770.99999988</v>
      </c>
      <c r="H66" s="19">
        <v>853407351.99999988</v>
      </c>
      <c r="K66" s="20">
        <f t="shared" si="2"/>
        <v>0.355742</v>
      </c>
      <c r="L66" s="20">
        <f t="shared" si="2"/>
        <v>-10.174972</v>
      </c>
      <c r="M66" s="20">
        <f t="shared" si="2"/>
        <v>-0.83425700000000003</v>
      </c>
      <c r="N66" s="20">
        <f t="shared" si="2"/>
        <v>1.4436279999999999</v>
      </c>
      <c r="O66" s="20">
        <f t="shared" si="2"/>
        <v>-12.333418999999999</v>
      </c>
      <c r="W66" s="22">
        <f t="shared" si="17"/>
        <v>-3.0024361941109906E-3</v>
      </c>
      <c r="X66" s="22">
        <f t="shared" si="17"/>
        <v>-4.5341465874064206E-3</v>
      </c>
      <c r="Y66" s="22">
        <f t="shared" si="17"/>
        <v>-8.3967022775190553E-3</v>
      </c>
      <c r="Z66" s="22">
        <f t="shared" si="17"/>
        <v>-1.8361936044414655E-3</v>
      </c>
      <c r="AA66" s="22">
        <f t="shared" si="17"/>
        <v>-1.8361936044414655E-3</v>
      </c>
      <c r="AC66" s="21">
        <f t="shared" si="10"/>
        <v>-2.6269834395722134</v>
      </c>
      <c r="AD66" s="21">
        <f t="shared" si="11"/>
        <v>-1.340170973591384</v>
      </c>
      <c r="AE66" s="21">
        <f t="shared" si="12"/>
        <v>-3.3795455344741336</v>
      </c>
      <c r="AF66" s="21">
        <f t="shared" si="13"/>
        <v>5.7401211966297003</v>
      </c>
      <c r="AG66" s="21">
        <f t="shared" si="14"/>
        <v>0</v>
      </c>
      <c r="AI66" s="21">
        <f t="shared" si="7"/>
        <v>4.881994994067945</v>
      </c>
      <c r="AJ66" s="21">
        <f t="shared" si="16"/>
        <v>9.1012132901195386</v>
      </c>
      <c r="AK66" s="21">
        <f t="shared" si="5"/>
        <v>2.6196926165697021</v>
      </c>
      <c r="AL66" s="21">
        <f t="shared" si="3"/>
        <v>0.38573329600402773</v>
      </c>
      <c r="AM66" s="21"/>
    </row>
    <row r="67" spans="1:39">
      <c r="A67" s="1" t="s">
        <v>15</v>
      </c>
      <c r="B67" s="18">
        <v>40360</v>
      </c>
      <c r="C67" s="19">
        <v>897183963</v>
      </c>
      <c r="D67" s="19">
        <v>898020913</v>
      </c>
      <c r="E67" s="19">
        <v>893531349</v>
      </c>
      <c r="F67" s="19">
        <v>885567260</v>
      </c>
      <c r="G67" s="19">
        <v>884463992.00000012</v>
      </c>
      <c r="H67" s="19">
        <v>873004143.00000012</v>
      </c>
      <c r="K67" s="20">
        <f t="shared" si="2"/>
        <v>0.83694999999999997</v>
      </c>
      <c r="L67" s="20">
        <f t="shared" si="2"/>
        <v>-4.4895639999999997</v>
      </c>
      <c r="M67" s="20">
        <f t="shared" si="2"/>
        <v>-7.9640890000000004</v>
      </c>
      <c r="N67" s="20">
        <f t="shared" si="2"/>
        <v>-1.1032679999998809</v>
      </c>
      <c r="O67" s="20">
        <f t="shared" si="2"/>
        <v>-11.459849</v>
      </c>
      <c r="W67" s="22">
        <f t="shared" si="17"/>
        <v>3.1176182596062707E-4</v>
      </c>
      <c r="X67" s="22">
        <f t="shared" si="17"/>
        <v>-4.6277120374638801E-3</v>
      </c>
      <c r="Y67" s="22">
        <f t="shared" si="17"/>
        <v>-1.0498064324215189E-2</v>
      </c>
      <c r="Z67" s="22">
        <f t="shared" si="17"/>
        <v>-6.3125296422847262E-3</v>
      </c>
      <c r="AA67" s="22">
        <f t="shared" si="17"/>
        <v>-6.3125296422847262E-3</v>
      </c>
      <c r="AC67" s="21">
        <f t="shared" si="10"/>
        <v>0.27970771052747168</v>
      </c>
      <c r="AD67" s="21">
        <f t="shared" si="11"/>
        <v>-4.4316167359221197</v>
      </c>
      <c r="AE67" s="21">
        <f t="shared" si="12"/>
        <v>-5.2667859288336523</v>
      </c>
      <c r="AF67" s="21">
        <f t="shared" si="13"/>
        <v>3.7551945932083175</v>
      </c>
      <c r="AG67" s="21">
        <f t="shared" si="14"/>
        <v>0</v>
      </c>
      <c r="AI67" s="21">
        <f t="shared" si="7"/>
        <v>4.599726356045192</v>
      </c>
      <c r="AJ67" s="21">
        <f t="shared" si="16"/>
        <v>5.879000680016091</v>
      </c>
      <c r="AK67" s="21">
        <f t="shared" si="5"/>
        <v>1.9195976554350425</v>
      </c>
      <c r="AL67" s="21">
        <f t="shared" si="3"/>
        <v>-1.5207311005472699</v>
      </c>
      <c r="AM67" s="21"/>
    </row>
    <row r="68" spans="1:39">
      <c r="A68" s="1" t="s">
        <v>15</v>
      </c>
      <c r="B68" s="18">
        <v>40391</v>
      </c>
      <c r="C68" s="19">
        <v>913645894</v>
      </c>
      <c r="D68" s="19">
        <v>916888974</v>
      </c>
      <c r="E68" s="19">
        <v>915463573</v>
      </c>
      <c r="F68" s="19">
        <v>903201042</v>
      </c>
      <c r="G68" s="19">
        <v>894307102</v>
      </c>
      <c r="H68" s="19">
        <v>883071642</v>
      </c>
      <c r="K68" s="20">
        <f t="shared" ref="K68:O92" si="18">(D68-C68)/1000000</f>
        <v>3.24308</v>
      </c>
      <c r="L68" s="20">
        <f t="shared" si="18"/>
        <v>-1.4254009999999999</v>
      </c>
      <c r="M68" s="20">
        <f t="shared" si="18"/>
        <v>-12.262530999999999</v>
      </c>
      <c r="N68" s="20">
        <f t="shared" si="18"/>
        <v>-8.8939400000000006</v>
      </c>
      <c r="O68" s="20">
        <f t="shared" si="18"/>
        <v>-11.23546</v>
      </c>
      <c r="W68" s="22">
        <f t="shared" si="17"/>
        <v>5.6534082917779286E-3</v>
      </c>
      <c r="X68" s="22">
        <f t="shared" si="17"/>
        <v>7.173568305753537E-3</v>
      </c>
      <c r="Y68" s="22">
        <f t="shared" si="17"/>
        <v>1.392296543340968E-3</v>
      </c>
      <c r="Z68" s="22">
        <f t="shared" si="17"/>
        <v>2.7773593640074584E-3</v>
      </c>
      <c r="AA68" s="22">
        <f t="shared" si="17"/>
        <v>2.7773593640074584E-3</v>
      </c>
      <c r="AC68" s="21">
        <f t="shared" si="10"/>
        <v>5.1652132728884581</v>
      </c>
      <c r="AD68" s="21">
        <f t="shared" si="11"/>
        <v>1.3888879549917972</v>
      </c>
      <c r="AE68" s="21">
        <f t="shared" si="12"/>
        <v>-5.2820352078263868</v>
      </c>
      <c r="AF68" s="21">
        <f t="shared" si="13"/>
        <v>1.2654569590339975</v>
      </c>
      <c r="AG68" s="21">
        <f t="shared" si="14"/>
        <v>0</v>
      </c>
      <c r="AI68" s="21">
        <f t="shared" si="7"/>
        <v>4.3118558831045242</v>
      </c>
      <c r="AJ68" s="21">
        <f t="shared" si="16"/>
        <v>2.6224403634167301</v>
      </c>
      <c r="AK68" s="21">
        <f t="shared" si="5"/>
        <v>0.70856183186733068</v>
      </c>
      <c r="AL68" s="21">
        <f t="shared" si="3"/>
        <v>-2.1519465902698025</v>
      </c>
      <c r="AM68" s="21"/>
    </row>
    <row r="69" spans="1:39">
      <c r="A69" s="1" t="s">
        <v>15</v>
      </c>
      <c r="B69" s="18">
        <v>40422</v>
      </c>
      <c r="C69" s="19">
        <v>948939865</v>
      </c>
      <c r="D69" s="19">
        <v>955825957.99999988</v>
      </c>
      <c r="E69" s="19">
        <v>959384461.99999988</v>
      </c>
      <c r="F69" s="19">
        <v>949578982.99999988</v>
      </c>
      <c r="G69" s="19">
        <v>942381722.99999988</v>
      </c>
      <c r="H69" s="19">
        <v>933177931.99999988</v>
      </c>
      <c r="K69" s="20">
        <f t="shared" si="18"/>
        <v>6.8860929999998808</v>
      </c>
      <c r="L69" s="20">
        <f t="shared" si="18"/>
        <v>3.5585040000000001</v>
      </c>
      <c r="M69" s="20">
        <f t="shared" si="18"/>
        <v>-9.8054790000000001</v>
      </c>
      <c r="N69" s="20">
        <f t="shared" si="18"/>
        <v>-7.19726</v>
      </c>
      <c r="O69" s="20">
        <f t="shared" si="18"/>
        <v>-9.2037910000000007</v>
      </c>
      <c r="W69" s="22">
        <f t="shared" si="17"/>
        <v>4.5904048836057027E-3</v>
      </c>
      <c r="X69" s="22">
        <f t="shared" si="17"/>
        <v>1.2308336968230195E-2</v>
      </c>
      <c r="Y69" s="22">
        <f t="shared" si="17"/>
        <v>8.3670262689489738E-3</v>
      </c>
      <c r="Z69" s="22">
        <f t="shared" si="17"/>
        <v>7.0139932281501833E-3</v>
      </c>
      <c r="AA69" s="22">
        <f t="shared" si="17"/>
        <v>7.0028595524655656E-3</v>
      </c>
      <c r="AC69" s="21">
        <f t="shared" si="10"/>
        <v>4.3560181905441357</v>
      </c>
      <c r="AD69" s="21">
        <f t="shared" si="11"/>
        <v>7.3238534304627354</v>
      </c>
      <c r="AE69" s="21">
        <f t="shared" si="12"/>
        <v>-3.7400668428989787</v>
      </c>
      <c r="AF69" s="21">
        <f t="shared" si="13"/>
        <v>-1.2839469910761432</v>
      </c>
      <c r="AG69" s="21">
        <f t="shared" si="14"/>
        <v>-1.0565188701114892E-2</v>
      </c>
      <c r="AI69" s="21">
        <f t="shared" si="7"/>
        <v>2.3688388867615218</v>
      </c>
      <c r="AJ69" s="21">
        <f t="shared" si="16"/>
        <v>0.43679220833538362</v>
      </c>
      <c r="AK69" s="21">
        <f t="shared" si="5"/>
        <v>-3.0578905921636821</v>
      </c>
      <c r="AL69" s="21">
        <f t="shared" si="3"/>
        <v>-2.7196515871899303</v>
      </c>
      <c r="AM69" s="21"/>
    </row>
    <row r="70" spans="1:39">
      <c r="A70" s="1" t="s">
        <v>15</v>
      </c>
      <c r="B70" s="18">
        <v>40452</v>
      </c>
      <c r="C70" s="19">
        <v>1094552048</v>
      </c>
      <c r="D70" s="19">
        <v>1099171347</v>
      </c>
      <c r="E70" s="19">
        <v>1105924437</v>
      </c>
      <c r="F70" s="19">
        <v>1101511759</v>
      </c>
      <c r="G70" s="19">
        <v>1096465026</v>
      </c>
      <c r="H70" s="19">
        <v>1089299164</v>
      </c>
      <c r="K70" s="20">
        <f t="shared" si="18"/>
        <v>4.6192989999999998</v>
      </c>
      <c r="L70" s="20">
        <f t="shared" si="18"/>
        <v>6.7530900000000003</v>
      </c>
      <c r="M70" s="20">
        <f t="shared" si="18"/>
        <v>-4.4126779999999997</v>
      </c>
      <c r="N70" s="20">
        <f t="shared" si="18"/>
        <v>-5.0467329999999997</v>
      </c>
      <c r="O70" s="20">
        <f t="shared" si="18"/>
        <v>-7.1658619999999997</v>
      </c>
      <c r="W70" s="22">
        <f t="shared" si="17"/>
        <v>4.6158857809134243E-3</v>
      </c>
      <c r="X70" s="22">
        <f t="shared" si="17"/>
        <v>1.3389520235974527E-2</v>
      </c>
      <c r="Y70" s="22">
        <f t="shared" si="17"/>
        <v>1.476238935217372E-2</v>
      </c>
      <c r="Z70" s="22">
        <f t="shared" si="17"/>
        <v>1.2802339389054906E-2</v>
      </c>
      <c r="AA70" s="22">
        <f t="shared" si="17"/>
        <v>1.2802339389054906E-2</v>
      </c>
      <c r="AC70" s="21">
        <f t="shared" si="10"/>
        <v>5.0523272348328678</v>
      </c>
      <c r="AD70" s="21">
        <f t="shared" si="11"/>
        <v>9.6031995611904932</v>
      </c>
      <c r="AE70" s="21">
        <f t="shared" si="12"/>
        <v>1.5026767027717778</v>
      </c>
      <c r="AF70" s="21">
        <f t="shared" si="13"/>
        <v>-2.1453767013140226</v>
      </c>
      <c r="AG70" s="21">
        <f t="shared" si="14"/>
        <v>0</v>
      </c>
      <c r="AI70" s="21">
        <f t="shared" si="7"/>
        <v>0.93747247684252266</v>
      </c>
      <c r="AJ70" s="21">
        <f t="shared" si="16"/>
        <v>-3.934921519240878</v>
      </c>
      <c r="AK70" s="21">
        <f t="shared" si="5"/>
        <v>-5.1688581249791161</v>
      </c>
      <c r="AL70" s="21">
        <f t="shared" si="3"/>
        <v>-3.1358428462038326</v>
      </c>
      <c r="AM70" s="21"/>
    </row>
    <row r="71" spans="1:39">
      <c r="A71" s="1" t="s">
        <v>15</v>
      </c>
      <c r="B71" s="18">
        <v>40483</v>
      </c>
      <c r="C71" s="19">
        <v>1323396604</v>
      </c>
      <c r="D71" s="19">
        <v>1327113036</v>
      </c>
      <c r="E71" s="19">
        <v>1333349488</v>
      </c>
      <c r="F71" s="19">
        <v>1333932747</v>
      </c>
      <c r="G71" s="19">
        <v>1329006830</v>
      </c>
      <c r="H71" s="19">
        <v>1318014917</v>
      </c>
      <c r="K71" s="20">
        <f t="shared" si="18"/>
        <v>3.7164320000000002</v>
      </c>
      <c r="L71" s="20">
        <f t="shared" si="18"/>
        <v>6.2364519999999999</v>
      </c>
      <c r="M71" s="20">
        <f t="shared" si="18"/>
        <v>0.58325899999999997</v>
      </c>
      <c r="N71" s="20">
        <f t="shared" si="18"/>
        <v>-4.9259170000000001</v>
      </c>
      <c r="O71" s="20">
        <f t="shared" si="18"/>
        <v>-10.991913</v>
      </c>
      <c r="W71" s="22">
        <f t="shared" si="17"/>
        <v>2.219058740552211E-3</v>
      </c>
      <c r="X71" s="22">
        <f t="shared" si="17"/>
        <v>9.4556500677760464E-3</v>
      </c>
      <c r="Y71" s="22">
        <f t="shared" si="17"/>
        <v>1.2501710848680552E-2</v>
      </c>
      <c r="Z71" s="22">
        <f t="shared" si="17"/>
        <v>1.0466563345548147E-2</v>
      </c>
      <c r="AA71" s="22">
        <f t="shared" si="17"/>
        <v>1.0466563345548147E-2</v>
      </c>
      <c r="AC71" s="21">
        <f t="shared" si="10"/>
        <v>2.9366948013233132</v>
      </c>
      <c r="AD71" s="21">
        <f t="shared" si="11"/>
        <v>9.576880386983877</v>
      </c>
      <c r="AE71" s="21">
        <f t="shared" si="12"/>
        <v>4.0311464930266112</v>
      </c>
      <c r="AF71" s="21">
        <f t="shared" si="13"/>
        <v>-2.6933072942845033</v>
      </c>
      <c r="AG71" s="21">
        <f t="shared" si="14"/>
        <v>0</v>
      </c>
      <c r="AI71" s="21">
        <f t="shared" si="7"/>
        <v>-0.29052743161932748</v>
      </c>
      <c r="AJ71" s="21">
        <f t="shared" si="16"/>
        <v>-7.1150106372711699</v>
      </c>
      <c r="AK71" s="21">
        <f t="shared" si="5"/>
        <v>-5.2648336256934778</v>
      </c>
      <c r="AL71" s="21">
        <f t="shared" si="3"/>
        <v>-1.6419740047639386</v>
      </c>
      <c r="AM71" s="21"/>
    </row>
    <row r="72" spans="1:39">
      <c r="A72" s="1" t="s">
        <v>15</v>
      </c>
      <c r="B72" s="18">
        <v>40513</v>
      </c>
      <c r="C72" s="19">
        <v>1556941613.9999998</v>
      </c>
      <c r="D72" s="19">
        <v>1559530576.9999998</v>
      </c>
      <c r="E72" s="19">
        <v>1561493366.9999998</v>
      </c>
      <c r="F72" s="19">
        <v>1563514898.9999998</v>
      </c>
      <c r="G72" s="19">
        <v>1553501150.9999998</v>
      </c>
      <c r="H72" s="19">
        <v>1541609526.9999995</v>
      </c>
      <c r="K72" s="20">
        <f t="shared" si="18"/>
        <v>2.5889630000000001</v>
      </c>
      <c r="L72" s="20">
        <f t="shared" si="18"/>
        <v>1.96279</v>
      </c>
      <c r="M72" s="20">
        <f t="shared" si="18"/>
        <v>2.0215320000000001</v>
      </c>
      <c r="N72" s="20">
        <f t="shared" si="18"/>
        <v>-10.013748</v>
      </c>
      <c r="O72" s="20">
        <f t="shared" si="18"/>
        <v>-11.891624000000238</v>
      </c>
      <c r="W72" s="22">
        <f t="shared" si="17"/>
        <v>8.4412242522715817E-4</v>
      </c>
      <c r="X72" s="22">
        <f t="shared" si="17"/>
        <v>4.9584490963673761E-3</v>
      </c>
      <c r="Y72" s="22">
        <f t="shared" si="17"/>
        <v>7.6124325052748087E-3</v>
      </c>
      <c r="Z72" s="22">
        <f t="shared" si="17"/>
        <v>5.001137908434922E-3</v>
      </c>
      <c r="AA72" s="22">
        <f t="shared" si="17"/>
        <v>5.001137908434922E-3</v>
      </c>
      <c r="AC72" s="21">
        <f t="shared" si="10"/>
        <v>1.3142493311467658</v>
      </c>
      <c r="AD72" s="21">
        <f t="shared" si="11"/>
        <v>6.4057664078882972</v>
      </c>
      <c r="AE72" s="21">
        <f t="shared" si="12"/>
        <v>4.1320972121935604</v>
      </c>
      <c r="AF72" s="21">
        <f t="shared" si="13"/>
        <v>-4.0656332242333733</v>
      </c>
      <c r="AG72" s="21">
        <f t="shared" si="14"/>
        <v>0</v>
      </c>
      <c r="AI72" s="21">
        <f t="shared" si="7"/>
        <v>-2.1557666632128401</v>
      </c>
      <c r="AJ72" s="21">
        <f t="shared" si="16"/>
        <v>-2.2932991471054316</v>
      </c>
      <c r="AK72" s="21">
        <f t="shared" si="5"/>
        <v>-3.7651648388903514</v>
      </c>
      <c r="AL72" s="21">
        <f t="shared" si="3"/>
        <v>0.2658341695327</v>
      </c>
      <c r="AM72" s="21"/>
    </row>
    <row r="73" spans="1:39">
      <c r="A73" s="1" t="s">
        <v>15</v>
      </c>
      <c r="B73" s="18">
        <v>40544</v>
      </c>
      <c r="C73" s="19">
        <v>1408762000</v>
      </c>
      <c r="D73" s="19">
        <v>1409511663</v>
      </c>
      <c r="E73" s="19">
        <v>1413177761</v>
      </c>
      <c r="F73" s="19">
        <v>1416226174</v>
      </c>
      <c r="G73" s="19">
        <v>1406016889</v>
      </c>
      <c r="H73" s="19">
        <v>1398887967</v>
      </c>
      <c r="K73" s="20">
        <f t="shared" si="18"/>
        <v>0.74966299999999997</v>
      </c>
      <c r="L73" s="20">
        <f t="shared" si="18"/>
        <v>3.6660979999999999</v>
      </c>
      <c r="M73" s="20">
        <f t="shared" si="18"/>
        <v>3.048413</v>
      </c>
      <c r="N73" s="20">
        <f t="shared" si="18"/>
        <v>-10.209284999999999</v>
      </c>
      <c r="O73" s="20">
        <f t="shared" si="18"/>
        <v>-7.1289220000000002</v>
      </c>
      <c r="W73" s="22">
        <f t="shared" si="17"/>
        <v>1.6876096397733795E-4</v>
      </c>
      <c r="X73" s="22">
        <f t="shared" si="17"/>
        <v>2.2230432975015642E-3</v>
      </c>
      <c r="Y73" s="22">
        <f t="shared" si="17"/>
        <v>4.6396663924025512E-3</v>
      </c>
      <c r="Z73" s="22">
        <f t="shared" si="17"/>
        <v>2.6576686735468378E-3</v>
      </c>
      <c r="AA73" s="22">
        <f t="shared" si="17"/>
        <v>2.6576686735468378E-3</v>
      </c>
      <c r="AC73" s="21">
        <f t="shared" si="10"/>
        <v>0.23774403313464257</v>
      </c>
      <c r="AD73" s="21">
        <f t="shared" si="11"/>
        <v>2.8939948887402558</v>
      </c>
      <c r="AE73" s="21">
        <f t="shared" si="12"/>
        <v>3.4044467844189041</v>
      </c>
      <c r="AF73" s="21">
        <f t="shared" si="13"/>
        <v>-2.7921630704106124</v>
      </c>
      <c r="AG73" s="21">
        <f t="shared" si="14"/>
        <v>0</v>
      </c>
      <c r="AI73" s="21">
        <f t="shared" si="7"/>
        <v>-2.7965771739311869</v>
      </c>
      <c r="AJ73" s="21">
        <f t="shared" si="16"/>
        <v>-1.8433694892022183</v>
      </c>
      <c r="AK73" s="21">
        <f t="shared" si="5"/>
        <v>0.93229679022140033</v>
      </c>
      <c r="AL73" s="21">
        <f t="shared" si="3"/>
        <v>2.7429597421197056</v>
      </c>
      <c r="AM73" s="21"/>
    </row>
    <row r="74" spans="1:39">
      <c r="A74" s="1" t="s">
        <v>15</v>
      </c>
      <c r="B74" s="18">
        <v>40575</v>
      </c>
      <c r="C74" s="19">
        <v>1196881560</v>
      </c>
      <c r="D74" s="19">
        <v>1195357653</v>
      </c>
      <c r="E74" s="19">
        <v>1193194218</v>
      </c>
      <c r="F74" s="19">
        <v>1193395442</v>
      </c>
      <c r="G74" s="19">
        <v>1186830361</v>
      </c>
      <c r="H74" s="19">
        <v>1180891426.0000002</v>
      </c>
      <c r="K74" s="20">
        <f t="shared" si="18"/>
        <v>-1.5239069999999999</v>
      </c>
      <c r="L74" s="20">
        <f t="shared" si="18"/>
        <v>-2.1634350000000002</v>
      </c>
      <c r="M74" s="20">
        <f t="shared" si="18"/>
        <v>0.20122399999999999</v>
      </c>
      <c r="N74" s="20">
        <f t="shared" si="18"/>
        <v>-6.5650810000000002</v>
      </c>
      <c r="O74" s="20">
        <f t="shared" si="18"/>
        <v>-5.9389349999997618</v>
      </c>
      <c r="W74" s="22">
        <f t="shared" si="17"/>
        <v>-1.0624301113132343E-3</v>
      </c>
      <c r="X74" s="22">
        <f t="shared" si="17"/>
        <v>-1.5705114751382712E-4</v>
      </c>
      <c r="Y74" s="22">
        <f t="shared" si="17"/>
        <v>2.295430357700036E-3</v>
      </c>
      <c r="Z74" s="22">
        <f t="shared" si="17"/>
        <v>2.4079965074083253E-3</v>
      </c>
      <c r="AA74" s="22">
        <f t="shared" si="17"/>
        <v>2.4079965074083253E-3</v>
      </c>
      <c r="AC74" s="21">
        <f t="shared" si="10"/>
        <v>-1.2716030090195576</v>
      </c>
      <c r="AD74" s="21">
        <f t="shared" si="11"/>
        <v>1.0836313865834182</v>
      </c>
      <c r="AE74" s="21">
        <f t="shared" si="12"/>
        <v>2.9353298898315163</v>
      </c>
      <c r="AF74" s="21">
        <f t="shared" si="13"/>
        <v>0.13472834886605156</v>
      </c>
      <c r="AG74" s="21">
        <f t="shared" si="14"/>
        <v>0</v>
      </c>
      <c r="AI74" s="21">
        <f t="shared" si="7"/>
        <v>-9.1263792231988106E-3</v>
      </c>
      <c r="AJ74" s="21">
        <f t="shared" si="16"/>
        <v>-3.6252038772520501</v>
      </c>
      <c r="AK74" s="21">
        <f t="shared" si="5"/>
        <v>3.2974881059307593</v>
      </c>
      <c r="AL74" s="21">
        <f t="shared" si="3"/>
        <v>7.1940516667254926</v>
      </c>
      <c r="AM74" s="21"/>
    </row>
    <row r="75" spans="1:39">
      <c r="A75" s="1" t="s">
        <v>15</v>
      </c>
      <c r="B75" s="18">
        <v>40603</v>
      </c>
      <c r="C75" s="19">
        <v>1233399800</v>
      </c>
      <c r="D75" s="19">
        <v>1230204334</v>
      </c>
      <c r="E75" s="19">
        <v>1224619362</v>
      </c>
      <c r="F75" s="19">
        <v>1223088158</v>
      </c>
      <c r="G75" s="19">
        <v>1215170435</v>
      </c>
      <c r="H75" s="19">
        <v>1208590106</v>
      </c>
      <c r="K75" s="20">
        <f t="shared" si="18"/>
        <v>-3.1954660000000001</v>
      </c>
      <c r="L75" s="20">
        <f t="shared" si="18"/>
        <v>-5.5849719999999996</v>
      </c>
      <c r="M75" s="20">
        <f t="shared" si="18"/>
        <v>-1.531204</v>
      </c>
      <c r="N75" s="20">
        <f t="shared" si="18"/>
        <v>-7.9177229999999996</v>
      </c>
      <c r="O75" s="20">
        <f t="shared" si="18"/>
        <v>-6.5803289999999999</v>
      </c>
      <c r="W75" s="22">
        <f t="shared" si="17"/>
        <v>-3.0791190967788553E-3</v>
      </c>
      <c r="X75" s="22">
        <f t="shared" si="17"/>
        <v>-5.6967859731127191E-3</v>
      </c>
      <c r="Y75" s="22">
        <f t="shared" si="17"/>
        <v>-3.6012596008614013E-3</v>
      </c>
      <c r="Z75" s="22">
        <f t="shared" si="17"/>
        <v>-3.1781996044049601E-3</v>
      </c>
      <c r="AA75" s="22">
        <f t="shared" si="17"/>
        <v>-3.1781996044049601E-3</v>
      </c>
      <c r="AC75" s="21">
        <f t="shared" si="10"/>
        <v>-3.7977848781432209</v>
      </c>
      <c r="AD75" s="21">
        <f t="shared" si="11"/>
        <v>-3.2286298017368122</v>
      </c>
      <c r="AE75" s="21">
        <f t="shared" si="12"/>
        <v>2.5846218084295005</v>
      </c>
      <c r="AF75" s="21">
        <f t="shared" si="13"/>
        <v>0.52180211501737572</v>
      </c>
      <c r="AG75" s="21">
        <f t="shared" si="14"/>
        <v>0</v>
      </c>
      <c r="AI75" s="21">
        <f t="shared" si="7"/>
        <v>0.17240380471401173</v>
      </c>
      <c r="AJ75" s="21">
        <f t="shared" si="16"/>
        <v>2.2317298944683541</v>
      </c>
      <c r="AK75" s="21">
        <f t="shared" si="5"/>
        <v>3.480804326185722</v>
      </c>
      <c r="AL75" s="21">
        <f t="shared" si="3"/>
        <v>7.0533825949507944</v>
      </c>
      <c r="AM75" s="21"/>
    </row>
    <row r="76" spans="1:39">
      <c r="A76" s="1" t="s">
        <v>15</v>
      </c>
      <c r="B76" s="18">
        <v>40634</v>
      </c>
      <c r="C76" s="19">
        <v>965129135.99999988</v>
      </c>
      <c r="D76" s="19">
        <v>962373168.99999988</v>
      </c>
      <c r="E76" s="19">
        <v>948393281.99999988</v>
      </c>
      <c r="F76" s="19">
        <v>944131349.99999988</v>
      </c>
      <c r="G76" s="19">
        <v>937564808.99999988</v>
      </c>
      <c r="H76" s="19">
        <v>928058064.99999988</v>
      </c>
      <c r="K76" s="20">
        <f t="shared" si="18"/>
        <v>-2.7559670000000001</v>
      </c>
      <c r="L76" s="20">
        <f t="shared" si="18"/>
        <v>-13.979887</v>
      </c>
      <c r="M76" s="20">
        <f t="shared" si="18"/>
        <v>-4.2619319999999998</v>
      </c>
      <c r="N76" s="20">
        <f t="shared" si="18"/>
        <v>-6.566541</v>
      </c>
      <c r="O76" s="20">
        <f t="shared" si="18"/>
        <v>-9.5067439999999994</v>
      </c>
      <c r="W76" s="22">
        <f t="shared" ref="W76:AA87" si="19">Q40</f>
        <v>-9.7105289083036274E-4</v>
      </c>
      <c r="X76" s="22">
        <f t="shared" si="19"/>
        <v>-9.1950728231888438E-3</v>
      </c>
      <c r="Y76" s="22">
        <f t="shared" si="19"/>
        <v>-7.2826799484594857E-3</v>
      </c>
      <c r="Z76" s="22">
        <f t="shared" si="19"/>
        <v>-5.6522302274690192E-4</v>
      </c>
      <c r="AA76" s="22">
        <f t="shared" si="19"/>
        <v>-5.6522302274690192E-4</v>
      </c>
      <c r="AC76" s="21">
        <f t="shared" si="10"/>
        <v>-0.93719143753741019</v>
      </c>
      <c r="AD76" s="21">
        <f t="shared" si="11"/>
        <v>-7.9372412517639193</v>
      </c>
      <c r="AE76" s="21">
        <f t="shared" si="12"/>
        <v>1.8457060828801026</v>
      </c>
      <c r="AF76" s="21">
        <f t="shared" si="13"/>
        <v>6.4832133988302019</v>
      </c>
      <c r="AG76" s="21">
        <f t="shared" si="14"/>
        <v>0</v>
      </c>
      <c r="AI76" s="21">
        <f t="shared" si="7"/>
        <v>-1.6497730928674346</v>
      </c>
      <c r="AJ76" s="21">
        <f t="shared" si="16"/>
        <v>7.3680424502753485</v>
      </c>
      <c r="AK76" s="21">
        <f t="shared" si="5"/>
        <v>3.2052902435372337</v>
      </c>
      <c r="AL76" s="21">
        <f t="shared" si="3"/>
        <v>5.1474221896935459</v>
      </c>
      <c r="AM76" s="21"/>
    </row>
    <row r="77" spans="1:39">
      <c r="A77" s="1" t="s">
        <v>15</v>
      </c>
      <c r="B77" s="18">
        <v>40664</v>
      </c>
      <c r="C77" s="19">
        <v>950521154.99999988</v>
      </c>
      <c r="D77" s="19">
        <v>954178054.99999988</v>
      </c>
      <c r="E77" s="19">
        <v>942956669.99999976</v>
      </c>
      <c r="F77" s="19">
        <v>938058836.99999976</v>
      </c>
      <c r="G77" s="19">
        <v>931854534.99999988</v>
      </c>
      <c r="H77" s="19">
        <v>922601475.99999976</v>
      </c>
      <c r="K77" s="20">
        <f t="shared" si="18"/>
        <v>3.6568999999999998</v>
      </c>
      <c r="L77" s="20">
        <f t="shared" si="18"/>
        <v>-11.221385000000119</v>
      </c>
      <c r="M77" s="20">
        <f t="shared" si="18"/>
        <v>-4.8978330000000003</v>
      </c>
      <c r="N77" s="20">
        <f t="shared" si="18"/>
        <v>-6.2043019999998812</v>
      </c>
      <c r="O77" s="20">
        <f t="shared" si="18"/>
        <v>-9.2530590000001194</v>
      </c>
      <c r="W77" s="22">
        <f t="shared" si="19"/>
        <v>1.803666342164587E-3</v>
      </c>
      <c r="X77" s="22">
        <f t="shared" si="19"/>
        <v>-7.7986776319918176E-4</v>
      </c>
      <c r="Y77" s="22">
        <f t="shared" si="19"/>
        <v>-1.6734854931204889E-4</v>
      </c>
      <c r="Z77" s="22">
        <f t="shared" si="19"/>
        <v>7.7622914726741439E-3</v>
      </c>
      <c r="AA77" s="22">
        <f t="shared" si="19"/>
        <v>7.7622914726741439E-3</v>
      </c>
      <c r="AC77" s="21">
        <f t="shared" si="10"/>
        <v>1.7144230147889081</v>
      </c>
      <c r="AD77" s="21">
        <f t="shared" si="11"/>
        <v>-2.4557038218122607</v>
      </c>
      <c r="AE77" s="21">
        <f t="shared" si="12"/>
        <v>0.58221247064368931</v>
      </c>
      <c r="AF77" s="21">
        <f t="shared" si="13"/>
        <v>7.5372905924325408</v>
      </c>
      <c r="AG77" s="21">
        <f t="shared" si="14"/>
        <v>0</v>
      </c>
      <c r="AI77" s="21">
        <f t="shared" si="7"/>
        <v>1.9833513233276931</v>
      </c>
      <c r="AJ77" s="21">
        <f t="shared" si="16"/>
        <v>9.0485134124609221</v>
      </c>
      <c r="AK77" s="21">
        <f t="shared" si="5"/>
        <v>3.1521435904872139</v>
      </c>
      <c r="AL77" s="21">
        <f t="shared" si="3"/>
        <v>2.9184320829520844</v>
      </c>
      <c r="AM77" s="21"/>
    </row>
    <row r="78" spans="1:39">
      <c r="A78" s="1" t="s">
        <v>15</v>
      </c>
      <c r="B78" s="18">
        <v>40695</v>
      </c>
      <c r="C78" s="19">
        <v>896387460.99999988</v>
      </c>
      <c r="D78" s="19">
        <v>896123492</v>
      </c>
      <c r="E78" s="19">
        <v>890232650.99999988</v>
      </c>
      <c r="F78" s="19">
        <v>884726187.99999988</v>
      </c>
      <c r="G78" s="19">
        <v>877682154.99999988</v>
      </c>
      <c r="H78" s="19">
        <v>868437340.99999988</v>
      </c>
      <c r="K78" s="20">
        <f t="shared" si="18"/>
        <v>-0.26396899999988077</v>
      </c>
      <c r="L78" s="20">
        <f t="shared" si="18"/>
        <v>-5.890841000000119</v>
      </c>
      <c r="M78" s="20">
        <f t="shared" si="18"/>
        <v>-5.5064630000000001</v>
      </c>
      <c r="N78" s="20">
        <f t="shared" si="18"/>
        <v>-7.0440329999999998</v>
      </c>
      <c r="O78" s="20">
        <f t="shared" si="18"/>
        <v>-9.2448139999999999</v>
      </c>
      <c r="W78" s="22">
        <f t="shared" si="19"/>
        <v>-3.0024361941109906E-3</v>
      </c>
      <c r="X78" s="22">
        <f t="shared" si="19"/>
        <v>-4.5341465874064206E-3</v>
      </c>
      <c r="Y78" s="22">
        <f t="shared" si="19"/>
        <v>-8.3967022775190553E-3</v>
      </c>
      <c r="Z78" s="22">
        <f t="shared" si="19"/>
        <v>-1.8361936044414655E-3</v>
      </c>
      <c r="AA78" s="22">
        <f t="shared" si="19"/>
        <v>-1.8361936044414655E-3</v>
      </c>
      <c r="AC78" s="21">
        <f t="shared" si="10"/>
        <v>-2.6913461568536534</v>
      </c>
      <c r="AD78" s="21">
        <f t="shared" si="11"/>
        <v>-1.3730059904334015</v>
      </c>
      <c r="AE78" s="21">
        <f t="shared" si="12"/>
        <v>-3.4623464880311681</v>
      </c>
      <c r="AF78" s="21">
        <f t="shared" si="13"/>
        <v>5.8807577123284993</v>
      </c>
      <c r="AG78" s="21">
        <f t="shared" si="14"/>
        <v>0</v>
      </c>
      <c r="AI78" s="21">
        <f t="shared" si="7"/>
        <v>4.807225136345866</v>
      </c>
      <c r="AJ78" s="21">
        <f t="shared" si="16"/>
        <v>7.8853353757631321</v>
      </c>
      <c r="AK78" s="21">
        <f t="shared" si="5"/>
        <v>2.5040348873257505</v>
      </c>
      <c r="AL78" s="21">
        <f t="shared" si="3"/>
        <v>0.81372390221691149</v>
      </c>
      <c r="AM78" s="21"/>
    </row>
    <row r="79" spans="1:39">
      <c r="A79" s="1" t="s">
        <v>15</v>
      </c>
      <c r="B79" s="18">
        <v>40725</v>
      </c>
      <c r="C79" s="19">
        <v>912802208</v>
      </c>
      <c r="D79" s="19">
        <v>910751701.99999988</v>
      </c>
      <c r="E79" s="19">
        <v>904227208.99999988</v>
      </c>
      <c r="F79" s="19">
        <v>895897435.99999988</v>
      </c>
      <c r="G79" s="19">
        <v>889504513.99999988</v>
      </c>
      <c r="H79" s="19">
        <v>875728662.99999988</v>
      </c>
      <c r="K79" s="20">
        <f t="shared" si="18"/>
        <v>-2.0505060000001194</v>
      </c>
      <c r="L79" s="20">
        <f t="shared" si="18"/>
        <v>-6.5244929999999997</v>
      </c>
      <c r="M79" s="20">
        <f t="shared" si="18"/>
        <v>-8.3297729999999994</v>
      </c>
      <c r="N79" s="20">
        <f t="shared" si="18"/>
        <v>-6.3929220000000004</v>
      </c>
      <c r="O79" s="20">
        <f t="shared" si="18"/>
        <v>-13.775850999999999</v>
      </c>
      <c r="W79" s="22">
        <f t="shared" si="19"/>
        <v>3.1176182596062707E-4</v>
      </c>
      <c r="X79" s="22">
        <f t="shared" si="19"/>
        <v>-4.6277120374638801E-3</v>
      </c>
      <c r="Y79" s="22">
        <f t="shared" si="19"/>
        <v>-1.0498064324215189E-2</v>
      </c>
      <c r="Z79" s="22">
        <f t="shared" si="19"/>
        <v>-6.3125296422847262E-3</v>
      </c>
      <c r="AA79" s="22">
        <f t="shared" si="19"/>
        <v>-6.3125296422847262E-3</v>
      </c>
      <c r="AC79" s="21">
        <f t="shared" si="10"/>
        <v>0.2845768831069721</v>
      </c>
      <c r="AD79" s="21">
        <f t="shared" si="11"/>
        <v>-4.5087626488921808</v>
      </c>
      <c r="AE79" s="21">
        <f t="shared" si="12"/>
        <v>-5.3584705290844434</v>
      </c>
      <c r="AF79" s="21">
        <f t="shared" si="13"/>
        <v>3.8205652993267041</v>
      </c>
      <c r="AG79" s="21">
        <f t="shared" si="14"/>
        <v>0</v>
      </c>
      <c r="AI79" s="21">
        <f t="shared" si="7"/>
        <v>4.4148161026332176</v>
      </c>
      <c r="AJ79" s="21">
        <f t="shared" si="16"/>
        <v>4.9880800909034821</v>
      </c>
      <c r="AK79" s="21">
        <f t="shared" si="5"/>
        <v>2.0175803067520444</v>
      </c>
      <c r="AL79" s="21"/>
      <c r="AM79" s="21"/>
    </row>
    <row r="80" spans="1:39">
      <c r="A80" s="1" t="s">
        <v>15</v>
      </c>
      <c r="B80" s="18">
        <v>40756</v>
      </c>
      <c r="C80" s="19">
        <v>908870875</v>
      </c>
      <c r="D80" s="19">
        <v>907363898</v>
      </c>
      <c r="E80" s="19">
        <v>895240724</v>
      </c>
      <c r="F80" s="19">
        <v>883758795</v>
      </c>
      <c r="G80" s="19">
        <v>876807299</v>
      </c>
      <c r="H80" s="19">
        <v>862936472</v>
      </c>
      <c r="K80" s="20">
        <f t="shared" si="18"/>
        <v>-1.506977</v>
      </c>
      <c r="L80" s="20">
        <f t="shared" si="18"/>
        <v>-12.123174000000001</v>
      </c>
      <c r="M80" s="20">
        <f t="shared" si="18"/>
        <v>-11.481928999999999</v>
      </c>
      <c r="N80" s="20">
        <f t="shared" si="18"/>
        <v>-6.9514959999999997</v>
      </c>
      <c r="O80" s="20">
        <f t="shared" si="18"/>
        <v>-13.870827</v>
      </c>
      <c r="W80" s="22">
        <f t="shared" si="19"/>
        <v>5.6534082917779286E-3</v>
      </c>
      <c r="X80" s="22">
        <f t="shared" si="19"/>
        <v>7.173568305753537E-3</v>
      </c>
      <c r="Y80" s="22">
        <f t="shared" si="19"/>
        <v>1.392296543340968E-3</v>
      </c>
      <c r="Z80" s="22">
        <f t="shared" si="19"/>
        <v>2.7773593640074584E-3</v>
      </c>
      <c r="AA80" s="22">
        <f t="shared" si="19"/>
        <v>2.7773593640074584E-3</v>
      </c>
      <c r="AC80" s="21">
        <f t="shared" si="10"/>
        <v>5.1382181408804612</v>
      </c>
      <c r="AD80" s="21">
        <f t="shared" si="11"/>
        <v>1.3816291620420236</v>
      </c>
      <c r="AE80" s="21">
        <f t="shared" si="12"/>
        <v>-5.2544295253167039</v>
      </c>
      <c r="AF80" s="21">
        <f t="shared" si="13"/>
        <v>1.2588432577491213</v>
      </c>
      <c r="AG80" s="21">
        <f t="shared" si="14"/>
        <v>0</v>
      </c>
      <c r="AI80" s="21">
        <f t="shared" si="7"/>
        <v>4.0314886185615766</v>
      </c>
      <c r="AJ80" s="21">
        <f t="shared" si="16"/>
        <v>2.4684953658247166</v>
      </c>
      <c r="AK80" s="21">
        <f t="shared" si="5"/>
        <v>0.73200632994691572</v>
      </c>
      <c r="AL80" s="21"/>
      <c r="AM80" s="21"/>
    </row>
    <row r="81" spans="1:39">
      <c r="A81" s="1" t="s">
        <v>15</v>
      </c>
      <c r="B81" s="18">
        <v>40787</v>
      </c>
      <c r="C81" s="19">
        <v>913323323</v>
      </c>
      <c r="D81" s="19">
        <v>912849983</v>
      </c>
      <c r="E81" s="19">
        <v>909006054</v>
      </c>
      <c r="F81" s="19">
        <v>895527811.99999988</v>
      </c>
      <c r="G81" s="19">
        <v>888810723.99999988</v>
      </c>
      <c r="H81" s="19">
        <v>876014629.99999988</v>
      </c>
      <c r="K81" s="20">
        <f t="shared" si="18"/>
        <v>-0.47333999999999998</v>
      </c>
      <c r="L81" s="20">
        <f t="shared" si="18"/>
        <v>-3.8439290000000002</v>
      </c>
      <c r="M81" s="20">
        <f t="shared" si="18"/>
        <v>-13.478242000000119</v>
      </c>
      <c r="N81" s="20">
        <f t="shared" si="18"/>
        <v>-6.7170880000000004</v>
      </c>
      <c r="O81" s="20">
        <f t="shared" si="18"/>
        <v>-12.796094</v>
      </c>
      <c r="W81" s="22">
        <f t="shared" si="19"/>
        <v>4.5904048836057027E-3</v>
      </c>
      <c r="X81" s="22">
        <f t="shared" si="19"/>
        <v>1.2308336968230195E-2</v>
      </c>
      <c r="Y81" s="22">
        <f t="shared" si="19"/>
        <v>8.3670262689489738E-3</v>
      </c>
      <c r="Z81" s="22">
        <f t="shared" si="19"/>
        <v>7.0139932281501833E-3</v>
      </c>
      <c r="AA81" s="22">
        <f t="shared" si="19"/>
        <v>7.0028595524655656E-3</v>
      </c>
      <c r="AC81" s="21">
        <f t="shared" si="10"/>
        <v>4.1925238422101883</v>
      </c>
      <c r="AD81" s="21">
        <f t="shared" si="11"/>
        <v>7.0489673782175588</v>
      </c>
      <c r="AE81" s="21">
        <f t="shared" si="12"/>
        <v>-3.5996909848429786</v>
      </c>
      <c r="AF81" s="21">
        <f t="shared" si="13"/>
        <v>-1.235756632951146</v>
      </c>
      <c r="AG81" s="21">
        <f t="shared" si="14"/>
        <v>-1.0168645673479304E-2</v>
      </c>
      <c r="AI81" s="21">
        <f t="shared" si="7"/>
        <v>2.0465875364717472</v>
      </c>
      <c r="AJ81" s="21">
        <f t="shared" si="16"/>
        <v>0.53257157971977875</v>
      </c>
      <c r="AK81" s="21">
        <f t="shared" si="5"/>
        <v>-3.0480405858308655</v>
      </c>
      <c r="AL81" s="21"/>
      <c r="AM81" s="21"/>
    </row>
    <row r="82" spans="1:39">
      <c r="A82" s="1" t="s">
        <v>15</v>
      </c>
      <c r="B82" s="18">
        <v>40817</v>
      </c>
      <c r="C82" s="19">
        <v>1045876092.9999999</v>
      </c>
      <c r="D82" s="19">
        <v>1046296674.9999999</v>
      </c>
      <c r="E82" s="19">
        <v>1044775163.9999999</v>
      </c>
      <c r="F82" s="19">
        <v>1033644791</v>
      </c>
      <c r="G82" s="19">
        <v>1024965017</v>
      </c>
      <c r="H82" s="19">
        <v>1018821631</v>
      </c>
      <c r="K82" s="20">
        <f t="shared" si="18"/>
        <v>0.42058200000000001</v>
      </c>
      <c r="L82" s="20">
        <f t="shared" si="18"/>
        <v>-1.5215110000000001</v>
      </c>
      <c r="M82" s="20">
        <f t="shared" si="18"/>
        <v>-11.130372999999882</v>
      </c>
      <c r="N82" s="20">
        <f t="shared" si="18"/>
        <v>-8.6797740000000001</v>
      </c>
      <c r="O82" s="20">
        <f t="shared" si="18"/>
        <v>-6.1433859999999996</v>
      </c>
      <c r="W82" s="22">
        <f t="shared" si="19"/>
        <v>4.6158857809134243E-3</v>
      </c>
      <c r="X82" s="22">
        <f t="shared" si="19"/>
        <v>1.3389520235974527E-2</v>
      </c>
      <c r="Y82" s="22">
        <f t="shared" si="19"/>
        <v>1.476238935217372E-2</v>
      </c>
      <c r="Z82" s="22">
        <f t="shared" si="19"/>
        <v>1.2802339389054906E-2</v>
      </c>
      <c r="AA82" s="22">
        <f t="shared" si="19"/>
        <v>1.2802339389054906E-2</v>
      </c>
      <c r="AC82" s="21">
        <f t="shared" si="10"/>
        <v>4.8276445862759854</v>
      </c>
      <c r="AD82" s="21">
        <f t="shared" si="11"/>
        <v>9.1761345252694895</v>
      </c>
      <c r="AE82" s="21">
        <f t="shared" si="12"/>
        <v>1.4358509874507757</v>
      </c>
      <c r="AF82" s="21">
        <f t="shared" si="13"/>
        <v>-2.0499693975115001</v>
      </c>
      <c r="AG82" s="21">
        <f t="shared" si="14"/>
        <v>0</v>
      </c>
      <c r="AI82" s="21">
        <f t="shared" si="7"/>
        <v>0.79667599623133367</v>
      </c>
      <c r="AJ82" s="21">
        <f t="shared" si="16"/>
        <v>-3.8543362246912816</v>
      </c>
      <c r="AK82" s="21">
        <f t="shared" si="5"/>
        <v>-5.1618886146006311</v>
      </c>
      <c r="AL82" s="21"/>
      <c r="AM82" s="21"/>
    </row>
    <row r="83" spans="1:39">
      <c r="A83" s="1" t="s">
        <v>15</v>
      </c>
      <c r="B83" s="18">
        <v>40848</v>
      </c>
      <c r="C83" s="19">
        <v>1150448703</v>
      </c>
      <c r="D83" s="19">
        <v>1152239111</v>
      </c>
      <c r="E83" s="19">
        <v>1152118396</v>
      </c>
      <c r="F83" s="19">
        <v>1144148012</v>
      </c>
      <c r="G83" s="19">
        <v>1134332604.0000002</v>
      </c>
      <c r="H83" s="19">
        <v>1130243762</v>
      </c>
      <c r="K83" s="20">
        <f t="shared" si="18"/>
        <v>1.790408</v>
      </c>
      <c r="L83" s="20">
        <f t="shared" si="18"/>
        <v>-0.120715</v>
      </c>
      <c r="M83" s="20">
        <f t="shared" si="18"/>
        <v>-7.9703840000000001</v>
      </c>
      <c r="N83" s="20">
        <f t="shared" si="18"/>
        <v>-9.8154079999997617</v>
      </c>
      <c r="O83" s="20">
        <f t="shared" si="18"/>
        <v>-4.0888420000002386</v>
      </c>
      <c r="W83" s="22">
        <f t="shared" si="19"/>
        <v>2.219058740552211E-3</v>
      </c>
      <c r="X83" s="22">
        <f t="shared" si="19"/>
        <v>9.4556500677760464E-3</v>
      </c>
      <c r="Y83" s="22">
        <f t="shared" si="19"/>
        <v>1.2501710848680552E-2</v>
      </c>
      <c r="Z83" s="22">
        <f t="shared" si="19"/>
        <v>1.0466563345548147E-2</v>
      </c>
      <c r="AA83" s="22">
        <f t="shared" si="19"/>
        <v>1.0466563345548147E-2</v>
      </c>
      <c r="AC83" s="21">
        <f t="shared" si="10"/>
        <v>2.5529132499491047</v>
      </c>
      <c r="AD83" s="21">
        <f t="shared" si="11"/>
        <v>8.3253271065457088</v>
      </c>
      <c r="AE83" s="21">
        <f t="shared" si="12"/>
        <v>3.5043366746507569</v>
      </c>
      <c r="AF83" s="21">
        <f t="shared" si="13"/>
        <v>-2.3413328053923639</v>
      </c>
      <c r="AG83" s="21">
        <f t="shared" si="14"/>
        <v>0</v>
      </c>
      <c r="AI83" s="21">
        <f t="shared" si="7"/>
        <v>-0.33343309829514822</v>
      </c>
      <c r="AJ83" s="21">
        <f t="shared" si="16"/>
        <v>-7.5824656010788276</v>
      </c>
      <c r="AK83" s="21">
        <f t="shared" si="5"/>
        <v>-5.2380186676883804</v>
      </c>
      <c r="AL83" s="21"/>
      <c r="AM83" s="21"/>
    </row>
    <row r="84" spans="1:39">
      <c r="A84" s="1" t="s">
        <v>15</v>
      </c>
      <c r="B84" s="18">
        <v>40878</v>
      </c>
      <c r="C84" s="19">
        <v>1310554395</v>
      </c>
      <c r="D84" s="19">
        <v>1311473519.9999998</v>
      </c>
      <c r="E84" s="19">
        <v>1310274716.9999998</v>
      </c>
      <c r="F84" s="19">
        <v>1304087925.9999998</v>
      </c>
      <c r="G84" s="19">
        <v>1293664111.9999998</v>
      </c>
      <c r="H84" s="19">
        <v>1287860581.9999998</v>
      </c>
      <c r="K84" s="20">
        <f t="shared" si="18"/>
        <v>0.9191249999997616</v>
      </c>
      <c r="L84" s="20">
        <f t="shared" si="18"/>
        <v>-1.1988030000000001</v>
      </c>
      <c r="M84" s="20">
        <f t="shared" si="18"/>
        <v>-6.1867910000000004</v>
      </c>
      <c r="N84" s="20">
        <f t="shared" si="18"/>
        <v>-10.423814</v>
      </c>
      <c r="O84" s="20">
        <f t="shared" si="18"/>
        <v>-5.8035300000000003</v>
      </c>
      <c r="W84" s="22">
        <f t="shared" si="19"/>
        <v>8.4412242522715817E-4</v>
      </c>
      <c r="X84" s="22">
        <f t="shared" si="19"/>
        <v>4.9584490963673761E-3</v>
      </c>
      <c r="Y84" s="22">
        <f t="shared" si="19"/>
        <v>7.6124325052748087E-3</v>
      </c>
      <c r="Z84" s="22">
        <f t="shared" si="19"/>
        <v>5.001137908434922E-3</v>
      </c>
      <c r="AA84" s="22">
        <f t="shared" si="19"/>
        <v>5.001137908434922E-3</v>
      </c>
      <c r="AC84" s="21">
        <f t="shared" si="10"/>
        <v>1.1062683542995111</v>
      </c>
      <c r="AD84" s="21">
        <f t="shared" si="11"/>
        <v>5.3920489013285327</v>
      </c>
      <c r="AE84" s="21">
        <f t="shared" si="12"/>
        <v>3.4781896208007179</v>
      </c>
      <c r="AF84" s="21">
        <f t="shared" si="13"/>
        <v>-3.4222436105282679</v>
      </c>
      <c r="AG84" s="21">
        <f t="shared" si="14"/>
        <v>0</v>
      </c>
      <c r="AI84" s="21">
        <f t="shared" si="7"/>
        <v>-2.1377698054667791</v>
      </c>
      <c r="AJ84" s="21">
        <f t="shared" si="16"/>
        <v>-2.3360097512156162</v>
      </c>
      <c r="AK84" s="21">
        <f t="shared" si="5"/>
        <v>-0.52253770043919434</v>
      </c>
      <c r="AL84" s="21"/>
      <c r="AM84" s="21"/>
    </row>
    <row r="85" spans="1:39">
      <c r="A85" s="1" t="s">
        <v>15</v>
      </c>
      <c r="B85" s="18">
        <v>40909</v>
      </c>
      <c r="C85" s="19">
        <v>1313803586.9999998</v>
      </c>
      <c r="D85" s="19">
        <v>1313012331</v>
      </c>
      <c r="E85" s="19">
        <v>1311207154</v>
      </c>
      <c r="F85" s="19">
        <v>1305715492</v>
      </c>
      <c r="G85" s="19">
        <v>1293416949</v>
      </c>
      <c r="H85" s="19">
        <v>1286364032.9999998</v>
      </c>
      <c r="K85" s="20">
        <f t="shared" si="18"/>
        <v>-0.79125599999976159</v>
      </c>
      <c r="L85" s="20">
        <f t="shared" si="18"/>
        <v>-1.805177</v>
      </c>
      <c r="M85" s="20">
        <f t="shared" si="18"/>
        <v>-5.4916619999999998</v>
      </c>
      <c r="N85" s="20">
        <f t="shared" si="18"/>
        <v>-12.298543</v>
      </c>
      <c r="O85" s="20">
        <f t="shared" si="18"/>
        <v>-7.0529160000002387</v>
      </c>
      <c r="W85" s="22">
        <f t="shared" si="19"/>
        <v>1.6876096397733795E-4</v>
      </c>
      <c r="X85" s="22">
        <f t="shared" si="19"/>
        <v>2.2230432975015642E-3</v>
      </c>
      <c r="Y85" s="22">
        <f t="shared" si="19"/>
        <v>4.6396663924025512E-3</v>
      </c>
      <c r="Z85" s="22">
        <f t="shared" si="19"/>
        <v>2.6576686735468378E-3</v>
      </c>
      <c r="AA85" s="22">
        <f t="shared" si="19"/>
        <v>2.6576686735468378E-3</v>
      </c>
      <c r="AC85" s="21">
        <f t="shared" si="10"/>
        <v>0.22171875981900432</v>
      </c>
      <c r="AD85" s="21">
        <f t="shared" si="11"/>
        <v>2.6989234984948585</v>
      </c>
      <c r="AE85" s="21">
        <f t="shared" si="12"/>
        <v>3.1749680905079574</v>
      </c>
      <c r="AF85" s="21">
        <f t="shared" si="13"/>
        <v>-2.6039557124584531</v>
      </c>
      <c r="AG85" s="21">
        <f t="shared" si="14"/>
        <v>0</v>
      </c>
      <c r="AI85" s="21">
        <f t="shared" si="7"/>
        <v>-2.6734556523437134</v>
      </c>
      <c r="AJ85" s="21">
        <f t="shared" si="16"/>
        <v>-1.8392898564748164</v>
      </c>
      <c r="AK85" s="21"/>
      <c r="AL85" s="21"/>
      <c r="AM85" s="21"/>
    </row>
    <row r="86" spans="1:39">
      <c r="A86" s="1" t="s">
        <v>15</v>
      </c>
      <c r="B86" s="18">
        <v>40940</v>
      </c>
      <c r="C86" s="19">
        <v>1284253328</v>
      </c>
      <c r="D86" s="19">
        <v>1283390137</v>
      </c>
      <c r="E86" s="19">
        <v>1280500660.0000002</v>
      </c>
      <c r="F86" s="19">
        <v>1276316035</v>
      </c>
      <c r="G86" s="19">
        <v>1262843162.0000002</v>
      </c>
      <c r="H86" s="19">
        <v>1257514908</v>
      </c>
      <c r="K86" s="20">
        <f t="shared" si="18"/>
        <v>-0.86319100000000004</v>
      </c>
      <c r="L86" s="20">
        <f t="shared" si="18"/>
        <v>-2.8894769999997614</v>
      </c>
      <c r="M86" s="20">
        <f t="shared" si="18"/>
        <v>-4.1846250000002385</v>
      </c>
      <c r="N86" s="20">
        <f t="shared" si="18"/>
        <v>-13.472872999999762</v>
      </c>
      <c r="O86" s="20">
        <f t="shared" si="18"/>
        <v>-5.3282540000002383</v>
      </c>
      <c r="W86" s="22">
        <f t="shared" si="19"/>
        <v>-1.0624301113132343E-3</v>
      </c>
      <c r="X86" s="22">
        <f t="shared" si="19"/>
        <v>-1.5705114751382712E-4</v>
      </c>
      <c r="Y86" s="22">
        <f t="shared" si="19"/>
        <v>2.295430357700036E-3</v>
      </c>
      <c r="Z86" s="22">
        <f t="shared" si="19"/>
        <v>2.4079965074083253E-3</v>
      </c>
      <c r="AA86" s="22">
        <f t="shared" si="19"/>
        <v>2.4079965074083253E-3</v>
      </c>
      <c r="AC86" s="21">
        <f t="shared" si="10"/>
        <v>-1.3644294062214317</v>
      </c>
      <c r="AD86" s="21">
        <f t="shared" si="11"/>
        <v>1.1627359473605803</v>
      </c>
      <c r="AE86" s="21">
        <f t="shared" si="12"/>
        <v>3.1496075349293533</v>
      </c>
      <c r="AF86" s="21">
        <f t="shared" si="13"/>
        <v>0.14456345238301704</v>
      </c>
      <c r="AG86" s="21">
        <f t="shared" si="14"/>
        <v>0</v>
      </c>
      <c r="AI86" s="21">
        <f t="shared" si="7"/>
        <v>-3.8202361411230679E-2</v>
      </c>
      <c r="AJ86" s="21">
        <f t="shared" si="16"/>
        <v>-3.6215743618173546</v>
      </c>
      <c r="AK86" s="21"/>
      <c r="AL86" s="21"/>
      <c r="AM86" s="21"/>
    </row>
    <row r="87" spans="1:39">
      <c r="A87" s="1" t="s">
        <v>15</v>
      </c>
      <c r="B87" s="18">
        <v>40969</v>
      </c>
      <c r="C87" s="19">
        <v>1160712947.9999998</v>
      </c>
      <c r="D87" s="19">
        <v>1160457788</v>
      </c>
      <c r="E87" s="19">
        <v>1153307492</v>
      </c>
      <c r="F87" s="19">
        <v>1149958719</v>
      </c>
      <c r="G87" s="19">
        <v>1139794304</v>
      </c>
      <c r="H87" s="19">
        <v>1133793087</v>
      </c>
      <c r="K87" s="20">
        <f t="shared" si="18"/>
        <v>-0.25515999999976158</v>
      </c>
      <c r="L87" s="20">
        <f t="shared" si="18"/>
        <v>-7.150296</v>
      </c>
      <c r="M87" s="20">
        <f t="shared" si="18"/>
        <v>-3.348773</v>
      </c>
      <c r="N87" s="20">
        <f t="shared" si="18"/>
        <v>-10.164415</v>
      </c>
      <c r="O87" s="20">
        <f t="shared" si="18"/>
        <v>-6.0012169999999996</v>
      </c>
      <c r="W87" s="22">
        <f t="shared" si="19"/>
        <v>-3.0791190967788553E-3</v>
      </c>
      <c r="X87" s="22">
        <f t="shared" si="19"/>
        <v>-5.6967859731127191E-3</v>
      </c>
      <c r="Y87" s="22">
        <f t="shared" si="19"/>
        <v>-3.6012596008614013E-3</v>
      </c>
      <c r="Z87" s="22">
        <f t="shared" si="19"/>
        <v>-3.1781996044049601E-3</v>
      </c>
      <c r="AA87" s="22">
        <f t="shared" si="19"/>
        <v>-3.1781996044049601E-3</v>
      </c>
      <c r="AC87" s="21">
        <f t="shared" si="10"/>
        <v>-3.5739734040652817</v>
      </c>
      <c r="AD87" s="21">
        <f t="shared" si="11"/>
        <v>-3.0383598369114302</v>
      </c>
      <c r="AE87" s="21">
        <f t="shared" si="12"/>
        <v>2.4323045931475722</v>
      </c>
      <c r="AF87" s="21">
        <f t="shared" si="13"/>
        <v>0.4910512156678255</v>
      </c>
      <c r="AG87" s="21">
        <f t="shared" si="14"/>
        <v>0</v>
      </c>
      <c r="AI87" s="21">
        <f t="shared" si="7"/>
        <v>0.19812334884324667</v>
      </c>
      <c r="AJ87" s="21">
        <f t="shared" si="16"/>
        <v>1.1678914398936715</v>
      </c>
      <c r="AK87" s="21"/>
      <c r="AL87" s="21"/>
      <c r="AM87" s="21"/>
    </row>
    <row r="88" spans="1:39">
      <c r="A88" s="1" t="s">
        <v>15</v>
      </c>
      <c r="B88" s="18">
        <v>41000</v>
      </c>
      <c r="C88" s="19">
        <v>1030907328.9999999</v>
      </c>
      <c r="D88" s="19">
        <v>1030861502.9999999</v>
      </c>
      <c r="E88" s="19">
        <v>1023442326.9999999</v>
      </c>
      <c r="F88" s="19">
        <v>1019776960.9999999</v>
      </c>
      <c r="G88" s="19">
        <v>1010217532.9999999</v>
      </c>
      <c r="H88" s="19">
        <v>1003404554.9999999</v>
      </c>
      <c r="K88" s="20">
        <f t="shared" si="18"/>
        <v>-4.5825999999999999E-2</v>
      </c>
      <c r="L88" s="20">
        <f t="shared" si="18"/>
        <v>-7.4191760000000002</v>
      </c>
      <c r="M88" s="20">
        <f t="shared" si="18"/>
        <v>-3.6653660000000001</v>
      </c>
      <c r="N88" s="20">
        <f t="shared" si="18"/>
        <v>-9.5594280000000005</v>
      </c>
      <c r="O88" s="20">
        <f t="shared" si="18"/>
        <v>-6.8129780000000002</v>
      </c>
      <c r="W88" s="22">
        <f t="shared" ref="W88:AA92" si="20">Q40</f>
        <v>-9.7105289083036274E-4</v>
      </c>
      <c r="X88" s="22">
        <f t="shared" si="20"/>
        <v>-9.1950728231888438E-3</v>
      </c>
      <c r="Y88" s="22">
        <f t="shared" si="20"/>
        <v>-7.2826799484594857E-3</v>
      </c>
      <c r="Z88" s="22">
        <f t="shared" si="20"/>
        <v>-5.6522302274690192E-4</v>
      </c>
      <c r="AA88" s="22">
        <f t="shared" si="20"/>
        <v>-5.6522302274690192E-4</v>
      </c>
      <c r="AC88" s="21">
        <f t="shared" si="10"/>
        <v>-1.0010655420036576</v>
      </c>
      <c r="AD88" s="21">
        <f t="shared" si="11"/>
        <v>-8.4782024221104422</v>
      </c>
      <c r="AE88" s="21">
        <f t="shared" si="12"/>
        <v>1.9714998304858744</v>
      </c>
      <c r="AF88" s="21">
        <f t="shared" si="13"/>
        <v>6.9250755769589114</v>
      </c>
      <c r="AG88" s="21">
        <f t="shared" si="14"/>
        <v>0</v>
      </c>
      <c r="AI88" s="21">
        <f t="shared" si="7"/>
        <v>-1.6450451782001962</v>
      </c>
      <c r="AK88" s="21"/>
      <c r="AL88" s="21"/>
      <c r="AM88" s="21"/>
    </row>
    <row r="89" spans="1:39">
      <c r="A89" s="1" t="s">
        <v>15</v>
      </c>
      <c r="B89" s="18">
        <v>41030</v>
      </c>
      <c r="C89" s="19">
        <v>970230511</v>
      </c>
      <c r="D89" s="19">
        <v>967551208</v>
      </c>
      <c r="E89" s="19">
        <v>960199051.99999988</v>
      </c>
      <c r="F89" s="19">
        <v>957056293</v>
      </c>
      <c r="G89" s="19">
        <v>949299728</v>
      </c>
      <c r="H89" s="19">
        <v>944480370</v>
      </c>
      <c r="K89" s="20">
        <f t="shared" si="18"/>
        <v>-2.679303</v>
      </c>
      <c r="L89" s="20">
        <f t="shared" si="18"/>
        <v>-7.3521560000001189</v>
      </c>
      <c r="M89" s="20">
        <f t="shared" si="18"/>
        <v>-3.1427589999998808</v>
      </c>
      <c r="N89" s="20">
        <f t="shared" si="18"/>
        <v>-7.7565650000000002</v>
      </c>
      <c r="O89" s="20">
        <f t="shared" si="18"/>
        <v>-4.8193580000000003</v>
      </c>
      <c r="W89" s="22">
        <f t="shared" si="20"/>
        <v>1.803666342164587E-3</v>
      </c>
      <c r="X89" s="22">
        <f t="shared" si="20"/>
        <v>-7.7986776319918176E-4</v>
      </c>
      <c r="Y89" s="22">
        <f t="shared" si="20"/>
        <v>-1.6734854931204889E-4</v>
      </c>
      <c r="Z89" s="22">
        <f t="shared" si="20"/>
        <v>7.7622914726741439E-3</v>
      </c>
      <c r="AA89" s="22">
        <f t="shared" si="20"/>
        <v>7.7622914726741439E-3</v>
      </c>
      <c r="AC89" s="21">
        <f t="shared" si="10"/>
        <v>1.7499721168318481</v>
      </c>
      <c r="AD89" s="21">
        <f t="shared" si="11"/>
        <v>-2.5066236152330172</v>
      </c>
      <c r="AE89" s="21">
        <f t="shared" si="12"/>
        <v>0.59428482988703135</v>
      </c>
      <c r="AF89" s="21">
        <f t="shared" si="13"/>
        <v>7.6935786905777155</v>
      </c>
      <c r="AG89" s="21">
        <f t="shared" si="14"/>
        <v>0</v>
      </c>
      <c r="AI89" s="21">
        <f t="shared" si="7"/>
        <v>1.973177346488741</v>
      </c>
      <c r="AJ89" s="21"/>
      <c r="AK89" s="21"/>
      <c r="AL89" s="21"/>
      <c r="AM89" s="21"/>
    </row>
    <row r="90" spans="1:39">
      <c r="A90" s="1" t="s">
        <v>15</v>
      </c>
      <c r="B90" s="18">
        <v>41061</v>
      </c>
      <c r="C90" s="19">
        <v>893901263</v>
      </c>
      <c r="D90" s="19">
        <v>892553692</v>
      </c>
      <c r="E90" s="19">
        <v>882225668.99999988</v>
      </c>
      <c r="F90" s="19">
        <v>876473555.99999988</v>
      </c>
      <c r="G90" s="19">
        <v>869554418.99999988</v>
      </c>
      <c r="H90" s="19">
        <v>864817704.99999988</v>
      </c>
      <c r="K90" s="20">
        <f t="shared" si="18"/>
        <v>-1.3475710000000001</v>
      </c>
      <c r="L90" s="20">
        <f t="shared" si="18"/>
        <v>-10.328023000000119</v>
      </c>
      <c r="M90" s="20">
        <f t="shared" si="18"/>
        <v>-5.7521129999999996</v>
      </c>
      <c r="N90" s="20">
        <f t="shared" si="18"/>
        <v>-6.9191370000000001</v>
      </c>
      <c r="O90" s="20">
        <f t="shared" si="18"/>
        <v>-4.7367140000000001</v>
      </c>
      <c r="W90" s="22">
        <f t="shared" si="20"/>
        <v>-3.0024361941109906E-3</v>
      </c>
      <c r="X90" s="22">
        <f t="shared" si="20"/>
        <v>-4.5341465874064206E-3</v>
      </c>
      <c r="Y90" s="22">
        <f t="shared" si="20"/>
        <v>-8.3967022775190553E-3</v>
      </c>
      <c r="Z90" s="22">
        <f t="shared" si="20"/>
        <v>-1.8361936044414655E-3</v>
      </c>
      <c r="AA90" s="22">
        <f t="shared" si="20"/>
        <v>-1.8361936044414655E-3</v>
      </c>
      <c r="AC90" s="21">
        <f t="shared" si="10"/>
        <v>-2.6838815059927277</v>
      </c>
      <c r="AD90" s="21">
        <f t="shared" si="11"/>
        <v>-1.3691978551170112</v>
      </c>
      <c r="AE90" s="21">
        <f t="shared" si="12"/>
        <v>-3.4527434097995209</v>
      </c>
      <c r="AF90" s="21">
        <f t="shared" si="13"/>
        <v>5.8644469887865114</v>
      </c>
      <c r="AG90" s="21">
        <f t="shared" si="14"/>
        <v>0</v>
      </c>
      <c r="AI90" s="21">
        <f t="shared" si="7"/>
        <v>3.3213753104695405</v>
      </c>
    </row>
    <row r="91" spans="1:39">
      <c r="A91" s="17" t="s">
        <v>15</v>
      </c>
      <c r="B91" s="18">
        <v>41091</v>
      </c>
      <c r="C91" s="19">
        <v>911664816</v>
      </c>
      <c r="D91" s="19">
        <v>914895270</v>
      </c>
      <c r="E91" s="19">
        <v>906449261</v>
      </c>
      <c r="F91" s="19">
        <v>899804956</v>
      </c>
      <c r="G91" s="19">
        <v>893422619</v>
      </c>
      <c r="H91" s="19">
        <v>889071318.99999988</v>
      </c>
      <c r="K91" s="20">
        <f t="shared" si="18"/>
        <v>3.2304539999999999</v>
      </c>
      <c r="L91" s="20">
        <f t="shared" si="18"/>
        <v>-8.4460090000000001</v>
      </c>
      <c r="M91" s="20">
        <f t="shared" si="18"/>
        <v>-6.6443050000000001</v>
      </c>
      <c r="N91" s="20">
        <f t="shared" si="18"/>
        <v>-6.3823369999999997</v>
      </c>
      <c r="O91" s="20">
        <f t="shared" si="18"/>
        <v>-4.3513000000001192</v>
      </c>
      <c r="W91" s="22">
        <f t="shared" si="20"/>
        <v>3.1176182596062707E-4</v>
      </c>
      <c r="X91" s="22">
        <f t="shared" si="20"/>
        <v>-4.6277120374638801E-3</v>
      </c>
      <c r="Y91" s="22">
        <f t="shared" si="20"/>
        <v>-1.0498064324215189E-2</v>
      </c>
      <c r="Z91" s="22">
        <f t="shared" si="20"/>
        <v>-6.3125296422847262E-3</v>
      </c>
      <c r="AA91" s="22">
        <f t="shared" si="20"/>
        <v>-6.3125296422847262E-3</v>
      </c>
      <c r="AC91" s="21">
        <f t="shared" si="10"/>
        <v>0.28422228770021907</v>
      </c>
      <c r="AD91" s="21">
        <f t="shared" si="11"/>
        <v>-4.5031445308357121</v>
      </c>
      <c r="AE91" s="21">
        <f t="shared" si="12"/>
        <v>-5.3517936373563106</v>
      </c>
      <c r="AF91" s="21">
        <f t="shared" si="13"/>
        <v>3.8158047056637532</v>
      </c>
      <c r="AG91" s="21">
        <f t="shared" si="14"/>
        <v>0</v>
      </c>
    </row>
    <row r="92" spans="1:39">
      <c r="A92" s="17" t="s">
        <v>15</v>
      </c>
      <c r="B92" s="18">
        <v>41122</v>
      </c>
      <c r="C92" s="19">
        <v>903845593</v>
      </c>
      <c r="D92" s="19">
        <v>905525710</v>
      </c>
      <c r="E92" s="19">
        <v>902676928</v>
      </c>
      <c r="F92" s="19">
        <v>894768969</v>
      </c>
      <c r="G92" s="19">
        <v>887854984</v>
      </c>
      <c r="H92" s="19">
        <v>884441072</v>
      </c>
      <c r="K92" s="20">
        <f t="shared" si="18"/>
        <v>1.6801170000000001</v>
      </c>
      <c r="L92" s="20">
        <f t="shared" si="18"/>
        <v>-2.8487819999999999</v>
      </c>
      <c r="M92" s="20">
        <f t="shared" si="18"/>
        <v>-7.907959</v>
      </c>
      <c r="N92" s="20">
        <f t="shared" si="18"/>
        <v>-6.9139850000000003</v>
      </c>
      <c r="O92" s="20">
        <f t="shared" si="18"/>
        <v>-3.4139119999999998</v>
      </c>
      <c r="W92" s="22">
        <f t="shared" si="20"/>
        <v>5.6534082917779286E-3</v>
      </c>
      <c r="X92" s="22">
        <f t="shared" si="20"/>
        <v>7.173568305753537E-3</v>
      </c>
      <c r="Y92" s="22">
        <f t="shared" si="20"/>
        <v>1.392296543340968E-3</v>
      </c>
      <c r="Z92" s="22">
        <f t="shared" si="20"/>
        <v>2.7773593640074584E-3</v>
      </c>
      <c r="AA92" s="22">
        <f t="shared" si="20"/>
        <v>2.7773593640074584E-3</v>
      </c>
      <c r="AC92" s="21">
        <f t="shared" si="10"/>
        <v>5.1098081699531388</v>
      </c>
      <c r="AD92" s="21">
        <f t="shared" si="11"/>
        <v>1.3739899292866724</v>
      </c>
      <c r="AE92" s="21">
        <f t="shared" si="12"/>
        <v>-5.2253770043919436</v>
      </c>
      <c r="AF92" s="21">
        <f t="shared" si="13"/>
        <v>1.2518829264875562</v>
      </c>
      <c r="AG92" s="21">
        <f t="shared" si="14"/>
        <v>0</v>
      </c>
    </row>
    <row r="94" spans="1:39">
      <c r="A94" s="27" t="s">
        <v>16</v>
      </c>
      <c r="C94" s="6">
        <f>SUM(C52:C63)</f>
        <v>13514245765</v>
      </c>
      <c r="K94" s="20">
        <f>+SUM(K52:K63)</f>
        <v>3.9843360000003569</v>
      </c>
      <c r="L94" s="20">
        <f>+SUM(L52:L63)</f>
        <v>-29.561169000000248</v>
      </c>
      <c r="M94" s="20">
        <f>+SUM(M52:M63)</f>
        <v>-45.248089999999287</v>
      </c>
      <c r="N94" s="20">
        <f>+SUM(N52:N63)</f>
        <v>-49.539350000000248</v>
      </c>
      <c r="O94" s="20">
        <f>+SUM(O52:O63)</f>
        <v>-102.02907999999999</v>
      </c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</row>
    <row r="95" spans="1:39">
      <c r="A95" s="27" t="s">
        <v>17</v>
      </c>
      <c r="AI95" s="20"/>
      <c r="AJ95" s="20"/>
      <c r="AK95" s="20"/>
      <c r="AL95" s="20"/>
      <c r="AM95" s="20"/>
    </row>
    <row r="96" spans="1:39">
      <c r="AI96" s="20"/>
      <c r="AJ96" s="20"/>
      <c r="AK96" s="20"/>
      <c r="AL96" s="20"/>
      <c r="AM96" s="20"/>
    </row>
    <row r="98" spans="1:45">
      <c r="A98" s="27" t="s">
        <v>18</v>
      </c>
      <c r="C98" s="6">
        <v>13514245765</v>
      </c>
    </row>
    <row r="101" spans="1:45">
      <c r="A101" s="27" t="s">
        <v>19</v>
      </c>
      <c r="C101" s="6">
        <f>C98-C94</f>
        <v>0</v>
      </c>
      <c r="D101" s="28"/>
      <c r="F101" s="28"/>
      <c r="AS101" s="29">
        <f>C101</f>
        <v>0</v>
      </c>
    </row>
    <row r="102" spans="1:45">
      <c r="A102" s="27" t="s">
        <v>20</v>
      </c>
    </row>
    <row r="104" spans="1:45">
      <c r="AQ104" s="30" t="s">
        <v>21</v>
      </c>
      <c r="AS104" s="31">
        <f>SUM(AS52:AS101)/1000000</f>
        <v>13560.201541721657</v>
      </c>
    </row>
    <row r="105" spans="1:45">
      <c r="AQ105" s="1" t="s">
        <v>22</v>
      </c>
      <c r="AS105" s="32">
        <v>-124.76522495242614</v>
      </c>
    </row>
    <row r="106" spans="1:45" ht="15.75" thickBot="1">
      <c r="B106" s="2" t="s">
        <v>23</v>
      </c>
      <c r="C106" s="6">
        <f t="shared" ref="C106:H106" si="21">+SUM(C4:C15)</f>
        <v>13917166077</v>
      </c>
      <c r="D106" s="6">
        <f t="shared" si="21"/>
        <v>13939511604</v>
      </c>
      <c r="E106" s="6">
        <f t="shared" si="21"/>
        <v>13983847473</v>
      </c>
      <c r="F106" s="6">
        <f t="shared" si="21"/>
        <v>14050943555</v>
      </c>
      <c r="G106" s="6">
        <f t="shared" si="21"/>
        <v>14141673109</v>
      </c>
      <c r="H106" s="6">
        <f t="shared" si="21"/>
        <v>14188863538</v>
      </c>
      <c r="AQ106" s="1" t="s">
        <v>24</v>
      </c>
      <c r="AS106" s="33">
        <f>+AS105+AS104</f>
        <v>13435.436316769232</v>
      </c>
    </row>
    <row r="107" spans="1:45">
      <c r="B107" s="2" t="s">
        <v>25</v>
      </c>
      <c r="C107" s="6">
        <f t="shared" ref="C107:H107" si="22">+SUM(C16:C27)</f>
        <v>13546577032</v>
      </c>
      <c r="D107" s="6">
        <f t="shared" si="22"/>
        <v>13553278391</v>
      </c>
      <c r="E107" s="6">
        <f t="shared" si="22"/>
        <v>13558657477</v>
      </c>
      <c r="F107" s="6">
        <f t="shared" si="22"/>
        <v>13585753853</v>
      </c>
      <c r="G107" s="6">
        <f t="shared" si="22"/>
        <v>13625233189</v>
      </c>
      <c r="H107" s="6">
        <f t="shared" si="22"/>
        <v>13625233189</v>
      </c>
      <c r="AS107" s="26"/>
    </row>
    <row r="108" spans="1:45">
      <c r="B108" s="2" t="s">
        <v>26</v>
      </c>
      <c r="C108" s="6">
        <f t="shared" ref="C108:H108" si="23">+SUM(C28:C39)</f>
        <v>13571796948</v>
      </c>
      <c r="D108" s="6">
        <f t="shared" si="23"/>
        <v>13589523397</v>
      </c>
      <c r="E108" s="6">
        <f t="shared" si="23"/>
        <v>13619134229</v>
      </c>
      <c r="F108" s="6">
        <f t="shared" si="23"/>
        <v>13598184407</v>
      </c>
      <c r="G108" s="6">
        <f t="shared" si="23"/>
        <v>13586473608</v>
      </c>
      <c r="H108" s="6">
        <f t="shared" si="23"/>
        <v>13586452387</v>
      </c>
    </row>
    <row r="109" spans="1:45">
      <c r="B109" s="2" t="s">
        <v>27</v>
      </c>
      <c r="C109" s="6">
        <f t="shared" ref="C109:H109" si="24">+SUM(C40:C51)</f>
        <v>13772376430</v>
      </c>
      <c r="D109" s="6">
        <f t="shared" si="24"/>
        <v>13786596164</v>
      </c>
      <c r="E109" s="6">
        <f t="shared" si="24"/>
        <v>13805426944</v>
      </c>
      <c r="F109" s="6">
        <f t="shared" si="24"/>
        <v>13816316417</v>
      </c>
      <c r="G109" s="6">
        <f t="shared" si="24"/>
        <v>13810943407</v>
      </c>
      <c r="H109" s="6">
        <f t="shared" si="24"/>
        <v>13787050361</v>
      </c>
    </row>
    <row r="110" spans="1:45">
      <c r="B110" s="2" t="s">
        <v>28</v>
      </c>
      <c r="C110" s="6">
        <f t="shared" ref="C110:H110" si="25">+SUM(C52:C63)</f>
        <v>13514245765</v>
      </c>
      <c r="D110" s="6">
        <f t="shared" si="25"/>
        <v>13518230101</v>
      </c>
      <c r="E110" s="6">
        <f t="shared" si="25"/>
        <v>13488668932</v>
      </c>
      <c r="F110" s="6">
        <f t="shared" si="25"/>
        <v>13443420842</v>
      </c>
      <c r="G110" s="6">
        <f t="shared" si="25"/>
        <v>13393881492</v>
      </c>
      <c r="H110" s="6">
        <f t="shared" si="25"/>
        <v>13291852412</v>
      </c>
    </row>
    <row r="111" spans="1:45">
      <c r="B111" s="2" t="s">
        <v>29</v>
      </c>
      <c r="C111" s="6">
        <f t="shared" ref="C111:H111" si="26">+SUM(C64:C75)</f>
        <v>13471731660</v>
      </c>
      <c r="D111" s="6">
        <f t="shared" si="26"/>
        <v>13484223943</v>
      </c>
      <c r="E111" s="6">
        <f t="shared" si="26"/>
        <v>13455146106</v>
      </c>
      <c r="F111" s="6">
        <f t="shared" si="26"/>
        <v>13422314281</v>
      </c>
      <c r="G111" s="6">
        <f t="shared" si="26"/>
        <v>13358676245</v>
      </c>
      <c r="H111" s="6">
        <f t="shared" si="26"/>
        <v>13232777812</v>
      </c>
    </row>
    <row r="112" spans="1:45">
      <c r="B112" s="2" t="s">
        <v>30</v>
      </c>
      <c r="C112" s="6">
        <f t="shared" ref="C112:H112" si="27">+SUM(C76:C87)</f>
        <v>12812683212</v>
      </c>
      <c r="D112" s="6">
        <f t="shared" si="27"/>
        <v>12810509861</v>
      </c>
      <c r="E112" s="6">
        <f t="shared" si="27"/>
        <v>12742240173</v>
      </c>
      <c r="F112" s="6">
        <f t="shared" si="27"/>
        <v>12655971393</v>
      </c>
      <c r="G112" s="6">
        <f t="shared" si="27"/>
        <v>12551240184</v>
      </c>
      <c r="H112" s="6">
        <f t="shared" si="27"/>
        <v>12448374650</v>
      </c>
    </row>
    <row r="113" spans="2:10">
      <c r="B113" s="2" t="s">
        <v>31</v>
      </c>
      <c r="C113" s="6">
        <f t="shared" ref="C113:H113" si="28">+SUM(C88:C92)</f>
        <v>4710549512</v>
      </c>
      <c r="D113" s="6">
        <f t="shared" si="28"/>
        <v>4711387383</v>
      </c>
      <c r="E113" s="6">
        <f t="shared" si="28"/>
        <v>4674993237</v>
      </c>
      <c r="F113" s="6">
        <f t="shared" si="28"/>
        <v>4647880735</v>
      </c>
      <c r="G113" s="6">
        <f t="shared" si="28"/>
        <v>4610349283</v>
      </c>
      <c r="H113" s="6">
        <f t="shared" si="28"/>
        <v>4586215021</v>
      </c>
    </row>
    <row r="115" spans="2:10">
      <c r="C115" s="2" t="s">
        <v>23</v>
      </c>
      <c r="D115" s="2" t="s">
        <v>25</v>
      </c>
      <c r="E115" s="2" t="s">
        <v>26</v>
      </c>
      <c r="F115" s="2" t="s">
        <v>27</v>
      </c>
      <c r="G115" s="2" t="s">
        <v>28</v>
      </c>
      <c r="H115" s="2" t="s">
        <v>29</v>
      </c>
      <c r="I115" s="2" t="s">
        <v>30</v>
      </c>
      <c r="J115" s="2" t="s">
        <v>31</v>
      </c>
    </row>
    <row r="116" spans="2:10">
      <c r="C116" s="34">
        <v>13917166077</v>
      </c>
      <c r="D116" s="34">
        <v>13546577032.000002</v>
      </c>
      <c r="E116" s="34">
        <v>13571796948.000002</v>
      </c>
      <c r="F116" s="34">
        <v>13772376429.999998</v>
      </c>
      <c r="G116" s="34">
        <v>13514245765</v>
      </c>
      <c r="H116" s="34">
        <v>13471731660</v>
      </c>
      <c r="I116" s="34">
        <v>12812683212</v>
      </c>
      <c r="J116" s="34">
        <v>13917166077</v>
      </c>
    </row>
    <row r="117" spans="2:10">
      <c r="C117" s="34">
        <v>13939511604.000004</v>
      </c>
      <c r="D117" s="34">
        <v>13553278391</v>
      </c>
      <c r="E117" s="34">
        <v>13589523397</v>
      </c>
      <c r="F117" s="34">
        <v>13786596163.999998</v>
      </c>
      <c r="G117" s="34">
        <v>13518230101</v>
      </c>
      <c r="H117" s="34">
        <v>13484223943</v>
      </c>
      <c r="I117" s="34">
        <v>12810509860.999998</v>
      </c>
      <c r="J117" s="34">
        <v>13939511604.000004</v>
      </c>
    </row>
    <row r="118" spans="2:10">
      <c r="C118" s="34">
        <v>13983847473</v>
      </c>
      <c r="D118" s="34">
        <v>13558657477</v>
      </c>
      <c r="E118" s="34">
        <v>13619134229.000002</v>
      </c>
      <c r="F118" s="34">
        <v>13805426944</v>
      </c>
      <c r="G118" s="34">
        <v>13488668932.000002</v>
      </c>
      <c r="H118" s="34">
        <v>13455146105.999998</v>
      </c>
      <c r="I118" s="34">
        <v>12742240172.999998</v>
      </c>
      <c r="J118" s="34">
        <v>13983847473</v>
      </c>
    </row>
    <row r="119" spans="2:10">
      <c r="C119" s="34">
        <v>14050943555.000002</v>
      </c>
      <c r="D119" s="34">
        <v>13585753853</v>
      </c>
      <c r="E119" s="34">
        <v>13598184406.999998</v>
      </c>
      <c r="F119" s="34">
        <v>13816316417</v>
      </c>
      <c r="G119" s="34">
        <v>13443420842.000004</v>
      </c>
      <c r="H119" s="34">
        <v>13422314280.999998</v>
      </c>
      <c r="I119" s="34">
        <v>12655971393</v>
      </c>
      <c r="J119" s="34">
        <v>14050943555.000002</v>
      </c>
    </row>
    <row r="120" spans="2:10">
      <c r="C120" s="34">
        <v>14141673109</v>
      </c>
      <c r="D120" s="34">
        <v>13625233189</v>
      </c>
      <c r="E120" s="34">
        <v>13586473608</v>
      </c>
      <c r="F120" s="34">
        <v>13810943407</v>
      </c>
      <c r="G120" s="34">
        <v>13393881492</v>
      </c>
      <c r="H120" s="34">
        <v>13358676245</v>
      </c>
      <c r="I120" s="34">
        <v>12551240183.999998</v>
      </c>
      <c r="J120" s="34">
        <v>14141673109</v>
      </c>
    </row>
    <row r="121" spans="2:10">
      <c r="C121" s="34">
        <v>14188863538.000002</v>
      </c>
      <c r="D121" s="34">
        <v>13625233189</v>
      </c>
      <c r="E121" s="34">
        <v>13586452387.000002</v>
      </c>
      <c r="F121" s="34">
        <v>13787050361.000002</v>
      </c>
      <c r="G121" s="34">
        <v>13291852411.999998</v>
      </c>
      <c r="H121" s="34">
        <v>13232777812</v>
      </c>
      <c r="I121" s="34">
        <v>12448374650</v>
      </c>
      <c r="J121" s="34">
        <v>14188863538.000002</v>
      </c>
    </row>
    <row r="122" spans="2:10">
      <c r="C122" s="34">
        <v>14188863538.000002</v>
      </c>
      <c r="D122" s="34">
        <v>13625233189</v>
      </c>
      <c r="E122" s="34">
        <v>13586452387.000002</v>
      </c>
      <c r="F122" s="34">
        <v>13787050361.000002</v>
      </c>
      <c r="G122" s="34">
        <v>13291852411.999998</v>
      </c>
      <c r="H122" s="34">
        <v>13232777812</v>
      </c>
      <c r="I122" s="34">
        <v>12448374650</v>
      </c>
      <c r="J122" s="34">
        <v>14188863538.000002</v>
      </c>
    </row>
    <row r="123" spans="2:10">
      <c r="C123" s="34">
        <f>+C116-C106</f>
        <v>0</v>
      </c>
      <c r="D123" s="34">
        <f>+D116-C107</f>
        <v>0</v>
      </c>
      <c r="E123" s="34">
        <f>+E116-C108</f>
        <v>0</v>
      </c>
      <c r="F123" s="34">
        <f>+F116-C109</f>
        <v>0</v>
      </c>
      <c r="G123" s="34">
        <f>+G116-C110</f>
        <v>0</v>
      </c>
      <c r="H123" s="34">
        <f>+H116-C111</f>
        <v>0</v>
      </c>
      <c r="I123" s="34">
        <f>+I116-C112</f>
        <v>0</v>
      </c>
      <c r="J123" s="35">
        <f>+J116-C113</f>
        <v>9206616565</v>
      </c>
    </row>
    <row r="124" spans="2:10">
      <c r="C124" s="34">
        <f>+C122-H106</f>
        <v>0</v>
      </c>
      <c r="D124" s="34">
        <f>+D122-H107</f>
        <v>0</v>
      </c>
      <c r="E124" s="34">
        <f>+E122-H108</f>
        <v>0</v>
      </c>
      <c r="F124" s="34">
        <f>+F122-H109</f>
        <v>0</v>
      </c>
      <c r="G124" s="34">
        <f>+G122-H110</f>
        <v>0</v>
      </c>
      <c r="H124" s="34">
        <f>+H122-H111</f>
        <v>0</v>
      </c>
      <c r="I124" s="34">
        <f>+I122-H112</f>
        <v>0</v>
      </c>
      <c r="J124" s="35">
        <f>+J122-H113</f>
        <v>9602648517.0000019</v>
      </c>
    </row>
    <row r="125" spans="2:10">
      <c r="C125" s="34"/>
      <c r="D125" s="34"/>
      <c r="E125" s="34"/>
      <c r="F125" s="34"/>
      <c r="G125" s="34"/>
      <c r="H125" s="34"/>
      <c r="I125" s="34"/>
      <c r="J125" s="35"/>
    </row>
    <row r="135" spans="3:3" s="1" customFormat="1">
      <c r="C135" s="36"/>
    </row>
    <row r="136" spans="3:3" s="1" customFormat="1">
      <c r="C136" s="36"/>
    </row>
    <row r="137" spans="3:3" s="1" customFormat="1">
      <c r="C137" s="36"/>
    </row>
  </sheetData>
  <mergeCells count="5">
    <mergeCell ref="Q1:U1"/>
    <mergeCell ref="W1:AA1"/>
    <mergeCell ref="AC1:AG1"/>
    <mergeCell ref="AI1:AM1"/>
    <mergeCell ref="AO1:A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elect Content Type" ma:contentTypeID="0x010100CB9E85601ADC1E4F9BE64E701F38C77100CA1D061E743CFC458A95B94C41F2B061" ma:contentTypeVersion="17" ma:contentTypeDescription="Select Content Type from drop-down above" ma:contentTypeScope="" ma:versionID="38541d768cbd63018dcf1219a18da9a9">
  <xsd:schema xmlns:xsd="http://www.w3.org/2001/XMLSchema" xmlns:p="http://schemas.microsoft.com/office/2006/metadata/properties" xmlns:ns2="eecedeb9-13b3-4e62-b003-046c92e1668a" xmlns:ns5="abda3138-a17d-41b4-8c94-d179d928fb60" xmlns:ns7="2cd398cc-5242-4f22-a36e-b22b9499e21b" targetNamespace="http://schemas.microsoft.com/office/2006/metadata/properties" ma:root="true" ma:fieldsID="fec654e2e21994e3e246551fb6090ac5" ns2:_="" ns5:_="" ns7:_="">
    <xsd:import namespace="eecedeb9-13b3-4e62-b003-046c92e1668a"/>
    <xsd:import namespace="abda3138-a17d-41b4-8c94-d179d928fb60"/>
    <xsd:import namespace="2cd398cc-5242-4f22-a36e-b22b9499e21b"/>
    <xsd:element name="properties">
      <xsd:complexType>
        <xsd:sequence>
          <xsd:element name="documentManagement">
            <xsd:complexType>
              <xsd:all>
                <xsd:element ref="ns2:Select_x0020_Content_x0020_Type_x0020_Above" minOccurs="0"/>
                <xsd:element ref="ns2:Classification"/>
                <xsd:element ref="ns2:Descriptor" minOccurs="0"/>
                <xsd:element ref="ns5:Work_x0020_Area"/>
                <xsd:element ref="ns7:Overview" minOccurs="0"/>
                <xsd:element ref="ns7:Closing_x0020_Date" minOccurs="0"/>
                <xsd:element ref="ns7:Ref_x0020_No_x0020_New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Select_x0020_Content_x0020_Type_x0020_Above" ma:index="1" nillable="true" ma:displayName="Select Content Type Above" ma:description="Ensure you select the correct Content Type" ma:hidden="true" ma:internalName="Select_x0020_Content_x0020_Type_x0020_Above" ma:readOnly="false">
      <xsd:simpleType>
        <xsd:restriction base="dms:Text">
          <xsd:maxLength value="1"/>
        </xsd:restriction>
      </xsd:simpleType>
    </xsd:element>
    <xsd:element name="Classification" ma:index="13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4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abda3138-a17d-41b4-8c94-d179d928fb60" elementFormDefault="qualified">
    <xsd:import namespace="http://schemas.microsoft.com/office/2006/documentManagement/types"/>
    <xsd:element name="Work_x0020_Area" ma:index="16" ma:displayName="Work Area" ma:default="DPCR5" ma:description="Choose from the drop-down list" ma:format="Dropdown" ma:internalName="Work_x0020_Area">
      <xsd:simpleType>
        <xsd:restriction base="dms:Choice">
          <xsd:enumeration value="DPCR5"/>
        </xsd:restriction>
      </xsd:simpleType>
    </xsd:element>
  </xsd:schema>
  <xsd:schema xmlns:xsd="http://www.w3.org/2001/XMLSchema" xmlns:dms="http://schemas.microsoft.com/office/2006/documentManagement/types" targetNamespace="2cd398cc-5242-4f22-a36e-b22b9499e21b" elementFormDefault="qualified">
    <xsd:import namespace="http://schemas.microsoft.com/office/2006/documentManagement/types"/>
    <xsd:element name="Overview" ma:index="18" nillable="true" ma:displayName="Overview" ma:default="" ma:description="This is a short overview of the document or item" ma:internalName="Overview">
      <xsd:simpleType>
        <xsd:restriction base="dms:Note"/>
      </xsd:simpleType>
    </xsd:element>
    <xsd:element name="Closing_x0020_Date" ma:index="19" nillable="true" ma:displayName="Closing Date" ma:default="" ma:format="DateOnly" ma:internalName="Closing_x0020_Date">
      <xsd:simpleType>
        <xsd:restriction base="dms:DateTime"/>
      </xsd:simpleType>
    </xsd:element>
    <xsd:element name="Ref_x0020_No_x0020_New" ma:index="20" nillable="true" ma:displayName="Ref No" ma:default="" ma:description="This Reference number is allocated by Communications for significant Ofgem publications" ma:internalName="Ref_x0020_No0">
      <xsd:simpleType>
        <xsd:restriction base="dms:Text">
          <xsd:maxLength value="2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 ma:index="1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Overview xmlns="2cd398cc-5242-4f22-a36e-b22b9499e21b">SPN</Overview>
    <Classification xmlns="eecedeb9-13b3-4e62-b003-046c92e1668a">Unclassified</Classification>
    <Ref_x0020_No_x0020_New xmlns="2cd398cc-5242-4f22-a36e-b22b9499e21b" xsi:nil="true"/>
    <Closing_x0020_Date xmlns="2cd398cc-5242-4f22-a36e-b22b9499e21b">1999-11-30T00:00:00+00:00</Closing_x0020_Date>
    <Work_x0020_Area xmlns="abda3138-a17d-41b4-8c94-d179d928fb60">DPCR5</Work_x0020_Area>
    <Select_x0020_Content_x0020_Type_x0020_Above xmlns="eecedeb9-13b3-4e62-b003-046c92e1668a" xsi:nil="true"/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1876B464-7215-4282-ADAC-71B02855138C}"/>
</file>

<file path=customXml/itemProps2.xml><?xml version="1.0" encoding="utf-8"?>
<ds:datastoreItem xmlns:ds="http://schemas.openxmlformats.org/officeDocument/2006/customXml" ds:itemID="{ABCF7D26-7B16-47BE-86D6-7AF1B82E8F5A}"/>
</file>

<file path=customXml/itemProps3.xml><?xml version="1.0" encoding="utf-8"?>
<ds:datastoreItem xmlns:ds="http://schemas.openxmlformats.org/officeDocument/2006/customXml" ds:itemID="{12EBD416-9432-4A12-B551-EC8619757872}"/>
</file>

<file path=customXml/itemProps4.xml><?xml version="1.0" encoding="utf-8"?>
<ds:datastoreItem xmlns:ds="http://schemas.openxmlformats.org/officeDocument/2006/customXml" ds:itemID="{1DFF9D16-1272-4AC4-A917-5F29E30442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UK Power Networks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SPN</dc:title>
  <dc:creator>shore1m</dc:creator>
  <cp:lastModifiedBy>Tim Aldridge</cp:lastModifiedBy>
  <dcterms:created xsi:type="dcterms:W3CDTF">2013-09-25T16:58:05Z</dcterms:created>
  <dcterms:modified xsi:type="dcterms:W3CDTF">2013-09-26T11:41:48Z</dcterms:modified>
  <cp:contentType>Select Content Type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0x010100CB9E85601ADC1E4F9BE64E701F38C77100CA1D061E743CFC458A95B94C41F2B061</vt:lpwstr>
  </property>
</Properties>
</file>