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30" windowWidth="15480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13" i="1"/>
  <c r="J124" s="1"/>
  <c r="G113"/>
  <c r="F113"/>
  <c r="E113"/>
  <c r="D113"/>
  <c r="C113"/>
  <c r="J123" s="1"/>
  <c r="H112"/>
  <c r="I124" s="1"/>
  <c r="G112"/>
  <c r="F112"/>
  <c r="E112"/>
  <c r="D112"/>
  <c r="C112"/>
  <c r="I123" s="1"/>
  <c r="H111"/>
  <c r="H124" s="1"/>
  <c r="G111"/>
  <c r="F111"/>
  <c r="E111"/>
  <c r="D111"/>
  <c r="C111"/>
  <c r="H123" s="1"/>
  <c r="H110"/>
  <c r="G124" s="1"/>
  <c r="G110"/>
  <c r="F110"/>
  <c r="E110"/>
  <c r="D110"/>
  <c r="C110"/>
  <c r="G123" s="1"/>
  <c r="H109"/>
  <c r="F124" s="1"/>
  <c r="G109"/>
  <c r="F109"/>
  <c r="E109"/>
  <c r="D109"/>
  <c r="C109"/>
  <c r="F123" s="1"/>
  <c r="H108"/>
  <c r="E124" s="1"/>
  <c r="G108"/>
  <c r="F108"/>
  <c r="E108"/>
  <c r="D108"/>
  <c r="C108"/>
  <c r="E123" s="1"/>
  <c r="H107"/>
  <c r="D124" s="1"/>
  <c r="G107"/>
  <c r="F107"/>
  <c r="E107"/>
  <c r="D107"/>
  <c r="C107"/>
  <c r="D123" s="1"/>
  <c r="H106"/>
  <c r="C124" s="1"/>
  <c r="G106"/>
  <c r="F106"/>
  <c r="E106"/>
  <c r="D106"/>
  <c r="C106"/>
  <c r="C123" s="1"/>
  <c r="C94"/>
  <c r="C101" s="1"/>
  <c r="AS101" s="1"/>
  <c r="O92"/>
  <c r="N92"/>
  <c r="M92"/>
  <c r="L92"/>
  <c r="K92"/>
  <c r="O91"/>
  <c r="N91"/>
  <c r="M91"/>
  <c r="L91"/>
  <c r="K91"/>
  <c r="O90"/>
  <c r="N90"/>
  <c r="M90"/>
  <c r="L90"/>
  <c r="K90"/>
  <c r="O89"/>
  <c r="N89"/>
  <c r="M89"/>
  <c r="L89"/>
  <c r="K89"/>
  <c r="O88"/>
  <c r="N88"/>
  <c r="M88"/>
  <c r="L88"/>
  <c r="K88"/>
  <c r="O87"/>
  <c r="N87"/>
  <c r="M87"/>
  <c r="L87"/>
  <c r="K87"/>
  <c r="O86"/>
  <c r="N86"/>
  <c r="M86"/>
  <c r="L86"/>
  <c r="K86"/>
  <c r="O85"/>
  <c r="N85"/>
  <c r="M85"/>
  <c r="L85"/>
  <c r="K85"/>
  <c r="O84"/>
  <c r="N84"/>
  <c r="M84"/>
  <c r="L84"/>
  <c r="K84"/>
  <c r="O83"/>
  <c r="N83"/>
  <c r="M83"/>
  <c r="L83"/>
  <c r="K83"/>
  <c r="O82"/>
  <c r="N82"/>
  <c r="M82"/>
  <c r="L82"/>
  <c r="K82"/>
  <c r="O81"/>
  <c r="N81"/>
  <c r="M81"/>
  <c r="L81"/>
  <c r="K81"/>
  <c r="O80"/>
  <c r="N80"/>
  <c r="M80"/>
  <c r="L80"/>
  <c r="K80"/>
  <c r="O79"/>
  <c r="N79"/>
  <c r="M79"/>
  <c r="L79"/>
  <c r="K79"/>
  <c r="O78"/>
  <c r="N78"/>
  <c r="M78"/>
  <c r="L78"/>
  <c r="K78"/>
  <c r="O77"/>
  <c r="N77"/>
  <c r="M77"/>
  <c r="L77"/>
  <c r="K77"/>
  <c r="O76"/>
  <c r="N76"/>
  <c r="M76"/>
  <c r="L76"/>
  <c r="K76"/>
  <c r="O75"/>
  <c r="N75"/>
  <c r="M75"/>
  <c r="L75"/>
  <c r="K75"/>
  <c r="O74"/>
  <c r="N74"/>
  <c r="M74"/>
  <c r="L74"/>
  <c r="K74"/>
  <c r="O73"/>
  <c r="N73"/>
  <c r="M73"/>
  <c r="L73"/>
  <c r="K73"/>
  <c r="O72"/>
  <c r="N72"/>
  <c r="M72"/>
  <c r="L72"/>
  <c r="K72"/>
  <c r="O71"/>
  <c r="N71"/>
  <c r="M71"/>
  <c r="L71"/>
  <c r="K71"/>
  <c r="O70"/>
  <c r="N70"/>
  <c r="M70"/>
  <c r="L70"/>
  <c r="K70"/>
  <c r="O69"/>
  <c r="N69"/>
  <c r="M69"/>
  <c r="L69"/>
  <c r="K69"/>
  <c r="O68"/>
  <c r="N68"/>
  <c r="M68"/>
  <c r="L68"/>
  <c r="K68"/>
  <c r="O67"/>
  <c r="N67"/>
  <c r="M67"/>
  <c r="L67"/>
  <c r="K67"/>
  <c r="O66"/>
  <c r="N66"/>
  <c r="M66"/>
  <c r="L66"/>
  <c r="K66"/>
  <c r="O65"/>
  <c r="N65"/>
  <c r="M65"/>
  <c r="L65"/>
  <c r="K65"/>
  <c r="AM64"/>
  <c r="O64"/>
  <c r="N64"/>
  <c r="M64"/>
  <c r="L64"/>
  <c r="K64"/>
  <c r="O63"/>
  <c r="N63"/>
  <c r="M63"/>
  <c r="L63"/>
  <c r="K63"/>
  <c r="O62"/>
  <c r="N62"/>
  <c r="M62"/>
  <c r="L62"/>
  <c r="K62"/>
  <c r="O61"/>
  <c r="N61"/>
  <c r="M61"/>
  <c r="L61"/>
  <c r="K61"/>
  <c r="O60"/>
  <c r="N60"/>
  <c r="M60"/>
  <c r="L60"/>
  <c r="K60"/>
  <c r="O59"/>
  <c r="N59"/>
  <c r="M59"/>
  <c r="L59"/>
  <c r="K59"/>
  <c r="O58"/>
  <c r="N58"/>
  <c r="M58"/>
  <c r="L58"/>
  <c r="K58"/>
  <c r="O57"/>
  <c r="N57"/>
  <c r="M57"/>
  <c r="L57"/>
  <c r="K57"/>
  <c r="O56"/>
  <c r="N56"/>
  <c r="M56"/>
  <c r="L56"/>
  <c r="K56"/>
  <c r="O55"/>
  <c r="N55"/>
  <c r="M55"/>
  <c r="L55"/>
  <c r="K55"/>
  <c r="O54"/>
  <c r="N54"/>
  <c r="M54"/>
  <c r="L54"/>
  <c r="K54"/>
  <c r="O53"/>
  <c r="N53"/>
  <c r="M53"/>
  <c r="L53"/>
  <c r="K53"/>
  <c r="O52"/>
  <c r="N52"/>
  <c r="M52"/>
  <c r="L52"/>
  <c r="K52"/>
  <c r="U51"/>
  <c r="T51"/>
  <c r="S51"/>
  <c r="R51"/>
  <c r="Q51"/>
  <c r="O51"/>
  <c r="N51"/>
  <c r="M51"/>
  <c r="L51"/>
  <c r="K51"/>
  <c r="U50"/>
  <c r="T50"/>
  <c r="S50"/>
  <c r="R50"/>
  <c r="Q50"/>
  <c r="O50"/>
  <c r="N50"/>
  <c r="M50"/>
  <c r="L50"/>
  <c r="K50"/>
  <c r="U49"/>
  <c r="T49"/>
  <c r="S49"/>
  <c r="R49"/>
  <c r="Q49"/>
  <c r="O49"/>
  <c r="N49"/>
  <c r="M49"/>
  <c r="L49"/>
  <c r="K49"/>
  <c r="AI48"/>
  <c r="U48"/>
  <c r="T48"/>
  <c r="S48"/>
  <c r="R48"/>
  <c r="Q48"/>
  <c r="O48"/>
  <c r="N48"/>
  <c r="M48"/>
  <c r="L48"/>
  <c r="K48"/>
  <c r="U47"/>
  <c r="T47"/>
  <c r="S47"/>
  <c r="R47"/>
  <c r="Q47"/>
  <c r="O47"/>
  <c r="N47"/>
  <c r="M47"/>
  <c r="L47"/>
  <c r="K47"/>
  <c r="U46"/>
  <c r="T46"/>
  <c r="S46"/>
  <c r="R46"/>
  <c r="Q46"/>
  <c r="O46"/>
  <c r="N46"/>
  <c r="M46"/>
  <c r="L46"/>
  <c r="K46"/>
  <c r="U45"/>
  <c r="T45"/>
  <c r="S45"/>
  <c r="R45"/>
  <c r="Q45"/>
  <c r="O45"/>
  <c r="N45"/>
  <c r="M45"/>
  <c r="L45"/>
  <c r="K45"/>
  <c r="U44"/>
  <c r="T44"/>
  <c r="S44"/>
  <c r="R44"/>
  <c r="Q44"/>
  <c r="O44"/>
  <c r="N44"/>
  <c r="M44"/>
  <c r="L44"/>
  <c r="K44"/>
  <c r="U43"/>
  <c r="T43"/>
  <c r="S43"/>
  <c r="R43"/>
  <c r="Q43"/>
  <c r="O43"/>
  <c r="N43"/>
  <c r="M43"/>
  <c r="L43"/>
  <c r="K43"/>
  <c r="U42"/>
  <c r="T42"/>
  <c r="S42"/>
  <c r="R42"/>
  <c r="Q42"/>
  <c r="O42"/>
  <c r="N42"/>
  <c r="M42"/>
  <c r="L42"/>
  <c r="K42"/>
  <c r="U41"/>
  <c r="T41"/>
  <c r="S41"/>
  <c r="R41"/>
  <c r="Q41"/>
  <c r="O41"/>
  <c r="N41"/>
  <c r="M41"/>
  <c r="L41"/>
  <c r="K41"/>
  <c r="U40"/>
  <c r="T40"/>
  <c r="S40"/>
  <c r="R40"/>
  <c r="Q40"/>
  <c r="O40"/>
  <c r="N40"/>
  <c r="M40"/>
  <c r="L40"/>
  <c r="K40"/>
  <c r="O39"/>
  <c r="N39"/>
  <c r="M39"/>
  <c r="L39"/>
  <c r="K39"/>
  <c r="O38"/>
  <c r="N38"/>
  <c r="M38"/>
  <c r="L38"/>
  <c r="K38"/>
  <c r="O37"/>
  <c r="N37"/>
  <c r="M37"/>
  <c r="L37"/>
  <c r="K37"/>
  <c r="AL36"/>
  <c r="O36"/>
  <c r="N36"/>
  <c r="M36"/>
  <c r="L36"/>
  <c r="K36"/>
  <c r="O35"/>
  <c r="N35"/>
  <c r="M35"/>
  <c r="L35"/>
  <c r="K35"/>
  <c r="O34"/>
  <c r="N34"/>
  <c r="M34"/>
  <c r="L34"/>
  <c r="K34"/>
  <c r="O33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O29"/>
  <c r="N29"/>
  <c r="M29"/>
  <c r="L29"/>
  <c r="K29"/>
  <c r="O28"/>
  <c r="N28"/>
  <c r="M28"/>
  <c r="L28"/>
  <c r="K28"/>
  <c r="O27"/>
  <c r="N27"/>
  <c r="M27"/>
  <c r="L27"/>
  <c r="K27"/>
  <c r="O26"/>
  <c r="N26"/>
  <c r="M26"/>
  <c r="L26"/>
  <c r="K26"/>
  <c r="O25"/>
  <c r="N25"/>
  <c r="M25"/>
  <c r="L25"/>
  <c r="K25"/>
  <c r="O24"/>
  <c r="N24"/>
  <c r="M24"/>
  <c r="L24"/>
  <c r="K24"/>
  <c r="O23"/>
  <c r="N23"/>
  <c r="M23"/>
  <c r="L23"/>
  <c r="K23"/>
  <c r="O22"/>
  <c r="N22"/>
  <c r="M22"/>
  <c r="L22"/>
  <c r="K22"/>
  <c r="O21"/>
  <c r="N21"/>
  <c r="M21"/>
  <c r="L21"/>
  <c r="K21"/>
  <c r="O20"/>
  <c r="N20"/>
  <c r="M20"/>
  <c r="L20"/>
  <c r="K20"/>
  <c r="O19"/>
  <c r="N19"/>
  <c r="M19"/>
  <c r="L19"/>
  <c r="K19"/>
  <c r="O18"/>
  <c r="N18"/>
  <c r="M18"/>
  <c r="L18"/>
  <c r="K18"/>
  <c r="O17"/>
  <c r="N17"/>
  <c r="M17"/>
  <c r="L17"/>
  <c r="K17"/>
  <c r="O16"/>
  <c r="N16"/>
  <c r="M16"/>
  <c r="L16"/>
  <c r="K16"/>
  <c r="O15"/>
  <c r="N15"/>
  <c r="M15"/>
  <c r="L15"/>
  <c r="K15"/>
  <c r="O14"/>
  <c r="N14"/>
  <c r="M14"/>
  <c r="L14"/>
  <c r="K14"/>
  <c r="O13"/>
  <c r="N13"/>
  <c r="M13"/>
  <c r="L13"/>
  <c r="K13"/>
  <c r="O12"/>
  <c r="N12"/>
  <c r="M12"/>
  <c r="L12"/>
  <c r="K12"/>
  <c r="O11"/>
  <c r="N11"/>
  <c r="M11"/>
  <c r="L11"/>
  <c r="K11"/>
  <c r="O10"/>
  <c r="N10"/>
  <c r="M10"/>
  <c r="L10"/>
  <c r="K10"/>
  <c r="O9"/>
  <c r="N9"/>
  <c r="M9"/>
  <c r="L9"/>
  <c r="K9"/>
  <c r="O8"/>
  <c r="N8"/>
  <c r="M8"/>
  <c r="L8"/>
  <c r="K8"/>
  <c r="O7"/>
  <c r="N7"/>
  <c r="M7"/>
  <c r="L7"/>
  <c r="K7"/>
  <c r="O6"/>
  <c r="N6"/>
  <c r="M6"/>
  <c r="L6"/>
  <c r="K6"/>
  <c r="O5"/>
  <c r="N5"/>
  <c r="M5"/>
  <c r="L5"/>
  <c r="K5"/>
  <c r="O4"/>
  <c r="N4"/>
  <c r="M4"/>
  <c r="L4"/>
  <c r="K4"/>
  <c r="X88" l="1"/>
  <c r="X76"/>
  <c r="X64"/>
  <c r="X52"/>
  <c r="Z88"/>
  <c r="Z76"/>
  <c r="Z64"/>
  <c r="Z52"/>
  <c r="X89"/>
  <c r="X77"/>
  <c r="X65"/>
  <c r="X53"/>
  <c r="Z89"/>
  <c r="Z77"/>
  <c r="Z65"/>
  <c r="Z53"/>
  <c r="X90"/>
  <c r="X78"/>
  <c r="X54"/>
  <c r="X66"/>
  <c r="Z90"/>
  <c r="Z78"/>
  <c r="Z54"/>
  <c r="Z66"/>
  <c r="X91"/>
  <c r="X79"/>
  <c r="X67"/>
  <c r="X55"/>
  <c r="Z91"/>
  <c r="Z79"/>
  <c r="Z67"/>
  <c r="Z55"/>
  <c r="W92"/>
  <c r="AC92" s="1"/>
  <c r="AI90" s="1"/>
  <c r="W80"/>
  <c r="AC80" s="1"/>
  <c r="W68"/>
  <c r="AC68" s="1"/>
  <c r="W56"/>
  <c r="AC56" s="1"/>
  <c r="Y92"/>
  <c r="Y80"/>
  <c r="Y68"/>
  <c r="Y56"/>
  <c r="AA92"/>
  <c r="AA80"/>
  <c r="AA68"/>
  <c r="AA56"/>
  <c r="X81"/>
  <c r="X69"/>
  <c r="X57"/>
  <c r="Z81"/>
  <c r="Z69"/>
  <c r="Z57"/>
  <c r="W82"/>
  <c r="AC82" s="1"/>
  <c r="AI80" s="1"/>
  <c r="W70"/>
  <c r="AC70" s="1"/>
  <c r="W58"/>
  <c r="AC58" s="1"/>
  <c r="AI56" s="1"/>
  <c r="AO56" s="1"/>
  <c r="Y82"/>
  <c r="Y70"/>
  <c r="Y58"/>
  <c r="AA82"/>
  <c r="AA70"/>
  <c r="AA58"/>
  <c r="W83"/>
  <c r="AC83" s="1"/>
  <c r="W71"/>
  <c r="AC71" s="1"/>
  <c r="AI69" s="1"/>
  <c r="W59"/>
  <c r="AC59" s="1"/>
  <c r="Y83"/>
  <c r="Y71"/>
  <c r="Y59"/>
  <c r="AA83"/>
  <c r="AA71"/>
  <c r="AA59"/>
  <c r="W84"/>
  <c r="AC84" s="1"/>
  <c r="W72"/>
  <c r="AC72" s="1"/>
  <c r="W60"/>
  <c r="AC60" s="1"/>
  <c r="Y84"/>
  <c r="Y72"/>
  <c r="Y60"/>
  <c r="AA84"/>
  <c r="AA72"/>
  <c r="AA60"/>
  <c r="W88"/>
  <c r="AC88" s="1"/>
  <c r="W76"/>
  <c r="AC76" s="1"/>
  <c r="W64"/>
  <c r="AC64" s="1"/>
  <c r="W52"/>
  <c r="AC52" s="1"/>
  <c r="Y88"/>
  <c r="Y76"/>
  <c r="Y64"/>
  <c r="Y52"/>
  <c r="AA88"/>
  <c r="AA76"/>
  <c r="AA64"/>
  <c r="AA52"/>
  <c r="W89"/>
  <c r="AC89" s="1"/>
  <c r="W77"/>
  <c r="AC77" s="1"/>
  <c r="W53"/>
  <c r="AC53" s="1"/>
  <c r="W65"/>
  <c r="AC65" s="1"/>
  <c r="AI63" s="1"/>
  <c r="AO63" s="1"/>
  <c r="Y89"/>
  <c r="Y77"/>
  <c r="Y53"/>
  <c r="Y65"/>
  <c r="AA89"/>
  <c r="AA77"/>
  <c r="AA53"/>
  <c r="AA65"/>
  <c r="W90"/>
  <c r="AC90" s="1"/>
  <c r="W78"/>
  <c r="AC78" s="1"/>
  <c r="W66"/>
  <c r="AC66" s="1"/>
  <c r="W54"/>
  <c r="AC54" s="1"/>
  <c r="AI52" s="1"/>
  <c r="AO52" s="1"/>
  <c r="Y90"/>
  <c r="Y78"/>
  <c r="Y66"/>
  <c r="Y54"/>
  <c r="AA90"/>
  <c r="AA78"/>
  <c r="AA66"/>
  <c r="AA54"/>
  <c r="W91"/>
  <c r="AC91" s="1"/>
  <c r="AI89" s="1"/>
  <c r="W79"/>
  <c r="AC79" s="1"/>
  <c r="AI77" s="1"/>
  <c r="W55"/>
  <c r="AC55" s="1"/>
  <c r="AI53" s="1"/>
  <c r="AO53" s="1"/>
  <c r="W67"/>
  <c r="AC67" s="1"/>
  <c r="AI65" s="1"/>
  <c r="Y91"/>
  <c r="Y79"/>
  <c r="Y55"/>
  <c r="Y67"/>
  <c r="AA91"/>
  <c r="AA79"/>
  <c r="AA55"/>
  <c r="AA67"/>
  <c r="X92"/>
  <c r="AD92" s="1"/>
  <c r="AJ87" s="1"/>
  <c r="X80"/>
  <c r="AD80" s="1"/>
  <c r="X56"/>
  <c r="AD56" s="1"/>
  <c r="X68"/>
  <c r="AD68" s="1"/>
  <c r="Z92"/>
  <c r="Z80"/>
  <c r="Z56"/>
  <c r="Z68"/>
  <c r="W81"/>
  <c r="AC81" s="1"/>
  <c r="AI79" s="1"/>
  <c r="W57"/>
  <c r="AC57" s="1"/>
  <c r="AI55" s="1"/>
  <c r="AO55" s="1"/>
  <c r="W69"/>
  <c r="AC69" s="1"/>
  <c r="AI67" s="1"/>
  <c r="Y81"/>
  <c r="Y69"/>
  <c r="Y57"/>
  <c r="AA81"/>
  <c r="AA69"/>
  <c r="AA57"/>
  <c r="X82"/>
  <c r="AD82" s="1"/>
  <c r="X70"/>
  <c r="AD70" s="1"/>
  <c r="X58"/>
  <c r="AD58" s="1"/>
  <c r="Z82"/>
  <c r="Z70"/>
  <c r="Z58"/>
  <c r="X83"/>
  <c r="AD83" s="1"/>
  <c r="X71"/>
  <c r="AD71" s="1"/>
  <c r="X59"/>
  <c r="AD59" s="1"/>
  <c r="Z83"/>
  <c r="Z71"/>
  <c r="Z59"/>
  <c r="X84"/>
  <c r="AD84" s="1"/>
  <c r="X72"/>
  <c r="AD72" s="1"/>
  <c r="X60"/>
  <c r="AD60" s="1"/>
  <c r="Z84"/>
  <c r="Z72"/>
  <c r="Z60"/>
  <c r="X85"/>
  <c r="AD85" s="1"/>
  <c r="X73"/>
  <c r="Z85"/>
  <c r="Z73"/>
  <c r="W86"/>
  <c r="AC86" s="1"/>
  <c r="AI84" s="1"/>
  <c r="W74"/>
  <c r="AC74" s="1"/>
  <c r="Y86"/>
  <c r="Y74"/>
  <c r="AA86"/>
  <c r="AA74"/>
  <c r="X87"/>
  <c r="AD87" s="1"/>
  <c r="X75"/>
  <c r="Z87"/>
  <c r="Z75"/>
  <c r="X61"/>
  <c r="AD61" s="1"/>
  <c r="Z61"/>
  <c r="W62"/>
  <c r="AC62" s="1"/>
  <c r="Y62"/>
  <c r="AA62"/>
  <c r="X63"/>
  <c r="Z63"/>
  <c r="W85"/>
  <c r="AC85" s="1"/>
  <c r="W73"/>
  <c r="AC73" s="1"/>
  <c r="AI71" s="1"/>
  <c r="Y85"/>
  <c r="Y73"/>
  <c r="AA85"/>
  <c r="AA73"/>
  <c r="X86"/>
  <c r="X74"/>
  <c r="AD74" s="1"/>
  <c r="Z86"/>
  <c r="Z74"/>
  <c r="W87"/>
  <c r="AC87" s="1"/>
  <c r="AI85" s="1"/>
  <c r="W75"/>
  <c r="AC75" s="1"/>
  <c r="AI73" s="1"/>
  <c r="Y87"/>
  <c r="Y75"/>
  <c r="AA87"/>
  <c r="AA75"/>
  <c r="W61"/>
  <c r="AC61" s="1"/>
  <c r="Y61"/>
  <c r="AE61" s="1"/>
  <c r="AA61"/>
  <c r="X62"/>
  <c r="AD62" s="1"/>
  <c r="Z62"/>
  <c r="W63"/>
  <c r="AC63" s="1"/>
  <c r="AI61" s="1"/>
  <c r="AO61" s="1"/>
  <c r="Y63"/>
  <c r="AA63"/>
  <c r="I106"/>
  <c r="I108"/>
  <c r="I110"/>
  <c r="I112"/>
  <c r="I107"/>
  <c r="J107" s="1"/>
  <c r="L107" s="1"/>
  <c r="L110" s="1"/>
  <c r="K107"/>
  <c r="I109"/>
  <c r="I111"/>
  <c r="I113"/>
  <c r="AI60" l="1"/>
  <c r="AO60" s="1"/>
  <c r="J110"/>
  <c r="AI59"/>
  <c r="AO59" s="1"/>
  <c r="AE87"/>
  <c r="AD86"/>
  <c r="AJ81" s="1"/>
  <c r="AE85"/>
  <c r="AI83"/>
  <c r="AD63"/>
  <c r="AE62"/>
  <c r="AK53" s="1"/>
  <c r="AF61"/>
  <c r="AD75"/>
  <c r="AE74"/>
  <c r="AI72"/>
  <c r="AD73"/>
  <c r="AJ68" s="1"/>
  <c r="AJ67"/>
  <c r="AJ66"/>
  <c r="AJ65"/>
  <c r="AI64"/>
  <c r="AI88"/>
  <c r="AI51"/>
  <c r="AI87"/>
  <c r="AI62"/>
  <c r="AO62" s="1"/>
  <c r="AI86"/>
  <c r="AE60"/>
  <c r="AK52" s="1"/>
  <c r="AE84"/>
  <c r="AK76" s="1"/>
  <c r="AI70"/>
  <c r="AE71"/>
  <c r="AI57"/>
  <c r="AO57" s="1"/>
  <c r="AI81"/>
  <c r="AE58"/>
  <c r="AE82"/>
  <c r="AI68"/>
  <c r="AD69"/>
  <c r="AJ64" s="1"/>
  <c r="AE56"/>
  <c r="AE80"/>
  <c r="AI54"/>
  <c r="AO54" s="1"/>
  <c r="AI78"/>
  <c r="AD55"/>
  <c r="AJ50" s="1"/>
  <c r="AD79"/>
  <c r="AJ74" s="1"/>
  <c r="AD66"/>
  <c r="AD78"/>
  <c r="AJ73" s="1"/>
  <c r="AD53"/>
  <c r="AD77"/>
  <c r="AJ72" s="1"/>
  <c r="AD52"/>
  <c r="AD76"/>
  <c r="AJ71" s="1"/>
  <c r="AJ57"/>
  <c r="AE75"/>
  <c r="AJ69"/>
  <c r="AJ56"/>
  <c r="AF87"/>
  <c r="AE86"/>
  <c r="AK78" s="1"/>
  <c r="AF85"/>
  <c r="AJ80"/>
  <c r="AJ55"/>
  <c r="AJ79"/>
  <c r="AF71"/>
  <c r="AJ54"/>
  <c r="AJ78"/>
  <c r="AJ53"/>
  <c r="AP53" s="1"/>
  <c r="AQ53" s="1"/>
  <c r="AJ77"/>
  <c r="AP55"/>
  <c r="AF80"/>
  <c r="AJ63"/>
  <c r="AE79"/>
  <c r="AK71" s="1"/>
  <c r="AE78"/>
  <c r="AK70" s="1"/>
  <c r="AI76"/>
  <c r="AE77"/>
  <c r="AK69" s="1"/>
  <c r="AP63"/>
  <c r="AI75"/>
  <c r="AE52"/>
  <c r="AE76"/>
  <c r="AK68" s="1"/>
  <c r="AI50"/>
  <c r="AI49"/>
  <c r="AI74"/>
  <c r="AE72"/>
  <c r="AI58"/>
  <c r="AO58" s="1"/>
  <c r="AI82"/>
  <c r="AG71"/>
  <c r="AM42" s="1"/>
  <c r="AE59"/>
  <c r="AK51" s="1"/>
  <c r="AE83"/>
  <c r="AK75" s="1"/>
  <c r="AE70"/>
  <c r="AK62" s="1"/>
  <c r="AP56"/>
  <c r="AD57"/>
  <c r="AJ52" s="1"/>
  <c r="AP52" s="1"/>
  <c r="AQ52" s="1"/>
  <c r="AD81"/>
  <c r="AJ76" s="1"/>
  <c r="AE68"/>
  <c r="AE92"/>
  <c r="AK84" s="1"/>
  <c r="AI66"/>
  <c r="AD67"/>
  <c r="AJ62" s="1"/>
  <c r="AD91"/>
  <c r="AJ86" s="1"/>
  <c r="AD54"/>
  <c r="AJ49" s="1"/>
  <c r="AD90"/>
  <c r="AJ85" s="1"/>
  <c r="AD65"/>
  <c r="AJ60" s="1"/>
  <c r="AD89"/>
  <c r="AJ84" s="1"/>
  <c r="AD64"/>
  <c r="AJ59" s="1"/>
  <c r="AD88"/>
  <c r="AJ83" s="1"/>
  <c r="AK43" l="1"/>
  <c r="AE65"/>
  <c r="AE54"/>
  <c r="AE67"/>
  <c r="AK59" s="1"/>
  <c r="AF68"/>
  <c r="AE81"/>
  <c r="AK73" s="1"/>
  <c r="AJ82"/>
  <c r="AJ47"/>
  <c r="AJ46"/>
  <c r="AF52"/>
  <c r="AJ48"/>
  <c r="AJ61"/>
  <c r="AP61" s="1"/>
  <c r="AP54"/>
  <c r="AF81"/>
  <c r="AK50"/>
  <c r="AK63"/>
  <c r="AQ63" s="1"/>
  <c r="AP62"/>
  <c r="AQ62" s="1"/>
  <c r="AE64"/>
  <c r="AK56" s="1"/>
  <c r="AQ56" s="1"/>
  <c r="AR56" s="1"/>
  <c r="AS56" s="1"/>
  <c r="AE53"/>
  <c r="AK45" s="1"/>
  <c r="AE66"/>
  <c r="AK58" s="1"/>
  <c r="AE91"/>
  <c r="AK83" s="1"/>
  <c r="AJ51"/>
  <c r="AF56"/>
  <c r="AG56" s="1"/>
  <c r="AM27" s="1"/>
  <c r="AG81"/>
  <c r="AM52" s="1"/>
  <c r="AF58"/>
  <c r="AF83"/>
  <c r="AF60"/>
  <c r="AK66"/>
  <c r="AJ70"/>
  <c r="AJ58"/>
  <c r="AP58" s="1"/>
  <c r="AQ58" s="1"/>
  <c r="AK77"/>
  <c r="AP59"/>
  <c r="AQ59" s="1"/>
  <c r="AF62"/>
  <c r="AF64"/>
  <c r="AL50" s="1"/>
  <c r="AF65"/>
  <c r="AF67"/>
  <c r="AL53" s="1"/>
  <c r="AR53" s="1"/>
  <c r="AJ75"/>
  <c r="AL66"/>
  <c r="AE57"/>
  <c r="AK49" s="1"/>
  <c r="AF70"/>
  <c r="AL56" s="1"/>
  <c r="AF72"/>
  <c r="AG72" s="1"/>
  <c r="AM43" s="1"/>
  <c r="AK67"/>
  <c r="AF76"/>
  <c r="AL62" s="1"/>
  <c r="AF77"/>
  <c r="AF78"/>
  <c r="AL64" s="1"/>
  <c r="AF79"/>
  <c r="AL65" s="1"/>
  <c r="AK72"/>
  <c r="AG80"/>
  <c r="AM51" s="1"/>
  <c r="AF57"/>
  <c r="AL43" s="1"/>
  <c r="AK74"/>
  <c r="AG70"/>
  <c r="AM41" s="1"/>
  <c r="AP57"/>
  <c r="AG83"/>
  <c r="AM54" s="1"/>
  <c r="AE88"/>
  <c r="AE89"/>
  <c r="AE90"/>
  <c r="AK82" s="1"/>
  <c r="AE55"/>
  <c r="AK47" s="1"/>
  <c r="AF92"/>
  <c r="AL78" s="1"/>
  <c r="AE69"/>
  <c r="AK60" s="1"/>
  <c r="AG57"/>
  <c r="AM28" s="1"/>
  <c r="AF82"/>
  <c r="AF59"/>
  <c r="AL45" s="1"/>
  <c r="AF84"/>
  <c r="AF75"/>
  <c r="AL61" s="1"/>
  <c r="AG85"/>
  <c r="AM56" s="1"/>
  <c r="AF86"/>
  <c r="AL71" s="1"/>
  <c r="AG87"/>
  <c r="AM58" s="1"/>
  <c r="AG61"/>
  <c r="AM32" s="1"/>
  <c r="AE63"/>
  <c r="AK55" s="1"/>
  <c r="AQ55" s="1"/>
  <c r="AP60"/>
  <c r="AE73"/>
  <c r="AK65" s="1"/>
  <c r="AF74"/>
  <c r="AK81" l="1"/>
  <c r="AK80"/>
  <c r="AL63"/>
  <c r="AR63" s="1"/>
  <c r="AS63" s="1"/>
  <c r="AG78"/>
  <c r="AM49" s="1"/>
  <c r="AG76"/>
  <c r="AM47" s="1"/>
  <c r="AG92"/>
  <c r="AM63" s="1"/>
  <c r="AG62"/>
  <c r="AM33" s="1"/>
  <c r="AK79"/>
  <c r="AF73"/>
  <c r="AL59" s="1"/>
  <c r="AL69"/>
  <c r="AG59"/>
  <c r="AM30" s="1"/>
  <c r="AF66"/>
  <c r="AL51" s="1"/>
  <c r="AF53"/>
  <c r="AL38"/>
  <c r="AL37"/>
  <c r="AL57"/>
  <c r="AK46"/>
  <c r="AK57"/>
  <c r="AQ57" s="1"/>
  <c r="AR57" s="1"/>
  <c r="AS57" s="1"/>
  <c r="AG52"/>
  <c r="AM23" s="1"/>
  <c r="AK44"/>
  <c r="AF90"/>
  <c r="AF88"/>
  <c r="AL60"/>
  <c r="AG74"/>
  <c r="AM45" s="1"/>
  <c r="AQ60"/>
  <c r="AR60" s="1"/>
  <c r="AL72"/>
  <c r="AG86"/>
  <c r="AM57" s="1"/>
  <c r="AK54"/>
  <c r="AQ54" s="1"/>
  <c r="AL70"/>
  <c r="AG84"/>
  <c r="AM55" s="1"/>
  <c r="AL68"/>
  <c r="AG82"/>
  <c r="AM53" s="1"/>
  <c r="AS53" s="1"/>
  <c r="AK61"/>
  <c r="AF69"/>
  <c r="AL55" s="1"/>
  <c r="AR55" s="1"/>
  <c r="AS55" s="1"/>
  <c r="AG69"/>
  <c r="AM40" s="1"/>
  <c r="AL58"/>
  <c r="AR58" s="1"/>
  <c r="AS58" s="1"/>
  <c r="AG79"/>
  <c r="AM50" s="1"/>
  <c r="AG77"/>
  <c r="AM48" s="1"/>
  <c r="AK64"/>
  <c r="AF63"/>
  <c r="AR59"/>
  <c r="AL47"/>
  <c r="AL46"/>
  <c r="AG60"/>
  <c r="AM31" s="1"/>
  <c r="AL44"/>
  <c r="AG58"/>
  <c r="AM29" s="1"/>
  <c r="AL42"/>
  <c r="AG64"/>
  <c r="AM35" s="1"/>
  <c r="AR62"/>
  <c r="AL67"/>
  <c r="AK48"/>
  <c r="AF55"/>
  <c r="AQ61"/>
  <c r="AR61" s="1"/>
  <c r="AG67"/>
  <c r="AM38" s="1"/>
  <c r="AG65"/>
  <c r="AM36" s="1"/>
  <c r="AG68"/>
  <c r="AM39" s="1"/>
  <c r="AF91"/>
  <c r="AF89"/>
  <c r="AF54"/>
  <c r="AG75"/>
  <c r="AM46" s="1"/>
  <c r="AL75" l="1"/>
  <c r="AG89"/>
  <c r="AM60" s="1"/>
  <c r="AL41"/>
  <c r="AG55"/>
  <c r="AM26" s="1"/>
  <c r="AL49"/>
  <c r="AG63"/>
  <c r="AM34" s="1"/>
  <c r="AL74"/>
  <c r="AL73"/>
  <c r="AG88"/>
  <c r="AM59" s="1"/>
  <c r="AL54"/>
  <c r="AR54" s="1"/>
  <c r="AS54" s="1"/>
  <c r="AL39"/>
  <c r="AG53"/>
  <c r="AM24" s="1"/>
  <c r="AL48"/>
  <c r="AL40"/>
  <c r="AG54"/>
  <c r="AM25" s="1"/>
  <c r="AL77"/>
  <c r="AG91"/>
  <c r="AM62" s="1"/>
  <c r="AS61"/>
  <c r="AS62"/>
  <c r="AS59"/>
  <c r="AS60"/>
  <c r="AL76"/>
  <c r="AG90"/>
  <c r="AM61" s="1"/>
  <c r="AL52"/>
  <c r="AR52" s="1"/>
  <c r="AS52" s="1"/>
  <c r="AG66"/>
  <c r="AM37" s="1"/>
  <c r="AG73"/>
  <c r="AM44" s="1"/>
  <c r="AS104" l="1"/>
  <c r="AS107" l="1"/>
  <c r="I1"/>
</calcChain>
</file>

<file path=xl/sharedStrings.xml><?xml version="1.0" encoding="utf-8"?>
<sst xmlns="http://schemas.openxmlformats.org/spreadsheetml/2006/main" count="157" uniqueCount="32">
  <si>
    <t>Reconciliation Runs (time-shifted to match reported date)</t>
  </si>
  <si>
    <t>Reconciliation by run (Observed Variance OV)</t>
  </si>
  <si>
    <t>% Variance Normal  (PNV)</t>
  </si>
  <si>
    <t>% Variance adjustment by reported month</t>
  </si>
  <si>
    <r>
      <t>Normalised Variance (NHH</t>
    </r>
    <r>
      <rPr>
        <vertAlign val="subscript"/>
        <sz val="10"/>
        <rFont val="Arial"/>
        <family val="2"/>
      </rPr>
      <t>run</t>
    </r>
    <r>
      <rPr>
        <sz val="11"/>
        <rFont val="Arial"/>
        <family val="2"/>
      </rPr>
      <t xml:space="preserve"> * 1+PNV)</t>
    </r>
  </si>
  <si>
    <t>Time-shift Normalised Variance</t>
  </si>
  <si>
    <t>Fully Reconciled (by run -still includes provisions + SF open/close)</t>
  </si>
  <si>
    <t>Reported Date</t>
  </si>
  <si>
    <t>SF</t>
  </si>
  <si>
    <t>R1</t>
  </si>
  <si>
    <t>R2</t>
  </si>
  <si>
    <t>R3</t>
  </si>
  <si>
    <t>RF</t>
  </si>
  <si>
    <t>DF</t>
  </si>
  <si>
    <t>Normal</t>
  </si>
  <si>
    <t>Abnormal</t>
  </si>
  <si>
    <t>2009/10 SF run as reported</t>
  </si>
  <si>
    <t>(includes prov + open/close)</t>
  </si>
  <si>
    <t>2009/10 SF run - only run data</t>
  </si>
  <si>
    <t>To remove to get fully</t>
  </si>
  <si>
    <t>Fully reconcile SF used</t>
  </si>
  <si>
    <t>reconciled data</t>
  </si>
  <si>
    <t>Revised 2009/10 GWh</t>
  </si>
  <si>
    <t>2005/06</t>
  </si>
  <si>
    <t>SF Adj</t>
  </si>
  <si>
    <t>2006/07</t>
  </si>
  <si>
    <t>2007/08</t>
  </si>
  <si>
    <t>2008/09</t>
  </si>
  <si>
    <t>2009/10</t>
  </si>
  <si>
    <t>2010/11</t>
  </si>
  <si>
    <t>2011/12</t>
  </si>
  <si>
    <t>2012/13</t>
  </si>
</sst>
</file>

<file path=xl/styles.xml><?xml version="1.0" encoding="utf-8"?>
<styleSheet xmlns="http://schemas.openxmlformats.org/spreadsheetml/2006/main">
  <numFmts count="3">
    <numFmt numFmtId="164" formatCode="[$-409]d\-mmm\-yy;@"/>
    <numFmt numFmtId="165" formatCode="#,##0.0"/>
    <numFmt numFmtId="166" formatCode="#,##0.0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vertAlign val="subscript"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46FC4F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0" fillId="0" borderId="0" xfId="0" applyBorder="1" applyAlignment="1">
      <alignment horizontal="center"/>
    </xf>
    <xf numFmtId="164" fontId="0" fillId="0" borderId="0" xfId="0" applyNumberFormat="1" applyBorder="1" applyAlignment="1" applyProtection="1">
      <alignment horizontal="center"/>
      <protection locked="0"/>
    </xf>
    <xf numFmtId="3" fontId="2" fillId="2" borderId="1" xfId="0" applyNumberFormat="1" applyFont="1" applyFill="1" applyBorder="1" applyAlignment="1" applyProtection="1">
      <alignment horizontal="left"/>
      <protection locked="0"/>
    </xf>
    <xf numFmtId="3" fontId="0" fillId="2" borderId="2" xfId="0" applyNumberFormat="1" applyFill="1" applyBorder="1" applyAlignment="1" applyProtection="1">
      <alignment horizontal="center"/>
      <protection locked="0"/>
    </xf>
    <xf numFmtId="3" fontId="0" fillId="2" borderId="3" xfId="0" applyNumberFormat="1" applyFill="1" applyBorder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3" fontId="0" fillId="0" borderId="0" xfId="0" applyNumberFormat="1" applyBorder="1" applyAlignment="1" applyProtection="1">
      <alignment horizontal="center"/>
    </xf>
    <xf numFmtId="3" fontId="0" fillId="3" borderId="0" xfId="0" applyNumberFormat="1" applyFill="1" applyBorder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2" fillId="3" borderId="0" xfId="0" applyNumberFormat="1" applyFont="1" applyFill="1" applyBorder="1" applyAlignment="1" applyProtection="1">
      <alignment horizontal="center"/>
    </xf>
    <xf numFmtId="0" fontId="0" fillId="4" borderId="0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7" fontId="2" fillId="0" borderId="0" xfId="2" applyNumberFormat="1" applyBorder="1" applyAlignment="1" applyProtection="1">
      <alignment horizontal="center"/>
      <protection locked="0"/>
    </xf>
    <xf numFmtId="3" fontId="2" fillId="0" borderId="0" xfId="2" applyNumberFormat="1" applyBorder="1" applyAlignment="1" applyProtection="1">
      <alignment horizontal="center"/>
      <protection locked="0"/>
    </xf>
    <xf numFmtId="165" fontId="0" fillId="0" borderId="0" xfId="0" applyNumberFormat="1" applyBorder="1" applyAlignment="1">
      <alignment horizontal="center"/>
    </xf>
    <xf numFmtId="165" fontId="2" fillId="0" borderId="0" xfId="2" applyNumberFormat="1" applyBorder="1" applyAlignment="1" applyProtection="1">
      <alignment horizontal="center"/>
      <protection locked="0"/>
    </xf>
    <xf numFmtId="10" fontId="0" fillId="0" borderId="0" xfId="0" applyNumberForma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  <xf numFmtId="165" fontId="2" fillId="5" borderId="0" xfId="2" applyNumberFormat="1" applyFill="1" applyBorder="1" applyAlignment="1" applyProtection="1">
      <alignment horizontal="center"/>
      <protection locked="0"/>
    </xf>
    <xf numFmtId="3" fontId="2" fillId="6" borderId="0" xfId="2" applyNumberFormat="1" applyFill="1" applyBorder="1" applyAlignment="1" applyProtection="1">
      <alignment horizontal="center"/>
      <protection locked="0"/>
    </xf>
    <xf numFmtId="3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left"/>
    </xf>
    <xf numFmtId="9" fontId="0" fillId="0" borderId="0" xfId="1" applyFont="1" applyBorder="1" applyAlignment="1" applyProtection="1">
      <alignment horizontal="center"/>
      <protection locked="0"/>
    </xf>
    <xf numFmtId="3" fontId="0" fillId="6" borderId="0" xfId="0" applyNumberForma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3" fontId="4" fillId="7" borderId="0" xfId="0" applyNumberFormat="1" applyFont="1" applyFill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3" fontId="5" fillId="8" borderId="0" xfId="0" applyNumberFormat="1" applyFont="1" applyFill="1" applyBorder="1" applyAlignment="1" applyProtection="1">
      <alignment horizontal="center"/>
      <protection locked="0"/>
    </xf>
    <xf numFmtId="3" fontId="5" fillId="8" borderId="0" xfId="0" applyNumberFormat="1" applyFont="1" applyFill="1" applyBorder="1" applyAlignment="1">
      <alignment horizontal="center"/>
    </xf>
    <xf numFmtId="3" fontId="5" fillId="0" borderId="0" xfId="0" applyNumberFormat="1" applyFont="1" applyBorder="1" applyAlignment="1" applyProtection="1">
      <alignment horizontal="center"/>
      <protection locked="0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</cellXfs>
  <cellStyles count="3">
    <cellStyle name="Normal" xfId="0" builtinId="0"/>
    <cellStyle name="Normal_settlement data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W137"/>
  <sheetViews>
    <sheetView tabSelected="1" zoomScale="73" zoomScaleNormal="73" workbookViewId="0">
      <selection activeCell="T11" sqref="T11"/>
    </sheetView>
  </sheetViews>
  <sheetFormatPr defaultRowHeight="15"/>
  <cols>
    <col min="1" max="1" width="9.140625" style="1"/>
    <col min="2" max="2" width="16.42578125" style="2" customWidth="1"/>
    <col min="3" max="8" width="16.42578125" style="6" customWidth="1"/>
    <col min="9" max="9" width="14.140625" style="6" customWidth="1"/>
    <col min="10" max="10" width="13.85546875" style="1" hidden="1" customWidth="1"/>
    <col min="11" max="15" width="9.140625" style="1" hidden="1" customWidth="1"/>
    <col min="16" max="16" width="2.42578125" style="1" customWidth="1"/>
    <col min="17" max="21" width="9.7109375" style="1" customWidth="1"/>
    <col min="22" max="22" width="2.28515625" style="1" customWidth="1"/>
    <col min="23" max="27" width="9.7109375" style="1" customWidth="1"/>
    <col min="28" max="28" width="2.42578125" style="1" customWidth="1"/>
    <col min="29" max="29" width="10.28515625" style="1" customWidth="1"/>
    <col min="30" max="33" width="9.7109375" style="1" customWidth="1"/>
    <col min="34" max="34" width="2.42578125" style="1" customWidth="1"/>
    <col min="35" max="39" width="9.5703125" style="1" customWidth="1"/>
    <col min="40" max="40" width="2.42578125" style="1" customWidth="1"/>
    <col min="41" max="45" width="14.85546875" style="1" customWidth="1"/>
    <col min="46" max="46" width="2.42578125" style="1" customWidth="1"/>
    <col min="47" max="47" width="16.5703125" style="1" bestFit="1" customWidth="1"/>
    <col min="48" max="48" width="19.28515625" style="1" customWidth="1"/>
    <col min="49" max="49" width="12.7109375" style="1" bestFit="1" customWidth="1"/>
    <col min="50" max="16384" width="9.140625" style="1"/>
  </cols>
  <sheetData>
    <row r="1" spans="1:45" ht="16.5" thickBot="1">
      <c r="C1" s="3" t="s">
        <v>0</v>
      </c>
      <c r="D1" s="4"/>
      <c r="E1" s="4"/>
      <c r="F1" s="4"/>
      <c r="G1" s="4"/>
      <c r="H1" s="5"/>
      <c r="I1" s="6">
        <f>+AS104-AS105</f>
        <v>13706.165586645982</v>
      </c>
      <c r="K1" s="7" t="s">
        <v>1</v>
      </c>
      <c r="L1" s="8"/>
      <c r="M1" s="8"/>
      <c r="N1" s="8"/>
      <c r="O1" s="9"/>
      <c r="Q1" s="41" t="s">
        <v>2</v>
      </c>
      <c r="R1" s="42"/>
      <c r="S1" s="42"/>
      <c r="T1" s="42"/>
      <c r="U1" s="42"/>
      <c r="V1" s="10"/>
      <c r="W1" s="41" t="s">
        <v>3</v>
      </c>
      <c r="X1" s="42"/>
      <c r="Y1" s="42"/>
      <c r="Z1" s="42"/>
      <c r="AA1" s="42"/>
      <c r="AC1" s="43" t="s">
        <v>4</v>
      </c>
      <c r="AD1" s="44"/>
      <c r="AE1" s="44"/>
      <c r="AF1" s="44"/>
      <c r="AG1" s="44"/>
      <c r="AI1" s="43" t="s">
        <v>5</v>
      </c>
      <c r="AJ1" s="44"/>
      <c r="AK1" s="44"/>
      <c r="AL1" s="44"/>
      <c r="AM1" s="44"/>
      <c r="AO1" s="43" t="s">
        <v>6</v>
      </c>
      <c r="AP1" s="44"/>
      <c r="AQ1" s="44"/>
      <c r="AR1" s="44"/>
      <c r="AS1" s="44"/>
    </row>
    <row r="2" spans="1:45">
      <c r="B2" s="11" t="s">
        <v>7</v>
      </c>
      <c r="C2" s="12" t="s">
        <v>8</v>
      </c>
      <c r="D2" s="12" t="s">
        <v>9</v>
      </c>
      <c r="E2" s="12" t="s">
        <v>10</v>
      </c>
      <c r="F2" s="12" t="s">
        <v>11</v>
      </c>
      <c r="G2" s="12" t="s">
        <v>12</v>
      </c>
      <c r="H2" s="12" t="s">
        <v>13</v>
      </c>
      <c r="I2" s="12"/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Q2" s="13" t="s">
        <v>9</v>
      </c>
      <c r="R2" s="13" t="s">
        <v>10</v>
      </c>
      <c r="S2" s="13" t="s">
        <v>11</v>
      </c>
      <c r="T2" s="13" t="s">
        <v>12</v>
      </c>
      <c r="U2" s="13" t="s">
        <v>13</v>
      </c>
      <c r="V2" s="14"/>
      <c r="W2" s="15" t="s">
        <v>9</v>
      </c>
      <c r="X2" s="15" t="s">
        <v>10</v>
      </c>
      <c r="Y2" s="15" t="s">
        <v>11</v>
      </c>
      <c r="Z2" s="15" t="s">
        <v>12</v>
      </c>
      <c r="AA2" s="15" t="s">
        <v>13</v>
      </c>
      <c r="AC2" s="16" t="s">
        <v>9</v>
      </c>
      <c r="AD2" s="16" t="s">
        <v>10</v>
      </c>
      <c r="AE2" s="16" t="s">
        <v>11</v>
      </c>
      <c r="AF2" s="16" t="s">
        <v>12</v>
      </c>
      <c r="AG2" s="16" t="s">
        <v>13</v>
      </c>
      <c r="AI2" s="16" t="s">
        <v>9</v>
      </c>
      <c r="AJ2" s="16" t="s">
        <v>10</v>
      </c>
      <c r="AK2" s="16" t="s">
        <v>11</v>
      </c>
      <c r="AL2" s="16" t="s">
        <v>12</v>
      </c>
      <c r="AM2" s="16" t="s">
        <v>13</v>
      </c>
      <c r="AO2" s="16" t="s">
        <v>9</v>
      </c>
      <c r="AP2" s="16" t="s">
        <v>10</v>
      </c>
      <c r="AQ2" s="16" t="s">
        <v>11</v>
      </c>
      <c r="AR2" s="16" t="s">
        <v>12</v>
      </c>
      <c r="AS2" s="16" t="s">
        <v>13</v>
      </c>
    </row>
    <row r="3" spans="1:45">
      <c r="A3" s="17"/>
      <c r="B3" s="18"/>
      <c r="C3" s="19"/>
      <c r="D3" s="19"/>
      <c r="E3" s="19"/>
      <c r="F3" s="19"/>
      <c r="G3" s="19"/>
      <c r="H3" s="19"/>
    </row>
    <row r="4" spans="1:45">
      <c r="A4" s="17" t="s">
        <v>14</v>
      </c>
      <c r="B4" s="18">
        <v>38443</v>
      </c>
      <c r="C4" s="19">
        <v>1070270790.9999999</v>
      </c>
      <c r="D4" s="19">
        <v>1060522037.9999999</v>
      </c>
      <c r="E4" s="19">
        <v>1043285242.9999998</v>
      </c>
      <c r="F4" s="19">
        <v>1050726246.9999999</v>
      </c>
      <c r="G4" s="19">
        <v>1062449241.9999999</v>
      </c>
      <c r="H4" s="19">
        <v>1056445692</v>
      </c>
      <c r="K4" s="20">
        <f t="shared" ref="K4:O35" si="0">(D4-C4)/1000000</f>
        <v>-9.7487530000000007</v>
      </c>
      <c r="L4" s="20">
        <f t="shared" si="0"/>
        <v>-17.236795000000118</v>
      </c>
      <c r="M4" s="20">
        <f t="shared" si="0"/>
        <v>7.4410040000001194</v>
      </c>
      <c r="N4" s="20">
        <f t="shared" si="0"/>
        <v>11.722994999999999</v>
      </c>
      <c r="O4" s="20">
        <f t="shared" si="0"/>
        <v>-6.0035499999998807</v>
      </c>
    </row>
    <row r="5" spans="1:45">
      <c r="A5" s="1" t="s">
        <v>14</v>
      </c>
      <c r="B5" s="18">
        <v>38473</v>
      </c>
      <c r="C5" s="19">
        <v>1014372944</v>
      </c>
      <c r="D5" s="19">
        <v>1011022926</v>
      </c>
      <c r="E5" s="19">
        <v>994846744</v>
      </c>
      <c r="F5" s="19">
        <v>996013476</v>
      </c>
      <c r="G5" s="19">
        <v>1010103387</v>
      </c>
      <c r="H5" s="19">
        <v>1003739226</v>
      </c>
      <c r="K5" s="20">
        <f t="shared" si="0"/>
        <v>-3.3500179999999999</v>
      </c>
      <c r="L5" s="20">
        <f t="shared" si="0"/>
        <v>-16.176182000000001</v>
      </c>
      <c r="M5" s="20">
        <f t="shared" si="0"/>
        <v>1.1667320000000001</v>
      </c>
      <c r="N5" s="20">
        <f t="shared" si="0"/>
        <v>14.089911000000001</v>
      </c>
      <c r="O5" s="20">
        <f t="shared" si="0"/>
        <v>-6.3641610000000002</v>
      </c>
    </row>
    <row r="6" spans="1:45">
      <c r="A6" s="1" t="s">
        <v>14</v>
      </c>
      <c r="B6" s="18">
        <v>38504</v>
      </c>
      <c r="C6" s="19">
        <v>923144007</v>
      </c>
      <c r="D6" s="19">
        <v>925560227.99999988</v>
      </c>
      <c r="E6" s="19">
        <v>916400300.99999988</v>
      </c>
      <c r="F6" s="19">
        <v>913529048.99999988</v>
      </c>
      <c r="G6" s="19">
        <v>925575724.99999988</v>
      </c>
      <c r="H6" s="19">
        <v>918580704</v>
      </c>
      <c r="K6" s="20">
        <f t="shared" si="0"/>
        <v>2.4162209999998807</v>
      </c>
      <c r="L6" s="20">
        <f t="shared" si="0"/>
        <v>-9.1599269999999997</v>
      </c>
      <c r="M6" s="20">
        <f t="shared" si="0"/>
        <v>-2.8712520000000001</v>
      </c>
      <c r="N6" s="20">
        <f t="shared" si="0"/>
        <v>12.046676</v>
      </c>
      <c r="O6" s="20">
        <f t="shared" si="0"/>
        <v>-6.9950209999998805</v>
      </c>
    </row>
    <row r="7" spans="1:45">
      <c r="A7" s="1" t="s">
        <v>14</v>
      </c>
      <c r="B7" s="18">
        <v>38534</v>
      </c>
      <c r="C7" s="19">
        <v>950194349</v>
      </c>
      <c r="D7" s="19">
        <v>952324657</v>
      </c>
      <c r="E7" s="19">
        <v>951243867</v>
      </c>
      <c r="F7" s="19">
        <v>943136988</v>
      </c>
      <c r="G7" s="19">
        <v>953349176</v>
      </c>
      <c r="H7" s="19">
        <v>945680797</v>
      </c>
      <c r="K7" s="20">
        <f t="shared" si="0"/>
        <v>2.1303079999999999</v>
      </c>
      <c r="L7" s="20">
        <f t="shared" si="0"/>
        <v>-1.0807899999999999</v>
      </c>
      <c r="M7" s="20">
        <f t="shared" si="0"/>
        <v>-8.1068789999999993</v>
      </c>
      <c r="N7" s="20">
        <f t="shared" si="0"/>
        <v>10.212187999999999</v>
      </c>
      <c r="O7" s="20">
        <f t="shared" si="0"/>
        <v>-7.6683789999999998</v>
      </c>
    </row>
    <row r="8" spans="1:45">
      <c r="A8" s="1" t="s">
        <v>14</v>
      </c>
      <c r="B8" s="18">
        <v>38565</v>
      </c>
      <c r="C8" s="19">
        <v>964218778</v>
      </c>
      <c r="D8" s="19">
        <v>972306861</v>
      </c>
      <c r="E8" s="19">
        <v>977556253</v>
      </c>
      <c r="F8" s="19">
        <v>969481994</v>
      </c>
      <c r="G8" s="19">
        <v>974044163</v>
      </c>
      <c r="H8" s="19">
        <v>968292869</v>
      </c>
      <c r="K8" s="20">
        <f t="shared" si="0"/>
        <v>8.0880829999999992</v>
      </c>
      <c r="L8" s="20">
        <f t="shared" si="0"/>
        <v>5.2493920000000003</v>
      </c>
      <c r="M8" s="20">
        <f t="shared" si="0"/>
        <v>-8.0742589999999996</v>
      </c>
      <c r="N8" s="20">
        <f t="shared" si="0"/>
        <v>4.5621689999999999</v>
      </c>
      <c r="O8" s="20">
        <f t="shared" si="0"/>
        <v>-5.7512939999999997</v>
      </c>
    </row>
    <row r="9" spans="1:45">
      <c r="A9" s="1" t="s">
        <v>14</v>
      </c>
      <c r="B9" s="18">
        <v>38596</v>
      </c>
      <c r="C9" s="19">
        <v>973931628</v>
      </c>
      <c r="D9" s="19">
        <v>986841273</v>
      </c>
      <c r="E9" s="19">
        <v>1000529406</v>
      </c>
      <c r="F9" s="19">
        <v>997938199</v>
      </c>
      <c r="G9" s="19">
        <v>1000997889</v>
      </c>
      <c r="H9" s="19">
        <v>1001815739</v>
      </c>
      <c r="K9" s="20">
        <f t="shared" si="0"/>
        <v>12.909644999999999</v>
      </c>
      <c r="L9" s="20">
        <f t="shared" si="0"/>
        <v>13.688133000000001</v>
      </c>
      <c r="M9" s="20">
        <f t="shared" si="0"/>
        <v>-2.5912069999999998</v>
      </c>
      <c r="N9" s="20">
        <f t="shared" si="0"/>
        <v>3.0596899999999998</v>
      </c>
      <c r="O9" s="20">
        <f t="shared" si="0"/>
        <v>0.81784999999999997</v>
      </c>
    </row>
    <row r="10" spans="1:45">
      <c r="A10" s="1" t="s">
        <v>14</v>
      </c>
      <c r="B10" s="18">
        <v>38626</v>
      </c>
      <c r="C10" s="19">
        <v>1137517456</v>
      </c>
      <c r="D10" s="19">
        <v>1150176364.0000002</v>
      </c>
      <c r="E10" s="19">
        <v>1173669791</v>
      </c>
      <c r="F10" s="19">
        <v>1179719949</v>
      </c>
      <c r="G10" s="19">
        <v>1182222586</v>
      </c>
      <c r="H10" s="19">
        <v>1183609694</v>
      </c>
      <c r="K10" s="20">
        <f t="shared" si="0"/>
        <v>12.658908000000238</v>
      </c>
      <c r="L10" s="20">
        <f t="shared" si="0"/>
        <v>23.493426999999762</v>
      </c>
      <c r="M10" s="20">
        <f t="shared" si="0"/>
        <v>6.0501579999999997</v>
      </c>
      <c r="N10" s="20">
        <f t="shared" si="0"/>
        <v>2.502637</v>
      </c>
      <c r="O10" s="20">
        <f t="shared" si="0"/>
        <v>1.387108</v>
      </c>
    </row>
    <row r="11" spans="1:45">
      <c r="A11" s="1" t="s">
        <v>14</v>
      </c>
      <c r="B11" s="18">
        <v>38657</v>
      </c>
      <c r="C11" s="19">
        <v>1331027122</v>
      </c>
      <c r="D11" s="19">
        <v>1337888303</v>
      </c>
      <c r="E11" s="19">
        <v>1357491826</v>
      </c>
      <c r="F11" s="19">
        <v>1368844592</v>
      </c>
      <c r="G11" s="19">
        <v>1371307926</v>
      </c>
      <c r="H11" s="19">
        <v>1373129949</v>
      </c>
      <c r="K11" s="20">
        <f t="shared" si="0"/>
        <v>6.8611810000000002</v>
      </c>
      <c r="L11" s="20">
        <f t="shared" si="0"/>
        <v>19.603522999999999</v>
      </c>
      <c r="M11" s="20">
        <f t="shared" si="0"/>
        <v>11.352766000000001</v>
      </c>
      <c r="N11" s="20">
        <f t="shared" si="0"/>
        <v>2.4633340000000001</v>
      </c>
      <c r="O11" s="20">
        <f t="shared" si="0"/>
        <v>1.8220229999999999</v>
      </c>
    </row>
    <row r="12" spans="1:45">
      <c r="A12" s="17" t="s">
        <v>14</v>
      </c>
      <c r="B12" s="18">
        <v>38687</v>
      </c>
      <c r="C12" s="19">
        <v>1435463067</v>
      </c>
      <c r="D12" s="19">
        <v>1440154879</v>
      </c>
      <c r="E12" s="19">
        <v>1452859213.9999998</v>
      </c>
      <c r="F12" s="19">
        <v>1466414034.9999998</v>
      </c>
      <c r="G12" s="19">
        <v>1469123911.9999998</v>
      </c>
      <c r="H12" s="19">
        <v>1471662255.9999998</v>
      </c>
      <c r="K12" s="20">
        <f t="shared" si="0"/>
        <v>4.6918119999999996</v>
      </c>
      <c r="L12" s="20">
        <f t="shared" si="0"/>
        <v>12.704334999999762</v>
      </c>
      <c r="M12" s="20">
        <f t="shared" si="0"/>
        <v>13.554821</v>
      </c>
      <c r="N12" s="20">
        <f t="shared" si="0"/>
        <v>2.7098770000000001</v>
      </c>
      <c r="O12" s="20">
        <f t="shared" si="0"/>
        <v>2.5383439999999999</v>
      </c>
    </row>
    <row r="13" spans="1:45">
      <c r="A13" s="17" t="s">
        <v>14</v>
      </c>
      <c r="B13" s="18">
        <v>38718</v>
      </c>
      <c r="C13" s="19">
        <v>1413969564</v>
      </c>
      <c r="D13" s="19">
        <v>1411613187</v>
      </c>
      <c r="E13" s="19">
        <v>1418656866</v>
      </c>
      <c r="F13" s="19">
        <v>1426912018</v>
      </c>
      <c r="G13" s="19">
        <v>1431452792</v>
      </c>
      <c r="H13" s="19">
        <v>1434844302</v>
      </c>
      <c r="K13" s="20">
        <f t="shared" si="0"/>
        <v>-2.3563770000000002</v>
      </c>
      <c r="L13" s="20">
        <f t="shared" si="0"/>
        <v>7.043679</v>
      </c>
      <c r="M13" s="20">
        <f t="shared" si="0"/>
        <v>8.2551520000000007</v>
      </c>
      <c r="N13" s="20">
        <f t="shared" si="0"/>
        <v>4.5407739999999999</v>
      </c>
      <c r="O13" s="20">
        <f t="shared" si="0"/>
        <v>3.3915099999999998</v>
      </c>
    </row>
    <row r="14" spans="1:45">
      <c r="A14" s="17" t="s">
        <v>14</v>
      </c>
      <c r="B14" s="18">
        <v>38749</v>
      </c>
      <c r="C14" s="19">
        <v>1273143144</v>
      </c>
      <c r="D14" s="19">
        <v>1267483783.9999998</v>
      </c>
      <c r="E14" s="19">
        <v>1266494444.9999998</v>
      </c>
      <c r="F14" s="19">
        <v>1271646011.9999998</v>
      </c>
      <c r="G14" s="19">
        <v>1276444680.9999998</v>
      </c>
      <c r="H14" s="19">
        <v>1279568961.9999998</v>
      </c>
      <c r="K14" s="20">
        <f t="shared" si="0"/>
        <v>-5.6593600000002384</v>
      </c>
      <c r="L14" s="20">
        <f t="shared" si="0"/>
        <v>-0.98933899999999997</v>
      </c>
      <c r="M14" s="20">
        <f t="shared" si="0"/>
        <v>5.151567</v>
      </c>
      <c r="N14" s="20">
        <f t="shared" si="0"/>
        <v>4.7986690000000003</v>
      </c>
      <c r="O14" s="20">
        <f t="shared" si="0"/>
        <v>3.1242809999999999</v>
      </c>
    </row>
    <row r="15" spans="1:45">
      <c r="A15" s="17" t="s">
        <v>14</v>
      </c>
      <c r="B15" s="18">
        <v>38777</v>
      </c>
      <c r="C15" s="19">
        <v>1325732642</v>
      </c>
      <c r="D15" s="19">
        <v>1318401938</v>
      </c>
      <c r="E15" s="19">
        <v>1307137457</v>
      </c>
      <c r="F15" s="19">
        <v>1309605389</v>
      </c>
      <c r="G15" s="19">
        <v>1313284930</v>
      </c>
      <c r="H15" s="19">
        <v>1317183574.0000002</v>
      </c>
      <c r="K15" s="20">
        <f t="shared" si="0"/>
        <v>-7.3307039999999999</v>
      </c>
      <c r="L15" s="20">
        <f t="shared" si="0"/>
        <v>-11.264481</v>
      </c>
      <c r="M15" s="20">
        <f t="shared" si="0"/>
        <v>2.4679319999999998</v>
      </c>
      <c r="N15" s="20">
        <f t="shared" si="0"/>
        <v>3.679541</v>
      </c>
      <c r="O15" s="20">
        <f t="shared" si="0"/>
        <v>3.8986440000002385</v>
      </c>
    </row>
    <row r="16" spans="1:45">
      <c r="A16" s="17" t="s">
        <v>14</v>
      </c>
      <c r="B16" s="18">
        <v>38808</v>
      </c>
      <c r="C16" s="19">
        <v>1057033981.9999999</v>
      </c>
      <c r="D16" s="19">
        <v>1052970521</v>
      </c>
      <c r="E16" s="19">
        <v>1035810581</v>
      </c>
      <c r="F16" s="19">
        <v>1035118166</v>
      </c>
      <c r="G16" s="19">
        <v>1035118725.9999999</v>
      </c>
      <c r="H16" s="19">
        <v>1036653446.9999999</v>
      </c>
      <c r="K16" s="20">
        <f t="shared" si="0"/>
        <v>-4.0634609999998812</v>
      </c>
      <c r="L16" s="20">
        <f t="shared" si="0"/>
        <v>-17.159939999999999</v>
      </c>
      <c r="M16" s="20">
        <f t="shared" si="0"/>
        <v>-0.692415</v>
      </c>
      <c r="N16" s="20">
        <f t="shared" si="0"/>
        <v>5.5999999988079073E-4</v>
      </c>
      <c r="O16" s="20">
        <f t="shared" si="0"/>
        <v>1.534721</v>
      </c>
    </row>
    <row r="17" spans="1:39">
      <c r="A17" s="17" t="s">
        <v>14</v>
      </c>
      <c r="B17" s="18">
        <v>38838</v>
      </c>
      <c r="C17" s="19">
        <v>983174866</v>
      </c>
      <c r="D17" s="19">
        <v>984279751.99999988</v>
      </c>
      <c r="E17" s="19">
        <v>971475086.99999988</v>
      </c>
      <c r="F17" s="19">
        <v>969035918.99999988</v>
      </c>
      <c r="G17" s="19">
        <v>966810126</v>
      </c>
      <c r="H17" s="19">
        <v>968348431</v>
      </c>
      <c r="K17" s="20">
        <f t="shared" si="0"/>
        <v>1.1048859999998808</v>
      </c>
      <c r="L17" s="20">
        <f t="shared" si="0"/>
        <v>-12.804665</v>
      </c>
      <c r="M17" s="20">
        <f t="shared" si="0"/>
        <v>-2.439168</v>
      </c>
      <c r="N17" s="20">
        <f t="shared" si="0"/>
        <v>-2.2257929999998809</v>
      </c>
      <c r="O17" s="20">
        <f t="shared" si="0"/>
        <v>1.538305</v>
      </c>
    </row>
    <row r="18" spans="1:39">
      <c r="A18" s="17" t="s">
        <v>14</v>
      </c>
      <c r="B18" s="18">
        <v>38869</v>
      </c>
      <c r="C18" s="19">
        <v>943334169</v>
      </c>
      <c r="D18" s="19">
        <v>947323724</v>
      </c>
      <c r="E18" s="19">
        <v>944400302</v>
      </c>
      <c r="F18" s="19">
        <v>939106432</v>
      </c>
      <c r="G18" s="19">
        <v>936880510.00000012</v>
      </c>
      <c r="H18" s="19">
        <v>939265583.00000012</v>
      </c>
      <c r="K18" s="20">
        <f t="shared" si="0"/>
        <v>3.9895550000000002</v>
      </c>
      <c r="L18" s="20">
        <f t="shared" si="0"/>
        <v>-2.923422</v>
      </c>
      <c r="M18" s="20">
        <f t="shared" si="0"/>
        <v>-5.2938700000000001</v>
      </c>
      <c r="N18" s="20">
        <f t="shared" si="0"/>
        <v>-2.2259219999998807</v>
      </c>
      <c r="O18" s="20">
        <f t="shared" si="0"/>
        <v>2.3850730000000002</v>
      </c>
    </row>
    <row r="19" spans="1:39">
      <c r="A19" s="17" t="s">
        <v>14</v>
      </c>
      <c r="B19" s="18">
        <v>38899</v>
      </c>
      <c r="C19" s="19">
        <v>965443866</v>
      </c>
      <c r="D19" s="19">
        <v>974078688</v>
      </c>
      <c r="E19" s="19">
        <v>983852734.99999988</v>
      </c>
      <c r="F19" s="19">
        <v>980700344</v>
      </c>
      <c r="G19" s="19">
        <v>977936188</v>
      </c>
      <c r="H19" s="19">
        <v>979913435</v>
      </c>
      <c r="K19" s="20">
        <f t="shared" si="0"/>
        <v>8.6348219999999998</v>
      </c>
      <c r="L19" s="20">
        <f t="shared" si="0"/>
        <v>9.7740469999998805</v>
      </c>
      <c r="M19" s="20">
        <f t="shared" si="0"/>
        <v>-3.1523909999998807</v>
      </c>
      <c r="N19" s="20">
        <f t="shared" si="0"/>
        <v>-2.7641559999999998</v>
      </c>
      <c r="O19" s="20">
        <f t="shared" si="0"/>
        <v>1.977247</v>
      </c>
    </row>
    <row r="20" spans="1:39">
      <c r="A20" s="17" t="s">
        <v>14</v>
      </c>
      <c r="B20" s="18">
        <v>38930</v>
      </c>
      <c r="C20" s="19">
        <v>987844085</v>
      </c>
      <c r="D20" s="19">
        <v>999079364</v>
      </c>
      <c r="E20" s="19">
        <v>1018365250</v>
      </c>
      <c r="F20" s="19">
        <v>1019543246</v>
      </c>
      <c r="G20" s="19">
        <v>1019517280.9999999</v>
      </c>
      <c r="H20" s="19">
        <v>1021493397</v>
      </c>
      <c r="K20" s="20">
        <f t="shared" si="0"/>
        <v>11.235279</v>
      </c>
      <c r="L20" s="20">
        <f t="shared" si="0"/>
        <v>19.285886000000001</v>
      </c>
      <c r="M20" s="20">
        <f t="shared" si="0"/>
        <v>1.177996</v>
      </c>
      <c r="N20" s="20">
        <f t="shared" si="0"/>
        <v>-2.5965000000119209E-2</v>
      </c>
      <c r="O20" s="20">
        <f t="shared" si="0"/>
        <v>1.9761160000001192</v>
      </c>
    </row>
    <row r="21" spans="1:39">
      <c r="A21" s="17" t="s">
        <v>14</v>
      </c>
      <c r="B21" s="18">
        <v>38961</v>
      </c>
      <c r="C21" s="19">
        <v>988241830</v>
      </c>
      <c r="D21" s="19">
        <v>998906887.00000012</v>
      </c>
      <c r="E21" s="19">
        <v>1016450533.0000001</v>
      </c>
      <c r="F21" s="19">
        <v>1021892161.0000001</v>
      </c>
      <c r="G21" s="19">
        <v>1022664678.0000001</v>
      </c>
      <c r="H21" s="19">
        <v>1024892564</v>
      </c>
      <c r="K21" s="20">
        <f t="shared" si="0"/>
        <v>10.66505700000012</v>
      </c>
      <c r="L21" s="20">
        <f t="shared" si="0"/>
        <v>17.543645999999999</v>
      </c>
      <c r="M21" s="20">
        <f t="shared" si="0"/>
        <v>5.4416279999999997</v>
      </c>
      <c r="N21" s="20">
        <f t="shared" si="0"/>
        <v>0.77251700000000001</v>
      </c>
      <c r="O21" s="20">
        <f t="shared" si="0"/>
        <v>2.2278859999998808</v>
      </c>
    </row>
    <row r="22" spans="1:39">
      <c r="A22" s="17" t="s">
        <v>14</v>
      </c>
      <c r="B22" s="18">
        <v>38991</v>
      </c>
      <c r="C22" s="19">
        <v>1156160238</v>
      </c>
      <c r="D22" s="19">
        <v>1163335083</v>
      </c>
      <c r="E22" s="19">
        <v>1177669817.9999998</v>
      </c>
      <c r="F22" s="19">
        <v>1186891512.9999998</v>
      </c>
      <c r="G22" s="19">
        <v>1188937833.9999998</v>
      </c>
      <c r="H22" s="19">
        <v>1190923273</v>
      </c>
      <c r="K22" s="20">
        <f t="shared" si="0"/>
        <v>7.1748450000000004</v>
      </c>
      <c r="L22" s="20">
        <f t="shared" si="0"/>
        <v>14.334734999999762</v>
      </c>
      <c r="M22" s="20">
        <f t="shared" si="0"/>
        <v>9.2216950000000004</v>
      </c>
      <c r="N22" s="20">
        <f t="shared" si="0"/>
        <v>2.0463209999999998</v>
      </c>
      <c r="O22" s="20">
        <f t="shared" si="0"/>
        <v>1.9854390000002384</v>
      </c>
    </row>
    <row r="23" spans="1:39">
      <c r="A23" s="17" t="s">
        <v>14</v>
      </c>
      <c r="B23" s="18">
        <v>39022</v>
      </c>
      <c r="C23" s="19">
        <v>1278559155</v>
      </c>
      <c r="D23" s="19">
        <v>1279613026.9999998</v>
      </c>
      <c r="E23" s="19">
        <v>1288914128.9999998</v>
      </c>
      <c r="F23" s="19">
        <v>1298550308.9999998</v>
      </c>
      <c r="G23" s="19">
        <v>1301001858.9999998</v>
      </c>
      <c r="H23" s="19">
        <v>1301347059.9999998</v>
      </c>
      <c r="K23" s="20">
        <f t="shared" si="0"/>
        <v>1.0538719999997617</v>
      </c>
      <c r="L23" s="20">
        <f t="shared" si="0"/>
        <v>9.3011020000000002</v>
      </c>
      <c r="M23" s="20">
        <f t="shared" si="0"/>
        <v>9.6361799999999995</v>
      </c>
      <c r="N23" s="20">
        <f t="shared" si="0"/>
        <v>2.4515500000000001</v>
      </c>
      <c r="O23" s="20">
        <f t="shared" si="0"/>
        <v>0.34520099999999998</v>
      </c>
      <c r="AI23" s="21"/>
      <c r="AJ23" s="21"/>
      <c r="AK23" s="21"/>
      <c r="AL23" s="21"/>
      <c r="AM23" s="21">
        <f t="shared" ref="AM23:AM64" si="1">AG52</f>
        <v>-1.2034693059038091</v>
      </c>
    </row>
    <row r="24" spans="1:39">
      <c r="A24" s="17" t="s">
        <v>14</v>
      </c>
      <c r="B24" s="18">
        <v>39052</v>
      </c>
      <c r="C24" s="19">
        <v>1378906346</v>
      </c>
      <c r="D24" s="19">
        <v>1381014867</v>
      </c>
      <c r="E24" s="19">
        <v>1386921257.0000002</v>
      </c>
      <c r="F24" s="19">
        <v>1398434142.0000002</v>
      </c>
      <c r="G24" s="19">
        <v>1405385750.0000005</v>
      </c>
      <c r="H24" s="19">
        <v>1404558873.0000005</v>
      </c>
      <c r="K24" s="20">
        <f t="shared" si="0"/>
        <v>2.1085210000000001</v>
      </c>
      <c r="L24" s="20">
        <f t="shared" si="0"/>
        <v>5.9063900000002381</v>
      </c>
      <c r="M24" s="20">
        <f t="shared" si="0"/>
        <v>11.512885000000001</v>
      </c>
      <c r="N24" s="20">
        <f t="shared" si="0"/>
        <v>6.9516080000002383</v>
      </c>
      <c r="O24" s="20">
        <f t="shared" si="0"/>
        <v>-0.82687699999999997</v>
      </c>
      <c r="AG24" s="22"/>
      <c r="AI24" s="21"/>
      <c r="AJ24" s="21"/>
      <c r="AK24" s="21"/>
      <c r="AL24" s="21"/>
      <c r="AM24" s="21">
        <f t="shared" si="1"/>
        <v>-1.0735927335239062</v>
      </c>
    </row>
    <row r="25" spans="1:39">
      <c r="A25" s="17" t="s">
        <v>14</v>
      </c>
      <c r="B25" s="18">
        <v>39083</v>
      </c>
      <c r="C25" s="19">
        <v>1356074298</v>
      </c>
      <c r="D25" s="19">
        <v>1347604376</v>
      </c>
      <c r="E25" s="19">
        <v>1348135881</v>
      </c>
      <c r="F25" s="19">
        <v>1356761761.9999998</v>
      </c>
      <c r="G25" s="19">
        <v>1366489140</v>
      </c>
      <c r="H25" s="19">
        <v>1364714562</v>
      </c>
      <c r="K25" s="20">
        <f t="shared" si="0"/>
        <v>-8.4699220000000004</v>
      </c>
      <c r="L25" s="20">
        <f t="shared" si="0"/>
        <v>0.53150500000000001</v>
      </c>
      <c r="M25" s="20">
        <f t="shared" si="0"/>
        <v>8.6258809999997617</v>
      </c>
      <c r="N25" s="20">
        <f t="shared" si="0"/>
        <v>9.7273780000002379</v>
      </c>
      <c r="O25" s="20">
        <f t="shared" si="0"/>
        <v>-1.774578</v>
      </c>
      <c r="U25" s="23"/>
      <c r="V25" s="23"/>
      <c r="W25" s="23"/>
      <c r="X25" s="23"/>
      <c r="Y25" s="23"/>
      <c r="Z25" s="23"/>
      <c r="AA25" s="23"/>
      <c r="AG25" s="22"/>
      <c r="AI25" s="21"/>
      <c r="AJ25" s="21"/>
      <c r="AK25" s="21"/>
      <c r="AL25" s="21"/>
      <c r="AM25" s="21">
        <f t="shared" si="1"/>
        <v>6.2160555353495184E-2</v>
      </c>
    </row>
    <row r="26" spans="1:39">
      <c r="A26" s="17" t="s">
        <v>14</v>
      </c>
      <c r="B26" s="18">
        <v>39114</v>
      </c>
      <c r="C26" s="19">
        <v>1209841488</v>
      </c>
      <c r="D26" s="19">
        <v>1203499939</v>
      </c>
      <c r="E26" s="19">
        <v>1196803225</v>
      </c>
      <c r="F26" s="19">
        <v>1203980920.0000002</v>
      </c>
      <c r="G26" s="19">
        <v>1215849285.0000002</v>
      </c>
      <c r="H26" s="19">
        <v>1212781252.0000002</v>
      </c>
      <c r="K26" s="20">
        <f t="shared" si="0"/>
        <v>-6.3415489999999997</v>
      </c>
      <c r="L26" s="20">
        <f t="shared" si="0"/>
        <v>-6.6967140000000001</v>
      </c>
      <c r="M26" s="20">
        <f t="shared" si="0"/>
        <v>7.1776950000002389</v>
      </c>
      <c r="N26" s="20">
        <f t="shared" si="0"/>
        <v>11.868365000000001</v>
      </c>
      <c r="O26" s="20">
        <f t="shared" si="0"/>
        <v>-3.0680329999999998</v>
      </c>
      <c r="U26" s="23"/>
      <c r="V26" s="23"/>
      <c r="W26" s="23"/>
      <c r="X26" s="23"/>
      <c r="Y26" s="23"/>
      <c r="Z26" s="23"/>
      <c r="AA26" s="23"/>
      <c r="AG26" s="22"/>
      <c r="AI26" s="21"/>
      <c r="AJ26" s="21"/>
      <c r="AK26" s="21"/>
      <c r="AL26" s="21"/>
      <c r="AM26" s="21">
        <f t="shared" si="1"/>
        <v>0.35423107446378133</v>
      </c>
    </row>
    <row r="27" spans="1:39">
      <c r="A27" s="17" t="s">
        <v>14</v>
      </c>
      <c r="B27" s="18">
        <v>39142</v>
      </c>
      <c r="C27" s="19">
        <v>1234232750</v>
      </c>
      <c r="D27" s="19">
        <v>1225308425</v>
      </c>
      <c r="E27" s="19">
        <v>1212844979</v>
      </c>
      <c r="F27" s="19">
        <v>1218638880.9999998</v>
      </c>
      <c r="G27" s="19">
        <v>1233860178</v>
      </c>
      <c r="H27" s="19">
        <v>1230101324</v>
      </c>
      <c r="K27" s="20">
        <f t="shared" si="0"/>
        <v>-8.9243249999999996</v>
      </c>
      <c r="L27" s="20">
        <f t="shared" si="0"/>
        <v>-12.463445999999999</v>
      </c>
      <c r="M27" s="20">
        <f t="shared" si="0"/>
        <v>5.7939019999997612</v>
      </c>
      <c r="N27" s="20">
        <f t="shared" si="0"/>
        <v>15.221297000000238</v>
      </c>
      <c r="O27" s="20">
        <f t="shared" si="0"/>
        <v>-3.7588539999999999</v>
      </c>
      <c r="T27" s="23"/>
      <c r="U27" s="23"/>
      <c r="V27" s="23"/>
      <c r="W27" s="23"/>
      <c r="X27" s="23"/>
      <c r="Y27" s="23"/>
      <c r="Z27" s="23"/>
      <c r="AA27" s="23"/>
      <c r="AG27" s="22"/>
      <c r="AI27" s="21"/>
      <c r="AJ27" s="21"/>
      <c r="AK27" s="21"/>
      <c r="AL27" s="21"/>
      <c r="AM27" s="21">
        <f t="shared" si="1"/>
        <v>0.43416474609603739</v>
      </c>
    </row>
    <row r="28" spans="1:39">
      <c r="A28" s="17" t="s">
        <v>14</v>
      </c>
      <c r="B28" s="18">
        <v>39173</v>
      </c>
      <c r="C28" s="19">
        <v>1026491016</v>
      </c>
      <c r="D28" s="19">
        <v>1018099240.9999999</v>
      </c>
      <c r="E28" s="19">
        <v>1002944706.9999999</v>
      </c>
      <c r="F28" s="19">
        <v>1004737949.9999999</v>
      </c>
      <c r="G28" s="19">
        <v>1018733586.9999999</v>
      </c>
      <c r="H28" s="19">
        <v>1014804025.9999998</v>
      </c>
      <c r="K28" s="20">
        <f t="shared" si="0"/>
        <v>-8.3917750000001199</v>
      </c>
      <c r="L28" s="20">
        <f t="shared" si="0"/>
        <v>-15.154534</v>
      </c>
      <c r="M28" s="20">
        <f t="shared" si="0"/>
        <v>1.7932429999999999</v>
      </c>
      <c r="N28" s="20">
        <f t="shared" si="0"/>
        <v>13.995637</v>
      </c>
      <c r="O28" s="20">
        <f t="shared" si="0"/>
        <v>-3.9295610000001191</v>
      </c>
      <c r="T28" s="23"/>
      <c r="U28" s="23"/>
      <c r="V28" s="23"/>
      <c r="W28" s="23"/>
      <c r="X28" s="23"/>
      <c r="Y28" s="23"/>
      <c r="Z28" s="23"/>
      <c r="AA28" s="23"/>
      <c r="AG28" s="22"/>
      <c r="AI28" s="21"/>
      <c r="AJ28" s="21"/>
      <c r="AK28" s="21"/>
      <c r="AL28" s="21"/>
      <c r="AM28" s="21">
        <f t="shared" si="1"/>
        <v>1.1428735809994279</v>
      </c>
    </row>
    <row r="29" spans="1:39">
      <c r="A29" s="17" t="s">
        <v>14</v>
      </c>
      <c r="B29" s="18">
        <v>39203</v>
      </c>
      <c r="C29" s="19">
        <v>983569191</v>
      </c>
      <c r="D29" s="19">
        <v>980051942</v>
      </c>
      <c r="E29" s="19">
        <v>964925820</v>
      </c>
      <c r="F29" s="19">
        <v>965610949</v>
      </c>
      <c r="G29" s="19">
        <v>979030798</v>
      </c>
      <c r="H29" s="19">
        <v>975336796</v>
      </c>
      <c r="K29" s="20">
        <f t="shared" si="0"/>
        <v>-3.5172490000000001</v>
      </c>
      <c r="L29" s="20">
        <f t="shared" si="0"/>
        <v>-15.126122000000001</v>
      </c>
      <c r="M29" s="20">
        <f t="shared" si="0"/>
        <v>0.68512899999999999</v>
      </c>
      <c r="N29" s="20">
        <f t="shared" si="0"/>
        <v>13.419848999999999</v>
      </c>
      <c r="O29" s="20">
        <f t="shared" si="0"/>
        <v>-3.6940019999999998</v>
      </c>
      <c r="T29" s="23"/>
      <c r="U29" s="23"/>
      <c r="V29" s="23"/>
      <c r="W29" s="23"/>
      <c r="X29" s="23"/>
      <c r="Y29" s="23"/>
      <c r="Z29" s="23"/>
      <c r="AA29" s="23"/>
      <c r="AG29" s="22"/>
      <c r="AI29" s="21"/>
      <c r="AJ29" s="21"/>
      <c r="AK29" s="21"/>
      <c r="AL29" s="21"/>
      <c r="AM29" s="21">
        <f t="shared" si="1"/>
        <v>0.44090428359908884</v>
      </c>
    </row>
    <row r="30" spans="1:39">
      <c r="A30" s="17" t="s">
        <v>14</v>
      </c>
      <c r="B30" s="18">
        <v>39234</v>
      </c>
      <c r="C30" s="19">
        <v>919755975</v>
      </c>
      <c r="D30" s="19">
        <v>919484087</v>
      </c>
      <c r="E30" s="19">
        <v>911778708</v>
      </c>
      <c r="F30" s="19">
        <v>906025792</v>
      </c>
      <c r="G30" s="19">
        <v>914899308</v>
      </c>
      <c r="H30" s="19">
        <v>912639443</v>
      </c>
      <c r="K30" s="20">
        <f t="shared" si="0"/>
        <v>-0.27188800000000002</v>
      </c>
      <c r="L30" s="20">
        <f t="shared" si="0"/>
        <v>-7.7053789999999998</v>
      </c>
      <c r="M30" s="20">
        <f t="shared" si="0"/>
        <v>-5.7529159999999999</v>
      </c>
      <c r="N30" s="20">
        <f t="shared" si="0"/>
        <v>8.8735160000000004</v>
      </c>
      <c r="O30" s="20">
        <f t="shared" si="0"/>
        <v>-2.259865</v>
      </c>
      <c r="T30" s="23"/>
      <c r="U30" s="23"/>
      <c r="V30" s="23"/>
      <c r="W30" s="23"/>
      <c r="X30" s="23"/>
      <c r="Y30" s="23"/>
      <c r="Z30" s="23"/>
      <c r="AA30" s="23"/>
      <c r="AG30" s="22"/>
      <c r="AI30" s="21"/>
      <c r="AJ30" s="21"/>
      <c r="AK30" s="21"/>
      <c r="AL30" s="21"/>
      <c r="AM30" s="21">
        <f t="shared" si="1"/>
        <v>-0.17435848252055308</v>
      </c>
    </row>
    <row r="31" spans="1:39">
      <c r="A31" s="17" t="s">
        <v>14</v>
      </c>
      <c r="B31" s="18">
        <v>39264</v>
      </c>
      <c r="C31" s="19">
        <v>955337283</v>
      </c>
      <c r="D31" s="19">
        <v>962432777</v>
      </c>
      <c r="E31" s="19">
        <v>964208371.99999988</v>
      </c>
      <c r="F31" s="19">
        <v>959193117.99999988</v>
      </c>
      <c r="G31" s="19">
        <v>966241967.99999988</v>
      </c>
      <c r="H31" s="19">
        <v>964978618</v>
      </c>
      <c r="K31" s="20">
        <f t="shared" si="0"/>
        <v>7.0954940000000004</v>
      </c>
      <c r="L31" s="20">
        <f t="shared" si="0"/>
        <v>1.7755949999998808</v>
      </c>
      <c r="M31" s="20">
        <f t="shared" si="0"/>
        <v>-5.0152539999999997</v>
      </c>
      <c r="N31" s="20">
        <f t="shared" si="0"/>
        <v>7.0488499999999998</v>
      </c>
      <c r="O31" s="20">
        <f t="shared" si="0"/>
        <v>-1.2633499999998807</v>
      </c>
      <c r="T31" s="23"/>
      <c r="U31" s="23"/>
      <c r="V31" s="23"/>
      <c r="W31" s="23"/>
      <c r="X31" s="23"/>
      <c r="Y31" s="23"/>
      <c r="Z31" s="23"/>
      <c r="AA31" s="23"/>
      <c r="AG31" s="22"/>
      <c r="AI31" s="21"/>
      <c r="AJ31" s="21"/>
      <c r="AK31" s="21"/>
      <c r="AL31" s="21"/>
      <c r="AM31" s="21">
        <f t="shared" si="1"/>
        <v>-0.77984630497881113</v>
      </c>
    </row>
    <row r="32" spans="1:39">
      <c r="A32" s="17" t="s">
        <v>14</v>
      </c>
      <c r="B32" s="18">
        <v>39295</v>
      </c>
      <c r="C32" s="19">
        <v>948379695</v>
      </c>
      <c r="D32" s="19">
        <v>959426199</v>
      </c>
      <c r="E32" s="19">
        <v>971187660</v>
      </c>
      <c r="F32" s="19">
        <v>970352501.00000012</v>
      </c>
      <c r="G32" s="19">
        <v>977811961.00000012</v>
      </c>
      <c r="H32" s="19">
        <v>976723638.00000012</v>
      </c>
      <c r="K32" s="20">
        <f t="shared" si="0"/>
        <v>11.046504000000001</v>
      </c>
      <c r="L32" s="20">
        <f t="shared" si="0"/>
        <v>11.761461000000001</v>
      </c>
      <c r="M32" s="20">
        <f t="shared" si="0"/>
        <v>-0.83515899999988075</v>
      </c>
      <c r="N32" s="20">
        <f t="shared" si="0"/>
        <v>7.45946</v>
      </c>
      <c r="O32" s="20">
        <f t="shared" si="0"/>
        <v>-1.0883229999999999</v>
      </c>
      <c r="T32" s="23"/>
      <c r="U32" s="23"/>
      <c r="V32" s="23"/>
      <c r="W32" s="23"/>
      <c r="X32" s="23"/>
      <c r="Y32" s="23"/>
      <c r="Z32" s="23"/>
      <c r="AA32" s="23"/>
      <c r="AG32" s="22"/>
      <c r="AI32" s="21"/>
      <c r="AJ32" s="21"/>
      <c r="AK32" s="21"/>
      <c r="AL32" s="21"/>
      <c r="AM32" s="21">
        <f t="shared" si="1"/>
        <v>-1.4782355070382778</v>
      </c>
    </row>
    <row r="33" spans="1:39">
      <c r="A33" s="17" t="s">
        <v>14</v>
      </c>
      <c r="B33" s="18">
        <v>39326</v>
      </c>
      <c r="C33" s="19">
        <v>993418793</v>
      </c>
      <c r="D33" s="19">
        <v>1002378756.0000001</v>
      </c>
      <c r="E33" s="19">
        <v>1016617522.0000001</v>
      </c>
      <c r="F33" s="19">
        <v>1018314426.0000001</v>
      </c>
      <c r="G33" s="19">
        <v>1022793191.0000001</v>
      </c>
      <c r="H33" s="19">
        <v>1022878539</v>
      </c>
      <c r="K33" s="20">
        <f t="shared" si="0"/>
        <v>8.9599630000001191</v>
      </c>
      <c r="L33" s="20">
        <f t="shared" si="0"/>
        <v>14.238766</v>
      </c>
      <c r="M33" s="20">
        <f t="shared" si="0"/>
        <v>1.696904</v>
      </c>
      <c r="N33" s="20">
        <f t="shared" si="0"/>
        <v>4.4787650000000001</v>
      </c>
      <c r="O33" s="20">
        <f t="shared" si="0"/>
        <v>8.5347999999880797E-2</v>
      </c>
      <c r="T33" s="23"/>
      <c r="U33" s="23"/>
      <c r="V33" s="23"/>
      <c r="W33" s="23"/>
      <c r="X33" s="23"/>
      <c r="Y33" s="23"/>
      <c r="Z33" s="23"/>
      <c r="AA33" s="23"/>
      <c r="AG33" s="22"/>
      <c r="AI33" s="21"/>
      <c r="AJ33" s="21"/>
      <c r="AK33" s="21"/>
      <c r="AL33" s="21"/>
      <c r="AM33" s="21">
        <f t="shared" si="1"/>
        <v>-1.8982175564803825</v>
      </c>
    </row>
    <row r="34" spans="1:39">
      <c r="A34" s="17" t="s">
        <v>14</v>
      </c>
      <c r="B34" s="18">
        <v>39356</v>
      </c>
      <c r="C34" s="19">
        <v>1144637660</v>
      </c>
      <c r="D34" s="19">
        <v>1154357625</v>
      </c>
      <c r="E34" s="19">
        <v>1171298485</v>
      </c>
      <c r="F34" s="19">
        <v>1174852622</v>
      </c>
      <c r="G34" s="19">
        <v>1176959484.0000002</v>
      </c>
      <c r="H34" s="19">
        <v>1175884602.0000002</v>
      </c>
      <c r="K34" s="20">
        <f t="shared" si="0"/>
        <v>9.7199650000000002</v>
      </c>
      <c r="L34" s="20">
        <f t="shared" si="0"/>
        <v>16.940860000000001</v>
      </c>
      <c r="M34" s="20">
        <f t="shared" si="0"/>
        <v>3.5541369999999999</v>
      </c>
      <c r="N34" s="20">
        <f t="shared" si="0"/>
        <v>2.1068620000002385</v>
      </c>
      <c r="O34" s="20">
        <f t="shared" si="0"/>
        <v>-1.0748819999999999</v>
      </c>
      <c r="T34" s="23"/>
      <c r="U34" s="23"/>
      <c r="V34" s="23"/>
      <c r="W34" s="23"/>
      <c r="X34" s="23"/>
      <c r="Y34" s="23"/>
      <c r="Z34" s="23"/>
      <c r="AA34" s="23"/>
      <c r="AG34" s="22"/>
      <c r="AI34" s="21"/>
      <c r="AJ34" s="21"/>
      <c r="AK34" s="21"/>
      <c r="AL34" s="21"/>
      <c r="AM34" s="24">
        <f t="shared" si="1"/>
        <v>-1.6518940588669846</v>
      </c>
    </row>
    <row r="35" spans="1:39">
      <c r="A35" s="17" t="s">
        <v>14</v>
      </c>
      <c r="B35" s="18">
        <v>39387</v>
      </c>
      <c r="C35" s="19">
        <v>1308237809</v>
      </c>
      <c r="D35" s="19">
        <v>1314865660</v>
      </c>
      <c r="E35" s="19">
        <v>1332575756</v>
      </c>
      <c r="F35" s="19">
        <v>1333952942</v>
      </c>
      <c r="G35" s="19">
        <v>1335025764.9999998</v>
      </c>
      <c r="H35" s="19">
        <v>1334312145.9999998</v>
      </c>
      <c r="K35" s="20">
        <f t="shared" si="0"/>
        <v>6.6278509999999997</v>
      </c>
      <c r="L35" s="20">
        <f t="shared" si="0"/>
        <v>17.710096</v>
      </c>
      <c r="M35" s="20">
        <f t="shared" si="0"/>
        <v>1.377186</v>
      </c>
      <c r="N35" s="20">
        <f t="shared" si="0"/>
        <v>1.0728229999997616</v>
      </c>
      <c r="O35" s="20">
        <f t="shared" si="0"/>
        <v>-0.713619</v>
      </c>
      <c r="T35" s="23"/>
      <c r="U35" s="23"/>
      <c r="V35" s="23"/>
      <c r="W35" s="23"/>
      <c r="X35" s="23"/>
      <c r="Y35" s="23"/>
      <c r="Z35" s="23"/>
      <c r="AA35" s="23"/>
      <c r="AG35" s="22"/>
      <c r="AI35" s="21"/>
      <c r="AJ35" s="21"/>
      <c r="AK35" s="21"/>
      <c r="AL35" s="21"/>
      <c r="AM35" s="21">
        <f t="shared" si="1"/>
        <v>-1.2230529138314168</v>
      </c>
    </row>
    <row r="36" spans="1:39">
      <c r="A36" s="17" t="s">
        <v>14</v>
      </c>
      <c r="B36" s="18">
        <v>39417</v>
      </c>
      <c r="C36" s="19">
        <v>1404017770</v>
      </c>
      <c r="D36" s="19">
        <v>1413892220.9999998</v>
      </c>
      <c r="E36" s="19">
        <v>1428052266</v>
      </c>
      <c r="F36" s="19">
        <v>1432426383.9999998</v>
      </c>
      <c r="G36" s="19">
        <v>1429917767.9999998</v>
      </c>
      <c r="H36" s="19">
        <v>1429208147.9999998</v>
      </c>
      <c r="K36" s="20">
        <f t="shared" ref="K36:O67" si="2">(D36-C36)/1000000</f>
        <v>9.8744509999997607</v>
      </c>
      <c r="L36" s="20">
        <f t="shared" si="2"/>
        <v>14.160045000000238</v>
      </c>
      <c r="M36" s="20">
        <f t="shared" si="2"/>
        <v>4.3741179999997613</v>
      </c>
      <c r="N36" s="20">
        <f t="shared" si="2"/>
        <v>-2.508616</v>
      </c>
      <c r="O36" s="20">
        <f t="shared" si="2"/>
        <v>-0.70962000000000003</v>
      </c>
      <c r="T36" s="23"/>
      <c r="U36" s="23"/>
      <c r="V36" s="23"/>
      <c r="W36" s="23"/>
      <c r="X36" s="23"/>
      <c r="Y36" s="23"/>
      <c r="Z36" s="23"/>
      <c r="AA36" s="23"/>
      <c r="AG36" s="22"/>
      <c r="AI36" s="21"/>
      <c r="AJ36" s="21"/>
      <c r="AK36" s="21"/>
      <c r="AL36" s="21">
        <f>AF50*0.65+AF51*0.35</f>
        <v>0</v>
      </c>
      <c r="AM36" s="21">
        <f t="shared" si="1"/>
        <v>-1.1135745235765597</v>
      </c>
    </row>
    <row r="37" spans="1:39">
      <c r="A37" s="17" t="s">
        <v>14</v>
      </c>
      <c r="B37" s="18">
        <v>39448</v>
      </c>
      <c r="C37" s="19">
        <v>1376638501</v>
      </c>
      <c r="D37" s="19">
        <v>1378549305</v>
      </c>
      <c r="E37" s="19">
        <v>1386733463</v>
      </c>
      <c r="F37" s="19">
        <v>1392140378</v>
      </c>
      <c r="G37" s="19">
        <v>1392913433.0000002</v>
      </c>
      <c r="H37" s="19">
        <v>1391932596</v>
      </c>
      <c r="K37" s="20">
        <f t="shared" si="2"/>
        <v>1.9108039999999999</v>
      </c>
      <c r="L37" s="20">
        <f t="shared" si="2"/>
        <v>8.184158</v>
      </c>
      <c r="M37" s="20">
        <f t="shared" si="2"/>
        <v>5.4069149999999997</v>
      </c>
      <c r="N37" s="20">
        <f t="shared" si="2"/>
        <v>0.77305500000023841</v>
      </c>
      <c r="O37" s="20">
        <f t="shared" si="2"/>
        <v>-0.98083700000023843</v>
      </c>
      <c r="T37" s="23"/>
      <c r="U37" s="23"/>
      <c r="V37" s="23"/>
      <c r="W37" s="23"/>
      <c r="X37" s="23"/>
      <c r="Y37" s="23"/>
      <c r="Z37" s="23"/>
      <c r="AA37" s="23"/>
      <c r="AG37" s="22"/>
      <c r="AI37" s="21"/>
      <c r="AJ37" s="21"/>
      <c r="AK37" s="21"/>
      <c r="AL37" s="21">
        <f t="shared" ref="AL37:AL78" si="3">AF51*0.65+AF52*0.35</f>
        <v>2.4617083901673351</v>
      </c>
      <c r="AM37" s="21">
        <f t="shared" si="1"/>
        <v>6.1763938585425393E-2</v>
      </c>
    </row>
    <row r="38" spans="1:39">
      <c r="A38" s="17" t="s">
        <v>14</v>
      </c>
      <c r="B38" s="18">
        <v>39479</v>
      </c>
      <c r="C38" s="19">
        <v>1272785510</v>
      </c>
      <c r="D38" s="19">
        <v>1270880118</v>
      </c>
      <c r="E38" s="19">
        <v>1272475471</v>
      </c>
      <c r="F38" s="19">
        <v>1277856458.9999998</v>
      </c>
      <c r="G38" s="19">
        <v>1275875030</v>
      </c>
      <c r="H38" s="19">
        <v>1275236537</v>
      </c>
      <c r="K38" s="20">
        <f t="shared" si="2"/>
        <v>-1.905392</v>
      </c>
      <c r="L38" s="20">
        <f t="shared" si="2"/>
        <v>1.595353</v>
      </c>
      <c r="M38" s="20">
        <f t="shared" si="2"/>
        <v>5.3809879999997614</v>
      </c>
      <c r="N38" s="20">
        <f t="shared" si="2"/>
        <v>-1.9814289999997616</v>
      </c>
      <c r="O38" s="20">
        <f t="shared" si="2"/>
        <v>-0.63849299999999998</v>
      </c>
      <c r="T38" s="23"/>
      <c r="U38" s="23"/>
      <c r="V38" s="23"/>
      <c r="W38" s="23"/>
      <c r="X38" s="23"/>
      <c r="Y38" s="23"/>
      <c r="Z38" s="23"/>
      <c r="AA38" s="23"/>
      <c r="AF38" s="22"/>
      <c r="AG38" s="22"/>
      <c r="AI38" s="21"/>
      <c r="AJ38" s="21"/>
      <c r="AK38" s="21"/>
      <c r="AL38" s="21">
        <f t="shared" si="3"/>
        <v>6.5229692154521164</v>
      </c>
      <c r="AM38" s="21">
        <f t="shared" si="1"/>
        <v>0.35048956816275023</v>
      </c>
    </row>
    <row r="39" spans="1:39">
      <c r="A39" s="17" t="s">
        <v>14</v>
      </c>
      <c r="B39" s="18">
        <v>39508</v>
      </c>
      <c r="C39" s="19">
        <v>1294062277</v>
      </c>
      <c r="D39" s="19">
        <v>1286460021</v>
      </c>
      <c r="E39" s="19">
        <v>1281019544</v>
      </c>
      <c r="F39" s="19">
        <v>1283634020</v>
      </c>
      <c r="G39" s="19">
        <v>1280256708</v>
      </c>
      <c r="H39" s="19">
        <v>1280695943</v>
      </c>
      <c r="K39" s="20">
        <f t="shared" si="2"/>
        <v>-7.6022559999999997</v>
      </c>
      <c r="L39" s="20">
        <f t="shared" si="2"/>
        <v>-5.4404769999999996</v>
      </c>
      <c r="M39" s="20">
        <f t="shared" si="2"/>
        <v>2.6144759999999998</v>
      </c>
      <c r="N39" s="20">
        <f t="shared" si="2"/>
        <v>-3.3773119999999999</v>
      </c>
      <c r="O39" s="20">
        <f t="shared" si="2"/>
        <v>0.43923499999999999</v>
      </c>
      <c r="V39" s="23"/>
      <c r="W39" s="23"/>
      <c r="X39" s="23"/>
      <c r="Y39" s="23"/>
      <c r="Z39" s="23"/>
      <c r="AA39" s="23"/>
      <c r="AF39" s="22"/>
      <c r="AG39" s="22"/>
      <c r="AI39" s="21"/>
      <c r="AJ39" s="21"/>
      <c r="AK39" s="21"/>
      <c r="AL39" s="21">
        <f t="shared" si="3"/>
        <v>4.7787923969388526</v>
      </c>
      <c r="AM39" s="21">
        <f t="shared" si="1"/>
        <v>0.43653337367272727</v>
      </c>
    </row>
    <row r="40" spans="1:39">
      <c r="A40" s="17" t="s">
        <v>14</v>
      </c>
      <c r="B40" s="18">
        <v>39539</v>
      </c>
      <c r="C40" s="19">
        <v>1092378534</v>
      </c>
      <c r="D40" s="19">
        <v>1086054478</v>
      </c>
      <c r="E40" s="19">
        <v>1070943430.9999999</v>
      </c>
      <c r="F40" s="19">
        <v>1070660150.9999998</v>
      </c>
      <c r="G40" s="19">
        <v>1068352856.9999999</v>
      </c>
      <c r="H40" s="19">
        <v>1068237320</v>
      </c>
      <c r="K40" s="20">
        <f t="shared" si="2"/>
        <v>-6.3240559999999997</v>
      </c>
      <c r="L40" s="20">
        <f t="shared" si="2"/>
        <v>-15.11104700000012</v>
      </c>
      <c r="M40" s="20">
        <f t="shared" si="2"/>
        <v>-0.28328000000011921</v>
      </c>
      <c r="N40" s="20">
        <f t="shared" si="2"/>
        <v>-2.3072939999998807</v>
      </c>
      <c r="O40" s="20">
        <f t="shared" si="2"/>
        <v>-0.11553699999988079</v>
      </c>
      <c r="Q40" s="23">
        <f t="shared" ref="Q40:U51" si="4">((D28+D16)-($C28+$C16))/($C28+$C16)</f>
        <v>-5.9779633131140384E-3</v>
      </c>
      <c r="R40" s="23">
        <f t="shared" si="4"/>
        <v>-2.1487483972102553E-2</v>
      </c>
      <c r="S40" s="23">
        <f t="shared" si="4"/>
        <v>-2.0959135139687918E-2</v>
      </c>
      <c r="T40" s="23">
        <f t="shared" si="4"/>
        <v>-1.4241578588441894E-2</v>
      </c>
      <c r="U40" s="23">
        <f t="shared" si="4"/>
        <v>-1.5390996043139616E-2</v>
      </c>
      <c r="V40" s="23"/>
      <c r="W40" s="23"/>
      <c r="X40" s="23"/>
      <c r="Y40" s="23"/>
      <c r="Z40" s="23"/>
      <c r="AA40" s="23"/>
      <c r="AF40" s="22"/>
      <c r="AG40" s="22"/>
      <c r="AI40" s="21"/>
      <c r="AJ40" s="21"/>
      <c r="AK40" s="21"/>
      <c r="AL40" s="21">
        <f t="shared" si="3"/>
        <v>2.8892778552891771</v>
      </c>
      <c r="AM40" s="21">
        <f t="shared" si="1"/>
        <v>1.1514380772100381</v>
      </c>
    </row>
    <row r="41" spans="1:39">
      <c r="A41" s="17" t="s">
        <v>14</v>
      </c>
      <c r="B41" s="18">
        <v>39569</v>
      </c>
      <c r="C41" s="19">
        <v>969570084</v>
      </c>
      <c r="D41" s="19">
        <v>965821237</v>
      </c>
      <c r="E41" s="19">
        <v>949587619</v>
      </c>
      <c r="F41" s="19">
        <v>947732072</v>
      </c>
      <c r="G41" s="19">
        <v>946648511</v>
      </c>
      <c r="H41" s="19">
        <v>942351542</v>
      </c>
      <c r="K41" s="20">
        <f t="shared" si="2"/>
        <v>-3.748847</v>
      </c>
      <c r="L41" s="20">
        <f t="shared" si="2"/>
        <v>-16.233618</v>
      </c>
      <c r="M41" s="20">
        <f t="shared" si="2"/>
        <v>-1.8555470000000001</v>
      </c>
      <c r="N41" s="20">
        <f t="shared" si="2"/>
        <v>-1.083561</v>
      </c>
      <c r="O41" s="20">
        <f t="shared" si="2"/>
        <v>-4.2969689999999998</v>
      </c>
      <c r="Q41" s="23">
        <f t="shared" si="4"/>
        <v>-1.226576987185476E-3</v>
      </c>
      <c r="R41" s="23">
        <f t="shared" si="4"/>
        <v>-1.542811322703796E-2</v>
      </c>
      <c r="S41" s="23">
        <f t="shared" si="4"/>
        <v>-1.6319962369155387E-2</v>
      </c>
      <c r="T41" s="23">
        <f t="shared" si="4"/>
        <v>-1.062829346075914E-2</v>
      </c>
      <c r="U41" s="23">
        <f t="shared" si="4"/>
        <v>-1.1724367447777167E-2</v>
      </c>
      <c r="V41" s="23"/>
      <c r="W41" s="23"/>
      <c r="X41" s="23"/>
      <c r="Y41" s="23"/>
      <c r="Z41" s="23"/>
      <c r="AA41" s="23"/>
      <c r="AF41" s="22"/>
      <c r="AG41" s="22"/>
      <c r="AI41" s="21"/>
      <c r="AJ41" s="21"/>
      <c r="AK41" s="21"/>
      <c r="AL41" s="21">
        <f t="shared" si="3"/>
        <v>2.6542665616942802</v>
      </c>
      <c r="AM41" s="21">
        <f t="shared" si="1"/>
        <v>0.44057216427862755</v>
      </c>
    </row>
    <row r="42" spans="1:39">
      <c r="A42" s="17" t="s">
        <v>14</v>
      </c>
      <c r="B42" s="18">
        <v>39600</v>
      </c>
      <c r="C42" s="19">
        <v>918999122</v>
      </c>
      <c r="D42" s="19">
        <v>923307218</v>
      </c>
      <c r="E42" s="19">
        <v>911927917</v>
      </c>
      <c r="F42" s="19">
        <v>906738366.99999988</v>
      </c>
      <c r="G42" s="19">
        <v>905239081</v>
      </c>
      <c r="H42" s="19">
        <v>901364468</v>
      </c>
      <c r="K42" s="20">
        <f t="shared" si="2"/>
        <v>4.3080959999999999</v>
      </c>
      <c r="L42" s="20">
        <f t="shared" si="2"/>
        <v>-11.379301</v>
      </c>
      <c r="M42" s="20">
        <f t="shared" si="2"/>
        <v>-5.1895500000001196</v>
      </c>
      <c r="N42" s="20">
        <f t="shared" si="2"/>
        <v>-1.4992859999998809</v>
      </c>
      <c r="O42" s="20">
        <f t="shared" si="2"/>
        <v>-3.8746130000000001</v>
      </c>
      <c r="Q42" s="23">
        <f t="shared" si="4"/>
        <v>1.9954305549694327E-3</v>
      </c>
      <c r="R42" s="23">
        <f t="shared" si="4"/>
        <v>-3.7095005962309467E-3</v>
      </c>
      <c r="S42" s="23">
        <f t="shared" si="4"/>
        <v>-9.6387821372104256E-3</v>
      </c>
      <c r="T42" s="23">
        <f t="shared" si="4"/>
        <v>-6.070734707294979E-3</v>
      </c>
      <c r="U42" s="23">
        <f t="shared" si="4"/>
        <v>-6.0035302296140534E-3</v>
      </c>
      <c r="V42" s="23"/>
      <c r="W42" s="23"/>
      <c r="X42" s="23"/>
      <c r="Y42" s="23"/>
      <c r="Z42" s="23"/>
      <c r="AA42" s="23"/>
      <c r="AF42" s="22"/>
      <c r="AG42" s="22"/>
      <c r="AI42" s="21"/>
      <c r="AJ42" s="21"/>
      <c r="AK42" s="21"/>
      <c r="AL42" s="21">
        <f t="shared" si="3"/>
        <v>3.2709759637984583</v>
      </c>
      <c r="AM42" s="21">
        <f t="shared" si="1"/>
        <v>-0.18725041350944593</v>
      </c>
    </row>
    <row r="43" spans="1:39">
      <c r="A43" s="17" t="s">
        <v>14</v>
      </c>
      <c r="B43" s="18">
        <v>39630</v>
      </c>
      <c r="C43" s="19">
        <v>958118815</v>
      </c>
      <c r="D43" s="19">
        <v>965853871</v>
      </c>
      <c r="E43" s="19">
        <v>962633378</v>
      </c>
      <c r="F43" s="19">
        <v>956466564</v>
      </c>
      <c r="G43" s="19">
        <v>955681659</v>
      </c>
      <c r="H43" s="19">
        <v>951678445</v>
      </c>
      <c r="K43" s="20">
        <f t="shared" si="2"/>
        <v>7.7350560000000002</v>
      </c>
      <c r="L43" s="20">
        <f t="shared" si="2"/>
        <v>-3.2204929999999998</v>
      </c>
      <c r="M43" s="20">
        <f t="shared" si="2"/>
        <v>-6.1668139999999996</v>
      </c>
      <c r="N43" s="20">
        <f t="shared" si="2"/>
        <v>-0.78490499999999996</v>
      </c>
      <c r="O43" s="20">
        <f t="shared" si="2"/>
        <v>-4.0032139999999998</v>
      </c>
      <c r="Q43" s="23">
        <f t="shared" si="4"/>
        <v>8.1895410147009937E-3</v>
      </c>
      <c r="R43" s="23">
        <f t="shared" si="4"/>
        <v>1.4202533179900424E-2</v>
      </c>
      <c r="S43" s="23">
        <f t="shared" si="4"/>
        <v>9.9502814310470939E-3</v>
      </c>
      <c r="T43" s="23">
        <f t="shared" si="4"/>
        <v>1.2180985330984212E-2</v>
      </c>
      <c r="U43" s="23">
        <f t="shared" si="4"/>
        <v>1.2552655471734848E-2</v>
      </c>
      <c r="V43" s="23"/>
      <c r="W43" s="23"/>
      <c r="X43" s="23"/>
      <c r="Y43" s="23"/>
      <c r="Z43" s="23"/>
      <c r="AA43" s="23"/>
      <c r="AF43" s="22"/>
      <c r="AG43" s="22"/>
      <c r="AI43" s="21"/>
      <c r="AJ43" s="21"/>
      <c r="AK43" s="21">
        <f>AE51*0.1+AE52*0.9</f>
        <v>0.49787519757955184</v>
      </c>
      <c r="AL43" s="21">
        <f t="shared" si="3"/>
        <v>2.3902473177059611</v>
      </c>
      <c r="AM43" s="21">
        <f t="shared" si="1"/>
        <v>-0.83070850138575025</v>
      </c>
    </row>
    <row r="44" spans="1:39">
      <c r="A44" s="17" t="s">
        <v>14</v>
      </c>
      <c r="B44" s="18">
        <v>39661</v>
      </c>
      <c r="C44" s="19">
        <v>947164476</v>
      </c>
      <c r="D44" s="19">
        <v>957867037.00000012</v>
      </c>
      <c r="E44" s="19">
        <v>970595989.00000012</v>
      </c>
      <c r="F44" s="19">
        <v>967080320.00000012</v>
      </c>
      <c r="G44" s="19">
        <v>967025743.00000012</v>
      </c>
      <c r="H44" s="19">
        <v>963809191.00000012</v>
      </c>
      <c r="K44" s="20">
        <f t="shared" si="2"/>
        <v>10.702561000000118</v>
      </c>
      <c r="L44" s="20">
        <f t="shared" si="2"/>
        <v>12.728952</v>
      </c>
      <c r="M44" s="20">
        <f t="shared" si="2"/>
        <v>-3.5156689999999999</v>
      </c>
      <c r="N44" s="20">
        <f t="shared" si="2"/>
        <v>-5.4577000000000001E-2</v>
      </c>
      <c r="O44" s="20">
        <f t="shared" si="2"/>
        <v>-3.2165520000000001</v>
      </c>
      <c r="Q44" s="23">
        <f t="shared" si="4"/>
        <v>1.1507855254210338E-2</v>
      </c>
      <c r="R44" s="23">
        <f t="shared" si="4"/>
        <v>2.754285457644777E-2</v>
      </c>
      <c r="S44" s="23">
        <f t="shared" si="4"/>
        <v>2.7719919337009694E-2</v>
      </c>
      <c r="T44" s="23">
        <f t="shared" si="4"/>
        <v>3.1559090757577617E-2</v>
      </c>
      <c r="U44" s="23">
        <f t="shared" si="4"/>
        <v>3.2017608522502496E-2</v>
      </c>
      <c r="V44" s="23"/>
      <c r="W44" s="23"/>
      <c r="X44" s="23"/>
      <c r="Y44" s="23"/>
      <c r="Z44" s="23"/>
      <c r="AA44" s="23"/>
      <c r="AF44" s="22"/>
      <c r="AG44" s="22"/>
      <c r="AI44" s="21"/>
      <c r="AJ44" s="21"/>
      <c r="AK44" s="21">
        <f t="shared" ref="AK44:AK84" si="5">AE52*0.1+AE53*0.9</f>
        <v>-0.73088154990733722</v>
      </c>
      <c r="AL44" s="21">
        <f t="shared" si="3"/>
        <v>1.8909525433038037</v>
      </c>
      <c r="AM44" s="21">
        <f t="shared" si="1"/>
        <v>-1.3956353250419706</v>
      </c>
    </row>
    <row r="45" spans="1:39">
      <c r="A45" s="17" t="s">
        <v>14</v>
      </c>
      <c r="B45" s="18">
        <v>39692</v>
      </c>
      <c r="C45" s="19">
        <v>1017033120</v>
      </c>
      <c r="D45" s="19">
        <v>1027141122</v>
      </c>
      <c r="E45" s="19">
        <v>1044388205</v>
      </c>
      <c r="F45" s="19">
        <v>1043329911</v>
      </c>
      <c r="G45" s="19">
        <v>1042958536.0000001</v>
      </c>
      <c r="H45" s="19">
        <v>1039887948</v>
      </c>
      <c r="K45" s="20">
        <f t="shared" si="2"/>
        <v>10.108002000000001</v>
      </c>
      <c r="L45" s="20">
        <f t="shared" si="2"/>
        <v>17.247083</v>
      </c>
      <c r="M45" s="20">
        <f t="shared" si="2"/>
        <v>-1.0582940000000001</v>
      </c>
      <c r="N45" s="20">
        <f t="shared" si="2"/>
        <v>-0.37137499999988077</v>
      </c>
      <c r="O45" s="20">
        <f t="shared" si="2"/>
        <v>-3.0705880000001193</v>
      </c>
      <c r="Q45" s="23">
        <f t="shared" si="4"/>
        <v>9.9033203628430978E-3</v>
      </c>
      <c r="R45" s="23">
        <f t="shared" si="4"/>
        <v>2.5941592320775624E-2</v>
      </c>
      <c r="S45" s="23">
        <f t="shared" si="4"/>
        <v>2.9543890270862107E-2</v>
      </c>
      <c r="T45" s="23">
        <f t="shared" si="4"/>
        <v>3.2193830396356538E-2</v>
      </c>
      <c r="U45" s="23">
        <f t="shared" si="4"/>
        <v>3.3361151366027825E-2</v>
      </c>
      <c r="V45" s="23"/>
      <c r="W45" s="23"/>
      <c r="X45" s="23"/>
      <c r="Y45" s="23"/>
      <c r="Z45" s="23"/>
      <c r="AA45" s="23"/>
      <c r="AE45" s="22"/>
      <c r="AF45" s="22"/>
      <c r="AG45" s="22"/>
      <c r="AI45" s="21"/>
      <c r="AJ45" s="21"/>
      <c r="AK45" s="21">
        <f t="shared" si="5"/>
        <v>-5.0231977661725589</v>
      </c>
      <c r="AL45" s="21">
        <f t="shared" si="3"/>
        <v>1.8734316164064442</v>
      </c>
      <c r="AM45" s="21">
        <f t="shared" si="1"/>
        <v>-1.768704060139239</v>
      </c>
    </row>
    <row r="46" spans="1:39">
      <c r="A46" s="17" t="s">
        <v>14</v>
      </c>
      <c r="B46" s="18">
        <v>39722</v>
      </c>
      <c r="C46" s="19">
        <v>1180471328</v>
      </c>
      <c r="D46" s="19">
        <v>1190996021.0000002</v>
      </c>
      <c r="E46" s="19">
        <v>1210710852.0000002</v>
      </c>
      <c r="F46" s="19">
        <v>1211999558.0000002</v>
      </c>
      <c r="G46" s="19">
        <v>1211406820.0000002</v>
      </c>
      <c r="H46" s="19">
        <v>1206852491</v>
      </c>
      <c r="K46" s="20">
        <f t="shared" si="2"/>
        <v>10.524693000000239</v>
      </c>
      <c r="L46" s="20">
        <f t="shared" si="2"/>
        <v>19.714831</v>
      </c>
      <c r="M46" s="20">
        <f t="shared" si="2"/>
        <v>1.2887059999999999</v>
      </c>
      <c r="N46" s="20">
        <f t="shared" si="2"/>
        <v>-0.59273799999999999</v>
      </c>
      <c r="O46" s="20">
        <f t="shared" si="2"/>
        <v>-4.5543290000002381</v>
      </c>
      <c r="Q46" s="23">
        <f t="shared" si="4"/>
        <v>7.3430221814293397E-3</v>
      </c>
      <c r="R46" s="23">
        <f t="shared" si="4"/>
        <v>2.0936391258820596E-2</v>
      </c>
      <c r="S46" s="23">
        <f t="shared" si="4"/>
        <v>2.6489174495933934E-2</v>
      </c>
      <c r="T46" s="23">
        <f t="shared" si="4"/>
        <v>2.8294280021982181E-2</v>
      </c>
      <c r="U46" s="23">
        <f t="shared" si="4"/>
        <v>2.8690037076868017E-2</v>
      </c>
      <c r="V46" s="23"/>
      <c r="W46" s="23"/>
      <c r="X46" s="23"/>
      <c r="Y46" s="23"/>
      <c r="Z46" s="23"/>
      <c r="AA46" s="23"/>
      <c r="AE46" s="22"/>
      <c r="AF46" s="22"/>
      <c r="AG46" s="22"/>
      <c r="AI46" s="21"/>
      <c r="AJ46" s="21">
        <f t="shared" ref="AJ46:AJ57" si="6">+AD51*0.85+AD52*0.15</f>
        <v>-2.4358293828871282</v>
      </c>
      <c r="AK46" s="21">
        <f t="shared" si="5"/>
        <v>-4.1958862640075347</v>
      </c>
      <c r="AL46" s="21">
        <f t="shared" si="3"/>
        <v>3.4374304848463901</v>
      </c>
      <c r="AM46" s="21">
        <f t="shared" si="1"/>
        <v>-1.6384113517892942</v>
      </c>
    </row>
    <row r="47" spans="1:39">
      <c r="A47" s="17" t="s">
        <v>14</v>
      </c>
      <c r="B47" s="18">
        <v>39753</v>
      </c>
      <c r="C47" s="19">
        <v>1312571391</v>
      </c>
      <c r="D47" s="19">
        <v>1318625878</v>
      </c>
      <c r="E47" s="19">
        <v>1336551992.0000002</v>
      </c>
      <c r="F47" s="19">
        <v>1341766575</v>
      </c>
      <c r="G47" s="19">
        <v>1339507667</v>
      </c>
      <c r="H47" s="19">
        <v>1334824033</v>
      </c>
      <c r="K47" s="20">
        <f t="shared" si="2"/>
        <v>6.054487</v>
      </c>
      <c r="L47" s="20">
        <f t="shared" si="2"/>
        <v>17.92611400000024</v>
      </c>
      <c r="M47" s="20">
        <f t="shared" si="2"/>
        <v>5.2145829999997613</v>
      </c>
      <c r="N47" s="20">
        <f t="shared" si="2"/>
        <v>-2.2589079999999999</v>
      </c>
      <c r="O47" s="20">
        <f t="shared" si="2"/>
        <v>-4.6836339999999996</v>
      </c>
      <c r="Q47" s="23">
        <f t="shared" si="4"/>
        <v>2.9695886870539871E-3</v>
      </c>
      <c r="R47" s="23">
        <f t="shared" si="4"/>
        <v>1.3411536151779712E-2</v>
      </c>
      <c r="S47" s="23">
        <f t="shared" si="4"/>
        <v>1.7669066276204272E-2</v>
      </c>
      <c r="T47" s="23">
        <f t="shared" si="4"/>
        <v>1.9031512981163189E-2</v>
      </c>
      <c r="U47" s="23">
        <f t="shared" si="4"/>
        <v>1.8889090516189241E-2</v>
      </c>
      <c r="V47" s="23"/>
      <c r="W47" s="23"/>
      <c r="X47" s="23"/>
      <c r="Y47" s="23"/>
      <c r="Z47" s="23"/>
      <c r="AA47" s="23"/>
      <c r="AE47" s="22"/>
      <c r="AF47" s="22"/>
      <c r="AG47" s="22"/>
      <c r="AI47" s="21"/>
      <c r="AJ47" s="21">
        <f t="shared" si="6"/>
        <v>-15.889571071226545</v>
      </c>
      <c r="AK47" s="21">
        <f t="shared" si="5"/>
        <v>-0.25437889300439243</v>
      </c>
      <c r="AL47" s="21">
        <f t="shared" si="3"/>
        <v>5.433836476546329</v>
      </c>
      <c r="AM47" s="21">
        <f t="shared" si="1"/>
        <v>-1.150602705241571</v>
      </c>
    </row>
    <row r="48" spans="1:39">
      <c r="A48" s="17" t="s">
        <v>14</v>
      </c>
      <c r="B48" s="18">
        <v>39783</v>
      </c>
      <c r="C48" s="19">
        <v>1455126735</v>
      </c>
      <c r="D48" s="19">
        <v>1457388300</v>
      </c>
      <c r="E48" s="19">
        <v>1471121294</v>
      </c>
      <c r="F48" s="19">
        <v>1477974983</v>
      </c>
      <c r="G48" s="19">
        <v>1476825037</v>
      </c>
      <c r="H48" s="19">
        <v>1472169002</v>
      </c>
      <c r="K48" s="20">
        <f t="shared" si="2"/>
        <v>2.261565</v>
      </c>
      <c r="L48" s="20">
        <f t="shared" si="2"/>
        <v>13.732994</v>
      </c>
      <c r="M48" s="20">
        <f t="shared" si="2"/>
        <v>6.8536890000000001</v>
      </c>
      <c r="N48" s="20">
        <f t="shared" si="2"/>
        <v>-1.1499459999999999</v>
      </c>
      <c r="O48" s="20">
        <f t="shared" si="2"/>
        <v>-4.6560350000000001</v>
      </c>
      <c r="Q48" s="23">
        <f t="shared" si="4"/>
        <v>4.3058924715574246E-3</v>
      </c>
      <c r="R48" s="23">
        <f t="shared" si="4"/>
        <v>1.151645020276938E-2</v>
      </c>
      <c r="S48" s="23">
        <f t="shared" si="4"/>
        <v>1.7225194795789395E-2</v>
      </c>
      <c r="T48" s="23">
        <f t="shared" si="4"/>
        <v>1.8821714073643823E-2</v>
      </c>
      <c r="U48" s="23">
        <f t="shared" si="4"/>
        <v>1.826959804893221E-2</v>
      </c>
      <c r="V48" s="23"/>
      <c r="W48" s="23"/>
      <c r="X48" s="23"/>
      <c r="Y48" s="23"/>
      <c r="Z48" s="23"/>
      <c r="AA48" s="23"/>
      <c r="AE48" s="22"/>
      <c r="AF48" s="22"/>
      <c r="AG48" s="22"/>
      <c r="AI48" s="21">
        <f>AC50*0.65+AC51*0.35</f>
        <v>0</v>
      </c>
      <c r="AJ48" s="21">
        <f t="shared" si="6"/>
        <v>-12.615228304322573</v>
      </c>
      <c r="AK48" s="21">
        <f t="shared" si="5"/>
        <v>3.1909350472940461</v>
      </c>
      <c r="AL48" s="21">
        <f t="shared" si="3"/>
        <v>5.3540109495962618</v>
      </c>
      <c r="AM48" s="21">
        <f t="shared" si="1"/>
        <v>-1.0853832879921033</v>
      </c>
    </row>
    <row r="49" spans="1:49">
      <c r="A49" s="17" t="s">
        <v>14</v>
      </c>
      <c r="B49" s="18">
        <v>39814</v>
      </c>
      <c r="C49" s="19">
        <v>1482256097</v>
      </c>
      <c r="D49" s="19">
        <v>1478355190</v>
      </c>
      <c r="E49" s="19">
        <v>1482649833</v>
      </c>
      <c r="F49" s="19">
        <v>1490053494</v>
      </c>
      <c r="G49" s="19">
        <v>1489763481</v>
      </c>
      <c r="H49" s="19">
        <v>1483320683</v>
      </c>
      <c r="K49" s="20">
        <f t="shared" si="2"/>
        <v>-3.9009070000000001</v>
      </c>
      <c r="L49" s="20">
        <f t="shared" si="2"/>
        <v>4.2946429999999998</v>
      </c>
      <c r="M49" s="20">
        <f t="shared" si="2"/>
        <v>7.4036609999999996</v>
      </c>
      <c r="N49" s="20">
        <f t="shared" si="2"/>
        <v>-0.29001300000000002</v>
      </c>
      <c r="O49" s="20">
        <f t="shared" si="2"/>
        <v>-6.4427979999999998</v>
      </c>
      <c r="Q49" s="23">
        <f t="shared" si="4"/>
        <v>-2.4002222269388215E-3</v>
      </c>
      <c r="R49" s="23">
        <f t="shared" si="4"/>
        <v>7.8915903668660644E-4</v>
      </c>
      <c r="S49" s="23">
        <f t="shared" si="4"/>
        <v>5.9242745911404502E-3</v>
      </c>
      <c r="T49" s="23">
        <f t="shared" si="4"/>
        <v>9.766768761710622E-3</v>
      </c>
      <c r="U49" s="23">
        <f t="shared" si="4"/>
        <v>8.758461192394042E-3</v>
      </c>
      <c r="V49" s="23"/>
      <c r="W49" s="23"/>
      <c r="X49" s="23"/>
      <c r="Y49" s="23"/>
      <c r="Z49" s="23"/>
      <c r="AA49" s="23"/>
      <c r="AD49" s="22"/>
      <c r="AE49" s="22"/>
      <c r="AF49" s="22"/>
      <c r="AG49" s="22"/>
      <c r="AI49" s="21">
        <f t="shared" ref="AI49:AI90" si="7">AC51*0.65+AC52*0.35</f>
        <v>-2.1906778650453944</v>
      </c>
      <c r="AJ49" s="21">
        <f t="shared" si="6"/>
        <v>-3.6256146808986642</v>
      </c>
      <c r="AK49" s="21">
        <f t="shared" si="5"/>
        <v>5.9202964236990105</v>
      </c>
      <c r="AL49" s="24">
        <f t="shared" si="3"/>
        <v>6.3327051322786332</v>
      </c>
      <c r="AM49" s="21">
        <f t="shared" si="1"/>
        <v>6.3654971646242231E-2</v>
      </c>
    </row>
    <row r="50" spans="1:49">
      <c r="A50" s="17" t="s">
        <v>14</v>
      </c>
      <c r="B50" s="18">
        <v>39845</v>
      </c>
      <c r="C50" s="19">
        <v>1276597265</v>
      </c>
      <c r="D50" s="19">
        <v>1272564803.0000002</v>
      </c>
      <c r="E50" s="19">
        <v>1268308122.0000002</v>
      </c>
      <c r="F50" s="19">
        <v>1272754895</v>
      </c>
      <c r="G50" s="19">
        <v>1271353831.0000002</v>
      </c>
      <c r="H50" s="19">
        <v>1266822482</v>
      </c>
      <c r="K50" s="20">
        <f t="shared" si="2"/>
        <v>-4.0324619999997617</v>
      </c>
      <c r="L50" s="20">
        <f t="shared" si="2"/>
        <v>-4.2566810000000004</v>
      </c>
      <c r="M50" s="20">
        <f t="shared" si="2"/>
        <v>4.4467729999997614</v>
      </c>
      <c r="N50" s="20">
        <f t="shared" si="2"/>
        <v>-1.4010639999997616</v>
      </c>
      <c r="O50" s="20">
        <f t="shared" si="2"/>
        <v>-4.5313490000002385</v>
      </c>
      <c r="Q50" s="23">
        <f t="shared" si="4"/>
        <v>-3.3218606768732157E-3</v>
      </c>
      <c r="R50" s="23">
        <f t="shared" si="4"/>
        <v>-5.376684459950435E-3</v>
      </c>
      <c r="S50" s="23">
        <f t="shared" si="4"/>
        <v>-3.1805784785073055E-4</v>
      </c>
      <c r="T50" s="23">
        <f t="shared" si="4"/>
        <v>3.6643913915899501E-3</v>
      </c>
      <c r="U50" s="23">
        <f t="shared" si="4"/>
        <v>2.1714059358666493E-3</v>
      </c>
      <c r="V50" s="23"/>
      <c r="W50" s="23"/>
      <c r="X50" s="23"/>
      <c r="Y50" s="23"/>
      <c r="Z50" s="23"/>
      <c r="AA50" s="23"/>
      <c r="AD50" s="22"/>
      <c r="AE50" s="22"/>
      <c r="AF50" s="22"/>
      <c r="AG50" s="22"/>
      <c r="AI50" s="21">
        <f t="shared" si="7"/>
        <v>-4.488898408036647</v>
      </c>
      <c r="AJ50" s="21">
        <f t="shared" si="6"/>
        <v>7.1487301106541778</v>
      </c>
      <c r="AK50" s="21">
        <f t="shared" si="5"/>
        <v>5.3096168378333353</v>
      </c>
      <c r="AL50" s="21">
        <f t="shared" si="3"/>
        <v>6.6700293020695085</v>
      </c>
      <c r="AM50" s="21">
        <f t="shared" si="1"/>
        <v>0.35856717196592136</v>
      </c>
    </row>
    <row r="51" spans="1:49">
      <c r="A51" s="17" t="s">
        <v>15</v>
      </c>
      <c r="B51" s="18">
        <v>39873</v>
      </c>
      <c r="C51" s="19">
        <v>1235656046</v>
      </c>
      <c r="D51" s="19">
        <v>1224866233</v>
      </c>
      <c r="E51" s="19">
        <v>1211438129</v>
      </c>
      <c r="F51" s="19">
        <v>1212894294</v>
      </c>
      <c r="G51" s="19">
        <v>1211733149</v>
      </c>
      <c r="H51" s="19">
        <v>1206227048.9999998</v>
      </c>
      <c r="K51" s="20">
        <f t="shared" si="2"/>
        <v>-10.789813000000001</v>
      </c>
      <c r="L51" s="20">
        <f t="shared" si="2"/>
        <v>-13.428103999999999</v>
      </c>
      <c r="M51" s="20">
        <f t="shared" si="2"/>
        <v>1.4561649999999999</v>
      </c>
      <c r="N51" s="20">
        <f t="shared" si="2"/>
        <v>-1.1611450000000001</v>
      </c>
      <c r="O51" s="20">
        <f t="shared" si="2"/>
        <v>-5.506100000000238</v>
      </c>
      <c r="Q51" s="23">
        <f t="shared" si="4"/>
        <v>-6.5366505188320335E-3</v>
      </c>
      <c r="R51" s="23">
        <f t="shared" si="4"/>
        <v>-1.3618072112752686E-2</v>
      </c>
      <c r="S51" s="23">
        <f t="shared" si="4"/>
        <v>-1.0292361343160606E-2</v>
      </c>
      <c r="T51" s="23">
        <f t="shared" si="4"/>
        <v>-5.6077874016243123E-3</v>
      </c>
      <c r="U51" s="23">
        <f t="shared" si="4"/>
        <v>-6.9207745983514918E-3</v>
      </c>
      <c r="AC51" s="22"/>
      <c r="AD51" s="22"/>
      <c r="AE51" s="22"/>
      <c r="AF51" s="22"/>
      <c r="AG51" s="22"/>
      <c r="AI51" s="21">
        <f t="shared" si="7"/>
        <v>-0.1349389954736625</v>
      </c>
      <c r="AJ51" s="21">
        <f t="shared" si="6"/>
        <v>15.26119651654642</v>
      </c>
      <c r="AK51" s="21">
        <f t="shared" si="5"/>
        <v>7.7782994573727295</v>
      </c>
      <c r="AL51" s="21">
        <f t="shared" si="3"/>
        <v>4.9063730928273879</v>
      </c>
      <c r="AM51" s="21">
        <f t="shared" si="1"/>
        <v>0.44297174119691363</v>
      </c>
    </row>
    <row r="52" spans="1:49">
      <c r="A52" s="17" t="s">
        <v>15</v>
      </c>
      <c r="B52" s="18">
        <v>39904</v>
      </c>
      <c r="C52" s="19">
        <v>1047025431</v>
      </c>
      <c r="D52" s="19">
        <v>1034009577.9999999</v>
      </c>
      <c r="E52" s="19">
        <v>1011111594</v>
      </c>
      <c r="F52" s="19">
        <v>1010254458</v>
      </c>
      <c r="G52" s="19">
        <v>1009375459</v>
      </c>
      <c r="H52" s="19">
        <v>1001636303</v>
      </c>
      <c r="K52" s="20">
        <f t="shared" si="2"/>
        <v>-13.015853000000119</v>
      </c>
      <c r="L52" s="20">
        <f t="shared" si="2"/>
        <v>-22.89798399999988</v>
      </c>
      <c r="M52" s="20">
        <f t="shared" si="2"/>
        <v>-0.85713600000000001</v>
      </c>
      <c r="N52" s="20">
        <f t="shared" si="2"/>
        <v>-0.87899899999999997</v>
      </c>
      <c r="O52" s="20">
        <f t="shared" si="2"/>
        <v>-7.7391560000000004</v>
      </c>
      <c r="W52" s="22">
        <f t="shared" ref="W52:AA63" si="8">Q40</f>
        <v>-5.9779633131140384E-3</v>
      </c>
      <c r="X52" s="22">
        <f t="shared" si="8"/>
        <v>-2.1487483972102553E-2</v>
      </c>
      <c r="Y52" s="22">
        <f t="shared" si="8"/>
        <v>-2.0959135139687918E-2</v>
      </c>
      <c r="Z52" s="22">
        <f t="shared" si="8"/>
        <v>-1.4241578588441894E-2</v>
      </c>
      <c r="AA52" s="22">
        <f t="shared" si="8"/>
        <v>-1.5390996043139616E-2</v>
      </c>
      <c r="AC52" s="21">
        <f>W52*$C52/1000000</f>
        <v>-6.2590796144154135</v>
      </c>
      <c r="AD52" s="21">
        <f>(X52*$C52/1000000)-AC52</f>
        <v>-16.238862552580855</v>
      </c>
      <c r="AE52" s="21">
        <f>(Y52*$C52/1000000)-AC52-AD52</f>
        <v>0.55319466397727979</v>
      </c>
      <c r="AF52" s="21">
        <f>(Z52*$C52/1000000)-AC52-AD52-AE52</f>
        <v>7.0334525433352439</v>
      </c>
      <c r="AG52" s="21">
        <f>(AA52*$C52/1000000)-AC52-AD52-AE52-AF52</f>
        <v>-1.2034693059038091</v>
      </c>
      <c r="AI52" s="21">
        <f t="shared" si="7"/>
        <v>3.9315317762518083</v>
      </c>
      <c r="AJ52" s="21">
        <f t="shared" si="6"/>
        <v>15.618634197208493</v>
      </c>
      <c r="AK52" s="21">
        <f t="shared" si="5"/>
        <v>7.5818729344317397</v>
      </c>
      <c r="AL52" s="21">
        <f t="shared" si="3"/>
        <v>2.8677310153369979</v>
      </c>
      <c r="AM52" s="21">
        <f t="shared" si="1"/>
        <v>1.1228685396711811</v>
      </c>
      <c r="AO52" s="19">
        <f>C52+AI52*1000000</f>
        <v>1050956962.7762518</v>
      </c>
      <c r="AP52" s="19">
        <f t="shared" ref="AP52:AS63" si="9">AO52+AJ52*1000000</f>
        <v>1066575596.9734603</v>
      </c>
      <c r="AQ52" s="19">
        <f t="shared" si="9"/>
        <v>1074157469.907892</v>
      </c>
      <c r="AR52" s="19">
        <f t="shared" si="9"/>
        <v>1077025200.923229</v>
      </c>
      <c r="AS52" s="25">
        <f t="shared" si="9"/>
        <v>1078148069.4629002</v>
      </c>
      <c r="AU52" s="26"/>
      <c r="AV52" s="26"/>
      <c r="AW52" s="26"/>
    </row>
    <row r="53" spans="1:49">
      <c r="A53" s="17" t="s">
        <v>15</v>
      </c>
      <c r="B53" s="18">
        <v>39934</v>
      </c>
      <c r="C53" s="19">
        <v>979489292</v>
      </c>
      <c r="D53" s="19">
        <v>971084771.99999988</v>
      </c>
      <c r="E53" s="19">
        <v>941777006.99999988</v>
      </c>
      <c r="F53" s="19">
        <v>935661945</v>
      </c>
      <c r="G53" s="19">
        <v>931220972</v>
      </c>
      <c r="H53" s="19">
        <v>923006263</v>
      </c>
      <c r="K53" s="20">
        <f t="shared" si="2"/>
        <v>-8.4045200000001188</v>
      </c>
      <c r="L53" s="20">
        <f t="shared" si="2"/>
        <v>-29.307765</v>
      </c>
      <c r="M53" s="20">
        <f t="shared" si="2"/>
        <v>-6.115061999999881</v>
      </c>
      <c r="N53" s="20">
        <f t="shared" si="2"/>
        <v>-4.4409729999999996</v>
      </c>
      <c r="O53" s="20">
        <f t="shared" si="2"/>
        <v>-8.2147089999999992</v>
      </c>
      <c r="W53" s="22">
        <f t="shared" si="8"/>
        <v>-1.226576987185476E-3</v>
      </c>
      <c r="X53" s="22">
        <f t="shared" si="8"/>
        <v>-1.542811322703796E-2</v>
      </c>
      <c r="Y53" s="22">
        <f t="shared" si="8"/>
        <v>-1.6319962369155387E-2</v>
      </c>
      <c r="Z53" s="22">
        <f t="shared" si="8"/>
        <v>-1.062829346075914E-2</v>
      </c>
      <c r="AA53" s="22">
        <f t="shared" si="8"/>
        <v>-1.1724367447777167E-2</v>
      </c>
      <c r="AC53" s="21">
        <f t="shared" ref="AC53:AC92" si="10">W53*$C53/1000000</f>
        <v>-1.2014190247617951</v>
      </c>
      <c r="AD53" s="21">
        <f t="shared" ref="AD53:AD92" si="11">(X53*$C53/1000000)-AC53</f>
        <v>-13.910252676885451</v>
      </c>
      <c r="AE53" s="21">
        <f t="shared" ref="AE53:AE92" si="12">(Y53*$C53/1000000)-AC53-AD53</f>
        <v>-0.87355668478340576</v>
      </c>
      <c r="AF53" s="21">
        <f t="shared" ref="AF53:AF92" si="13">(Z53*$C53/1000000)-AC53-AD53-AE53</f>
        <v>5.574928749383453</v>
      </c>
      <c r="AG53" s="21">
        <f t="shared" ref="AG53:AG92" si="14">(AA53*$C53/1000000)-AC53-AD53-AE53-AF53</f>
        <v>-1.0735927335239062</v>
      </c>
      <c r="AI53" s="21">
        <f t="shared" si="7"/>
        <v>8.8872582485248639</v>
      </c>
      <c r="AJ53" s="21">
        <f t="shared" si="6"/>
        <v>14.78997274798825</v>
      </c>
      <c r="AK53" s="21">
        <f t="shared" si="5"/>
        <v>6.5413301744521348</v>
      </c>
      <c r="AL53" s="21">
        <f t="shared" si="3"/>
        <v>2.6466116031058515</v>
      </c>
      <c r="AM53" s="21">
        <f t="shared" si="1"/>
        <v>0.42479121913644491</v>
      </c>
      <c r="AO53" s="19">
        <f t="shared" ref="AO53:AO63" si="15">C53+AI53*1000000</f>
        <v>988376550.2485249</v>
      </c>
      <c r="AP53" s="19">
        <f t="shared" si="9"/>
        <v>1003166522.9965131</v>
      </c>
      <c r="AQ53" s="19">
        <f t="shared" si="9"/>
        <v>1009707853.1709653</v>
      </c>
      <c r="AR53" s="19">
        <f t="shared" si="9"/>
        <v>1012354464.7740712</v>
      </c>
      <c r="AS53" s="25">
        <f t="shared" si="9"/>
        <v>1012779255.9932077</v>
      </c>
      <c r="AU53" s="26"/>
      <c r="AV53" s="26"/>
      <c r="AW53" s="26"/>
    </row>
    <row r="54" spans="1:49">
      <c r="A54" s="17" t="s">
        <v>15</v>
      </c>
      <c r="B54" s="18">
        <v>39965</v>
      </c>
      <c r="C54" s="19">
        <v>924946633</v>
      </c>
      <c r="D54" s="19">
        <v>920031259</v>
      </c>
      <c r="E54" s="19">
        <v>897567699</v>
      </c>
      <c r="F54" s="19">
        <v>887651067.99999988</v>
      </c>
      <c r="G54" s="19">
        <v>882352072.99999988</v>
      </c>
      <c r="H54" s="19">
        <v>874250333</v>
      </c>
      <c r="K54" s="20">
        <f t="shared" si="2"/>
        <v>-4.9153739999999999</v>
      </c>
      <c r="L54" s="20">
        <f t="shared" si="2"/>
        <v>-22.463560000000001</v>
      </c>
      <c r="M54" s="20">
        <f t="shared" si="2"/>
        <v>-9.9166310000001197</v>
      </c>
      <c r="N54" s="20">
        <f t="shared" si="2"/>
        <v>-5.2989949999999997</v>
      </c>
      <c r="O54" s="20">
        <f t="shared" si="2"/>
        <v>-8.1017399999998805</v>
      </c>
      <c r="W54" s="22">
        <f t="shared" si="8"/>
        <v>1.9954305549694327E-3</v>
      </c>
      <c r="X54" s="22">
        <f t="shared" si="8"/>
        <v>-3.7095005962309467E-3</v>
      </c>
      <c r="Y54" s="22">
        <f t="shared" si="8"/>
        <v>-9.6387821372104256E-3</v>
      </c>
      <c r="Z54" s="22">
        <f t="shared" si="8"/>
        <v>-6.070734707294979E-3</v>
      </c>
      <c r="AA54" s="22">
        <f t="shared" si="8"/>
        <v>-6.0035302296140534E-3</v>
      </c>
      <c r="AC54" s="21">
        <f t="shared" si="10"/>
        <v>1.8456667732042982</v>
      </c>
      <c r="AD54" s="21">
        <f t="shared" si="11"/>
        <v>-5.2767568597996046</v>
      </c>
      <c r="AE54" s="21">
        <f t="shared" si="12"/>
        <v>-5.4842689974380203</v>
      </c>
      <c r="AF54" s="21">
        <f t="shared" si="13"/>
        <v>3.3002534566845956</v>
      </c>
      <c r="AG54" s="21">
        <f t="shared" si="14"/>
        <v>6.2160555353495184E-2</v>
      </c>
      <c r="AI54" s="21">
        <f t="shared" si="7"/>
        <v>10.476388629504733</v>
      </c>
      <c r="AJ54" s="21">
        <f t="shared" si="6"/>
        <v>12.39358517414095</v>
      </c>
      <c r="AK54" s="24">
        <f t="shared" si="5"/>
        <v>4.4088916681047685</v>
      </c>
      <c r="AL54" s="21">
        <f t="shared" si="3"/>
        <v>3.2906719125586439</v>
      </c>
      <c r="AM54" s="21">
        <f t="shared" si="1"/>
        <v>-0.16551531030566125</v>
      </c>
      <c r="AO54" s="19">
        <f t="shared" si="15"/>
        <v>935423021.62950468</v>
      </c>
      <c r="AP54" s="19">
        <f t="shared" si="9"/>
        <v>947816606.80364561</v>
      </c>
      <c r="AQ54" s="19">
        <f t="shared" si="9"/>
        <v>952225498.47175038</v>
      </c>
      <c r="AR54" s="19">
        <f t="shared" si="9"/>
        <v>955516170.38430905</v>
      </c>
      <c r="AS54" s="25">
        <f t="shared" si="9"/>
        <v>955350655.07400334</v>
      </c>
      <c r="AU54" s="26"/>
      <c r="AV54" s="26"/>
      <c r="AW54" s="26"/>
    </row>
    <row r="55" spans="1:49">
      <c r="A55" s="17" t="s">
        <v>15</v>
      </c>
      <c r="B55" s="18">
        <v>39995</v>
      </c>
      <c r="C55" s="19">
        <v>953079184</v>
      </c>
      <c r="D55" s="19">
        <v>952659788</v>
      </c>
      <c r="E55" s="19">
        <v>940202052.00000012</v>
      </c>
      <c r="F55" s="19">
        <v>927874985.00000012</v>
      </c>
      <c r="G55" s="19">
        <v>924500482.00000012</v>
      </c>
      <c r="H55" s="19">
        <v>913429578.00000012</v>
      </c>
      <c r="K55" s="20">
        <f t="shared" si="2"/>
        <v>-0.41939599999999999</v>
      </c>
      <c r="L55" s="20">
        <f t="shared" si="2"/>
        <v>-12.457735999999882</v>
      </c>
      <c r="M55" s="20">
        <f t="shared" si="2"/>
        <v>-12.327067</v>
      </c>
      <c r="N55" s="20">
        <f t="shared" si="2"/>
        <v>-3.3745029999999998</v>
      </c>
      <c r="O55" s="20">
        <f t="shared" si="2"/>
        <v>-11.070904000000001</v>
      </c>
      <c r="W55" s="22">
        <f t="shared" si="8"/>
        <v>8.1895410147009937E-3</v>
      </c>
      <c r="X55" s="22">
        <f t="shared" si="8"/>
        <v>1.4202533179900424E-2</v>
      </c>
      <c r="Y55" s="22">
        <f t="shared" si="8"/>
        <v>9.9502814310470939E-3</v>
      </c>
      <c r="Z55" s="22">
        <f t="shared" si="8"/>
        <v>1.2180985330984212E-2</v>
      </c>
      <c r="AA55" s="22">
        <f t="shared" si="8"/>
        <v>1.2552655471734848E-2</v>
      </c>
      <c r="AC55" s="21">
        <f t="shared" si="10"/>
        <v>7.8052810676257556</v>
      </c>
      <c r="AD55" s="21">
        <f t="shared" si="11"/>
        <v>5.7308576662066644</v>
      </c>
      <c r="AE55" s="21">
        <f t="shared" si="12"/>
        <v>-4.0527326269597026</v>
      </c>
      <c r="AF55" s="21">
        <f t="shared" si="13"/>
        <v>2.1260374526976857</v>
      </c>
      <c r="AG55" s="21">
        <f t="shared" si="14"/>
        <v>0.35423107446378133</v>
      </c>
      <c r="AI55" s="21">
        <f t="shared" si="7"/>
        <v>9.1655889802594288</v>
      </c>
      <c r="AJ55" s="21">
        <f t="shared" si="6"/>
        <v>9.3583525229374267</v>
      </c>
      <c r="AK55" s="21">
        <f t="shared" si="5"/>
        <v>0.92439090578205052</v>
      </c>
      <c r="AL55" s="21">
        <f t="shared" si="3"/>
        <v>2.4023546158159341</v>
      </c>
      <c r="AM55" s="21">
        <f t="shared" si="1"/>
        <v>-0.71597971569290308</v>
      </c>
      <c r="AO55" s="19">
        <f t="shared" si="15"/>
        <v>962244772.98025942</v>
      </c>
      <c r="AP55" s="19">
        <f t="shared" si="9"/>
        <v>971603125.50319684</v>
      </c>
      <c r="AQ55" s="19">
        <f t="shared" si="9"/>
        <v>972527516.40897894</v>
      </c>
      <c r="AR55" s="19">
        <f t="shared" si="9"/>
        <v>974929871.02479482</v>
      </c>
      <c r="AS55" s="25">
        <f t="shared" si="9"/>
        <v>974213891.30910194</v>
      </c>
      <c r="AU55" s="26"/>
      <c r="AV55" s="26"/>
      <c r="AW55" s="26"/>
    </row>
    <row r="56" spans="1:49">
      <c r="A56" s="17" t="s">
        <v>15</v>
      </c>
      <c r="B56" s="18">
        <v>40026</v>
      </c>
      <c r="C56" s="19">
        <v>946887513</v>
      </c>
      <c r="D56" s="19">
        <v>952634833</v>
      </c>
      <c r="E56" s="19">
        <v>953124305.99999988</v>
      </c>
      <c r="F56" s="19">
        <v>943998306</v>
      </c>
      <c r="G56" s="19">
        <v>941309058.99999988</v>
      </c>
      <c r="H56" s="19">
        <v>928042022</v>
      </c>
      <c r="K56" s="20">
        <f t="shared" si="2"/>
        <v>5.7473200000000002</v>
      </c>
      <c r="L56" s="20">
        <f t="shared" si="2"/>
        <v>0.48947299999988081</v>
      </c>
      <c r="M56" s="20">
        <f t="shared" si="2"/>
        <v>-9.1259999999998804</v>
      </c>
      <c r="N56" s="20">
        <f t="shared" si="2"/>
        <v>-2.6892470000001194</v>
      </c>
      <c r="O56" s="20">
        <f t="shared" si="2"/>
        <v>-13.267036999999881</v>
      </c>
      <c r="W56" s="22">
        <f t="shared" si="8"/>
        <v>1.1507855254210338E-2</v>
      </c>
      <c r="X56" s="22">
        <f t="shared" si="8"/>
        <v>2.754285457644777E-2</v>
      </c>
      <c r="Y56" s="22">
        <f t="shared" si="8"/>
        <v>2.7719919337009694E-2</v>
      </c>
      <c r="Z56" s="22">
        <f t="shared" si="8"/>
        <v>3.1559090757577617E-2</v>
      </c>
      <c r="AA56" s="22">
        <f t="shared" si="8"/>
        <v>3.2017608522502496E-2</v>
      </c>
      <c r="AC56" s="21">
        <f t="shared" si="10"/>
        <v>10.896644441623209</v>
      </c>
      <c r="AD56" s="21">
        <f t="shared" si="11"/>
        <v>15.183340629190088</v>
      </c>
      <c r="AE56" s="21">
        <f t="shared" si="12"/>
        <v>0.16766041076841987</v>
      </c>
      <c r="AF56" s="21">
        <f t="shared" si="13"/>
        <v>3.6352634784022406</v>
      </c>
      <c r="AG56" s="21">
        <f t="shared" si="14"/>
        <v>0.43416474609603739</v>
      </c>
      <c r="AI56" s="21">
        <f t="shared" si="7"/>
        <v>6.5898707510353312</v>
      </c>
      <c r="AJ56" s="21">
        <f t="shared" si="6"/>
        <v>3.5825573531053259</v>
      </c>
      <c r="AK56" s="21">
        <f t="shared" si="5"/>
        <v>-0.75926035899637812</v>
      </c>
      <c r="AL56" s="21">
        <f t="shared" si="3"/>
        <v>1.9331324268108052</v>
      </c>
      <c r="AM56" s="21">
        <f t="shared" si="1"/>
        <v>-1.3114358371690535</v>
      </c>
      <c r="AO56" s="19">
        <f t="shared" si="15"/>
        <v>953477383.75103533</v>
      </c>
      <c r="AP56" s="19">
        <f t="shared" si="9"/>
        <v>957059941.10414064</v>
      </c>
      <c r="AQ56" s="19">
        <f t="shared" si="9"/>
        <v>956300680.74514425</v>
      </c>
      <c r="AR56" s="19">
        <f t="shared" si="9"/>
        <v>958233813.17195511</v>
      </c>
      <c r="AS56" s="25">
        <f t="shared" si="9"/>
        <v>956922377.33478606</v>
      </c>
      <c r="AU56" s="26"/>
      <c r="AV56" s="26"/>
      <c r="AW56" s="26"/>
    </row>
    <row r="57" spans="1:49">
      <c r="A57" s="17" t="s">
        <v>15</v>
      </c>
      <c r="B57" s="18">
        <v>40057</v>
      </c>
      <c r="C57" s="19">
        <v>979056841</v>
      </c>
      <c r="D57" s="19">
        <v>987662574</v>
      </c>
      <c r="E57" s="19">
        <v>997321073</v>
      </c>
      <c r="F57" s="19">
        <v>991848405</v>
      </c>
      <c r="G57" s="19">
        <v>989593315</v>
      </c>
      <c r="H57" s="19">
        <v>975807774</v>
      </c>
      <c r="K57" s="20">
        <f t="shared" si="2"/>
        <v>8.6057330000000007</v>
      </c>
      <c r="L57" s="20">
        <f t="shared" si="2"/>
        <v>9.6584990000000008</v>
      </c>
      <c r="M57" s="20">
        <f t="shared" si="2"/>
        <v>-5.4726679999999996</v>
      </c>
      <c r="N57" s="20">
        <f t="shared" si="2"/>
        <v>-2.25509</v>
      </c>
      <c r="O57" s="20">
        <f t="shared" si="2"/>
        <v>-13.785541</v>
      </c>
      <c r="W57" s="22">
        <f t="shared" si="8"/>
        <v>9.9033203628430978E-3</v>
      </c>
      <c r="X57" s="22">
        <f t="shared" si="8"/>
        <v>2.5941592320775624E-2</v>
      </c>
      <c r="Y57" s="22">
        <f t="shared" si="8"/>
        <v>2.9543890270862107E-2</v>
      </c>
      <c r="Z57" s="22">
        <f t="shared" si="8"/>
        <v>3.2193830396356538E-2</v>
      </c>
      <c r="AA57" s="22">
        <f t="shared" si="8"/>
        <v>3.3361151366027825E-2</v>
      </c>
      <c r="AC57" s="21">
        <f t="shared" si="10"/>
        <v>9.6959135498561366</v>
      </c>
      <c r="AD57" s="21">
        <f t="shared" si="11"/>
        <v>15.702379878232303</v>
      </c>
      <c r="AE57" s="21">
        <f t="shared" si="12"/>
        <v>3.5268544513524489</v>
      </c>
      <c r="AF57" s="21">
        <f t="shared" si="13"/>
        <v>2.5944420081057196</v>
      </c>
      <c r="AG57" s="21">
        <f t="shared" si="14"/>
        <v>1.1428735809994279</v>
      </c>
      <c r="AI57" s="21">
        <f t="shared" si="7"/>
        <v>4.4917348314385066</v>
      </c>
      <c r="AJ57" s="21">
        <f t="shared" si="6"/>
        <v>-3.5570600451047669</v>
      </c>
      <c r="AK57" s="21">
        <f t="shared" si="5"/>
        <v>-4.9949577413608797</v>
      </c>
      <c r="AL57" s="21">
        <f t="shared" si="3"/>
        <v>2.0050705776420634</v>
      </c>
      <c r="AM57" s="21">
        <f t="shared" si="1"/>
        <v>-1.8825766048944708</v>
      </c>
      <c r="AO57" s="19">
        <f t="shared" si="15"/>
        <v>983548575.83143854</v>
      </c>
      <c r="AP57" s="19">
        <f t="shared" si="9"/>
        <v>979991515.7863338</v>
      </c>
      <c r="AQ57" s="19">
        <f t="shared" si="9"/>
        <v>974996558.0449729</v>
      </c>
      <c r="AR57" s="19">
        <f t="shared" si="9"/>
        <v>977001628.62261498</v>
      </c>
      <c r="AS57" s="25">
        <f t="shared" si="9"/>
        <v>975119052.01772046</v>
      </c>
      <c r="AU57" s="26"/>
      <c r="AV57" s="26"/>
      <c r="AW57" s="26"/>
    </row>
    <row r="58" spans="1:49">
      <c r="A58" s="17" t="s">
        <v>15</v>
      </c>
      <c r="B58" s="18">
        <v>40087</v>
      </c>
      <c r="C58" s="19">
        <v>1114078140</v>
      </c>
      <c r="D58" s="19">
        <v>1121990289</v>
      </c>
      <c r="E58" s="19">
        <v>1135294891</v>
      </c>
      <c r="F58" s="19">
        <v>1134247628</v>
      </c>
      <c r="G58" s="19">
        <v>1131684367</v>
      </c>
      <c r="H58" s="19">
        <v>1117568659</v>
      </c>
      <c r="K58" s="20">
        <f t="shared" si="2"/>
        <v>7.9121490000000003</v>
      </c>
      <c r="L58" s="20">
        <f t="shared" si="2"/>
        <v>13.304601999999999</v>
      </c>
      <c r="M58" s="20">
        <f t="shared" si="2"/>
        <v>-1.0472630000000001</v>
      </c>
      <c r="N58" s="20">
        <f t="shared" si="2"/>
        <v>-2.5632609999999998</v>
      </c>
      <c r="O58" s="20">
        <f t="shared" si="2"/>
        <v>-14.115708</v>
      </c>
      <c r="W58" s="22">
        <f t="shared" si="8"/>
        <v>7.3430221814293397E-3</v>
      </c>
      <c r="X58" s="22">
        <f t="shared" si="8"/>
        <v>2.0936391258820596E-2</v>
      </c>
      <c r="Y58" s="22">
        <f t="shared" si="8"/>
        <v>2.6489174495933934E-2</v>
      </c>
      <c r="Z58" s="22">
        <f t="shared" si="8"/>
        <v>2.8294280021982181E-2</v>
      </c>
      <c r="AA58" s="22">
        <f t="shared" si="8"/>
        <v>2.8690037076868017E-2</v>
      </c>
      <c r="AC58" s="21">
        <f t="shared" si="10"/>
        <v>8.1807004938655403</v>
      </c>
      <c r="AD58" s="21">
        <f t="shared" si="11"/>
        <v>15.14407533807357</v>
      </c>
      <c r="AE58" s="21">
        <f t="shared" si="12"/>
        <v>6.1862344206264055</v>
      </c>
      <c r="AF58" s="21">
        <f t="shared" si="13"/>
        <v>2.0110286069635528</v>
      </c>
      <c r="AG58" s="21">
        <f t="shared" si="14"/>
        <v>0.44090428359908884</v>
      </c>
      <c r="AI58" s="21">
        <f t="shared" si="7"/>
        <v>2.7216572179300815</v>
      </c>
      <c r="AJ58" s="24">
        <f>+AD63*0.85+AD64*0.15</f>
        <v>-10.048346756505097</v>
      </c>
      <c r="AK58" s="21">
        <f t="shared" si="5"/>
        <v>-4.1538613366441313</v>
      </c>
      <c r="AL58" s="21">
        <f t="shared" si="3"/>
        <v>3.4228577559381432</v>
      </c>
      <c r="AM58" s="21">
        <f t="shared" si="1"/>
        <v>-1.5547380258592236</v>
      </c>
      <c r="AO58" s="19">
        <f t="shared" si="15"/>
        <v>1116799797.2179301</v>
      </c>
      <c r="AP58" s="19">
        <f t="shared" si="9"/>
        <v>1106751450.4614251</v>
      </c>
      <c r="AQ58" s="19">
        <f t="shared" si="9"/>
        <v>1102597589.1247809</v>
      </c>
      <c r="AR58" s="19">
        <f t="shared" si="9"/>
        <v>1106020446.8807189</v>
      </c>
      <c r="AS58" s="25">
        <f t="shared" si="9"/>
        <v>1104465708.8548598</v>
      </c>
      <c r="AU58" s="26"/>
      <c r="AV58" s="26"/>
      <c r="AW58" s="26"/>
    </row>
    <row r="59" spans="1:49">
      <c r="A59" s="17" t="s">
        <v>15</v>
      </c>
      <c r="B59" s="18">
        <v>40118</v>
      </c>
      <c r="C59" s="19">
        <v>1224234411</v>
      </c>
      <c r="D59" s="19">
        <v>1226879068.9999998</v>
      </c>
      <c r="E59" s="19">
        <v>1237705446.9999998</v>
      </c>
      <c r="F59" s="19">
        <v>1236058588.9999998</v>
      </c>
      <c r="G59" s="19">
        <v>1233976587.9999998</v>
      </c>
      <c r="H59" s="19">
        <v>1221025380.9999998</v>
      </c>
      <c r="K59" s="20">
        <f t="shared" si="2"/>
        <v>2.6446579999997617</v>
      </c>
      <c r="L59" s="20">
        <f t="shared" si="2"/>
        <v>10.826378</v>
      </c>
      <c r="M59" s="20">
        <f t="shared" si="2"/>
        <v>-1.6468579999999999</v>
      </c>
      <c r="N59" s="20">
        <f t="shared" si="2"/>
        <v>-2.082001</v>
      </c>
      <c r="O59" s="20">
        <f t="shared" si="2"/>
        <v>-12.951207</v>
      </c>
      <c r="W59" s="22">
        <f t="shared" si="8"/>
        <v>2.9695886870539871E-3</v>
      </c>
      <c r="X59" s="22">
        <f t="shared" si="8"/>
        <v>1.3411536151779712E-2</v>
      </c>
      <c r="Y59" s="22">
        <f t="shared" si="8"/>
        <v>1.7669066276204272E-2</v>
      </c>
      <c r="Z59" s="22">
        <f t="shared" si="8"/>
        <v>1.9031512981163189E-2</v>
      </c>
      <c r="AA59" s="22">
        <f t="shared" si="8"/>
        <v>1.8889090516189241E-2</v>
      </c>
      <c r="AC59" s="21">
        <f t="shared" si="10"/>
        <v>3.6354726572078011</v>
      </c>
      <c r="AD59" s="21">
        <f t="shared" si="11"/>
        <v>12.783391404171441</v>
      </c>
      <c r="AE59" s="21">
        <f t="shared" si="12"/>
        <v>5.2122148841896614</v>
      </c>
      <c r="AF59" s="21">
        <f t="shared" si="13"/>
        <v>1.6679541393642694</v>
      </c>
      <c r="AG59" s="21">
        <f t="shared" si="14"/>
        <v>-0.17435848252055308</v>
      </c>
      <c r="AI59" s="21">
        <f t="shared" si="7"/>
        <v>-3.7654820518205261</v>
      </c>
      <c r="AJ59" s="21">
        <f t="shared" ref="AJ59:AJ87" si="16">+AD64*0.85+AD65*0.15</f>
        <v>-16.191887687883867</v>
      </c>
      <c r="AK59" s="21">
        <f t="shared" si="5"/>
        <v>-0.24927504338959533</v>
      </c>
      <c r="AL59" s="21">
        <f t="shared" si="3"/>
        <v>5.1083179518266562</v>
      </c>
      <c r="AM59" s="21">
        <f t="shared" si="1"/>
        <v>-1.194444520276404</v>
      </c>
      <c r="AO59" s="19">
        <f t="shared" si="15"/>
        <v>1220468928.9481795</v>
      </c>
      <c r="AP59" s="19">
        <f t="shared" si="9"/>
        <v>1204277041.2602956</v>
      </c>
      <c r="AQ59" s="19">
        <f t="shared" si="9"/>
        <v>1204027766.2169061</v>
      </c>
      <c r="AR59" s="19">
        <f t="shared" si="9"/>
        <v>1209136084.1687326</v>
      </c>
      <c r="AS59" s="25">
        <f t="shared" si="9"/>
        <v>1207941639.6484563</v>
      </c>
      <c r="AU59" s="26"/>
      <c r="AV59" s="26"/>
      <c r="AW59" s="26"/>
    </row>
    <row r="60" spans="1:49">
      <c r="A60" s="17" t="s">
        <v>15</v>
      </c>
      <c r="B60" s="18">
        <v>40148</v>
      </c>
      <c r="C60" s="19">
        <v>1412468159</v>
      </c>
      <c r="D60" s="19">
        <v>1413256340</v>
      </c>
      <c r="E60" s="19">
        <v>1420567288.9999998</v>
      </c>
      <c r="F60" s="19">
        <v>1420869894.9999998</v>
      </c>
      <c r="G60" s="19">
        <v>1419784144.9999998</v>
      </c>
      <c r="H60" s="19">
        <v>1407829323.9999998</v>
      </c>
      <c r="K60" s="20">
        <f t="shared" si="2"/>
        <v>0.78818100000000002</v>
      </c>
      <c r="L60" s="20">
        <f t="shared" si="2"/>
        <v>7.3109489999997619</v>
      </c>
      <c r="M60" s="20">
        <f t="shared" si="2"/>
        <v>0.30260599999999999</v>
      </c>
      <c r="N60" s="20">
        <f t="shared" si="2"/>
        <v>-1.08575</v>
      </c>
      <c r="O60" s="20">
        <f t="shared" si="2"/>
        <v>-11.954821000000001</v>
      </c>
      <c r="W60" s="22">
        <f t="shared" si="8"/>
        <v>4.3058924715574246E-3</v>
      </c>
      <c r="X60" s="22">
        <f t="shared" si="8"/>
        <v>1.151645020276938E-2</v>
      </c>
      <c r="Y60" s="22">
        <f t="shared" si="8"/>
        <v>1.7225194795789395E-2</v>
      </c>
      <c r="Z60" s="22">
        <f t="shared" si="8"/>
        <v>1.8821714073643823E-2</v>
      </c>
      <c r="AA60" s="22">
        <f t="shared" si="8"/>
        <v>1.826959804893221E-2</v>
      </c>
      <c r="AC60" s="21">
        <f t="shared" si="10"/>
        <v>6.0819360121526751</v>
      </c>
      <c r="AD60" s="21">
        <f t="shared" si="11"/>
        <v>10.18468320396817</v>
      </c>
      <c r="AE60" s="21">
        <f t="shared" si="12"/>
        <v>8.0634199655041812</v>
      </c>
      <c r="AF60" s="21">
        <f t="shared" si="13"/>
        <v>2.255032645199055</v>
      </c>
      <c r="AG60" s="21">
        <f t="shared" si="14"/>
        <v>-0.77984630497881113</v>
      </c>
      <c r="AI60" s="24">
        <f t="shared" si="7"/>
        <v>-5.6236300621310225</v>
      </c>
      <c r="AJ60" s="21">
        <f t="shared" si="16"/>
        <v>-13.050506352403637</v>
      </c>
      <c r="AK60" s="21">
        <f t="shared" si="5"/>
        <v>3.2148131875352499</v>
      </c>
      <c r="AL60" s="21">
        <f t="shared" si="3"/>
        <v>5.1126191668247465</v>
      </c>
      <c r="AM60" s="21">
        <f t="shared" si="1"/>
        <v>-1.1025566694830662</v>
      </c>
      <c r="AO60" s="19">
        <f t="shared" si="15"/>
        <v>1406844528.9378691</v>
      </c>
      <c r="AP60" s="19">
        <f t="shared" si="9"/>
        <v>1393794022.5854654</v>
      </c>
      <c r="AQ60" s="19">
        <f t="shared" si="9"/>
        <v>1397008835.7730007</v>
      </c>
      <c r="AR60" s="19">
        <f t="shared" si="9"/>
        <v>1402121454.9398255</v>
      </c>
      <c r="AS60" s="25">
        <f t="shared" si="9"/>
        <v>1401018898.2703424</v>
      </c>
      <c r="AU60" s="26"/>
      <c r="AV60" s="26"/>
      <c r="AW60" s="26"/>
    </row>
    <row r="61" spans="1:49">
      <c r="A61" s="17" t="s">
        <v>15</v>
      </c>
      <c r="B61" s="18">
        <v>40179</v>
      </c>
      <c r="C61" s="19">
        <v>1466056144</v>
      </c>
      <c r="D61" s="19">
        <v>1472966500.9999998</v>
      </c>
      <c r="E61" s="19">
        <v>1477034901</v>
      </c>
      <c r="F61" s="19">
        <v>1479876217</v>
      </c>
      <c r="G61" s="19">
        <v>1483269853</v>
      </c>
      <c r="H61" s="19">
        <v>1472973689</v>
      </c>
      <c r="K61" s="20">
        <f t="shared" si="2"/>
        <v>6.9103569999997614</v>
      </c>
      <c r="L61" s="20">
        <f t="shared" si="2"/>
        <v>4.0684000000002385</v>
      </c>
      <c r="M61" s="20">
        <f t="shared" si="2"/>
        <v>2.841316</v>
      </c>
      <c r="N61" s="20">
        <f t="shared" si="2"/>
        <v>3.3936359999999999</v>
      </c>
      <c r="O61" s="20">
        <f t="shared" si="2"/>
        <v>-10.296163999999999</v>
      </c>
      <c r="W61" s="22">
        <f t="shared" si="8"/>
        <v>-2.4002222269388215E-3</v>
      </c>
      <c r="X61" s="22">
        <f t="shared" si="8"/>
        <v>7.8915903668660644E-4</v>
      </c>
      <c r="Y61" s="22">
        <f t="shared" si="8"/>
        <v>5.9242745911404502E-3</v>
      </c>
      <c r="Z61" s="22">
        <f t="shared" si="8"/>
        <v>9.766768761710622E-3</v>
      </c>
      <c r="AA61" s="22">
        <f t="shared" si="8"/>
        <v>8.758461192394042E-3</v>
      </c>
      <c r="AC61" s="21">
        <f t="shared" si="10"/>
        <v>-3.5188605427690214</v>
      </c>
      <c r="AD61" s="21">
        <f t="shared" si="11"/>
        <v>4.6758119970965417</v>
      </c>
      <c r="AE61" s="21">
        <f t="shared" si="12"/>
        <v>7.528367708757024</v>
      </c>
      <c r="AF61" s="21">
        <f t="shared" si="13"/>
        <v>5.6333121870485847</v>
      </c>
      <c r="AG61" s="21">
        <f t="shared" si="14"/>
        <v>-1.4782355070382778</v>
      </c>
      <c r="AI61" s="21">
        <f t="shared" si="7"/>
        <v>-7.5718504302772427</v>
      </c>
      <c r="AJ61" s="21">
        <f t="shared" si="16"/>
        <v>-3.606076172213402</v>
      </c>
      <c r="AK61" s="21">
        <f t="shared" si="5"/>
        <v>5.9187454810745468</v>
      </c>
      <c r="AL61" s="21">
        <f t="shared" si="3"/>
        <v>6.1532395156171962</v>
      </c>
      <c r="AM61" s="21">
        <f t="shared" si="1"/>
        <v>6.3056656834691971E-2</v>
      </c>
      <c r="AO61" s="19">
        <f t="shared" si="15"/>
        <v>1458484293.5697227</v>
      </c>
      <c r="AP61" s="19">
        <f t="shared" si="9"/>
        <v>1454878217.3975093</v>
      </c>
      <c r="AQ61" s="19">
        <f t="shared" si="9"/>
        <v>1460796962.8785839</v>
      </c>
      <c r="AR61" s="19">
        <f t="shared" si="9"/>
        <v>1466950202.394201</v>
      </c>
      <c r="AS61" s="25">
        <f t="shared" si="9"/>
        <v>1467013259.0510356</v>
      </c>
      <c r="AU61" s="26"/>
      <c r="AV61" s="26"/>
      <c r="AW61" s="26"/>
    </row>
    <row r="62" spans="1:49">
      <c r="A62" s="17" t="s">
        <v>15</v>
      </c>
      <c r="B62" s="18">
        <v>40210</v>
      </c>
      <c r="C62" s="19">
        <v>1271424011</v>
      </c>
      <c r="D62" s="19">
        <v>1271572628.0000002</v>
      </c>
      <c r="E62" s="19">
        <v>1273774036</v>
      </c>
      <c r="F62" s="19">
        <v>1277265587</v>
      </c>
      <c r="G62" s="19">
        <v>1278280205</v>
      </c>
      <c r="H62" s="19">
        <v>1278280205</v>
      </c>
      <c r="K62" s="20">
        <f t="shared" si="2"/>
        <v>0.14861700000023842</v>
      </c>
      <c r="L62" s="20">
        <f t="shared" si="2"/>
        <v>2.2014079999997618</v>
      </c>
      <c r="M62" s="20">
        <f t="shared" si="2"/>
        <v>3.4915509999999998</v>
      </c>
      <c r="N62" s="20">
        <f t="shared" si="2"/>
        <v>1.014618</v>
      </c>
      <c r="O62" s="20">
        <f t="shared" si="2"/>
        <v>0</v>
      </c>
      <c r="W62" s="22">
        <f t="shared" si="8"/>
        <v>-3.3218606768732157E-3</v>
      </c>
      <c r="X62" s="22">
        <f t="shared" si="8"/>
        <v>-5.376684459950435E-3</v>
      </c>
      <c r="Y62" s="22">
        <f t="shared" si="8"/>
        <v>-3.1805784785073055E-4</v>
      </c>
      <c r="Z62" s="22">
        <f t="shared" si="8"/>
        <v>3.6643913915899501E-3</v>
      </c>
      <c r="AA62" s="22">
        <f t="shared" si="8"/>
        <v>2.1714059358666493E-3</v>
      </c>
      <c r="AC62" s="21">
        <f t="shared" si="10"/>
        <v>-4.2234934257733192</v>
      </c>
      <c r="AD62" s="21">
        <f t="shared" si="11"/>
        <v>-2.6125522961782313</v>
      </c>
      <c r="AE62" s="21">
        <f t="shared" si="12"/>
        <v>6.4316593373071473</v>
      </c>
      <c r="AF62" s="21">
        <f t="shared" si="13"/>
        <v>5.0633815856135698</v>
      </c>
      <c r="AG62" s="21">
        <f t="shared" si="14"/>
        <v>-1.8982175564803825</v>
      </c>
      <c r="AI62" s="21">
        <f t="shared" si="7"/>
        <v>-4.5707617591833287</v>
      </c>
      <c r="AJ62" s="21">
        <f t="shared" si="16"/>
        <v>7.109703697842308</v>
      </c>
      <c r="AK62" s="21">
        <f t="shared" si="5"/>
        <v>5.655999262252287</v>
      </c>
      <c r="AL62" s="21">
        <f t="shared" si="3"/>
        <v>6.3435683614703118</v>
      </c>
      <c r="AM62" s="21">
        <f>AG91</f>
        <v>0.35686247304338536</v>
      </c>
      <c r="AO62" s="19">
        <f t="shared" si="15"/>
        <v>1266853249.2408166</v>
      </c>
      <c r="AP62" s="19">
        <f t="shared" si="9"/>
        <v>1273962952.938659</v>
      </c>
      <c r="AQ62" s="19">
        <f t="shared" si="9"/>
        <v>1279618952.2009113</v>
      </c>
      <c r="AR62" s="19">
        <f t="shared" si="9"/>
        <v>1285962520.5623815</v>
      </c>
      <c r="AS62" s="25">
        <f t="shared" si="9"/>
        <v>1286319383.0354249</v>
      </c>
      <c r="AU62" s="26"/>
      <c r="AV62" s="26"/>
      <c r="AW62" s="26"/>
    </row>
    <row r="63" spans="1:49">
      <c r="A63" s="17" t="s">
        <v>15</v>
      </c>
      <c r="B63" s="18">
        <v>40238</v>
      </c>
      <c r="C63" s="19">
        <v>1258118939</v>
      </c>
      <c r="D63" s="19">
        <v>1258612961</v>
      </c>
      <c r="E63" s="19">
        <v>1256886581</v>
      </c>
      <c r="F63" s="19">
        <v>1260979729</v>
      </c>
      <c r="G63" s="19">
        <v>1259337425.9999998</v>
      </c>
      <c r="H63" s="19">
        <v>1249805772</v>
      </c>
      <c r="K63" s="20">
        <f t="shared" si="2"/>
        <v>0.49402200000000002</v>
      </c>
      <c r="L63" s="20">
        <f t="shared" si="2"/>
        <v>-1.72638</v>
      </c>
      <c r="M63" s="20">
        <f t="shared" si="2"/>
        <v>4.0931480000000002</v>
      </c>
      <c r="N63" s="20">
        <f t="shared" si="2"/>
        <v>-1.6423030000002383</v>
      </c>
      <c r="O63" s="20">
        <f t="shared" si="2"/>
        <v>-9.5316539999997616</v>
      </c>
      <c r="W63" s="22">
        <f t="shared" si="8"/>
        <v>-6.5366505188320335E-3</v>
      </c>
      <c r="X63" s="22">
        <f t="shared" si="8"/>
        <v>-1.3618072112752686E-2</v>
      </c>
      <c r="Y63" s="22">
        <f t="shared" si="8"/>
        <v>-1.0292361343160606E-2</v>
      </c>
      <c r="Z63" s="22">
        <f t="shared" si="8"/>
        <v>-5.6077874016243123E-3</v>
      </c>
      <c r="AA63" s="22">
        <f t="shared" si="8"/>
        <v>-6.9207745983514918E-3</v>
      </c>
      <c r="AC63" s="24">
        <f t="shared" si="10"/>
        <v>-8.2238838153667579</v>
      </c>
      <c r="AD63" s="24">
        <f t="shared" si="11"/>
        <v>-8.9092706223551374</v>
      </c>
      <c r="AE63" s="24">
        <f t="shared" si="12"/>
        <v>4.1841397048600601</v>
      </c>
      <c r="AF63" s="24">
        <f t="shared" si="13"/>
        <v>5.8937511969926888</v>
      </c>
      <c r="AG63" s="24">
        <f t="shared" si="14"/>
        <v>-1.6518940588669846</v>
      </c>
      <c r="AI63" s="21">
        <f t="shared" si="7"/>
        <v>-0.16814312569471768</v>
      </c>
      <c r="AJ63" s="21">
        <f t="shared" si="16"/>
        <v>15.349256203117282</v>
      </c>
      <c r="AK63" s="21">
        <f t="shared" si="5"/>
        <v>8.2901505684438881</v>
      </c>
      <c r="AL63" s="21">
        <f t="shared" si="3"/>
        <v>4.8463588777120723</v>
      </c>
      <c r="AM63" s="21">
        <f t="shared" si="1"/>
        <v>0.43683507056724125</v>
      </c>
      <c r="AO63" s="19">
        <f t="shared" si="15"/>
        <v>1257950795.8743052</v>
      </c>
      <c r="AP63" s="19">
        <f t="shared" si="9"/>
        <v>1273300052.0774226</v>
      </c>
      <c r="AQ63" s="19">
        <f t="shared" si="9"/>
        <v>1281590202.6458664</v>
      </c>
      <c r="AR63" s="19">
        <f t="shared" si="9"/>
        <v>1286436561.5235784</v>
      </c>
      <c r="AS63" s="25">
        <f t="shared" si="9"/>
        <v>1286873396.5941455</v>
      </c>
      <c r="AU63" s="26"/>
      <c r="AV63" s="26"/>
      <c r="AW63" s="26"/>
    </row>
    <row r="64" spans="1:49">
      <c r="A64" s="1" t="s">
        <v>15</v>
      </c>
      <c r="B64" s="18">
        <v>40269</v>
      </c>
      <c r="C64" s="19">
        <v>1064063286.0000001</v>
      </c>
      <c r="D64" s="19">
        <v>1067214950</v>
      </c>
      <c r="E64" s="19">
        <v>1058623710.0000001</v>
      </c>
      <c r="F64" s="19">
        <v>1060517270</v>
      </c>
      <c r="G64" s="19">
        <v>1058923967</v>
      </c>
      <c r="H64" s="19">
        <v>1058923967</v>
      </c>
      <c r="K64" s="20">
        <f t="shared" si="2"/>
        <v>3.1516639999998808</v>
      </c>
      <c r="L64" s="20">
        <f t="shared" si="2"/>
        <v>-8.5912399999998801</v>
      </c>
      <c r="M64" s="20">
        <f t="shared" si="2"/>
        <v>1.8935599999998809</v>
      </c>
      <c r="N64" s="20">
        <f t="shared" si="2"/>
        <v>-1.5933029999999999</v>
      </c>
      <c r="O64" s="20">
        <f t="shared" si="2"/>
        <v>0</v>
      </c>
      <c r="W64" s="22">
        <f t="shared" ref="W64:AA75" si="17">Q40</f>
        <v>-5.9779633131140384E-3</v>
      </c>
      <c r="X64" s="22">
        <f t="shared" si="17"/>
        <v>-2.1487483972102553E-2</v>
      </c>
      <c r="Y64" s="22">
        <f t="shared" si="17"/>
        <v>-2.0959135139687918E-2</v>
      </c>
      <c r="Z64" s="22">
        <f t="shared" si="17"/>
        <v>-1.4241578588441894E-2</v>
      </c>
      <c r="AA64" s="22">
        <f t="shared" si="17"/>
        <v>-1.5390996043139616E-2</v>
      </c>
      <c r="AC64" s="21">
        <f t="shared" si="10"/>
        <v>-6.3609312865395715</v>
      </c>
      <c r="AD64" s="21">
        <f t="shared" si="11"/>
        <v>-16.503111516688207</v>
      </c>
      <c r="AE64" s="21">
        <f t="shared" si="12"/>
        <v>0.56219659477338269</v>
      </c>
      <c r="AF64" s="21">
        <f t="shared" si="13"/>
        <v>7.1479052978096718</v>
      </c>
      <c r="AG64" s="21">
        <f t="shared" si="14"/>
        <v>-1.2230529138314168</v>
      </c>
      <c r="AI64" s="21">
        <f t="shared" si="7"/>
        <v>3.8950224801767921</v>
      </c>
      <c r="AJ64" s="21">
        <f t="shared" si="16"/>
        <v>15.716943336422398</v>
      </c>
      <c r="AK64" s="21">
        <f t="shared" si="5"/>
        <v>7.2558631159375837</v>
      </c>
      <c r="AL64" s="21">
        <f t="shared" si="3"/>
        <v>2.9499588511369974</v>
      </c>
      <c r="AM64" s="21">
        <f t="shared" si="1"/>
        <v>0</v>
      </c>
      <c r="AU64" s="26"/>
      <c r="AW64" s="26"/>
    </row>
    <row r="65" spans="1:39">
      <c r="A65" s="1" t="s">
        <v>15</v>
      </c>
      <c r="B65" s="18">
        <v>40299</v>
      </c>
      <c r="C65" s="19">
        <v>1015966565</v>
      </c>
      <c r="D65" s="19">
        <v>1018973151.9999999</v>
      </c>
      <c r="E65" s="19">
        <v>1012042050.9999999</v>
      </c>
      <c r="F65" s="19">
        <v>1011704545.9999999</v>
      </c>
      <c r="G65" s="19">
        <v>1008961535.9999999</v>
      </c>
      <c r="H65" s="19">
        <v>995738261</v>
      </c>
      <c r="K65" s="20">
        <f t="shared" si="2"/>
        <v>3.0065869999998807</v>
      </c>
      <c r="L65" s="20">
        <f t="shared" si="2"/>
        <v>-6.931101</v>
      </c>
      <c r="M65" s="20">
        <f t="shared" si="2"/>
        <v>-0.337505</v>
      </c>
      <c r="N65" s="20">
        <f t="shared" si="2"/>
        <v>-2.7430099999999999</v>
      </c>
      <c r="O65" s="20">
        <f t="shared" si="2"/>
        <v>-13.22327499999988</v>
      </c>
      <c r="W65" s="22">
        <f t="shared" si="17"/>
        <v>-1.226576987185476E-3</v>
      </c>
      <c r="X65" s="22">
        <f t="shared" si="17"/>
        <v>-1.542811322703796E-2</v>
      </c>
      <c r="Y65" s="22">
        <f t="shared" si="17"/>
        <v>-1.6319962369155387E-2</v>
      </c>
      <c r="Z65" s="22">
        <f t="shared" si="17"/>
        <v>-1.062829346075914E-2</v>
      </c>
      <c r="AA65" s="22">
        <f t="shared" si="17"/>
        <v>-1.1724367447777167E-2</v>
      </c>
      <c r="AC65" s="21">
        <f t="shared" si="10"/>
        <v>-1.2461612083788771</v>
      </c>
      <c r="AD65" s="21">
        <f t="shared" si="11"/>
        <v>-14.428285991325943</v>
      </c>
      <c r="AE65" s="21">
        <f t="shared" si="12"/>
        <v>-0.90608890941524045</v>
      </c>
      <c r="AF65" s="21">
        <f t="shared" si="13"/>
        <v>5.7825453099806357</v>
      </c>
      <c r="AG65" s="21">
        <f t="shared" si="14"/>
        <v>-1.1135745235765597</v>
      </c>
      <c r="AI65" s="21">
        <f t="shared" si="7"/>
        <v>8.8544776593079959</v>
      </c>
      <c r="AJ65" s="21">
        <f t="shared" si="16"/>
        <v>14.922055433063239</v>
      </c>
      <c r="AK65" s="21">
        <f t="shared" si="5"/>
        <v>6.1043203493421103</v>
      </c>
      <c r="AL65" s="21">
        <f t="shared" si="3"/>
        <v>2.696991875838616</v>
      </c>
      <c r="AM65" s="21"/>
    </row>
    <row r="66" spans="1:39">
      <c r="A66" s="1" t="s">
        <v>15</v>
      </c>
      <c r="B66" s="18">
        <v>40330</v>
      </c>
      <c r="C66" s="19">
        <v>919044991</v>
      </c>
      <c r="D66" s="19">
        <v>920251939</v>
      </c>
      <c r="E66" s="19">
        <v>916875944</v>
      </c>
      <c r="F66" s="19">
        <v>915009753</v>
      </c>
      <c r="G66" s="19">
        <v>912858049</v>
      </c>
      <c r="H66" s="19">
        <v>901200198</v>
      </c>
      <c r="K66" s="20">
        <f t="shared" si="2"/>
        <v>1.2069479999999999</v>
      </c>
      <c r="L66" s="20">
        <f t="shared" si="2"/>
        <v>-3.3759950000000001</v>
      </c>
      <c r="M66" s="20">
        <f t="shared" si="2"/>
        <v>-1.8661909999999999</v>
      </c>
      <c r="N66" s="20">
        <f t="shared" si="2"/>
        <v>-2.1517040000000001</v>
      </c>
      <c r="O66" s="20">
        <f t="shared" si="2"/>
        <v>-11.657851000000001</v>
      </c>
      <c r="W66" s="22">
        <f t="shared" si="17"/>
        <v>1.9954305549694327E-3</v>
      </c>
      <c r="X66" s="22">
        <f t="shared" si="17"/>
        <v>-3.7095005962309467E-3</v>
      </c>
      <c r="Y66" s="22">
        <f t="shared" si="17"/>
        <v>-9.6387821372104256E-3</v>
      </c>
      <c r="Z66" s="22">
        <f t="shared" si="17"/>
        <v>-6.070734707294979E-3</v>
      </c>
      <c r="AA66" s="22">
        <f t="shared" si="17"/>
        <v>-6.0035302296140534E-3</v>
      </c>
      <c r="AC66" s="21">
        <f t="shared" si="10"/>
        <v>1.8338904564330072</v>
      </c>
      <c r="AD66" s="21">
        <f t="shared" si="11"/>
        <v>-5.2430883985105723</v>
      </c>
      <c r="AE66" s="21">
        <f t="shared" si="12"/>
        <v>-5.4492765004659507</v>
      </c>
      <c r="AF66" s="21">
        <f t="shared" si="13"/>
        <v>3.2791961181142142</v>
      </c>
      <c r="AG66" s="21">
        <f t="shared" si="14"/>
        <v>6.1763938585425393E-2</v>
      </c>
      <c r="AI66" s="21">
        <f t="shared" si="7"/>
        <v>10.540460452444108</v>
      </c>
      <c r="AJ66" s="21">
        <f t="shared" si="16"/>
        <v>13.296638085531731</v>
      </c>
      <c r="AK66" s="21">
        <f t="shared" si="5"/>
        <v>4.3342733616170648</v>
      </c>
      <c r="AL66" s="21">
        <f t="shared" si="3"/>
        <v>3.3030128871817226</v>
      </c>
      <c r="AM66" s="21"/>
    </row>
    <row r="67" spans="1:39">
      <c r="A67" s="1" t="s">
        <v>15</v>
      </c>
      <c r="B67" s="18">
        <v>40360</v>
      </c>
      <c r="C67" s="19">
        <v>943012445</v>
      </c>
      <c r="D67" s="19">
        <v>943388087.99999988</v>
      </c>
      <c r="E67" s="19">
        <v>941817168.99999988</v>
      </c>
      <c r="F67" s="19">
        <v>933801601.99999988</v>
      </c>
      <c r="G67" s="19">
        <v>930732349.99999988</v>
      </c>
      <c r="H67" s="19">
        <v>922879416.99999988</v>
      </c>
      <c r="K67" s="20">
        <f t="shared" si="2"/>
        <v>0.37564299999988077</v>
      </c>
      <c r="L67" s="20">
        <f t="shared" si="2"/>
        <v>-1.570919</v>
      </c>
      <c r="M67" s="20">
        <f t="shared" si="2"/>
        <v>-8.0155670000000008</v>
      </c>
      <c r="N67" s="20">
        <f t="shared" si="2"/>
        <v>-3.0692520000000001</v>
      </c>
      <c r="O67" s="20">
        <f t="shared" si="2"/>
        <v>-7.8529330000000002</v>
      </c>
      <c r="W67" s="22">
        <f t="shared" si="17"/>
        <v>8.1895410147009937E-3</v>
      </c>
      <c r="X67" s="22">
        <f t="shared" si="17"/>
        <v>1.4202533179900424E-2</v>
      </c>
      <c r="Y67" s="22">
        <f t="shared" si="17"/>
        <v>9.9502814310470939E-3</v>
      </c>
      <c r="Z67" s="22">
        <f t="shared" si="17"/>
        <v>1.2180985330984212E-2</v>
      </c>
      <c r="AA67" s="22">
        <f t="shared" si="17"/>
        <v>1.2552655471734848E-2</v>
      </c>
      <c r="AC67" s="21">
        <f t="shared" si="10"/>
        <v>7.7228390957009649</v>
      </c>
      <c r="AD67" s="21">
        <f t="shared" si="11"/>
        <v>5.67032644347056</v>
      </c>
      <c r="AE67" s="21">
        <f t="shared" si="12"/>
        <v>-4.0099263184417069</v>
      </c>
      <c r="AF67" s="21">
        <f t="shared" si="13"/>
        <v>2.1035815387507384</v>
      </c>
      <c r="AG67" s="21">
        <f t="shared" si="14"/>
        <v>0.35048956816275023</v>
      </c>
      <c r="AI67" s="21">
        <f t="shared" si="7"/>
        <v>9.2106608581760447</v>
      </c>
      <c r="AJ67" s="21">
        <f t="shared" si="16"/>
        <v>9.8837767531818645</v>
      </c>
      <c r="AK67" s="21">
        <f t="shared" si="5"/>
        <v>0.89100317615832392</v>
      </c>
      <c r="AL67" s="21">
        <f t="shared" si="3"/>
        <v>2.3350056142739959</v>
      </c>
      <c r="AM67" s="21"/>
    </row>
    <row r="68" spans="1:39">
      <c r="A68" s="1" t="s">
        <v>15</v>
      </c>
      <c r="B68" s="18">
        <v>40391</v>
      </c>
      <c r="C68" s="19">
        <v>952053348.99999988</v>
      </c>
      <c r="D68" s="19">
        <v>954975872.99999988</v>
      </c>
      <c r="E68" s="19">
        <v>953434366.99999988</v>
      </c>
      <c r="F68" s="19">
        <v>944909795.99999976</v>
      </c>
      <c r="G68" s="19">
        <v>939966685.99999976</v>
      </c>
      <c r="H68" s="19">
        <v>932811030.99999976</v>
      </c>
      <c r="K68" s="20">
        <f t="shared" ref="K68:O92" si="18">(D68-C68)/1000000</f>
        <v>2.9225240000000001</v>
      </c>
      <c r="L68" s="20">
        <f t="shared" si="18"/>
        <v>-1.541506</v>
      </c>
      <c r="M68" s="20">
        <f t="shared" si="18"/>
        <v>-8.5245710000001189</v>
      </c>
      <c r="N68" s="20">
        <f t="shared" si="18"/>
        <v>-4.9431099999999999</v>
      </c>
      <c r="O68" s="20">
        <f t="shared" si="18"/>
        <v>-7.1556550000000003</v>
      </c>
      <c r="W68" s="22">
        <f t="shared" si="17"/>
        <v>1.1507855254210338E-2</v>
      </c>
      <c r="X68" s="22">
        <f t="shared" si="17"/>
        <v>2.754285457644777E-2</v>
      </c>
      <c r="Y68" s="22">
        <f t="shared" si="17"/>
        <v>2.7719919337009694E-2</v>
      </c>
      <c r="Z68" s="22">
        <f t="shared" si="17"/>
        <v>3.1559090757577617E-2</v>
      </c>
      <c r="AA68" s="22">
        <f t="shared" si="17"/>
        <v>3.2017608522502496E-2</v>
      </c>
      <c r="AC68" s="21">
        <f t="shared" si="10"/>
        <v>10.956092134578196</v>
      </c>
      <c r="AD68" s="21">
        <f t="shared" si="11"/>
        <v>15.266174805948879</v>
      </c>
      <c r="AE68" s="21">
        <f t="shared" si="12"/>
        <v>0.16857509828286155</v>
      </c>
      <c r="AF68" s="21">
        <f t="shared" si="13"/>
        <v>3.6550960083367769</v>
      </c>
      <c r="AG68" s="21">
        <f t="shared" si="14"/>
        <v>0.43653337367272727</v>
      </c>
      <c r="AI68" s="21">
        <f t="shared" si="7"/>
        <v>6.6799466894797153</v>
      </c>
      <c r="AJ68" s="21">
        <f t="shared" si="16"/>
        <v>3.3872131395252043</v>
      </c>
      <c r="AK68" s="21">
        <f t="shared" si="5"/>
        <v>-0.74194597356292913</v>
      </c>
      <c r="AL68" s="21">
        <f t="shared" si="3"/>
        <v>1.8135728715794088</v>
      </c>
      <c r="AM68" s="21"/>
    </row>
    <row r="69" spans="1:39">
      <c r="A69" s="1" t="s">
        <v>15</v>
      </c>
      <c r="B69" s="18">
        <v>40422</v>
      </c>
      <c r="C69" s="19">
        <v>986393722.99999988</v>
      </c>
      <c r="D69" s="19">
        <v>992715345</v>
      </c>
      <c r="E69" s="19">
        <v>996906005.99999988</v>
      </c>
      <c r="F69" s="19">
        <v>987814277</v>
      </c>
      <c r="G69" s="19">
        <v>983712140</v>
      </c>
      <c r="H69" s="19">
        <v>979916177</v>
      </c>
      <c r="K69" s="20">
        <f t="shared" si="18"/>
        <v>6.3216220000001195</v>
      </c>
      <c r="L69" s="20">
        <f t="shared" si="18"/>
        <v>4.1906609999998805</v>
      </c>
      <c r="M69" s="20">
        <f t="shared" si="18"/>
        <v>-9.09172899999988</v>
      </c>
      <c r="N69" s="20">
        <f t="shared" si="18"/>
        <v>-4.1021369999999999</v>
      </c>
      <c r="O69" s="20">
        <f t="shared" si="18"/>
        <v>-3.795963</v>
      </c>
      <c r="W69" s="22">
        <f t="shared" si="17"/>
        <v>9.9033203628430978E-3</v>
      </c>
      <c r="X69" s="22">
        <f t="shared" si="17"/>
        <v>2.5941592320775624E-2</v>
      </c>
      <c r="Y69" s="22">
        <f t="shared" si="17"/>
        <v>2.9543890270862107E-2</v>
      </c>
      <c r="Z69" s="22">
        <f t="shared" si="17"/>
        <v>3.2193830396356538E-2</v>
      </c>
      <c r="AA69" s="22">
        <f t="shared" si="17"/>
        <v>3.3361151366027825E-2</v>
      </c>
      <c r="AC69" s="21">
        <f t="shared" si="10"/>
        <v>9.7685730427665138</v>
      </c>
      <c r="AD69" s="21">
        <f t="shared" si="11"/>
        <v>15.82005078707156</v>
      </c>
      <c r="AE69" s="21">
        <f t="shared" si="12"/>
        <v>3.5532840863410708</v>
      </c>
      <c r="AF69" s="21">
        <f t="shared" si="13"/>
        <v>2.6138843061135404</v>
      </c>
      <c r="AG69" s="21">
        <f t="shared" si="14"/>
        <v>1.1514380772100381</v>
      </c>
      <c r="AI69" s="21">
        <f t="shared" si="7"/>
        <v>4.8052914971416891</v>
      </c>
      <c r="AJ69" s="21">
        <f t="shared" si="16"/>
        <v>-3.3946383988189623</v>
      </c>
      <c r="AK69" s="21">
        <f t="shared" si="5"/>
        <v>-5.1428208571695402</v>
      </c>
      <c r="AL69" s="21">
        <f t="shared" si="3"/>
        <v>1.7538066540910324</v>
      </c>
      <c r="AM69" s="21"/>
    </row>
    <row r="70" spans="1:39">
      <c r="A70" s="1" t="s">
        <v>15</v>
      </c>
      <c r="B70" s="18">
        <v>40452</v>
      </c>
      <c r="C70" s="19">
        <v>1113238940</v>
      </c>
      <c r="D70" s="19">
        <v>1119345308</v>
      </c>
      <c r="E70" s="19">
        <v>1128401609</v>
      </c>
      <c r="F70" s="19">
        <v>1122678889</v>
      </c>
      <c r="G70" s="19">
        <v>1116087806</v>
      </c>
      <c r="H70" s="19">
        <v>1112759134</v>
      </c>
      <c r="K70" s="20">
        <f t="shared" si="18"/>
        <v>6.1063679999999998</v>
      </c>
      <c r="L70" s="20">
        <f t="shared" si="18"/>
        <v>9.0563009999999995</v>
      </c>
      <c r="M70" s="20">
        <f t="shared" si="18"/>
        <v>-5.7227199999999998</v>
      </c>
      <c r="N70" s="20">
        <f t="shared" si="18"/>
        <v>-6.5910830000000002</v>
      </c>
      <c r="O70" s="20">
        <f t="shared" si="18"/>
        <v>-3.3286720000000001</v>
      </c>
      <c r="W70" s="22">
        <f t="shared" si="17"/>
        <v>7.3430221814293397E-3</v>
      </c>
      <c r="X70" s="22">
        <f t="shared" si="17"/>
        <v>2.0936391258820596E-2</v>
      </c>
      <c r="Y70" s="22">
        <f t="shared" si="17"/>
        <v>2.6489174495933934E-2</v>
      </c>
      <c r="Z70" s="22">
        <f t="shared" si="17"/>
        <v>2.8294280021982181E-2</v>
      </c>
      <c r="AA70" s="22">
        <f t="shared" si="17"/>
        <v>2.8690037076868017E-2</v>
      </c>
      <c r="AC70" s="21">
        <f t="shared" si="10"/>
        <v>8.1745382296508851</v>
      </c>
      <c r="AD70" s="21">
        <f t="shared" si="11"/>
        <v>15.13266778274382</v>
      </c>
      <c r="AE70" s="21">
        <f t="shared" si="12"/>
        <v>6.1815745249338221</v>
      </c>
      <c r="AF70" s="21">
        <f t="shared" si="13"/>
        <v>2.0095137624060939</v>
      </c>
      <c r="AG70" s="21">
        <f t="shared" si="14"/>
        <v>0.44057216427862755</v>
      </c>
      <c r="AI70" s="21">
        <f t="shared" si="7"/>
        <v>3.0483107362766853</v>
      </c>
      <c r="AJ70" s="21">
        <f t="shared" si="16"/>
        <v>-9.8398974749930783</v>
      </c>
      <c r="AK70" s="21">
        <f t="shared" si="5"/>
        <v>-4.2537192078813133</v>
      </c>
      <c r="AL70" s="21">
        <f t="shared" si="3"/>
        <v>3.0949129983375609</v>
      </c>
      <c r="AM70" s="21"/>
    </row>
    <row r="71" spans="1:39">
      <c r="A71" s="1" t="s">
        <v>15</v>
      </c>
      <c r="B71" s="18">
        <v>40483</v>
      </c>
      <c r="C71" s="19">
        <v>1314753354</v>
      </c>
      <c r="D71" s="19">
        <v>1317062285.9999998</v>
      </c>
      <c r="E71" s="19">
        <v>1327647014.9999998</v>
      </c>
      <c r="F71" s="19">
        <v>1330064746.9999998</v>
      </c>
      <c r="G71" s="19">
        <v>1325171676.9999995</v>
      </c>
      <c r="H71" s="19">
        <v>1317079429.9999995</v>
      </c>
      <c r="K71" s="20">
        <f t="shared" si="18"/>
        <v>2.3089319999997615</v>
      </c>
      <c r="L71" s="20">
        <f t="shared" si="18"/>
        <v>10.584728999999999</v>
      </c>
      <c r="M71" s="20">
        <f t="shared" si="18"/>
        <v>2.417732</v>
      </c>
      <c r="N71" s="20">
        <f t="shared" si="18"/>
        <v>-4.8930700000002387</v>
      </c>
      <c r="O71" s="20">
        <f t="shared" si="18"/>
        <v>-8.0922470000000004</v>
      </c>
      <c r="W71" s="22">
        <f t="shared" si="17"/>
        <v>2.9695886870539871E-3</v>
      </c>
      <c r="X71" s="22">
        <f t="shared" si="17"/>
        <v>1.3411536151779712E-2</v>
      </c>
      <c r="Y71" s="22">
        <f t="shared" si="17"/>
        <v>1.7669066276204272E-2</v>
      </c>
      <c r="Z71" s="22">
        <f t="shared" si="17"/>
        <v>1.9031512981163189E-2</v>
      </c>
      <c r="AA71" s="22">
        <f t="shared" si="17"/>
        <v>1.8889090516189241E-2</v>
      </c>
      <c r="AC71" s="21">
        <f t="shared" si="10"/>
        <v>3.9042766863046858</v>
      </c>
      <c r="AD71" s="21">
        <f t="shared" si="11"/>
        <v>13.728585451539944</v>
      </c>
      <c r="AE71" s="21">
        <f t="shared" si="12"/>
        <v>5.5976020108432269</v>
      </c>
      <c r="AF71" s="21">
        <f t="shared" si="13"/>
        <v>1.7912813749909837</v>
      </c>
      <c r="AG71" s="21">
        <f t="shared" si="14"/>
        <v>-0.18725041350944593</v>
      </c>
      <c r="AI71" s="21">
        <f t="shared" si="7"/>
        <v>-3.5368179326455929</v>
      </c>
      <c r="AJ71" s="21">
        <f t="shared" si="16"/>
        <v>-15.306139594231777</v>
      </c>
      <c r="AK71" s="21">
        <f t="shared" si="5"/>
        <v>-0.25627891192845564</v>
      </c>
      <c r="AL71" s="21">
        <f t="shared" si="3"/>
        <v>5.0060640657710049</v>
      </c>
      <c r="AM71" s="21"/>
    </row>
    <row r="72" spans="1:39">
      <c r="A72" s="1" t="s">
        <v>15</v>
      </c>
      <c r="B72" s="18">
        <v>40513</v>
      </c>
      <c r="C72" s="19">
        <v>1504590456</v>
      </c>
      <c r="D72" s="19">
        <v>1507262385.9999998</v>
      </c>
      <c r="E72" s="19">
        <v>1515427737</v>
      </c>
      <c r="F72" s="19">
        <v>1521584030.9999998</v>
      </c>
      <c r="G72" s="19">
        <v>1514029889</v>
      </c>
      <c r="H72" s="19">
        <v>1504572870.9999998</v>
      </c>
      <c r="K72" s="20">
        <f t="shared" si="18"/>
        <v>2.6719299999997617</v>
      </c>
      <c r="L72" s="20">
        <f t="shared" si="18"/>
        <v>8.1653510000002392</v>
      </c>
      <c r="M72" s="20">
        <f t="shared" si="18"/>
        <v>6.1562939999997619</v>
      </c>
      <c r="N72" s="20">
        <f t="shared" si="18"/>
        <v>-7.5541419999997617</v>
      </c>
      <c r="O72" s="20">
        <f t="shared" si="18"/>
        <v>-9.4570180000002377</v>
      </c>
      <c r="W72" s="22">
        <f t="shared" si="17"/>
        <v>4.3058924715574246E-3</v>
      </c>
      <c r="X72" s="22">
        <f t="shared" si="17"/>
        <v>1.151645020276938E-2</v>
      </c>
      <c r="Y72" s="22">
        <f t="shared" si="17"/>
        <v>1.7225194795789395E-2</v>
      </c>
      <c r="Z72" s="22">
        <f t="shared" si="17"/>
        <v>1.8821714073643823E-2</v>
      </c>
      <c r="AA72" s="22">
        <f t="shared" si="17"/>
        <v>1.826959804893221E-2</v>
      </c>
      <c r="AC72" s="21">
        <f t="shared" si="10"/>
        <v>6.4786047172675527</v>
      </c>
      <c r="AD72" s="21">
        <f t="shared" si="11"/>
        <v>10.848936344818524</v>
      </c>
      <c r="AE72" s="21">
        <f t="shared" si="12"/>
        <v>8.5893226303995167</v>
      </c>
      <c r="AF72" s="21">
        <f t="shared" si="13"/>
        <v>2.4021076682797826</v>
      </c>
      <c r="AG72" s="21">
        <f t="shared" si="14"/>
        <v>-0.83070850138575025</v>
      </c>
      <c r="AI72" s="21">
        <f t="shared" si="7"/>
        <v>-5.4128298923842486</v>
      </c>
      <c r="AJ72" s="21">
        <f t="shared" si="16"/>
        <v>-12.764109254362886</v>
      </c>
      <c r="AK72" s="21">
        <f t="shared" si="5"/>
        <v>3.1357139847909954</v>
      </c>
      <c r="AL72" s="21">
        <f t="shared" si="3"/>
        <v>5.2055679069847205</v>
      </c>
      <c r="AM72" s="21"/>
    </row>
    <row r="73" spans="1:39">
      <c r="A73" s="1" t="s">
        <v>15</v>
      </c>
      <c r="B73" s="18">
        <v>40544</v>
      </c>
      <c r="C73" s="19">
        <v>1384136515</v>
      </c>
      <c r="D73" s="19">
        <v>1385656528.9999998</v>
      </c>
      <c r="E73" s="19">
        <v>1388531816.9999998</v>
      </c>
      <c r="F73" s="19">
        <v>1393879998.9999998</v>
      </c>
      <c r="G73" s="19">
        <v>1385360574.9999998</v>
      </c>
      <c r="H73" s="19">
        <v>1379874090.9999998</v>
      </c>
      <c r="K73" s="20">
        <f t="shared" si="18"/>
        <v>1.5200139999997615</v>
      </c>
      <c r="L73" s="20">
        <f t="shared" si="18"/>
        <v>2.8752879999999998</v>
      </c>
      <c r="M73" s="20">
        <f t="shared" si="18"/>
        <v>5.3481820000000004</v>
      </c>
      <c r="N73" s="20">
        <f t="shared" si="18"/>
        <v>-8.5194240000000008</v>
      </c>
      <c r="O73" s="20">
        <f t="shared" si="18"/>
        <v>-5.4864839999999999</v>
      </c>
      <c r="W73" s="22">
        <f t="shared" si="17"/>
        <v>-2.4002222269388215E-3</v>
      </c>
      <c r="X73" s="22">
        <f t="shared" si="17"/>
        <v>7.8915903668660644E-4</v>
      </c>
      <c r="Y73" s="22">
        <f t="shared" si="17"/>
        <v>5.9242745911404502E-3</v>
      </c>
      <c r="Z73" s="22">
        <f t="shared" si="17"/>
        <v>9.766768761710622E-3</v>
      </c>
      <c r="AA73" s="22">
        <f t="shared" si="17"/>
        <v>8.758461192394042E-3</v>
      </c>
      <c r="AC73" s="21">
        <f t="shared" si="10"/>
        <v>-3.3222352284206393</v>
      </c>
      <c r="AD73" s="21">
        <f t="shared" si="11"/>
        <v>4.4145390672407956</v>
      </c>
      <c r="AE73" s="21">
        <f t="shared" si="12"/>
        <v>7.1077009476640356</v>
      </c>
      <c r="AF73" s="21">
        <f t="shared" si="13"/>
        <v>5.3185364901608132</v>
      </c>
      <c r="AG73" s="21">
        <f t="shared" si="14"/>
        <v>-1.3956353250419706</v>
      </c>
      <c r="AI73" s="21">
        <f t="shared" si="7"/>
        <v>-7.3963391520031054</v>
      </c>
      <c r="AJ73" s="21">
        <f t="shared" si="16"/>
        <v>-3.7229228486177273</v>
      </c>
      <c r="AK73" s="21">
        <f t="shared" si="5"/>
        <v>5.7106518727422744</v>
      </c>
      <c r="AL73" s="21">
        <f t="shared" si="3"/>
        <v>6.0488700141310243</v>
      </c>
      <c r="AM73" s="21"/>
    </row>
    <row r="74" spans="1:39">
      <c r="A74" s="1" t="s">
        <v>15</v>
      </c>
      <c r="B74" s="18">
        <v>40575</v>
      </c>
      <c r="C74" s="19">
        <v>1184676015</v>
      </c>
      <c r="D74" s="19">
        <v>1183796982</v>
      </c>
      <c r="E74" s="19">
        <v>1181221286</v>
      </c>
      <c r="F74" s="19">
        <v>1182547247.9999998</v>
      </c>
      <c r="G74" s="19">
        <v>1176089871</v>
      </c>
      <c r="H74" s="19">
        <v>1171011806</v>
      </c>
      <c r="K74" s="20">
        <f t="shared" si="18"/>
        <v>-0.87903299999999995</v>
      </c>
      <c r="L74" s="20">
        <f t="shared" si="18"/>
        <v>-2.5756960000000002</v>
      </c>
      <c r="M74" s="20">
        <f t="shared" si="18"/>
        <v>1.3259619999997616</v>
      </c>
      <c r="N74" s="20">
        <f t="shared" si="18"/>
        <v>-6.4573769999997612</v>
      </c>
      <c r="O74" s="20">
        <f t="shared" si="18"/>
        <v>-5.0780649999999996</v>
      </c>
      <c r="W74" s="22">
        <f t="shared" si="17"/>
        <v>-3.3218606768732157E-3</v>
      </c>
      <c r="X74" s="22">
        <f t="shared" si="17"/>
        <v>-5.376684459950435E-3</v>
      </c>
      <c r="Y74" s="22">
        <f t="shared" si="17"/>
        <v>-3.1805784785073055E-4</v>
      </c>
      <c r="Z74" s="22">
        <f t="shared" si="17"/>
        <v>3.6643913915899501E-3</v>
      </c>
      <c r="AA74" s="22">
        <f t="shared" si="17"/>
        <v>2.1714059358666493E-3</v>
      </c>
      <c r="AC74" s="21">
        <f t="shared" si="10"/>
        <v>-3.9353286690633635</v>
      </c>
      <c r="AD74" s="21">
        <f t="shared" si="11"/>
        <v>-2.4343004508631449</v>
      </c>
      <c r="AE74" s="21">
        <f t="shared" si="12"/>
        <v>5.9928336161952291</v>
      </c>
      <c r="AF74" s="21">
        <f t="shared" si="13"/>
        <v>4.717912094920365</v>
      </c>
      <c r="AG74" s="21">
        <f t="shared" si="14"/>
        <v>-1.768704060139239</v>
      </c>
      <c r="AI74" s="21">
        <f t="shared" si="7"/>
        <v>-4.3147976592411208</v>
      </c>
      <c r="AJ74" s="21">
        <f t="shared" si="16"/>
        <v>7.2545571219126206</v>
      </c>
      <c r="AK74" s="21">
        <f t="shared" si="5"/>
        <v>5.0490895568014116</v>
      </c>
      <c r="AL74" s="21">
        <f t="shared" si="3"/>
        <v>6.5413269741719802</v>
      </c>
      <c r="AM74" s="21"/>
    </row>
    <row r="75" spans="1:39">
      <c r="A75" s="1" t="s">
        <v>15</v>
      </c>
      <c r="B75" s="18">
        <v>40603</v>
      </c>
      <c r="C75" s="19">
        <v>1247850212</v>
      </c>
      <c r="D75" s="19">
        <v>1247883205</v>
      </c>
      <c r="E75" s="19">
        <v>1242394551</v>
      </c>
      <c r="F75" s="19">
        <v>1242423220.0000002</v>
      </c>
      <c r="G75" s="19">
        <v>1234359626.0000002</v>
      </c>
      <c r="H75" s="19">
        <v>1224283964.0000002</v>
      </c>
      <c r="K75" s="20">
        <f t="shared" si="18"/>
        <v>3.2993000000000001E-2</v>
      </c>
      <c r="L75" s="20">
        <f t="shared" si="18"/>
        <v>-5.4886540000000004</v>
      </c>
      <c r="M75" s="20">
        <f t="shared" si="18"/>
        <v>2.8669000000238417E-2</v>
      </c>
      <c r="N75" s="20">
        <f t="shared" si="18"/>
        <v>-8.0635940000000002</v>
      </c>
      <c r="O75" s="20">
        <f t="shared" si="18"/>
        <v>-10.075661999999999</v>
      </c>
      <c r="W75" s="22">
        <f t="shared" si="17"/>
        <v>-6.5366505188320335E-3</v>
      </c>
      <c r="X75" s="22">
        <f t="shared" si="17"/>
        <v>-1.3618072112752686E-2</v>
      </c>
      <c r="Y75" s="22">
        <f t="shared" si="17"/>
        <v>-1.0292361343160606E-2</v>
      </c>
      <c r="Z75" s="22">
        <f t="shared" si="17"/>
        <v>-5.6077874016243123E-3</v>
      </c>
      <c r="AA75" s="22">
        <f t="shared" si="17"/>
        <v>-6.9207745983514918E-3</v>
      </c>
      <c r="AC75" s="21">
        <f t="shared" si="10"/>
        <v>-8.1567607356944638</v>
      </c>
      <c r="AD75" s="21">
        <f t="shared" si="11"/>
        <v>-8.8365534372352617</v>
      </c>
      <c r="AE75" s="21">
        <f t="shared" si="12"/>
        <v>4.149988888886158</v>
      </c>
      <c r="AF75" s="21">
        <f t="shared" si="13"/>
        <v>5.8456465860757394</v>
      </c>
      <c r="AG75" s="21">
        <f t="shared" si="14"/>
        <v>-1.6384113517892942</v>
      </c>
      <c r="AI75" s="21">
        <f t="shared" si="7"/>
        <v>-0.12798511041354144</v>
      </c>
      <c r="AJ75" s="21">
        <f t="shared" si="16"/>
        <v>15.48176183435125</v>
      </c>
      <c r="AK75" s="21">
        <f t="shared" si="5"/>
        <v>7.1575355558658158</v>
      </c>
      <c r="AL75" s="21">
        <f t="shared" si="3"/>
        <v>4.893206199812111</v>
      </c>
      <c r="AM75" s="21"/>
    </row>
    <row r="76" spans="1:39">
      <c r="A76" s="1" t="s">
        <v>15</v>
      </c>
      <c r="B76" s="18">
        <v>40634</v>
      </c>
      <c r="C76" s="19">
        <v>1001031175</v>
      </c>
      <c r="D76" s="19">
        <v>1000752468.9999999</v>
      </c>
      <c r="E76" s="19">
        <v>994131908</v>
      </c>
      <c r="F76" s="19">
        <v>990889775</v>
      </c>
      <c r="G76" s="19">
        <v>983670006</v>
      </c>
      <c r="H76" s="19">
        <v>971073759</v>
      </c>
      <c r="K76" s="20">
        <f t="shared" si="18"/>
        <v>-0.27870600000011919</v>
      </c>
      <c r="L76" s="20">
        <f t="shared" si="18"/>
        <v>-6.6205609999998805</v>
      </c>
      <c r="M76" s="20">
        <f t="shared" si="18"/>
        <v>-3.2421329999999999</v>
      </c>
      <c r="N76" s="20">
        <f t="shared" si="18"/>
        <v>-7.2197690000000003</v>
      </c>
      <c r="O76" s="20">
        <f t="shared" si="18"/>
        <v>-12.596247</v>
      </c>
      <c r="W76" s="22">
        <f t="shared" ref="W76:AA87" si="19">Q40</f>
        <v>-5.9779633131140384E-3</v>
      </c>
      <c r="X76" s="22">
        <f t="shared" si="19"/>
        <v>-2.1487483972102553E-2</v>
      </c>
      <c r="Y76" s="22">
        <f t="shared" si="19"/>
        <v>-2.0959135139687918E-2</v>
      </c>
      <c r="Z76" s="22">
        <f t="shared" si="19"/>
        <v>-1.4241578588441894E-2</v>
      </c>
      <c r="AA76" s="22">
        <f t="shared" si="19"/>
        <v>-1.5390996043139616E-2</v>
      </c>
      <c r="AC76" s="21">
        <f t="shared" si="10"/>
        <v>-5.9841276394334386</v>
      </c>
      <c r="AD76" s="21">
        <f t="shared" si="11"/>
        <v>-15.525513688954046</v>
      </c>
      <c r="AE76" s="21">
        <f t="shared" si="12"/>
        <v>0.52889365252189791</v>
      </c>
      <c r="AF76" s="21">
        <f t="shared" si="13"/>
        <v>6.7244835276227573</v>
      </c>
      <c r="AG76" s="21">
        <f t="shared" si="14"/>
        <v>-1.150602705241571</v>
      </c>
      <c r="AI76" s="21">
        <f t="shared" si="7"/>
        <v>3.9938138507724932</v>
      </c>
      <c r="AJ76" s="21">
        <f t="shared" si="16"/>
        <v>15.301988625841293</v>
      </c>
      <c r="AK76" s="21">
        <f t="shared" si="5"/>
        <v>6.7513058138254394</v>
      </c>
      <c r="AL76" s="21">
        <f t="shared" si="3"/>
        <v>2.9257300044154095</v>
      </c>
      <c r="AM76" s="21"/>
    </row>
    <row r="77" spans="1:39">
      <c r="A77" s="1" t="s">
        <v>15</v>
      </c>
      <c r="B77" s="18">
        <v>40664</v>
      </c>
      <c r="C77" s="19">
        <v>990246371</v>
      </c>
      <c r="D77" s="19">
        <v>988164537</v>
      </c>
      <c r="E77" s="19">
        <v>978596539</v>
      </c>
      <c r="F77" s="19">
        <v>974440796</v>
      </c>
      <c r="G77" s="19">
        <v>967909283</v>
      </c>
      <c r="H77" s="19">
        <v>957663738</v>
      </c>
      <c r="K77" s="20">
        <f t="shared" si="18"/>
        <v>-2.0818340000000002</v>
      </c>
      <c r="L77" s="20">
        <f t="shared" si="18"/>
        <v>-9.5679979999999993</v>
      </c>
      <c r="M77" s="20">
        <f t="shared" si="18"/>
        <v>-4.1557430000000002</v>
      </c>
      <c r="N77" s="20">
        <f t="shared" si="18"/>
        <v>-6.5315130000000003</v>
      </c>
      <c r="O77" s="20">
        <f t="shared" si="18"/>
        <v>-10.245545</v>
      </c>
      <c r="W77" s="22">
        <f t="shared" si="19"/>
        <v>-1.226576987185476E-3</v>
      </c>
      <c r="X77" s="22">
        <f t="shared" si="19"/>
        <v>-1.542811322703796E-2</v>
      </c>
      <c r="Y77" s="22">
        <f t="shared" si="19"/>
        <v>-1.6319962369155387E-2</v>
      </c>
      <c r="Z77" s="22">
        <f t="shared" si="19"/>
        <v>-1.062829346075914E-2</v>
      </c>
      <c r="AA77" s="22">
        <f t="shared" si="19"/>
        <v>-1.1724367447777167E-2</v>
      </c>
      <c r="AC77" s="21">
        <f t="shared" si="10"/>
        <v>-1.214613410312531</v>
      </c>
      <c r="AD77" s="21">
        <f t="shared" si="11"/>
        <v>-14.063019724138909</v>
      </c>
      <c r="AE77" s="21">
        <f t="shared" si="12"/>
        <v>-0.88315037646124317</v>
      </c>
      <c r="AF77" s="21">
        <f t="shared" si="13"/>
        <v>5.6361544814729143</v>
      </c>
      <c r="AG77" s="21">
        <f t="shared" si="14"/>
        <v>-1.0853832879921033</v>
      </c>
      <c r="AI77" s="21">
        <f t="shared" si="7"/>
        <v>9.026724620817367</v>
      </c>
      <c r="AJ77" s="21">
        <f t="shared" si="16"/>
        <v>14.222289349757594</v>
      </c>
      <c r="AK77" s="21">
        <f t="shared" si="5"/>
        <v>6.4086862421070157</v>
      </c>
      <c r="AL77" s="21">
        <f t="shared" si="3"/>
        <v>2.6723576833569407</v>
      </c>
      <c r="AM77" s="21"/>
    </row>
    <row r="78" spans="1:39">
      <c r="A78" s="1" t="s">
        <v>15</v>
      </c>
      <c r="B78" s="18">
        <v>40695</v>
      </c>
      <c r="C78" s="19">
        <v>947183489</v>
      </c>
      <c r="D78" s="19">
        <v>946281433</v>
      </c>
      <c r="E78" s="19">
        <v>941830512</v>
      </c>
      <c r="F78" s="19">
        <v>936616445</v>
      </c>
      <c r="G78" s="19">
        <v>927134934</v>
      </c>
      <c r="H78" s="19">
        <v>915923563</v>
      </c>
      <c r="K78" s="20">
        <f t="shared" si="18"/>
        <v>-0.90205599999999997</v>
      </c>
      <c r="L78" s="20">
        <f t="shared" si="18"/>
        <v>-4.4509210000000001</v>
      </c>
      <c r="M78" s="20">
        <f t="shared" si="18"/>
        <v>-5.214067</v>
      </c>
      <c r="N78" s="20">
        <f t="shared" si="18"/>
        <v>-9.4815109999999994</v>
      </c>
      <c r="O78" s="20">
        <f t="shared" si="18"/>
        <v>-11.211371</v>
      </c>
      <c r="W78" s="22">
        <f t="shared" si="19"/>
        <v>1.9954305549694327E-3</v>
      </c>
      <c r="X78" s="22">
        <f t="shared" si="19"/>
        <v>-3.7095005962309467E-3</v>
      </c>
      <c r="Y78" s="22">
        <f t="shared" si="19"/>
        <v>-9.6387821372104256E-3</v>
      </c>
      <c r="Z78" s="22">
        <f t="shared" si="19"/>
        <v>-6.070734707294979E-3</v>
      </c>
      <c r="AA78" s="22">
        <f t="shared" si="19"/>
        <v>-6.0035302296140534E-3</v>
      </c>
      <c r="AC78" s="21">
        <f t="shared" si="10"/>
        <v>1.8900388751131536</v>
      </c>
      <c r="AD78" s="21">
        <f t="shared" si="11"/>
        <v>-5.4036165922987616</v>
      </c>
      <c r="AE78" s="21">
        <f t="shared" si="12"/>
        <v>-5.6161175772482403</v>
      </c>
      <c r="AF78" s="21">
        <f t="shared" si="13"/>
        <v>3.3795956135847955</v>
      </c>
      <c r="AG78" s="21">
        <f t="shared" si="14"/>
        <v>6.3654971646242231E-2</v>
      </c>
      <c r="AI78" s="21">
        <f t="shared" si="7"/>
        <v>10.560661425030897</v>
      </c>
      <c r="AJ78" s="21">
        <f t="shared" si="16"/>
        <v>11.71737237486807</v>
      </c>
      <c r="AK78" s="21">
        <f t="shared" si="5"/>
        <v>4.1821112086722518</v>
      </c>
      <c r="AL78" s="21">
        <f t="shared" si="3"/>
        <v>2.3774543766126413</v>
      </c>
      <c r="AM78" s="21"/>
    </row>
    <row r="79" spans="1:39">
      <c r="A79" s="1" t="s">
        <v>15</v>
      </c>
      <c r="B79" s="18">
        <v>40725</v>
      </c>
      <c r="C79" s="19">
        <v>964745704.99999988</v>
      </c>
      <c r="D79" s="19">
        <v>963485405.99999988</v>
      </c>
      <c r="E79" s="19">
        <v>961135521.99999988</v>
      </c>
      <c r="F79" s="19">
        <v>955032946.99999988</v>
      </c>
      <c r="G79" s="19">
        <v>944620099.99999988</v>
      </c>
      <c r="H79" s="19">
        <v>934343728.99999988</v>
      </c>
      <c r="K79" s="20">
        <f t="shared" si="18"/>
        <v>-1.2602990000000001</v>
      </c>
      <c r="L79" s="20">
        <f t="shared" si="18"/>
        <v>-2.3498839999999999</v>
      </c>
      <c r="M79" s="20">
        <f t="shared" si="18"/>
        <v>-6.1025749999999999</v>
      </c>
      <c r="N79" s="20">
        <f t="shared" si="18"/>
        <v>-10.412846999999999</v>
      </c>
      <c r="O79" s="20">
        <f t="shared" si="18"/>
        <v>-10.276370999999999</v>
      </c>
      <c r="W79" s="22">
        <f t="shared" si="19"/>
        <v>8.1895410147009937E-3</v>
      </c>
      <c r="X79" s="22">
        <f t="shared" si="19"/>
        <v>1.4202533179900424E-2</v>
      </c>
      <c r="Y79" s="22">
        <f t="shared" si="19"/>
        <v>9.9502814310470939E-3</v>
      </c>
      <c r="Z79" s="22">
        <f t="shared" si="19"/>
        <v>1.2180985330984212E-2</v>
      </c>
      <c r="AA79" s="22">
        <f t="shared" si="19"/>
        <v>1.2552655471734848E-2</v>
      </c>
      <c r="AC79" s="21">
        <f t="shared" si="10"/>
        <v>7.9008245198541243</v>
      </c>
      <c r="AD79" s="21">
        <f t="shared" si="11"/>
        <v>5.8010083655748002</v>
      </c>
      <c r="AE79" s="21">
        <f t="shared" si="12"/>
        <v>-4.102341611284988</v>
      </c>
      <c r="AF79" s="21">
        <f t="shared" si="13"/>
        <v>2.1520620065910858</v>
      </c>
      <c r="AG79" s="21">
        <f t="shared" si="14"/>
        <v>0.35856717196592136</v>
      </c>
      <c r="AI79" s="21">
        <f t="shared" si="7"/>
        <v>8.9506330429389287</v>
      </c>
      <c r="AJ79" s="21">
        <f t="shared" si="16"/>
        <v>8.5702364460249854</v>
      </c>
      <c r="AK79" s="21">
        <f t="shared" si="5"/>
        <v>0.8879466263827398</v>
      </c>
      <c r="AL79" s="21"/>
      <c r="AM79" s="21"/>
    </row>
    <row r="80" spans="1:39">
      <c r="A80" s="1" t="s">
        <v>15</v>
      </c>
      <c r="B80" s="18">
        <v>40756</v>
      </c>
      <c r="C80" s="19">
        <v>966095045.99999988</v>
      </c>
      <c r="D80" s="19">
        <v>966109153.99999988</v>
      </c>
      <c r="E80" s="19">
        <v>959893386.99999988</v>
      </c>
      <c r="F80" s="19">
        <v>953664630.99999988</v>
      </c>
      <c r="G80" s="19">
        <v>945103201.99999988</v>
      </c>
      <c r="H80" s="19">
        <v>935749454.99999988</v>
      </c>
      <c r="K80" s="20">
        <f t="shared" si="18"/>
        <v>1.4108000000000001E-2</v>
      </c>
      <c r="L80" s="20">
        <f t="shared" si="18"/>
        <v>-6.2157669999999996</v>
      </c>
      <c r="M80" s="20">
        <f t="shared" si="18"/>
        <v>-6.2287559999999997</v>
      </c>
      <c r="N80" s="20">
        <f t="shared" si="18"/>
        <v>-8.5614290000000004</v>
      </c>
      <c r="O80" s="20">
        <f t="shared" si="18"/>
        <v>-9.3537470000000003</v>
      </c>
      <c r="W80" s="22">
        <f t="shared" si="19"/>
        <v>1.1507855254210338E-2</v>
      </c>
      <c r="X80" s="22">
        <f t="shared" si="19"/>
        <v>2.754285457644777E-2</v>
      </c>
      <c r="Y80" s="22">
        <f t="shared" si="19"/>
        <v>2.7719919337009694E-2</v>
      </c>
      <c r="Z80" s="22">
        <f t="shared" si="19"/>
        <v>3.1559090757577617E-2</v>
      </c>
      <c r="AA80" s="22">
        <f t="shared" si="19"/>
        <v>3.2017608522502496E-2</v>
      </c>
      <c r="AC80" s="21">
        <f t="shared" si="10"/>
        <v>11.117681951177676</v>
      </c>
      <c r="AD80" s="21">
        <f t="shared" si="11"/>
        <v>15.491333407826939</v>
      </c>
      <c r="AE80" s="21">
        <f t="shared" si="12"/>
        <v>0.171061388000048</v>
      </c>
      <c r="AF80" s="21">
        <f t="shared" si="13"/>
        <v>3.7090044901554577</v>
      </c>
      <c r="AG80" s="21">
        <f t="shared" si="14"/>
        <v>0.44297174119691363</v>
      </c>
      <c r="AI80" s="21">
        <f t="shared" si="7"/>
        <v>6.3310069300446976</v>
      </c>
      <c r="AJ80" s="21">
        <f t="shared" si="16"/>
        <v>3.1373224578474179</v>
      </c>
      <c r="AK80" s="21">
        <f t="shared" si="5"/>
        <v>-0.75250692383679685</v>
      </c>
      <c r="AL80" s="21"/>
      <c r="AM80" s="21"/>
    </row>
    <row r="81" spans="1:39">
      <c r="A81" s="1" t="s">
        <v>15</v>
      </c>
      <c r="B81" s="18">
        <v>40787</v>
      </c>
      <c r="C81" s="19">
        <v>961919274</v>
      </c>
      <c r="D81" s="19">
        <v>962080708</v>
      </c>
      <c r="E81" s="19">
        <v>959597106.99999988</v>
      </c>
      <c r="F81" s="19">
        <v>952202786</v>
      </c>
      <c r="G81" s="19">
        <v>944145085</v>
      </c>
      <c r="H81" s="19">
        <v>936383251</v>
      </c>
      <c r="K81" s="20">
        <f t="shared" si="18"/>
        <v>0.16143399999999999</v>
      </c>
      <c r="L81" s="20">
        <f t="shared" si="18"/>
        <v>-2.4836010000001192</v>
      </c>
      <c r="M81" s="20">
        <f t="shared" si="18"/>
        <v>-7.3943209999998807</v>
      </c>
      <c r="N81" s="20">
        <f t="shared" si="18"/>
        <v>-8.0577009999999998</v>
      </c>
      <c r="O81" s="20">
        <f t="shared" si="18"/>
        <v>-7.7618340000000003</v>
      </c>
      <c r="W81" s="22">
        <f t="shared" si="19"/>
        <v>9.9033203628430978E-3</v>
      </c>
      <c r="X81" s="22">
        <f t="shared" si="19"/>
        <v>2.5941592320775624E-2</v>
      </c>
      <c r="Y81" s="22">
        <f t="shared" si="19"/>
        <v>2.9543890270862107E-2</v>
      </c>
      <c r="Z81" s="22">
        <f t="shared" si="19"/>
        <v>3.2193830396356538E-2</v>
      </c>
      <c r="AA81" s="22">
        <f t="shared" si="19"/>
        <v>3.3361151366027825E-2</v>
      </c>
      <c r="AC81" s="21">
        <f t="shared" si="10"/>
        <v>9.5261947336154496</v>
      </c>
      <c r="AD81" s="21">
        <f t="shared" si="11"/>
        <v>15.427522917989014</v>
      </c>
      <c r="AE81" s="21">
        <f t="shared" si="12"/>
        <v>3.465119828878878</v>
      </c>
      <c r="AF81" s="21">
        <f t="shared" si="13"/>
        <v>2.5490284816590716</v>
      </c>
      <c r="AG81" s="21">
        <f t="shared" si="14"/>
        <v>1.1228685396711811</v>
      </c>
      <c r="AI81" s="21">
        <f t="shared" si="7"/>
        <v>4.1975535096146848</v>
      </c>
      <c r="AJ81" s="21">
        <f t="shared" si="16"/>
        <v>-3.4601624323874089</v>
      </c>
      <c r="AK81" s="21">
        <f t="shared" si="5"/>
        <v>-5.0967091881708919</v>
      </c>
      <c r="AL81" s="21"/>
      <c r="AM81" s="21"/>
    </row>
    <row r="82" spans="1:39">
      <c r="A82" s="1" t="s">
        <v>15</v>
      </c>
      <c r="B82" s="18">
        <v>40817</v>
      </c>
      <c r="C82" s="19">
        <v>1073363605</v>
      </c>
      <c r="D82" s="19">
        <v>1074516807</v>
      </c>
      <c r="E82" s="19">
        <v>1071904326.0000001</v>
      </c>
      <c r="F82" s="19">
        <v>1064029636</v>
      </c>
      <c r="G82" s="19">
        <v>1052534750</v>
      </c>
      <c r="H82" s="19">
        <v>1047432537.0000001</v>
      </c>
      <c r="K82" s="20">
        <f t="shared" si="18"/>
        <v>1.1532020000000001</v>
      </c>
      <c r="L82" s="20">
        <f t="shared" si="18"/>
        <v>-2.6124809999998808</v>
      </c>
      <c r="M82" s="20">
        <f t="shared" si="18"/>
        <v>-7.8746900000001192</v>
      </c>
      <c r="N82" s="20">
        <f t="shared" si="18"/>
        <v>-11.494885999999999</v>
      </c>
      <c r="O82" s="20">
        <f t="shared" si="18"/>
        <v>-5.1022129999998809</v>
      </c>
      <c r="W82" s="22">
        <f t="shared" si="19"/>
        <v>7.3430221814293397E-3</v>
      </c>
      <c r="X82" s="22">
        <f t="shared" si="19"/>
        <v>2.0936391258820596E-2</v>
      </c>
      <c r="Y82" s="22">
        <f t="shared" si="19"/>
        <v>2.6489174495933934E-2</v>
      </c>
      <c r="Z82" s="22">
        <f t="shared" si="19"/>
        <v>2.8294280021982181E-2</v>
      </c>
      <c r="AA82" s="22">
        <f t="shared" si="19"/>
        <v>2.8690037076868017E-2</v>
      </c>
      <c r="AC82" s="21">
        <f t="shared" si="10"/>
        <v>7.8817327602539606</v>
      </c>
      <c r="AD82" s="21">
        <f t="shared" si="11"/>
        <v>14.590627637004204</v>
      </c>
      <c r="AE82" s="21">
        <f t="shared" si="12"/>
        <v>5.9601554331715398</v>
      </c>
      <c r="AF82" s="21">
        <f t="shared" si="13"/>
        <v>1.9375345748445696</v>
      </c>
      <c r="AG82" s="21">
        <f t="shared" si="14"/>
        <v>0.42479121913644491</v>
      </c>
      <c r="AI82" s="21">
        <f t="shared" si="7"/>
        <v>2.5368698571351631</v>
      </c>
      <c r="AJ82" s="21">
        <f t="shared" si="16"/>
        <v>-9.5450447826547364</v>
      </c>
      <c r="AK82" s="21">
        <f t="shared" si="5"/>
        <v>-4.2308874215843453</v>
      </c>
      <c r="AL82" s="21"/>
      <c r="AM82" s="21"/>
    </row>
    <row r="83" spans="1:39">
      <c r="A83" s="1" t="s">
        <v>15</v>
      </c>
      <c r="B83" s="18">
        <v>40848</v>
      </c>
      <c r="C83" s="19">
        <v>1162143278</v>
      </c>
      <c r="D83" s="19">
        <v>1162291528</v>
      </c>
      <c r="E83" s="19">
        <v>1160928158</v>
      </c>
      <c r="F83" s="19">
        <v>1153059892</v>
      </c>
      <c r="G83" s="19">
        <v>1142509005</v>
      </c>
      <c r="H83" s="19">
        <v>1137022336.9999998</v>
      </c>
      <c r="K83" s="20">
        <f t="shared" si="18"/>
        <v>0.14824999999999999</v>
      </c>
      <c r="L83" s="20">
        <f t="shared" si="18"/>
        <v>-1.36337</v>
      </c>
      <c r="M83" s="20">
        <f t="shared" si="18"/>
        <v>-7.8682660000000002</v>
      </c>
      <c r="N83" s="20">
        <f t="shared" si="18"/>
        <v>-10.550886999999999</v>
      </c>
      <c r="O83" s="20">
        <f t="shared" si="18"/>
        <v>-5.4866680000002388</v>
      </c>
      <c r="W83" s="22">
        <f t="shared" si="19"/>
        <v>2.9695886870539871E-3</v>
      </c>
      <c r="X83" s="22">
        <f t="shared" si="19"/>
        <v>1.3411536151779712E-2</v>
      </c>
      <c r="Y83" s="22">
        <f t="shared" si="19"/>
        <v>1.7669066276204272E-2</v>
      </c>
      <c r="Z83" s="22">
        <f t="shared" si="19"/>
        <v>1.9031512981163189E-2</v>
      </c>
      <c r="AA83" s="22">
        <f t="shared" si="19"/>
        <v>1.8889090516189241E-2</v>
      </c>
      <c r="AC83" s="21">
        <f t="shared" si="10"/>
        <v>3.4510875310846365</v>
      </c>
      <c r="AD83" s="21">
        <f t="shared" si="11"/>
        <v>12.135039055360144</v>
      </c>
      <c r="AE83" s="21">
        <f t="shared" si="12"/>
        <v>4.947860014982508</v>
      </c>
      <c r="AF83" s="21">
        <f t="shared" si="13"/>
        <v>1.5833582798012529</v>
      </c>
      <c r="AG83" s="21">
        <f t="shared" si="14"/>
        <v>-0.16551531030566125</v>
      </c>
      <c r="AI83" s="21">
        <f t="shared" si="7"/>
        <v>-3.4952142789632594</v>
      </c>
      <c r="AJ83" s="21">
        <f t="shared" si="16"/>
        <v>-15.84235416832751</v>
      </c>
      <c r="AK83" s="21">
        <f t="shared" si="5"/>
        <v>-0.25646138367170651</v>
      </c>
      <c r="AL83" s="21"/>
      <c r="AM83" s="21"/>
    </row>
    <row r="84" spans="1:39">
      <c r="A84" s="1" t="s">
        <v>15</v>
      </c>
      <c r="B84" s="18">
        <v>40878</v>
      </c>
      <c r="C84" s="19">
        <v>1296792130</v>
      </c>
      <c r="D84" s="19">
        <v>1295899161</v>
      </c>
      <c r="E84" s="19">
        <v>1290379788</v>
      </c>
      <c r="F84" s="19">
        <v>1282255007.9999998</v>
      </c>
      <c r="G84" s="19">
        <v>1269726804</v>
      </c>
      <c r="H84" s="19">
        <v>1263865208.9999998</v>
      </c>
      <c r="K84" s="20">
        <f t="shared" si="18"/>
        <v>-0.89296900000000001</v>
      </c>
      <c r="L84" s="20">
        <f t="shared" si="18"/>
        <v>-5.5193729999999999</v>
      </c>
      <c r="M84" s="20">
        <f t="shared" si="18"/>
        <v>-8.1247800000002393</v>
      </c>
      <c r="N84" s="20">
        <f t="shared" si="18"/>
        <v>-12.528203999999761</v>
      </c>
      <c r="O84" s="20">
        <f t="shared" si="18"/>
        <v>-5.8615950000002384</v>
      </c>
      <c r="W84" s="22">
        <f t="shared" si="19"/>
        <v>4.3058924715574246E-3</v>
      </c>
      <c r="X84" s="22">
        <f t="shared" si="19"/>
        <v>1.151645020276938E-2</v>
      </c>
      <c r="Y84" s="22">
        <f t="shared" si="19"/>
        <v>1.7225194795789395E-2</v>
      </c>
      <c r="Z84" s="22">
        <f t="shared" si="19"/>
        <v>1.8821714073643823E-2</v>
      </c>
      <c r="AA84" s="22">
        <f t="shared" si="19"/>
        <v>1.826959804893221E-2</v>
      </c>
      <c r="AC84" s="21">
        <f t="shared" si="10"/>
        <v>5.5838474697419169</v>
      </c>
      <c r="AD84" s="21">
        <f t="shared" si="11"/>
        <v>9.3505945187463197</v>
      </c>
      <c r="AE84" s="21">
        <f t="shared" si="12"/>
        <v>7.4030550604084056</v>
      </c>
      <c r="AF84" s="21">
        <f t="shared" si="13"/>
        <v>2.070353634914909</v>
      </c>
      <c r="AG84" s="21">
        <f t="shared" si="14"/>
        <v>-0.71597971569290308</v>
      </c>
      <c r="AI84" s="21">
        <f t="shared" si="7"/>
        <v>-5.431719051476243</v>
      </c>
      <c r="AJ84" s="21">
        <f t="shared" si="16"/>
        <v>-12.945624946242649</v>
      </c>
      <c r="AK84" s="21">
        <f t="shared" si="5"/>
        <v>1.6869160388521109E-2</v>
      </c>
      <c r="AL84" s="21"/>
      <c r="AM84" s="21"/>
    </row>
    <row r="85" spans="1:39">
      <c r="A85" s="1" t="s">
        <v>15</v>
      </c>
      <c r="B85" s="18">
        <v>40909</v>
      </c>
      <c r="C85" s="19">
        <v>1300630757</v>
      </c>
      <c r="D85" s="19">
        <v>1298370236</v>
      </c>
      <c r="E85" s="19">
        <v>1292694845</v>
      </c>
      <c r="F85" s="19">
        <v>1284024623</v>
      </c>
      <c r="G85" s="19">
        <v>1268369069</v>
      </c>
      <c r="H85" s="19">
        <v>1262219512.0000002</v>
      </c>
      <c r="K85" s="20">
        <f t="shared" si="18"/>
        <v>-2.2605209999999998</v>
      </c>
      <c r="L85" s="20">
        <f t="shared" si="18"/>
        <v>-5.6753910000000003</v>
      </c>
      <c r="M85" s="20">
        <f t="shared" si="18"/>
        <v>-8.6702220000000008</v>
      </c>
      <c r="N85" s="20">
        <f t="shared" si="18"/>
        <v>-15.655554</v>
      </c>
      <c r="O85" s="20">
        <f t="shared" si="18"/>
        <v>-6.1495569999997617</v>
      </c>
      <c r="W85" s="22">
        <f t="shared" si="19"/>
        <v>-2.4002222269388215E-3</v>
      </c>
      <c r="X85" s="22">
        <f t="shared" si="19"/>
        <v>7.8915903668660644E-4</v>
      </c>
      <c r="Y85" s="22">
        <f t="shared" si="19"/>
        <v>5.9242745911404502E-3</v>
      </c>
      <c r="Z85" s="22">
        <f t="shared" si="19"/>
        <v>9.766768761710622E-3</v>
      </c>
      <c r="AA85" s="22">
        <f t="shared" si="19"/>
        <v>8.758461192394042E-3</v>
      </c>
      <c r="AC85" s="21">
        <f t="shared" si="10"/>
        <v>-3.121802851991665</v>
      </c>
      <c r="AD85" s="21">
        <f t="shared" si="11"/>
        <v>4.1482073672707571</v>
      </c>
      <c r="AE85" s="21">
        <f t="shared" si="12"/>
        <v>6.6788892308717767</v>
      </c>
      <c r="AF85" s="21">
        <f t="shared" si="13"/>
        <v>4.9976661018367707</v>
      </c>
      <c r="AG85" s="21">
        <f t="shared" si="14"/>
        <v>-1.3114358371690535</v>
      </c>
      <c r="AI85" s="21">
        <f t="shared" si="7"/>
        <v>-7.2053778608965553</v>
      </c>
      <c r="AJ85" s="21">
        <f t="shared" si="16"/>
        <v>-3.6838878473166137</v>
      </c>
      <c r="AK85" s="21"/>
      <c r="AL85" s="21"/>
      <c r="AM85" s="21"/>
    </row>
    <row r="86" spans="1:39">
      <c r="A86" s="1" t="s">
        <v>15</v>
      </c>
      <c r="B86" s="18">
        <v>40940</v>
      </c>
      <c r="C86" s="19">
        <v>1260947719</v>
      </c>
      <c r="D86" s="19">
        <v>1258908576</v>
      </c>
      <c r="E86" s="19">
        <v>1254377534</v>
      </c>
      <c r="F86" s="19">
        <v>1247413184</v>
      </c>
      <c r="G86" s="19">
        <v>1230363795</v>
      </c>
      <c r="H86" s="19">
        <v>1225246346</v>
      </c>
      <c r="K86" s="20">
        <f t="shared" si="18"/>
        <v>-2.0391430000000001</v>
      </c>
      <c r="L86" s="20">
        <f t="shared" si="18"/>
        <v>-4.5310420000000002</v>
      </c>
      <c r="M86" s="20">
        <f t="shared" si="18"/>
        <v>-6.9643499999999996</v>
      </c>
      <c r="N86" s="20">
        <f t="shared" si="18"/>
        <v>-17.049389000000001</v>
      </c>
      <c r="O86" s="20">
        <f t="shared" si="18"/>
        <v>-5.1174489999999997</v>
      </c>
      <c r="W86" s="22">
        <f t="shared" si="19"/>
        <v>-3.3218606768732157E-3</v>
      </c>
      <c r="X86" s="22">
        <f t="shared" si="19"/>
        <v>-5.376684459950435E-3</v>
      </c>
      <c r="Y86" s="22">
        <f t="shared" si="19"/>
        <v>-3.1805784785073055E-4</v>
      </c>
      <c r="Z86" s="22">
        <f t="shared" si="19"/>
        <v>3.6643913915899501E-3</v>
      </c>
      <c r="AA86" s="22">
        <f t="shared" si="19"/>
        <v>2.1714059358666493E-3</v>
      </c>
      <c r="AC86" s="21">
        <f t="shared" si="10"/>
        <v>-4.1886926433390776</v>
      </c>
      <c r="AD86" s="21">
        <f t="shared" si="11"/>
        <v>-2.5910253622181694</v>
      </c>
      <c r="AE86" s="21">
        <f t="shared" si="12"/>
        <v>6.3786636877998193</v>
      </c>
      <c r="AF86" s="21">
        <f t="shared" si="13"/>
        <v>5.0216602845060114</v>
      </c>
      <c r="AG86" s="21">
        <f t="shared" si="14"/>
        <v>-1.8825766048944708</v>
      </c>
      <c r="AI86" s="21">
        <f t="shared" si="7"/>
        <v>-4.4697339418381956</v>
      </c>
      <c r="AJ86" s="21">
        <f t="shared" si="16"/>
        <v>7.1989236797889902</v>
      </c>
      <c r="AK86" s="21"/>
      <c r="AL86" s="21"/>
      <c r="AM86" s="21"/>
    </row>
    <row r="87" spans="1:39">
      <c r="A87" s="1" t="s">
        <v>15</v>
      </c>
      <c r="B87" s="18">
        <v>40969</v>
      </c>
      <c r="C87" s="19">
        <v>1184122762</v>
      </c>
      <c r="D87" s="19">
        <v>1182808352</v>
      </c>
      <c r="E87" s="19">
        <v>1178809545</v>
      </c>
      <c r="F87" s="19">
        <v>1173107596</v>
      </c>
      <c r="G87" s="19">
        <v>1156763707</v>
      </c>
      <c r="H87" s="19">
        <v>1151513334</v>
      </c>
      <c r="K87" s="20">
        <f t="shared" si="18"/>
        <v>-1.3144100000000001</v>
      </c>
      <c r="L87" s="20">
        <f t="shared" si="18"/>
        <v>-3.9988069999999998</v>
      </c>
      <c r="M87" s="20">
        <f t="shared" si="18"/>
        <v>-5.7019489999999999</v>
      </c>
      <c r="N87" s="20">
        <f t="shared" si="18"/>
        <v>-16.343889000000001</v>
      </c>
      <c r="O87" s="20">
        <f t="shared" si="18"/>
        <v>-5.2503729999999997</v>
      </c>
      <c r="W87" s="22">
        <f t="shared" si="19"/>
        <v>-6.5366505188320335E-3</v>
      </c>
      <c r="X87" s="22">
        <f t="shared" si="19"/>
        <v>-1.3618072112752686E-2</v>
      </c>
      <c r="Y87" s="22">
        <f t="shared" si="19"/>
        <v>-1.0292361343160606E-2</v>
      </c>
      <c r="Z87" s="22">
        <f t="shared" si="19"/>
        <v>-5.6077874016243123E-3</v>
      </c>
      <c r="AA87" s="22">
        <f t="shared" si="19"/>
        <v>-6.9207745983514918E-3</v>
      </c>
      <c r="AC87" s="21">
        <f t="shared" si="10"/>
        <v>-7.7401966665881199</v>
      </c>
      <c r="AD87" s="21">
        <f t="shared" si="11"/>
        <v>-8.385272496679768</v>
      </c>
      <c r="AE87" s="21">
        <f t="shared" si="12"/>
        <v>3.9380498221025215</v>
      </c>
      <c r="AF87" s="21">
        <f t="shared" si="13"/>
        <v>5.5471106344451817</v>
      </c>
      <c r="AG87" s="21">
        <f t="shared" si="14"/>
        <v>-1.5547380258592236</v>
      </c>
      <c r="AI87" s="21">
        <f t="shared" si="7"/>
        <v>-0.14669467657123325</v>
      </c>
      <c r="AJ87" s="21">
        <f t="shared" si="16"/>
        <v>12.985216728471734</v>
      </c>
      <c r="AK87" s="21"/>
      <c r="AL87" s="21"/>
      <c r="AM87" s="21"/>
    </row>
    <row r="88" spans="1:39">
      <c r="A88" s="1" t="s">
        <v>15</v>
      </c>
      <c r="B88" s="18">
        <v>41000</v>
      </c>
      <c r="C88" s="19">
        <v>1039173814</v>
      </c>
      <c r="D88" s="19">
        <v>1039032758</v>
      </c>
      <c r="E88" s="19">
        <v>1032621175</v>
      </c>
      <c r="F88" s="19">
        <v>1026971577</v>
      </c>
      <c r="G88" s="19">
        <v>1013817768</v>
      </c>
      <c r="H88" s="19">
        <v>1010142628</v>
      </c>
      <c r="K88" s="20">
        <f t="shared" si="18"/>
        <v>-0.14105599999999999</v>
      </c>
      <c r="L88" s="20">
        <f t="shared" si="18"/>
        <v>-6.4115830000000003</v>
      </c>
      <c r="M88" s="20">
        <f t="shared" si="18"/>
        <v>-5.6495980000000001</v>
      </c>
      <c r="N88" s="20">
        <f t="shared" si="18"/>
        <v>-13.153809000000001</v>
      </c>
      <c r="O88" s="20">
        <f t="shared" si="18"/>
        <v>-3.6751399999999999</v>
      </c>
      <c r="W88" s="22">
        <f t="shared" ref="W88:AA92" si="20">Q40</f>
        <v>-5.9779633131140384E-3</v>
      </c>
      <c r="X88" s="22">
        <f t="shared" si="20"/>
        <v>-2.1487483972102553E-2</v>
      </c>
      <c r="Y88" s="22">
        <f t="shared" si="20"/>
        <v>-2.0959135139687918E-2</v>
      </c>
      <c r="Z88" s="22">
        <f t="shared" si="20"/>
        <v>-1.4241578588441894E-2</v>
      </c>
      <c r="AA88" s="22">
        <f t="shared" si="20"/>
        <v>-1.5390996043139616E-2</v>
      </c>
      <c r="AC88" s="21">
        <f t="shared" si="10"/>
        <v>-6.2121429360407916</v>
      </c>
      <c r="AD88" s="21">
        <f t="shared" si="11"/>
        <v>-16.11708773651289</v>
      </c>
      <c r="AE88" s="21">
        <f t="shared" si="12"/>
        <v>0.54904627130276396</v>
      </c>
      <c r="AF88" s="21">
        <f t="shared" si="13"/>
        <v>6.9807088621190179</v>
      </c>
      <c r="AG88" s="21">
        <f t="shared" si="14"/>
        <v>-1.194444520276404</v>
      </c>
      <c r="AI88" s="21">
        <f t="shared" si="7"/>
        <v>3.9691197960391138</v>
      </c>
      <c r="AK88" s="21"/>
      <c r="AL88" s="21"/>
      <c r="AM88" s="21"/>
    </row>
    <row r="89" spans="1:39">
      <c r="A89" s="1" t="s">
        <v>15</v>
      </c>
      <c r="B89" s="18">
        <v>41030</v>
      </c>
      <c r="C89" s="19">
        <v>1005914457</v>
      </c>
      <c r="D89" s="19">
        <v>1005339560</v>
      </c>
      <c r="E89" s="19">
        <v>998792331</v>
      </c>
      <c r="F89" s="19">
        <v>991776995.99999988</v>
      </c>
      <c r="G89" s="19">
        <v>979320642.99999988</v>
      </c>
      <c r="H89" s="19">
        <v>975297462.99999988</v>
      </c>
      <c r="K89" s="20">
        <f t="shared" si="18"/>
        <v>-0.57489699999999999</v>
      </c>
      <c r="L89" s="20">
        <f t="shared" si="18"/>
        <v>-6.5472289999999997</v>
      </c>
      <c r="M89" s="20">
        <f t="shared" si="18"/>
        <v>-7.0153350000001193</v>
      </c>
      <c r="N89" s="20">
        <f t="shared" si="18"/>
        <v>-12.456353</v>
      </c>
      <c r="O89" s="20">
        <f t="shared" si="18"/>
        <v>-4.02318</v>
      </c>
      <c r="W89" s="22">
        <f t="shared" si="20"/>
        <v>-1.226576987185476E-3</v>
      </c>
      <c r="X89" s="22">
        <f t="shared" si="20"/>
        <v>-1.542811322703796E-2</v>
      </c>
      <c r="Y89" s="22">
        <f t="shared" si="20"/>
        <v>-1.6319962369155387E-2</v>
      </c>
      <c r="Z89" s="22">
        <f t="shared" si="20"/>
        <v>-1.062829346075914E-2</v>
      </c>
      <c r="AA89" s="22">
        <f t="shared" si="20"/>
        <v>-1.1724367447777167E-2</v>
      </c>
      <c r="AC89" s="21">
        <f t="shared" si="10"/>
        <v>-1.2338315240333741</v>
      </c>
      <c r="AD89" s="21">
        <f t="shared" si="11"/>
        <v>-14.285530615277032</v>
      </c>
      <c r="AE89" s="21">
        <f t="shared" si="12"/>
        <v>-0.89712394551897034</v>
      </c>
      <c r="AF89" s="21">
        <f t="shared" si="13"/>
        <v>5.7253320394131961</v>
      </c>
      <c r="AG89" s="21">
        <f t="shared" si="14"/>
        <v>-1.1025566694830662</v>
      </c>
      <c r="AI89" s="21">
        <f t="shared" si="7"/>
        <v>8.9484030267779531</v>
      </c>
      <c r="AJ89" s="21"/>
      <c r="AK89" s="21"/>
      <c r="AL89" s="21"/>
      <c r="AM89" s="21"/>
    </row>
    <row r="90" spans="1:39">
      <c r="A90" s="1" t="s">
        <v>15</v>
      </c>
      <c r="B90" s="18">
        <v>41061</v>
      </c>
      <c r="C90" s="19">
        <v>938280588</v>
      </c>
      <c r="D90" s="19">
        <v>937565814.99999988</v>
      </c>
      <c r="E90" s="19">
        <v>931923317.99999988</v>
      </c>
      <c r="F90" s="19">
        <v>925771872.99999988</v>
      </c>
      <c r="G90" s="19">
        <v>916125862.99999988</v>
      </c>
      <c r="H90" s="19">
        <v>912603591.99999988</v>
      </c>
      <c r="K90" s="20">
        <f t="shared" si="18"/>
        <v>-0.71477300000011923</v>
      </c>
      <c r="L90" s="20">
        <f t="shared" si="18"/>
        <v>-5.6424969999999997</v>
      </c>
      <c r="M90" s="20">
        <f t="shared" si="18"/>
        <v>-6.1514449999999998</v>
      </c>
      <c r="N90" s="20">
        <f t="shared" si="18"/>
        <v>-9.6460100000000004</v>
      </c>
      <c r="O90" s="20">
        <f t="shared" si="18"/>
        <v>-3.5222709999999999</v>
      </c>
      <c r="W90" s="22">
        <f t="shared" si="20"/>
        <v>1.9954305549694327E-3</v>
      </c>
      <c r="X90" s="22">
        <f t="shared" si="20"/>
        <v>-3.7095005962309467E-3</v>
      </c>
      <c r="Y90" s="22">
        <f t="shared" si="20"/>
        <v>-9.6387821372104256E-3</v>
      </c>
      <c r="Z90" s="22">
        <f t="shared" si="20"/>
        <v>-6.070734707294979E-3</v>
      </c>
      <c r="AA90" s="22">
        <f t="shared" si="20"/>
        <v>-6.0035302296140534E-3</v>
      </c>
      <c r="AC90" s="21">
        <f t="shared" si="10"/>
        <v>1.8722737544298858</v>
      </c>
      <c r="AD90" s="21">
        <f t="shared" si="11"/>
        <v>-5.3528261550478087</v>
      </c>
      <c r="AE90" s="21">
        <f t="shared" si="12"/>
        <v>-5.5633297706877718</v>
      </c>
      <c r="AF90" s="21">
        <f t="shared" si="13"/>
        <v>3.3478296405529537</v>
      </c>
      <c r="AG90" s="21">
        <f t="shared" si="14"/>
        <v>6.3056656834691971E-2</v>
      </c>
      <c r="AI90" s="21">
        <f t="shared" si="7"/>
        <v>7.1263816700062543</v>
      </c>
    </row>
    <row r="91" spans="1:39">
      <c r="A91" s="17" t="s">
        <v>15</v>
      </c>
      <c r="B91" s="18">
        <v>41091</v>
      </c>
      <c r="C91" s="19">
        <v>960159113.99999988</v>
      </c>
      <c r="D91" s="19">
        <v>964270530.99999988</v>
      </c>
      <c r="E91" s="19">
        <v>958141198.99999988</v>
      </c>
      <c r="F91" s="19">
        <v>950389501.99999988</v>
      </c>
      <c r="G91" s="19">
        <v>942810083.99999988</v>
      </c>
      <c r="H91" s="19">
        <v>937308256.99999976</v>
      </c>
      <c r="K91" s="20">
        <f t="shared" si="18"/>
        <v>4.1114170000000003</v>
      </c>
      <c r="L91" s="20">
        <f t="shared" si="18"/>
        <v>-6.1293319999999998</v>
      </c>
      <c r="M91" s="20">
        <f t="shared" si="18"/>
        <v>-7.7516970000000001</v>
      </c>
      <c r="N91" s="20">
        <f t="shared" si="18"/>
        <v>-7.5794180000000004</v>
      </c>
      <c r="O91" s="20">
        <f t="shared" si="18"/>
        <v>-5.5018270000001195</v>
      </c>
      <c r="W91" s="22">
        <f t="shared" si="20"/>
        <v>8.1895410147009937E-3</v>
      </c>
      <c r="X91" s="22">
        <f t="shared" si="20"/>
        <v>1.4202533179900424E-2</v>
      </c>
      <c r="Y91" s="22">
        <f t="shared" si="20"/>
        <v>9.9502814310470939E-3</v>
      </c>
      <c r="Z91" s="22">
        <f t="shared" si="20"/>
        <v>1.2180985330984212E-2</v>
      </c>
      <c r="AA91" s="22">
        <f t="shared" si="20"/>
        <v>1.2552655471734848E-2</v>
      </c>
      <c r="AC91" s="21">
        <f t="shared" si="10"/>
        <v>7.8632624447419666</v>
      </c>
      <c r="AD91" s="21">
        <f t="shared" si="11"/>
        <v>5.7734292298268262</v>
      </c>
      <c r="AE91" s="21">
        <f t="shared" si="12"/>
        <v>-4.0828382716839648</v>
      </c>
      <c r="AF91" s="21">
        <f t="shared" si="13"/>
        <v>2.1418306801599698</v>
      </c>
      <c r="AG91" s="21">
        <f t="shared" si="14"/>
        <v>0.35686247304338536</v>
      </c>
    </row>
    <row r="92" spans="1:39">
      <c r="A92" s="17" t="s">
        <v>15</v>
      </c>
      <c r="B92" s="18">
        <v>41122</v>
      </c>
      <c r="C92" s="19">
        <v>952711332</v>
      </c>
      <c r="D92" s="19">
        <v>957651220</v>
      </c>
      <c r="E92" s="19">
        <v>956719868</v>
      </c>
      <c r="F92" s="19">
        <v>949307605</v>
      </c>
      <c r="G92" s="19">
        <v>942349356</v>
      </c>
      <c r="H92" s="19">
        <v>937232283.99999988</v>
      </c>
      <c r="K92" s="20">
        <f t="shared" si="18"/>
        <v>4.9398879999999998</v>
      </c>
      <c r="L92" s="20">
        <f t="shared" si="18"/>
        <v>-0.93135199999999996</v>
      </c>
      <c r="M92" s="20">
        <f t="shared" si="18"/>
        <v>-7.4122630000000003</v>
      </c>
      <c r="N92" s="20">
        <f t="shared" si="18"/>
        <v>-6.9582490000000004</v>
      </c>
      <c r="O92" s="20">
        <f t="shared" si="18"/>
        <v>-5.1170720000001193</v>
      </c>
      <c r="W92" s="22">
        <f t="shared" si="20"/>
        <v>1.1507855254210338E-2</v>
      </c>
      <c r="X92" s="22">
        <f t="shared" si="20"/>
        <v>2.754285457644777E-2</v>
      </c>
      <c r="Y92" s="22">
        <f t="shared" si="20"/>
        <v>2.7719919337009694E-2</v>
      </c>
      <c r="Z92" s="22">
        <f t="shared" si="20"/>
        <v>3.1559090757577617E-2</v>
      </c>
      <c r="AA92" s="22">
        <f t="shared" si="20"/>
        <v>3.2017608522502496E-2</v>
      </c>
      <c r="AC92" s="21">
        <f t="shared" si="10"/>
        <v>10.963664107701929</v>
      </c>
      <c r="AD92" s="21">
        <f t="shared" si="11"/>
        <v>15.276725562907922</v>
      </c>
      <c r="AE92" s="21">
        <f t="shared" si="12"/>
        <v>0.16869160388521109</v>
      </c>
      <c r="AF92" s="21">
        <f t="shared" si="13"/>
        <v>3.6576221178656017</v>
      </c>
      <c r="AG92" s="21">
        <f t="shared" si="14"/>
        <v>0.43683507056724125</v>
      </c>
    </row>
    <row r="94" spans="1:39">
      <c r="A94" s="27" t="s">
        <v>16</v>
      </c>
      <c r="C94" s="6">
        <f>SUM(C52:C63)</f>
        <v>13576864698</v>
      </c>
      <c r="K94" s="20"/>
      <c r="L94" s="20"/>
      <c r="M94" s="20"/>
      <c r="N94" s="20"/>
      <c r="O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</row>
    <row r="95" spans="1:39">
      <c r="A95" s="27" t="s">
        <v>17</v>
      </c>
      <c r="K95" s="20"/>
      <c r="L95" s="20"/>
      <c r="M95" s="20"/>
      <c r="N95" s="20"/>
      <c r="O95" s="20"/>
      <c r="AI95" s="20"/>
      <c r="AJ95" s="20"/>
      <c r="AK95" s="20"/>
      <c r="AL95" s="20"/>
      <c r="AM95" s="20"/>
    </row>
    <row r="98" spans="1:49">
      <c r="A98" s="27" t="s">
        <v>18</v>
      </c>
      <c r="C98" s="6">
        <v>13576864697.999998</v>
      </c>
    </row>
    <row r="101" spans="1:49">
      <c r="A101" s="27" t="s">
        <v>19</v>
      </c>
      <c r="C101" s="6">
        <f>C98-C94</f>
        <v>0</v>
      </c>
      <c r="D101" s="28"/>
      <c r="F101" s="28"/>
      <c r="AQ101" s="1" t="s">
        <v>20</v>
      </c>
      <c r="AS101" s="29">
        <f>C101</f>
        <v>0</v>
      </c>
    </row>
    <row r="102" spans="1:49">
      <c r="A102" s="27" t="s">
        <v>21</v>
      </c>
    </row>
    <row r="104" spans="1:49">
      <c r="AQ104" s="30" t="s">
        <v>22</v>
      </c>
      <c r="AS104" s="31">
        <f>SUM(AS52:AS101)/1000000</f>
        <v>13706.165586645982</v>
      </c>
      <c r="AU104" s="32"/>
      <c r="AW104" s="26"/>
    </row>
    <row r="106" spans="1:49">
      <c r="B106" s="2" t="s">
        <v>23</v>
      </c>
      <c r="C106" s="6">
        <f t="shared" ref="C106:H106" si="21">+SUM(C4:C15)</f>
        <v>13812985492</v>
      </c>
      <c r="D106" s="6">
        <f t="shared" si="21"/>
        <v>13834296438</v>
      </c>
      <c r="E106" s="6">
        <f t="shared" si="21"/>
        <v>13860171413</v>
      </c>
      <c r="F106" s="6">
        <f t="shared" si="21"/>
        <v>13893967948</v>
      </c>
      <c r="G106" s="6">
        <f t="shared" si="21"/>
        <v>13970356409</v>
      </c>
      <c r="H106" s="6">
        <f t="shared" si="21"/>
        <v>13954553764</v>
      </c>
      <c r="I106" s="6">
        <f>+(H106-C106)/1000000</f>
        <v>141.56827200000001</v>
      </c>
      <c r="AQ106" s="1" t="s">
        <v>24</v>
      </c>
      <c r="AS106" s="26">
        <v>-40.117249642708089</v>
      </c>
    </row>
    <row r="107" spans="1:49" ht="15.75" thickBot="1">
      <c r="B107" s="2" t="s">
        <v>25</v>
      </c>
      <c r="C107" s="6">
        <f t="shared" ref="C107:H107" si="22">+SUM(C16:C27)</f>
        <v>13538847073</v>
      </c>
      <c r="D107" s="6">
        <f t="shared" si="22"/>
        <v>13557014653</v>
      </c>
      <c r="E107" s="6">
        <f t="shared" si="22"/>
        <v>13581643777</v>
      </c>
      <c r="F107" s="6">
        <f t="shared" si="22"/>
        <v>13628653795</v>
      </c>
      <c r="G107" s="6">
        <f t="shared" si="22"/>
        <v>13670451555</v>
      </c>
      <c r="H107" s="6">
        <f t="shared" si="22"/>
        <v>13674993201</v>
      </c>
      <c r="I107" s="6">
        <f t="shared" ref="I107:I113" si="23">+(H107-C107)/1000000</f>
        <v>136.146128</v>
      </c>
      <c r="J107" s="26">
        <f>+I107+I108</f>
        <v>263.44568000000004</v>
      </c>
      <c r="K107" s="26">
        <f>+C107+C108</f>
        <v>27166178553</v>
      </c>
      <c r="L107" s="1">
        <f>+J107/K107</f>
        <v>9.6975612335768651E-9</v>
      </c>
      <c r="AS107" s="33">
        <f>+AS106++AS104</f>
        <v>13666.048337003274</v>
      </c>
    </row>
    <row r="108" spans="1:49">
      <c r="B108" s="2" t="s">
        <v>26</v>
      </c>
      <c r="C108" s="6">
        <f t="shared" ref="C108:H108" si="24">+SUM(C28:C39)</f>
        <v>13627331480</v>
      </c>
      <c r="D108" s="6">
        <f t="shared" si="24"/>
        <v>13660877952</v>
      </c>
      <c r="E108" s="6">
        <f t="shared" si="24"/>
        <v>13703817774</v>
      </c>
      <c r="F108" s="6">
        <f t="shared" si="24"/>
        <v>13719097541</v>
      </c>
      <c r="G108" s="6">
        <f t="shared" si="24"/>
        <v>13770459001</v>
      </c>
      <c r="H108" s="6">
        <f t="shared" si="24"/>
        <v>13754631032</v>
      </c>
      <c r="I108" s="6">
        <f t="shared" si="23"/>
        <v>127.29955200000001</v>
      </c>
    </row>
    <row r="109" spans="1:49">
      <c r="B109" s="2" t="s">
        <v>27</v>
      </c>
      <c r="C109" s="6">
        <f t="shared" ref="C109:H109" si="25">+SUM(C40:C51)</f>
        <v>13845943013</v>
      </c>
      <c r="D109" s="6">
        <f t="shared" si="25"/>
        <v>13868841388</v>
      </c>
      <c r="E109" s="6">
        <f t="shared" si="25"/>
        <v>13890856761</v>
      </c>
      <c r="F109" s="6">
        <f t="shared" si="25"/>
        <v>13899451184</v>
      </c>
      <c r="G109" s="6">
        <f t="shared" si="25"/>
        <v>13886496372</v>
      </c>
      <c r="H109" s="6">
        <f t="shared" si="25"/>
        <v>13837544654</v>
      </c>
      <c r="I109" s="6">
        <f t="shared" si="23"/>
        <v>-8.3983589999999992</v>
      </c>
      <c r="AS109" s="34"/>
    </row>
    <row r="110" spans="1:49">
      <c r="B110" s="2" t="s">
        <v>28</v>
      </c>
      <c r="C110" s="6">
        <f t="shared" ref="C110:H110" si="26">+SUM(C52:C63)</f>
        <v>13576864698</v>
      </c>
      <c r="D110" s="6">
        <f t="shared" si="26"/>
        <v>13583360592</v>
      </c>
      <c r="E110" s="6">
        <f t="shared" si="26"/>
        <v>13542366876</v>
      </c>
      <c r="F110" s="6">
        <f t="shared" si="26"/>
        <v>13506586812</v>
      </c>
      <c r="G110" s="6">
        <f t="shared" si="26"/>
        <v>13484683944</v>
      </c>
      <c r="H110" s="6">
        <f t="shared" si="26"/>
        <v>13363655303</v>
      </c>
      <c r="I110" s="6">
        <f t="shared" si="23"/>
        <v>-213.209395</v>
      </c>
      <c r="J110" s="26">
        <f>+I110-L110</f>
        <v>-344.87187176884311</v>
      </c>
      <c r="L110" s="1">
        <f>+C110*L107</f>
        <v>131.66247676884308</v>
      </c>
      <c r="AS110" s="35"/>
    </row>
    <row r="111" spans="1:49">
      <c r="B111" s="2" t="s">
        <v>29</v>
      </c>
      <c r="C111" s="6">
        <f t="shared" ref="C111:H111" si="27">+SUM(C64:C75)</f>
        <v>13629779851</v>
      </c>
      <c r="D111" s="6">
        <f t="shared" si="27"/>
        <v>13658526043</v>
      </c>
      <c r="E111" s="6">
        <f t="shared" si="27"/>
        <v>13663323262</v>
      </c>
      <c r="F111" s="6">
        <f t="shared" si="27"/>
        <v>13646935378</v>
      </c>
      <c r="G111" s="6">
        <f t="shared" si="27"/>
        <v>13586254172</v>
      </c>
      <c r="H111" s="6">
        <f t="shared" si="27"/>
        <v>13501050347</v>
      </c>
      <c r="I111" s="6">
        <f t="shared" si="23"/>
        <v>-128.72950399999999</v>
      </c>
      <c r="AS111" s="35"/>
    </row>
    <row r="112" spans="1:49">
      <c r="B112" s="2" t="s">
        <v>30</v>
      </c>
      <c r="C112" s="6">
        <f t="shared" ref="C112:H112" si="28">+SUM(C76:C87)</f>
        <v>13109221311</v>
      </c>
      <c r="D112" s="6">
        <f t="shared" si="28"/>
        <v>13099668367</v>
      </c>
      <c r="E112" s="6">
        <f t="shared" si="28"/>
        <v>13044279171</v>
      </c>
      <c r="F112" s="6">
        <f t="shared" si="28"/>
        <v>12966737319</v>
      </c>
      <c r="G112" s="6">
        <f t="shared" si="28"/>
        <v>12832849740</v>
      </c>
      <c r="H112" s="6">
        <f t="shared" si="28"/>
        <v>12738436770</v>
      </c>
      <c r="I112" s="6">
        <f t="shared" si="23"/>
        <v>-370.78454099999999</v>
      </c>
    </row>
    <row r="113" spans="2:10">
      <c r="B113" s="2" t="s">
        <v>31</v>
      </c>
      <c r="C113" s="6">
        <f t="shared" ref="C113:H113" si="29">+SUM(C88:C92)</f>
        <v>4896239305</v>
      </c>
      <c r="D113" s="6">
        <f t="shared" si="29"/>
        <v>4903859884</v>
      </c>
      <c r="E113" s="6">
        <f t="shared" si="29"/>
        <v>4878197891</v>
      </c>
      <c r="F113" s="6">
        <f t="shared" si="29"/>
        <v>4844217553</v>
      </c>
      <c r="G113" s="6">
        <f t="shared" si="29"/>
        <v>4794423714</v>
      </c>
      <c r="H113" s="6">
        <f t="shared" si="29"/>
        <v>4772584224</v>
      </c>
      <c r="I113" s="6">
        <f t="shared" si="23"/>
        <v>-123.655081</v>
      </c>
    </row>
    <row r="115" spans="2:10">
      <c r="C115" s="2" t="s">
        <v>23</v>
      </c>
      <c r="D115" s="2" t="s">
        <v>25</v>
      </c>
      <c r="E115" s="2" t="s">
        <v>26</v>
      </c>
      <c r="F115" s="2" t="s">
        <v>27</v>
      </c>
      <c r="G115" s="2" t="s">
        <v>28</v>
      </c>
      <c r="H115" s="2" t="s">
        <v>29</v>
      </c>
      <c r="I115" s="2" t="s">
        <v>30</v>
      </c>
      <c r="J115" s="2" t="s">
        <v>31</v>
      </c>
    </row>
    <row r="116" spans="2:10">
      <c r="C116" s="36">
        <v>13812985492</v>
      </c>
      <c r="D116" s="36">
        <v>13538847072.999998</v>
      </c>
      <c r="E116" s="36">
        <v>13627331480</v>
      </c>
      <c r="F116" s="36">
        <v>13845943013</v>
      </c>
      <c r="G116" s="36">
        <v>13576864697.999998</v>
      </c>
      <c r="H116" s="36">
        <v>13629779851.000002</v>
      </c>
      <c r="I116" s="36">
        <v>13109221310.999998</v>
      </c>
      <c r="J116" s="36">
        <v>13812985492</v>
      </c>
    </row>
    <row r="117" spans="2:10">
      <c r="C117" s="36">
        <v>13834296437.999998</v>
      </c>
      <c r="D117" s="36">
        <v>13557014652.999998</v>
      </c>
      <c r="E117" s="36">
        <v>13660877952</v>
      </c>
      <c r="F117" s="36">
        <v>13868841388</v>
      </c>
      <c r="G117" s="36">
        <v>13583360592</v>
      </c>
      <c r="H117" s="36">
        <v>13658526042.999998</v>
      </c>
      <c r="I117" s="36">
        <v>13099668366.999998</v>
      </c>
      <c r="J117" s="36">
        <v>13834296437.999998</v>
      </c>
    </row>
    <row r="118" spans="2:10">
      <c r="C118" s="36">
        <v>13860171413</v>
      </c>
      <c r="D118" s="36">
        <v>13581643777</v>
      </c>
      <c r="E118" s="36">
        <v>13703817774.000002</v>
      </c>
      <c r="F118" s="36">
        <v>13890856761</v>
      </c>
      <c r="G118" s="36">
        <v>13542366876.000004</v>
      </c>
      <c r="H118" s="36">
        <v>13663323261.999998</v>
      </c>
      <c r="I118" s="36">
        <v>13044279170.999998</v>
      </c>
      <c r="J118" s="36">
        <v>13860171413</v>
      </c>
    </row>
    <row r="119" spans="2:10">
      <c r="C119" s="36">
        <v>13893967948</v>
      </c>
      <c r="D119" s="36">
        <v>13628653794.999998</v>
      </c>
      <c r="E119" s="36">
        <v>13719097541.000002</v>
      </c>
      <c r="F119" s="36">
        <v>13899451184</v>
      </c>
      <c r="G119" s="36">
        <v>13506586812.000002</v>
      </c>
      <c r="H119" s="36">
        <v>13646935377.999998</v>
      </c>
      <c r="I119" s="36">
        <v>12966737318.999998</v>
      </c>
      <c r="J119" s="36">
        <v>13893967948</v>
      </c>
    </row>
    <row r="120" spans="2:10">
      <c r="C120" s="36">
        <v>13970356408.999996</v>
      </c>
      <c r="D120" s="36">
        <v>13670451555</v>
      </c>
      <c r="E120" s="36">
        <v>13770459001</v>
      </c>
      <c r="F120" s="36">
        <v>13886496372.000002</v>
      </c>
      <c r="G120" s="36">
        <v>13484683943.999998</v>
      </c>
      <c r="H120" s="36">
        <v>13586254171.999998</v>
      </c>
      <c r="I120" s="36">
        <v>12832849740</v>
      </c>
      <c r="J120" s="36">
        <v>13970356408.999996</v>
      </c>
    </row>
    <row r="121" spans="2:10">
      <c r="C121" s="36">
        <v>13954553763.999998</v>
      </c>
      <c r="D121" s="36">
        <v>13674993201</v>
      </c>
      <c r="E121" s="36">
        <v>13754631032.000002</v>
      </c>
      <c r="F121" s="36">
        <v>13837544654</v>
      </c>
      <c r="G121" s="36">
        <v>13363655303</v>
      </c>
      <c r="H121" s="36">
        <v>13501050346.999998</v>
      </c>
      <c r="I121" s="36">
        <v>12738436769.999998</v>
      </c>
      <c r="J121" s="36">
        <v>13954553763.999998</v>
      </c>
    </row>
    <row r="122" spans="2:10">
      <c r="C122" s="36">
        <v>13954553763.999998</v>
      </c>
      <c r="D122" s="36">
        <v>13674993201</v>
      </c>
      <c r="E122" s="36">
        <v>13754631032.000002</v>
      </c>
      <c r="F122" s="36">
        <v>13837544654</v>
      </c>
      <c r="G122" s="36">
        <v>13363655303</v>
      </c>
      <c r="H122" s="36">
        <v>13501050346.999998</v>
      </c>
      <c r="I122" s="36">
        <v>12738436769.999998</v>
      </c>
      <c r="J122" s="36">
        <v>13954553763.999998</v>
      </c>
    </row>
    <row r="123" spans="2:10">
      <c r="C123" s="36">
        <f>+C116-C106</f>
        <v>0</v>
      </c>
      <c r="D123" s="36">
        <f>+D116-C107</f>
        <v>0</v>
      </c>
      <c r="E123" s="36">
        <f>+E116-C108</f>
        <v>0</v>
      </c>
      <c r="F123" s="36">
        <f>+F116-C109</f>
        <v>0</v>
      </c>
      <c r="G123" s="36">
        <f>+G116-C110</f>
        <v>0</v>
      </c>
      <c r="H123" s="36">
        <f>+H116-C111</f>
        <v>0</v>
      </c>
      <c r="I123" s="36">
        <f>+I116-C112</f>
        <v>0</v>
      </c>
      <c r="J123" s="37">
        <f>+J116-C113</f>
        <v>8916746187</v>
      </c>
    </row>
    <row r="124" spans="2:10">
      <c r="C124" s="36">
        <f>+C122-H106</f>
        <v>0</v>
      </c>
      <c r="D124" s="36">
        <f>+D122-H107</f>
        <v>0</v>
      </c>
      <c r="E124" s="36">
        <f>+E122-H108</f>
        <v>0</v>
      </c>
      <c r="F124" s="36">
        <f>+F122-H109</f>
        <v>0</v>
      </c>
      <c r="G124" s="36">
        <f>+G122-H110</f>
        <v>0</v>
      </c>
      <c r="H124" s="36">
        <f>+H122-H111</f>
        <v>0</v>
      </c>
      <c r="I124" s="36">
        <f>+I122-H112</f>
        <v>0</v>
      </c>
      <c r="J124" s="37">
        <f>+J122-H113</f>
        <v>9181969539.9999981</v>
      </c>
    </row>
    <row r="125" spans="2:10">
      <c r="C125" s="36"/>
      <c r="D125" s="36"/>
      <c r="E125" s="36"/>
      <c r="F125" s="36"/>
      <c r="G125" s="36"/>
      <c r="H125" s="36"/>
      <c r="I125" s="36"/>
      <c r="J125" s="37"/>
    </row>
    <row r="126" spans="2:10">
      <c r="C126" s="38"/>
      <c r="D126" s="38"/>
      <c r="E126" s="38"/>
      <c r="F126" s="38"/>
      <c r="G126" s="38"/>
      <c r="H126" s="38"/>
      <c r="I126" s="38"/>
      <c r="J126" s="39"/>
    </row>
    <row r="135" spans="3:3" s="1" customFormat="1">
      <c r="C135" s="40"/>
    </row>
    <row r="136" spans="3:3" s="1" customFormat="1">
      <c r="C136" s="40"/>
    </row>
    <row r="137" spans="3:3" s="1" customFormat="1">
      <c r="C137" s="40"/>
    </row>
  </sheetData>
  <mergeCells count="5">
    <mergeCell ref="Q1:U1"/>
    <mergeCell ref="W1:AA1"/>
    <mergeCell ref="AC1:AG1"/>
    <mergeCell ref="AI1:AM1"/>
    <mergeCell ref="AO1:A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elect Content Type" ma:contentTypeID="0x010100CB9E85601ADC1E4F9BE64E701F38C77100CA1D061E743CFC458A95B94C41F2B061" ma:contentTypeVersion="17" ma:contentTypeDescription="Select Content Type from drop-down above" ma:contentTypeScope="" ma:versionID="38541d768cbd63018dcf1219a18da9a9">
  <xsd:schema xmlns:xsd="http://www.w3.org/2001/XMLSchema" xmlns:p="http://schemas.microsoft.com/office/2006/metadata/properties" xmlns:ns2="eecedeb9-13b3-4e62-b003-046c92e1668a" xmlns:ns5="abda3138-a17d-41b4-8c94-d179d928fb60" xmlns:ns7="2cd398cc-5242-4f22-a36e-b22b9499e21b" targetNamespace="http://schemas.microsoft.com/office/2006/metadata/properties" ma:root="true" ma:fieldsID="fec654e2e21994e3e246551fb6090ac5" ns2:_="" ns5:_="" ns7:_="">
    <xsd:import namespace="eecedeb9-13b3-4e62-b003-046c92e1668a"/>
    <xsd:import namespace="abda3138-a17d-41b4-8c94-d179d928fb60"/>
    <xsd:import namespace="2cd398cc-5242-4f22-a36e-b22b9499e21b"/>
    <xsd:element name="properties">
      <xsd:complexType>
        <xsd:sequence>
          <xsd:element name="documentManagement">
            <xsd:complexType>
              <xsd:all>
                <xsd:element ref="ns2:Select_x0020_Content_x0020_Type_x0020_Above" minOccurs="0"/>
                <xsd:element ref="ns2:Classification"/>
                <xsd:element ref="ns2:Descriptor" minOccurs="0"/>
                <xsd:element ref="ns5:Work_x0020_Area"/>
                <xsd:element ref="ns7:Overview" minOccurs="0"/>
                <xsd:element ref="ns7:Closing_x0020_Date" minOccurs="0"/>
                <xsd:element ref="ns7:Ref_x0020_No_x0020_New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eecedeb9-13b3-4e62-b003-046c92e1668a" elementFormDefault="qualified">
    <xsd:import namespace="http://schemas.microsoft.com/office/2006/documentManagement/types"/>
    <xsd:element name="Select_x0020_Content_x0020_Type_x0020_Above" ma:index="1" nillable="true" ma:displayName="Select Content Type Above" ma:description="Ensure you select the correct Content Type" ma:hidden="true" ma:internalName="Select_x0020_Content_x0020_Type_x0020_Above" ma:readOnly="false">
      <xsd:simpleType>
        <xsd:restriction base="dms:Text">
          <xsd:maxLength value="1"/>
        </xsd:restriction>
      </xsd:simpleType>
    </xsd:element>
    <xsd:element name="Classification" ma:index="13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4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dms="http://schemas.microsoft.com/office/2006/documentManagement/types" targetNamespace="abda3138-a17d-41b4-8c94-d179d928fb60" elementFormDefault="qualified">
    <xsd:import namespace="http://schemas.microsoft.com/office/2006/documentManagement/types"/>
    <xsd:element name="Work_x0020_Area" ma:index="16" ma:displayName="Work Area" ma:default="DPCR5" ma:description="Choose from the drop-down list" ma:format="Dropdown" ma:internalName="Work_x0020_Area">
      <xsd:simpleType>
        <xsd:restriction base="dms:Choice">
          <xsd:enumeration value="DPCR5"/>
        </xsd:restriction>
      </xsd:simpleType>
    </xsd:element>
  </xsd:schema>
  <xsd:schema xmlns:xsd="http://www.w3.org/2001/XMLSchema" xmlns:dms="http://schemas.microsoft.com/office/2006/documentManagement/types" targetNamespace="2cd398cc-5242-4f22-a36e-b22b9499e21b" elementFormDefault="qualified">
    <xsd:import namespace="http://schemas.microsoft.com/office/2006/documentManagement/types"/>
    <xsd:element name="Overview" ma:index="18" nillable="true" ma:displayName="Overview" ma:default="" ma:description="This is a short overview of the document or item" ma:internalName="Overview">
      <xsd:simpleType>
        <xsd:restriction base="dms:Note"/>
      </xsd:simpleType>
    </xsd:element>
    <xsd:element name="Closing_x0020_Date" ma:index="19" nillable="true" ma:displayName="Closing Date" ma:default="" ma:format="DateOnly" ma:internalName="Closing_x0020_Date">
      <xsd:simpleType>
        <xsd:restriction base="dms:DateTime"/>
      </xsd:simpleType>
    </xsd:element>
    <xsd:element name="Ref_x0020_No_x0020_New" ma:index="20" nillable="true" ma:displayName="Ref No" ma:default="" ma:description="This Reference number is allocated by Communications for significant Ofgem publications" ma:internalName="Ref_x0020_No0">
      <xsd:simpleType>
        <xsd:restriction base="dms:Text">
          <xsd:maxLength value="2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axOccurs="1" ma:index="2" ma:displayName="Title"/>
        <xsd:element ref="dc:subject" minOccurs="0" maxOccurs="1"/>
        <xsd:element ref="dc:description" minOccurs="0" maxOccurs="1"/>
        <xsd:element name="keywords" minOccurs="0" maxOccurs="1" type="xsd:string" ma:index="17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Overview xmlns="2cd398cc-5242-4f22-a36e-b22b9499e21b">LPN</Overview>
    <Classification xmlns="eecedeb9-13b3-4e62-b003-046c92e1668a">Unclassified</Classification>
    <Ref_x0020_No_x0020_New xmlns="2cd398cc-5242-4f22-a36e-b22b9499e21b" xsi:nil="true"/>
    <Closing_x0020_Date xmlns="2cd398cc-5242-4f22-a36e-b22b9499e21b">1999-11-30T00:00:00+00:00</Closing_x0020_Date>
    <Work_x0020_Area xmlns="abda3138-a17d-41b4-8c94-d179d928fb60">DPCR5</Work_x0020_Area>
    <Select_x0020_Content_x0020_Type_x0020_Above xmlns="eecedeb9-13b3-4e62-b003-046c92e1668a" xsi:nil="true"/>
    <Descriptor xmlns="eecedeb9-13b3-4e62-b003-046c92e1668a" xsi:nil="true"/>
  </documentManagement>
</p:properties>
</file>

<file path=customXml/itemProps1.xml><?xml version="1.0" encoding="utf-8"?>
<ds:datastoreItem xmlns:ds="http://schemas.openxmlformats.org/officeDocument/2006/customXml" ds:itemID="{F21CAEF9-57B1-4B0A-84B0-9AC572E9936C}"/>
</file>

<file path=customXml/itemProps2.xml><?xml version="1.0" encoding="utf-8"?>
<ds:datastoreItem xmlns:ds="http://schemas.openxmlformats.org/officeDocument/2006/customXml" ds:itemID="{0DB9878B-8694-4423-B854-B4826DDC2D02}"/>
</file>

<file path=customXml/itemProps3.xml><?xml version="1.0" encoding="utf-8"?>
<ds:datastoreItem xmlns:ds="http://schemas.openxmlformats.org/officeDocument/2006/customXml" ds:itemID="{A5F3AE61-B193-4542-8E62-F05240EC622A}"/>
</file>

<file path=customXml/itemProps4.xml><?xml version="1.0" encoding="utf-8"?>
<ds:datastoreItem xmlns:ds="http://schemas.openxmlformats.org/officeDocument/2006/customXml" ds:itemID="{6ABB6460-E29C-4DA3-95D6-989331E081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UK Power Networks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LPN abnormality</dc:title>
  <dc:creator>shore1m</dc:creator>
  <cp:lastModifiedBy>Tim Aldridge</cp:lastModifiedBy>
  <dcterms:created xsi:type="dcterms:W3CDTF">2013-09-25T16:56:11Z</dcterms:created>
  <dcterms:modified xsi:type="dcterms:W3CDTF">2013-09-26T11:39:52Z</dcterms:modified>
  <cp:contentType>Select Content Type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0x010100CB9E85601ADC1E4F9BE64E701F38C77100CA1D061E743CFC458A95B94C41F2B061</vt:lpwstr>
  </property>
</Properties>
</file>