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600" yWindow="-15" windowWidth="12645" windowHeight="12120" firstSheet="6" activeTab="10"/>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PD DF (July 13) Source" sheetId="12" r:id="rId11"/>
    <sheet name="Restatement Apportionment" sheetId="13" r:id="rId12"/>
    <sheet name="SF mapping" sheetId="8" r:id="rId13"/>
  </sheets>
  <externalReferences>
    <externalReference r:id="rId14"/>
    <externalReference r:id="rId15"/>
  </externalReferences>
  <definedNames>
    <definedName name="Entry_Anchor" localSheetId="8">'App C delta'!$D$13</definedName>
    <definedName name="Entry_Anchor" localSheetId="11">'[1]Fully-reconciled delta'!$D$13</definedName>
    <definedName name="Entry_Anchor">'Fully-reconciled delta'!$D$13</definedName>
    <definedName name="HH_Exit_Anchor" localSheetId="8">'App C delta'!$D$14</definedName>
    <definedName name="HH_Exit_Anchor" localSheetId="11">'[1]Fully-reconciled delta'!$D$14</definedName>
    <definedName name="HH_Exit_Anchor">'Fully-reconciled delta'!$D$14</definedName>
    <definedName name="NHH_Exit_Anchor" localSheetId="8">'App C delta'!$D$9</definedName>
    <definedName name="NHH_Exit_Anchor" localSheetId="11">'[1]Fully-reconciled delta'!$D$9</definedName>
    <definedName name="NHH_Exit_Anchor">'Fully-reconciled delta'!$D$9</definedName>
    <definedName name="_xlnm.Print_Area" localSheetId="9">'Statistical analysis'!$A$1:$O$80</definedName>
  </definedNames>
  <calcPr calcId="125725"/>
</workbook>
</file>

<file path=xl/calcChain.xml><?xml version="1.0" encoding="utf-8"?>
<calcChain xmlns="http://schemas.openxmlformats.org/spreadsheetml/2006/main">
  <c r="D39" i="11"/>
  <c r="D32"/>
  <c r="D25"/>
  <c r="D18"/>
  <c r="D11"/>
  <c r="K65" i="12" l="1"/>
  <c r="L65"/>
  <c r="M65"/>
  <c r="N65"/>
  <c r="J65"/>
  <c r="K64"/>
  <c r="L64"/>
  <c r="M64"/>
  <c r="N64"/>
  <c r="J64"/>
  <c r="G64"/>
  <c r="F64"/>
  <c r="E64"/>
  <c r="D64"/>
  <c r="C64"/>
  <c r="BJ28" l="1"/>
  <c r="BI28"/>
  <c r="BH28"/>
  <c r="BG28"/>
  <c r="BF28"/>
  <c r="BE28"/>
  <c r="BD28"/>
  <c r="BC28"/>
  <c r="BB28"/>
  <c r="BA28"/>
  <c r="AZ28"/>
  <c r="AY28"/>
  <c r="AX28"/>
  <c r="AW28"/>
  <c r="AV28"/>
  <c r="AU28"/>
  <c r="AT28"/>
  <c r="AS28"/>
  <c r="AR28"/>
  <c r="AQ28"/>
  <c r="AP28"/>
  <c r="AO28"/>
  <c r="AN28"/>
  <c r="AM28"/>
  <c r="AL28"/>
  <c r="AK28"/>
  <c r="AJ28"/>
  <c r="AI28"/>
  <c r="AH28"/>
  <c r="AG28"/>
  <c r="AF28"/>
  <c r="AE28"/>
  <c r="AD28"/>
  <c r="AC28"/>
  <c r="AB28"/>
  <c r="AA28"/>
  <c r="Z28"/>
  <c r="Y28"/>
  <c r="X28"/>
  <c r="W28"/>
  <c r="V28"/>
  <c r="U28"/>
  <c r="T28"/>
  <c r="S28"/>
  <c r="R28"/>
  <c r="Q28"/>
  <c r="P28"/>
  <c r="O28"/>
  <c r="N28"/>
  <c r="M28"/>
  <c r="L28"/>
  <c r="K28"/>
  <c r="J28"/>
  <c r="I28"/>
  <c r="H28"/>
  <c r="G28"/>
  <c r="F28"/>
  <c r="E28"/>
  <c r="D28"/>
  <c r="C28"/>
  <c r="D24"/>
  <c r="E24"/>
  <c r="F24"/>
  <c r="G24"/>
  <c r="H24"/>
  <c r="I24"/>
  <c r="J24"/>
  <c r="K24"/>
  <c r="L24"/>
  <c r="M24"/>
  <c r="N24"/>
  <c r="C24"/>
  <c r="N47" l="1"/>
  <c r="M47"/>
  <c r="L47"/>
  <c r="K47"/>
  <c r="J47"/>
  <c r="I47"/>
  <c r="H47"/>
  <c r="G47"/>
  <c r="F47"/>
  <c r="E47"/>
  <c r="D47"/>
  <c r="C47"/>
  <c r="G86" l="1"/>
  <c r="G83"/>
  <c r="G84" s="1"/>
  <c r="D12" i="13" l="1"/>
  <c r="C12"/>
  <c r="C18" s="1"/>
  <c r="G6" i="11"/>
  <c r="C19" i="13"/>
  <c r="D8"/>
  <c r="D11"/>
  <c r="D10"/>
  <c r="D9"/>
  <c r="F39" i="11"/>
  <c r="C16" i="13" l="1"/>
  <c r="C17"/>
  <c r="F32" i="11"/>
  <c r="F25"/>
  <c r="F18"/>
  <c r="F11"/>
  <c r="C15" i="1"/>
  <c r="C14"/>
  <c r="C13"/>
  <c r="C12"/>
  <c r="C11"/>
  <c r="G69" i="12" l="1"/>
  <c r="F69"/>
  <c r="E69"/>
  <c r="D69"/>
  <c r="C69"/>
  <c r="G70"/>
  <c r="F70"/>
  <c r="E70"/>
  <c r="D70"/>
  <c r="C70"/>
  <c r="BJ14" i="2"/>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D14"/>
  <c r="C14"/>
  <c r="BJ13"/>
  <c r="BI13"/>
  <c r="BH13"/>
  <c r="BG13"/>
  <c r="BF13"/>
  <c r="BE13"/>
  <c r="BD13"/>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G13"/>
  <c r="F13"/>
  <c r="E13"/>
  <c r="D13"/>
  <c r="C13"/>
  <c r="BJ9"/>
  <c r="BI9"/>
  <c r="BH9"/>
  <c r="BG9"/>
  <c r="BF9"/>
  <c r="BE9"/>
  <c r="BD9"/>
  <c r="BC9"/>
  <c r="BB9"/>
  <c r="BA9"/>
  <c r="AZ9"/>
  <c r="AY9"/>
  <c r="AX9"/>
  <c r="AW9"/>
  <c r="AV9"/>
  <c r="AU9"/>
  <c r="AT9"/>
  <c r="AS9"/>
  <c r="AR9"/>
  <c r="AQ9"/>
  <c r="AP9"/>
  <c r="AO9"/>
  <c r="AN9"/>
  <c r="AM9"/>
  <c r="AL9"/>
  <c r="AK9"/>
  <c r="AJ9"/>
  <c r="AI9"/>
  <c r="AH9"/>
  <c r="AG9"/>
  <c r="AF9"/>
  <c r="AE9"/>
  <c r="AD9"/>
  <c r="AC9"/>
  <c r="AB9"/>
  <c r="AA9"/>
  <c r="Z9"/>
  <c r="Y9"/>
  <c r="X9"/>
  <c r="W9"/>
  <c r="V9"/>
  <c r="U9"/>
  <c r="T9"/>
  <c r="S9"/>
  <c r="R9"/>
  <c r="Q9"/>
  <c r="P9"/>
  <c r="O9"/>
  <c r="N9"/>
  <c r="M9"/>
  <c r="L9"/>
  <c r="K9"/>
  <c r="J9"/>
  <c r="I9"/>
  <c r="H9"/>
  <c r="G9"/>
  <c r="F9"/>
  <c r="E9"/>
  <c r="D9"/>
  <c r="C9"/>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D8"/>
  <c r="C8"/>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D7"/>
  <c r="C7"/>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D6"/>
  <c r="C6"/>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D5"/>
  <c r="C5"/>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D4"/>
  <c r="C4"/>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D3"/>
  <c r="C3"/>
  <c r="D13" i="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C14"/>
  <c r="C13"/>
  <c r="BJ9"/>
  <c r="BI9"/>
  <c r="BH9"/>
  <c r="BG9"/>
  <c r="BF9"/>
  <c r="BE9"/>
  <c r="BD9"/>
  <c r="BC9"/>
  <c r="BB9"/>
  <c r="BA9"/>
  <c r="AZ9"/>
  <c r="AY9"/>
  <c r="AX9"/>
  <c r="AW9"/>
  <c r="AV9"/>
  <c r="AU9"/>
  <c r="AT9"/>
  <c r="AS9"/>
  <c r="AR9"/>
  <c r="AQ9"/>
  <c r="AP9"/>
  <c r="AO9"/>
  <c r="AN9"/>
  <c r="AM9"/>
  <c r="AL9"/>
  <c r="AK9"/>
  <c r="AJ9"/>
  <c r="AI9"/>
  <c r="AH9"/>
  <c r="AG9"/>
  <c r="AF9"/>
  <c r="AE9"/>
  <c r="AD9"/>
  <c r="AC9"/>
  <c r="AB9"/>
  <c r="AA9"/>
  <c r="Z9"/>
  <c r="Y9"/>
  <c r="X9"/>
  <c r="W9"/>
  <c r="V9"/>
  <c r="U9"/>
  <c r="T9"/>
  <c r="S9"/>
  <c r="R9"/>
  <c r="Q9"/>
  <c r="P9"/>
  <c r="O9"/>
  <c r="N9"/>
  <c r="M9"/>
  <c r="L9"/>
  <c r="K9"/>
  <c r="J9"/>
  <c r="I9"/>
  <c r="H9"/>
  <c r="G9"/>
  <c r="F9"/>
  <c r="E9"/>
  <c r="D9"/>
  <c r="C9"/>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D8"/>
  <c r="C8"/>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D7"/>
  <c r="C7"/>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D6"/>
  <c r="C6"/>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D5"/>
  <c r="C5"/>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D4"/>
  <c r="C4"/>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D3"/>
  <c r="C3"/>
  <c r="C6" i="1" l="1"/>
  <c r="D6"/>
  <c r="D15" i="12"/>
  <c r="T2" i="7" s="1"/>
  <c r="E15" i="12"/>
  <c r="U2" i="7" s="1"/>
  <c r="F15" i="12"/>
  <c r="V2" i="7" s="1"/>
  <c r="G15" i="12"/>
  <c r="W2" i="7" s="1"/>
  <c r="H15" i="12"/>
  <c r="X2" i="7" s="1"/>
  <c r="I15" i="12"/>
  <c r="Y2" i="7" s="1"/>
  <c r="J15" i="12"/>
  <c r="Z2" i="7" s="1"/>
  <c r="K15" i="12"/>
  <c r="AA2" i="7" s="1"/>
  <c r="L15" i="12"/>
  <c r="AB2" i="7" s="1"/>
  <c r="M15" i="12"/>
  <c r="AC2" i="7" s="1"/>
  <c r="N15" i="12"/>
  <c r="AD2" i="7" s="1"/>
  <c r="O15" i="12"/>
  <c r="S3" i="7" s="1"/>
  <c r="P15" i="12"/>
  <c r="T3" i="7" s="1"/>
  <c r="Q15" i="12"/>
  <c r="U3" i="7" s="1"/>
  <c r="R15" i="12"/>
  <c r="V3" i="7" s="1"/>
  <c r="S15" i="12"/>
  <c r="W3" i="7" s="1"/>
  <c r="T15" i="12"/>
  <c r="X3" i="7" s="1"/>
  <c r="U15" i="12"/>
  <c r="Y3" i="7" s="1"/>
  <c r="V15" i="12"/>
  <c r="Z3" i="7" s="1"/>
  <c r="W15" i="12"/>
  <c r="AA3" i="7" s="1"/>
  <c r="X15" i="12"/>
  <c r="AB3" i="7" s="1"/>
  <c r="Y15" i="12"/>
  <c r="AC3" i="7" s="1"/>
  <c r="Z15" i="12"/>
  <c r="AD3" i="7" s="1"/>
  <c r="AA15" i="12"/>
  <c r="S4" i="7" s="1"/>
  <c r="AB15" i="12"/>
  <c r="T4" i="7" s="1"/>
  <c r="AC15" i="12"/>
  <c r="U4" i="7" s="1"/>
  <c r="AD15" i="12"/>
  <c r="V4" i="7" s="1"/>
  <c r="AE15" i="12"/>
  <c r="W4" i="7" s="1"/>
  <c r="AF15" i="12"/>
  <c r="X4" i="7" s="1"/>
  <c r="AG15" i="12"/>
  <c r="Y4" i="7" s="1"/>
  <c r="AH15" i="12"/>
  <c r="Z4" i="7" s="1"/>
  <c r="AI15" i="12"/>
  <c r="AA4" i="7" s="1"/>
  <c r="AJ15" i="12"/>
  <c r="AB4" i="7" s="1"/>
  <c r="AK15" i="12"/>
  <c r="AC4" i="7" s="1"/>
  <c r="AL15" i="12"/>
  <c r="AD4" i="7" s="1"/>
  <c r="AM15" i="12"/>
  <c r="S5" i="7" s="1"/>
  <c r="AN15" i="12"/>
  <c r="T5" i="7" s="1"/>
  <c r="AO15" i="12"/>
  <c r="U5" i="7" s="1"/>
  <c r="AP15" i="12"/>
  <c r="V5" i="7" s="1"/>
  <c r="AQ15" i="12"/>
  <c r="W5" i="7" s="1"/>
  <c r="AR15" i="12"/>
  <c r="X5" i="7" s="1"/>
  <c r="AS15" i="12"/>
  <c r="Y5" i="7" s="1"/>
  <c r="AT15" i="12"/>
  <c r="Z5" i="7" s="1"/>
  <c r="AU15" i="12"/>
  <c r="AA5" i="7" s="1"/>
  <c r="AV15" i="12"/>
  <c r="AB5" i="7" s="1"/>
  <c r="AW15" i="12"/>
  <c r="AC5" i="7" s="1"/>
  <c r="AX15" i="12"/>
  <c r="AD5" i="7" s="1"/>
  <c r="AY15" i="12"/>
  <c r="S6" i="7" s="1"/>
  <c r="AZ15" i="12"/>
  <c r="T6" i="7" s="1"/>
  <c r="BA15" i="12"/>
  <c r="U6" i="7" s="1"/>
  <c r="BB15" i="12"/>
  <c r="V6" i="7" s="1"/>
  <c r="BC15" i="12"/>
  <c r="W6" i="7" s="1"/>
  <c r="BD15" i="12"/>
  <c r="X6" i="7" s="1"/>
  <c r="BE15" i="12"/>
  <c r="Y6" i="7" s="1"/>
  <c r="BF15" i="12"/>
  <c r="Z6" i="7" s="1"/>
  <c r="BG15" i="12"/>
  <c r="AA6" i="7" s="1"/>
  <c r="BH15" i="12"/>
  <c r="AB6" i="7" s="1"/>
  <c r="BI15" i="12"/>
  <c r="AC6" i="7" s="1"/>
  <c r="BJ15" i="12"/>
  <c r="AD6" i="7" s="1"/>
  <c r="C15" i="12"/>
  <c r="S2" i="7" s="1"/>
  <c r="G60" i="12" l="1"/>
  <c r="G71" s="1"/>
  <c r="F60"/>
  <c r="F71" s="1"/>
  <c r="E60"/>
  <c r="E71" s="1"/>
  <c r="D60"/>
  <c r="D71" s="1"/>
  <c r="C60"/>
  <c r="C71" s="1"/>
  <c r="G59"/>
  <c r="F59"/>
  <c r="E59"/>
  <c r="D59"/>
  <c r="C59"/>
  <c r="BJ27"/>
  <c r="BI27"/>
  <c r="BH27"/>
  <c r="BG27"/>
  <c r="BF27"/>
  <c r="BE27"/>
  <c r="BD27"/>
  <c r="BC27"/>
  <c r="BB27"/>
  <c r="BA27"/>
  <c r="AZ27"/>
  <c r="AY27"/>
  <c r="AX27"/>
  <c r="AW27"/>
  <c r="AV27"/>
  <c r="AU27"/>
  <c r="AT27"/>
  <c r="AS27"/>
  <c r="AR27"/>
  <c r="AQ27"/>
  <c r="AP27"/>
  <c r="AO27"/>
  <c r="AN27"/>
  <c r="AM27"/>
  <c r="AL27"/>
  <c r="AK27"/>
  <c r="AJ27"/>
  <c r="AI27"/>
  <c r="AH27"/>
  <c r="AG27"/>
  <c r="AF27"/>
  <c r="AE27"/>
  <c r="AD27"/>
  <c r="AC27"/>
  <c r="AB27"/>
  <c r="AA27"/>
  <c r="Z27"/>
  <c r="Y27"/>
  <c r="X27"/>
  <c r="W27"/>
  <c r="V27"/>
  <c r="U27"/>
  <c r="T27"/>
  <c r="S27"/>
  <c r="R27"/>
  <c r="Q27"/>
  <c r="P27"/>
  <c r="O27"/>
  <c r="N27"/>
  <c r="M27"/>
  <c r="L27"/>
  <c r="K27"/>
  <c r="J27"/>
  <c r="I27"/>
  <c r="H27"/>
  <c r="G27"/>
  <c r="F27"/>
  <c r="E27"/>
  <c r="D27"/>
  <c r="C27"/>
  <c r="AC40"/>
  <c r="AB40"/>
  <c r="AA40"/>
  <c r="Z40"/>
  <c r="Y40"/>
  <c r="X40"/>
  <c r="W40"/>
  <c r="V40"/>
  <c r="U40"/>
  <c r="T40"/>
  <c r="S40"/>
  <c r="R40"/>
  <c r="Q40"/>
  <c r="P40"/>
  <c r="O40"/>
  <c r="N40"/>
  <c r="M40"/>
  <c r="L40"/>
  <c r="K40"/>
  <c r="J40"/>
  <c r="I40"/>
  <c r="H40"/>
  <c r="G40"/>
  <c r="F40"/>
  <c r="E40"/>
  <c r="D40"/>
  <c r="C40"/>
  <c r="BJ39"/>
  <c r="BI39"/>
  <c r="BH39"/>
  <c r="BG39"/>
  <c r="BF39"/>
  <c r="BE39"/>
  <c r="BD39"/>
  <c r="BC39"/>
  <c r="BB39"/>
  <c r="BA39"/>
  <c r="AZ39"/>
  <c r="AY39"/>
  <c r="AX39"/>
  <c r="AW39"/>
  <c r="AV39"/>
  <c r="AU39"/>
  <c r="AT39"/>
  <c r="AS39"/>
  <c r="AR39"/>
  <c r="AQ39"/>
  <c r="AP39"/>
  <c r="AO39"/>
  <c r="AN39"/>
  <c r="AM39"/>
  <c r="AL39"/>
  <c r="AK39"/>
  <c r="AJ39"/>
  <c r="AI39"/>
  <c r="AH39"/>
  <c r="AG39"/>
  <c r="AF39"/>
  <c r="AE39"/>
  <c r="AD39"/>
  <c r="AC39"/>
  <c r="AB39"/>
  <c r="AA39"/>
  <c r="Z39"/>
  <c r="Y39"/>
  <c r="X39"/>
  <c r="W39"/>
  <c r="V39"/>
  <c r="U39"/>
  <c r="T39"/>
  <c r="S39"/>
  <c r="R39"/>
  <c r="Q39"/>
  <c r="P39"/>
  <c r="O39"/>
  <c r="N39"/>
  <c r="M39"/>
  <c r="L39"/>
  <c r="K39"/>
  <c r="J39"/>
  <c r="I39"/>
  <c r="H39"/>
  <c r="G39"/>
  <c r="F39"/>
  <c r="E39"/>
  <c r="D39"/>
  <c r="C39"/>
  <c r="BJ38"/>
  <c r="BI38"/>
  <c r="BH38"/>
  <c r="BG38"/>
  <c r="BF38"/>
  <c r="BE38"/>
  <c r="BD38"/>
  <c r="BC38"/>
  <c r="BB38"/>
  <c r="BA38"/>
  <c r="AZ38"/>
  <c r="AY38"/>
  <c r="AX38"/>
  <c r="AW38"/>
  <c r="AV38"/>
  <c r="AU38"/>
  <c r="AT38"/>
  <c r="AS38"/>
  <c r="AR38"/>
  <c r="AQ38"/>
  <c r="AP38"/>
  <c r="AO38"/>
  <c r="AN38"/>
  <c r="AM38"/>
  <c r="AL38"/>
  <c r="AK38"/>
  <c r="AJ38"/>
  <c r="AI38"/>
  <c r="AH38"/>
  <c r="AG38"/>
  <c r="AF38"/>
  <c r="AE38"/>
  <c r="AD38"/>
  <c r="AC38"/>
  <c r="AB38"/>
  <c r="AA38"/>
  <c r="Z38"/>
  <c r="Y38"/>
  <c r="X38"/>
  <c r="W38"/>
  <c r="V38"/>
  <c r="U38"/>
  <c r="T38"/>
  <c r="S38"/>
  <c r="R38"/>
  <c r="Q38"/>
  <c r="P38"/>
  <c r="O38"/>
  <c r="N38"/>
  <c r="M38"/>
  <c r="L38"/>
  <c r="K38"/>
  <c r="J38"/>
  <c r="I38"/>
  <c r="H38"/>
  <c r="G38"/>
  <c r="F38"/>
  <c r="E38"/>
  <c r="D38"/>
  <c r="C38"/>
  <c r="BJ37"/>
  <c r="BI37"/>
  <c r="BH37"/>
  <c r="BG37"/>
  <c r="BF37"/>
  <c r="BE37"/>
  <c r="BD37"/>
  <c r="BC37"/>
  <c r="BB37"/>
  <c r="BA37"/>
  <c r="AZ37"/>
  <c r="AY37"/>
  <c r="AX37"/>
  <c r="AW37"/>
  <c r="AV37"/>
  <c r="AU37"/>
  <c r="AT37"/>
  <c r="AS37"/>
  <c r="AR37"/>
  <c r="AQ37"/>
  <c r="AP37"/>
  <c r="AO37"/>
  <c r="AN37"/>
  <c r="AM37"/>
  <c r="AL37"/>
  <c r="AK37"/>
  <c r="AJ37"/>
  <c r="AI37"/>
  <c r="AH37"/>
  <c r="AG37"/>
  <c r="AF37"/>
  <c r="AE37"/>
  <c r="AD37"/>
  <c r="AC37"/>
  <c r="AB37"/>
  <c r="AA37"/>
  <c r="Z37"/>
  <c r="Y37"/>
  <c r="X37"/>
  <c r="W37"/>
  <c r="V37"/>
  <c r="U37"/>
  <c r="T37"/>
  <c r="S37"/>
  <c r="R37"/>
  <c r="Q37"/>
  <c r="P37"/>
  <c r="O37"/>
  <c r="N37"/>
  <c r="M37"/>
  <c r="L37"/>
  <c r="K37"/>
  <c r="J37"/>
  <c r="I37"/>
  <c r="H37"/>
  <c r="G37"/>
  <c r="F37"/>
  <c r="E37"/>
  <c r="D37"/>
  <c r="C37"/>
  <c r="BJ36"/>
  <c r="BJ41" s="1"/>
  <c r="BJ44" s="1"/>
  <c r="BI36"/>
  <c r="BI41" s="1"/>
  <c r="BI44" s="1"/>
  <c r="BH36"/>
  <c r="BH41" s="1"/>
  <c r="BH44" s="1"/>
  <c r="BG36"/>
  <c r="BG41" s="1"/>
  <c r="BG44" s="1"/>
  <c r="BF36"/>
  <c r="BF41" s="1"/>
  <c r="BF44" s="1"/>
  <c r="BE36"/>
  <c r="BE41" s="1"/>
  <c r="BE44" s="1"/>
  <c r="BD36"/>
  <c r="BD41" s="1"/>
  <c r="BD44" s="1"/>
  <c r="BC36"/>
  <c r="BC41" s="1"/>
  <c r="BC44" s="1"/>
  <c r="BB36"/>
  <c r="BB41" s="1"/>
  <c r="BB44" s="1"/>
  <c r="BA36"/>
  <c r="BA41" s="1"/>
  <c r="BA44" s="1"/>
  <c r="AZ36"/>
  <c r="AZ41" s="1"/>
  <c r="AZ44" s="1"/>
  <c r="AY36"/>
  <c r="AY41" s="1"/>
  <c r="AY44" s="1"/>
  <c r="AX36"/>
  <c r="AX41" s="1"/>
  <c r="AX44" s="1"/>
  <c r="AW36"/>
  <c r="AW41" s="1"/>
  <c r="AW44" s="1"/>
  <c r="AV36"/>
  <c r="AV41" s="1"/>
  <c r="AV44" s="1"/>
  <c r="AU36"/>
  <c r="AU41" s="1"/>
  <c r="AU44" s="1"/>
  <c r="AT36"/>
  <c r="AT41" s="1"/>
  <c r="AT44" s="1"/>
  <c r="AS36"/>
  <c r="AS41" s="1"/>
  <c r="AS44" s="1"/>
  <c r="AR36"/>
  <c r="AR41" s="1"/>
  <c r="AR44" s="1"/>
  <c r="AQ36"/>
  <c r="AQ41" s="1"/>
  <c r="AQ44" s="1"/>
  <c r="AP36"/>
  <c r="AP41" s="1"/>
  <c r="AP44" s="1"/>
  <c r="AO36"/>
  <c r="AO41" s="1"/>
  <c r="AO44" s="1"/>
  <c r="AN36"/>
  <c r="AN41" s="1"/>
  <c r="AN44" s="1"/>
  <c r="AM36"/>
  <c r="AM41" s="1"/>
  <c r="AM44" s="1"/>
  <c r="AL36"/>
  <c r="AL41" s="1"/>
  <c r="AL44" s="1"/>
  <c r="AK36"/>
  <c r="AK41" s="1"/>
  <c r="AK44" s="1"/>
  <c r="AJ36"/>
  <c r="AJ41" s="1"/>
  <c r="AJ44" s="1"/>
  <c r="AI36"/>
  <c r="AI41" s="1"/>
  <c r="AI44" s="1"/>
  <c r="AH36"/>
  <c r="AH41" s="1"/>
  <c r="AH44" s="1"/>
  <c r="AG36"/>
  <c r="AG41" s="1"/>
  <c r="AG44" s="1"/>
  <c r="AF36"/>
  <c r="AF41" s="1"/>
  <c r="AF44" s="1"/>
  <c r="AE36"/>
  <c r="AE41" s="1"/>
  <c r="AE44" s="1"/>
  <c r="AD36"/>
  <c r="AD41" s="1"/>
  <c r="AD44" s="1"/>
  <c r="AC36"/>
  <c r="AC41" s="1"/>
  <c r="AC44" s="1"/>
  <c r="AB36"/>
  <c r="AB41" s="1"/>
  <c r="AB44" s="1"/>
  <c r="AA36"/>
  <c r="AA41" s="1"/>
  <c r="AA44" s="1"/>
  <c r="Z36"/>
  <c r="Z41" s="1"/>
  <c r="Z44" s="1"/>
  <c r="Y36"/>
  <c r="Y41" s="1"/>
  <c r="Y44" s="1"/>
  <c r="X36"/>
  <c r="W36"/>
  <c r="W41" s="1"/>
  <c r="W44" s="1"/>
  <c r="V36"/>
  <c r="V41" s="1"/>
  <c r="V44" s="1"/>
  <c r="U36"/>
  <c r="U41" s="1"/>
  <c r="U44" s="1"/>
  <c r="T36"/>
  <c r="T41" s="1"/>
  <c r="T44" s="1"/>
  <c r="S36"/>
  <c r="S41" s="1"/>
  <c r="S44" s="1"/>
  <c r="R36"/>
  <c r="R41" s="1"/>
  <c r="R44" s="1"/>
  <c r="Q36"/>
  <c r="Q41" s="1"/>
  <c r="Q44" s="1"/>
  <c r="P36"/>
  <c r="P41" s="1"/>
  <c r="P44" s="1"/>
  <c r="O36"/>
  <c r="O41" s="1"/>
  <c r="O44" s="1"/>
  <c r="N36"/>
  <c r="N41" s="1"/>
  <c r="N44" s="1"/>
  <c r="M36"/>
  <c r="M41" s="1"/>
  <c r="M44" s="1"/>
  <c r="L36"/>
  <c r="L41" s="1"/>
  <c r="L44" s="1"/>
  <c r="K36"/>
  <c r="K41" s="1"/>
  <c r="K44" s="1"/>
  <c r="J36"/>
  <c r="J41" s="1"/>
  <c r="J44" s="1"/>
  <c r="I36"/>
  <c r="I41" s="1"/>
  <c r="I44" s="1"/>
  <c r="H36"/>
  <c r="H41" s="1"/>
  <c r="H44" s="1"/>
  <c r="G36"/>
  <c r="G41" s="1"/>
  <c r="G44" s="1"/>
  <c r="F36"/>
  <c r="F41" s="1"/>
  <c r="F44" s="1"/>
  <c r="E36"/>
  <c r="E41" s="1"/>
  <c r="E44" s="1"/>
  <c r="D36"/>
  <c r="D41" s="1"/>
  <c r="D44" s="1"/>
  <c r="C36"/>
  <c r="C41" s="1"/>
  <c r="C44" s="1"/>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S9" i="7" s="1"/>
  <c r="C2" s="1"/>
  <c r="N19" i="12"/>
  <c r="M19"/>
  <c r="L19"/>
  <c r="K19"/>
  <c r="J19"/>
  <c r="I19"/>
  <c r="H19"/>
  <c r="G19"/>
  <c r="F19"/>
  <c r="E19"/>
  <c r="D19"/>
  <c r="C19"/>
  <c r="F72" l="1"/>
  <c r="F73" s="1"/>
  <c r="E72"/>
  <c r="E73" s="1"/>
  <c r="D72"/>
  <c r="D73" s="1"/>
  <c r="C72"/>
  <c r="C73" s="1"/>
  <c r="G72"/>
  <c r="G73" s="1"/>
  <c r="C4" i="7"/>
  <c r="C5"/>
  <c r="C6"/>
  <c r="C3"/>
  <c r="X41" i="12"/>
  <c r="X44" s="1"/>
  <c r="C26"/>
  <c r="D62"/>
  <c r="D63" s="1"/>
  <c r="C62"/>
  <c r="C63" s="1"/>
  <c r="E62"/>
  <c r="E63" s="1"/>
  <c r="F62"/>
  <c r="F63" s="1"/>
  <c r="G62"/>
  <c r="G63" s="1"/>
  <c r="F61"/>
  <c r="E61"/>
  <c r="D61"/>
  <c r="C61"/>
  <c r="G61"/>
  <c r="E26" l="1"/>
  <c r="U9" i="7"/>
  <c r="G65" i="12"/>
  <c r="G66" s="1"/>
  <c r="C65"/>
  <c r="C66" s="1"/>
  <c r="F65"/>
  <c r="F66" s="1"/>
  <c r="E65"/>
  <c r="E66" s="1"/>
  <c r="I26"/>
  <c r="U26" s="1"/>
  <c r="AG26" s="1"/>
  <c r="Y9" i="7"/>
  <c r="H26" i="12"/>
  <c r="X9" i="7"/>
  <c r="L26" i="12"/>
  <c r="AB9" i="7"/>
  <c r="J26" i="12"/>
  <c r="Z9" i="7"/>
  <c r="M26" i="12"/>
  <c r="Y26" s="1"/>
  <c r="AK26" s="1"/>
  <c r="AC9" i="7"/>
  <c r="F26" i="12"/>
  <c r="V9" i="7"/>
  <c r="G26" i="12"/>
  <c r="S26" s="1"/>
  <c r="W9" i="7"/>
  <c r="D26" i="12"/>
  <c r="T9" i="7"/>
  <c r="K26" i="12"/>
  <c r="W26" s="1"/>
  <c r="AA9" i="7"/>
  <c r="N26" i="12"/>
  <c r="Z26" s="1"/>
  <c r="AL26" s="1"/>
  <c r="AD9" i="7"/>
  <c r="Q26" i="12"/>
  <c r="D65"/>
  <c r="D66" s="1"/>
  <c r="AE26"/>
  <c r="O26"/>
  <c r="V26" l="1"/>
  <c r="AH26" s="1"/>
  <c r="AT26" s="1"/>
  <c r="R26"/>
  <c r="R29" s="1"/>
  <c r="AC26"/>
  <c r="K29"/>
  <c r="AI26"/>
  <c r="T26"/>
  <c r="T29" s="1"/>
  <c r="S29"/>
  <c r="L29"/>
  <c r="D29"/>
  <c r="M29"/>
  <c r="H29"/>
  <c r="I29"/>
  <c r="J6" i="7"/>
  <c r="J2"/>
  <c r="J5"/>
  <c r="J4"/>
  <c r="J3"/>
  <c r="C29" i="12"/>
  <c r="J29"/>
  <c r="F29"/>
  <c r="N3" i="7"/>
  <c r="N6"/>
  <c r="N2"/>
  <c r="N5"/>
  <c r="N4"/>
  <c r="E29" i="12"/>
  <c r="G4" i="7"/>
  <c r="G3"/>
  <c r="G6"/>
  <c r="G2"/>
  <c r="G5"/>
  <c r="M4"/>
  <c r="M2"/>
  <c r="M5"/>
  <c r="M6"/>
  <c r="M3"/>
  <c r="L2"/>
  <c r="L4"/>
  <c r="L6"/>
  <c r="L3"/>
  <c r="L5"/>
  <c r="I4"/>
  <c r="I6"/>
  <c r="I5"/>
  <c r="I2"/>
  <c r="I3"/>
  <c r="P26" i="12"/>
  <c r="AB26" s="1"/>
  <c r="AN26" s="1"/>
  <c r="X26"/>
  <c r="F5" i="7"/>
  <c r="F4"/>
  <c r="F3"/>
  <c r="F6"/>
  <c r="F2"/>
  <c r="H3"/>
  <c r="H4"/>
  <c r="H6"/>
  <c r="H2"/>
  <c r="H5"/>
  <c r="Y29" i="12"/>
  <c r="D2" i="7"/>
  <c r="D5"/>
  <c r="D4"/>
  <c r="D6"/>
  <c r="D3"/>
  <c r="Q29" i="12"/>
  <c r="K5" i="7"/>
  <c r="K4"/>
  <c r="K3"/>
  <c r="K6"/>
  <c r="K2"/>
  <c r="E4"/>
  <c r="E2"/>
  <c r="E5"/>
  <c r="E6"/>
  <c r="E3"/>
  <c r="G67" i="12"/>
  <c r="D67"/>
  <c r="D77" s="1"/>
  <c r="E67"/>
  <c r="E77" s="1"/>
  <c r="C67"/>
  <c r="C77" s="1"/>
  <c r="F67"/>
  <c r="F77" s="1"/>
  <c r="AW26"/>
  <c r="AX26"/>
  <c r="AA26"/>
  <c r="AO26"/>
  <c r="AQ26"/>
  <c r="AU26"/>
  <c r="AS26"/>
  <c r="AD26" l="1"/>
  <c r="AP26" s="1"/>
  <c r="V29"/>
  <c r="AH29"/>
  <c r="AF26"/>
  <c r="AF29" s="1"/>
  <c r="W29"/>
  <c r="AB29"/>
  <c r="AG29"/>
  <c r="AE29"/>
  <c r="AC29"/>
  <c r="AL29"/>
  <c r="AK29"/>
  <c r="M50"/>
  <c r="M51" s="1"/>
  <c r="G29"/>
  <c r="Z29"/>
  <c r="U29"/>
  <c r="N29"/>
  <c r="AI29"/>
  <c r="K50"/>
  <c r="K51" s="1"/>
  <c r="AD29"/>
  <c r="F50"/>
  <c r="F51" s="1"/>
  <c r="O29"/>
  <c r="J50"/>
  <c r="J51" s="1"/>
  <c r="AJ26"/>
  <c r="E50"/>
  <c r="E51" s="1"/>
  <c r="H50"/>
  <c r="H51" s="1"/>
  <c r="G50"/>
  <c r="G74"/>
  <c r="BA26"/>
  <c r="BG26"/>
  <c r="BC26"/>
  <c r="BB26"/>
  <c r="AM26"/>
  <c r="BE26"/>
  <c r="BF26"/>
  <c r="BJ26"/>
  <c r="AZ26"/>
  <c r="BI26"/>
  <c r="AR26" l="1"/>
  <c r="C31"/>
  <c r="BD26"/>
  <c r="S50"/>
  <c r="S51" s="1"/>
  <c r="S52" s="1"/>
  <c r="G51"/>
  <c r="G52" s="1"/>
  <c r="I50"/>
  <c r="I51" s="1"/>
  <c r="I52" s="1"/>
  <c r="Y50"/>
  <c r="Y51" s="1"/>
  <c r="M52"/>
  <c r="AW29"/>
  <c r="AS29"/>
  <c r="AO29"/>
  <c r="AV26"/>
  <c r="P29"/>
  <c r="D50"/>
  <c r="D51" s="1"/>
  <c r="BI29"/>
  <c r="BA29"/>
  <c r="W50"/>
  <c r="W51" s="1"/>
  <c r="K52"/>
  <c r="AN29"/>
  <c r="AT29"/>
  <c r="AA29"/>
  <c r="AQ29"/>
  <c r="AU29"/>
  <c r="AR29"/>
  <c r="Q50"/>
  <c r="Q51" s="1"/>
  <c r="E52"/>
  <c r="C50"/>
  <c r="C51" s="1"/>
  <c r="N50"/>
  <c r="N51" s="1"/>
  <c r="AX29"/>
  <c r="AP29"/>
  <c r="R50"/>
  <c r="R51" s="1"/>
  <c r="F52"/>
  <c r="BJ29"/>
  <c r="BE29"/>
  <c r="BB29"/>
  <c r="X29"/>
  <c r="AZ29"/>
  <c r="BF29"/>
  <c r="BC29"/>
  <c r="BG29"/>
  <c r="BD29"/>
  <c r="T50"/>
  <c r="T51" s="1"/>
  <c r="H52"/>
  <c r="V50"/>
  <c r="V51" s="1"/>
  <c r="J52"/>
  <c r="AY26"/>
  <c r="AE50" l="1"/>
  <c r="AE51" s="1"/>
  <c r="U50"/>
  <c r="U51" s="1"/>
  <c r="U52" s="1"/>
  <c r="O50"/>
  <c r="O51" s="1"/>
  <c r="C52"/>
  <c r="AQ50"/>
  <c r="AQ51" s="1"/>
  <c r="AE52"/>
  <c r="AF50"/>
  <c r="AF51" s="1"/>
  <c r="T52"/>
  <c r="P50"/>
  <c r="P51" s="1"/>
  <c r="D52"/>
  <c r="BH26"/>
  <c r="AM29"/>
  <c r="AC50"/>
  <c r="AC51" s="1"/>
  <c r="Q52"/>
  <c r="AG50"/>
  <c r="AG51" s="1"/>
  <c r="AJ29"/>
  <c r="E31" s="1"/>
  <c r="L50"/>
  <c r="L51" s="1"/>
  <c r="AK50"/>
  <c r="AK51" s="1"/>
  <c r="Y52"/>
  <c r="AD50"/>
  <c r="AD51" s="1"/>
  <c r="R52"/>
  <c r="AI50"/>
  <c r="AI51" s="1"/>
  <c r="W52"/>
  <c r="Z50"/>
  <c r="Z51" s="1"/>
  <c r="N52"/>
  <c r="AY29"/>
  <c r="AH50"/>
  <c r="AH51" s="1"/>
  <c r="V52"/>
  <c r="D31"/>
  <c r="BC50" l="1"/>
  <c r="AQ52"/>
  <c r="AT50"/>
  <c r="AT51" s="1"/>
  <c r="AH52"/>
  <c r="AW50"/>
  <c r="AW51" s="1"/>
  <c r="AK52"/>
  <c r="BH29"/>
  <c r="G31" s="1"/>
  <c r="G77" s="1"/>
  <c r="AR50"/>
  <c r="AR51" s="1"/>
  <c r="AF52"/>
  <c r="AA50"/>
  <c r="AA51" s="1"/>
  <c r="O52"/>
  <c r="X50"/>
  <c r="X51" s="1"/>
  <c r="L52"/>
  <c r="C54" s="1"/>
  <c r="C78" s="1"/>
  <c r="C79" s="1"/>
  <c r="AB50"/>
  <c r="AB51" s="1"/>
  <c r="P52"/>
  <c r="AL50"/>
  <c r="AL51" s="1"/>
  <c r="Z52"/>
  <c r="AP50"/>
  <c r="AP51" s="1"/>
  <c r="AD52"/>
  <c r="AS50"/>
  <c r="AS51" s="1"/>
  <c r="AG52"/>
  <c r="AU50"/>
  <c r="AU51" s="1"/>
  <c r="AI52"/>
  <c r="AO50"/>
  <c r="AO51" s="1"/>
  <c r="AC52"/>
  <c r="AV29"/>
  <c r="F31" s="1"/>
  <c r="BC51" l="1"/>
  <c r="BC52" s="1"/>
  <c r="BE50"/>
  <c r="AS52"/>
  <c r="AM50"/>
  <c r="AM51" s="1"/>
  <c r="AA52"/>
  <c r="BF50"/>
  <c r="AT52"/>
  <c r="BG50"/>
  <c r="AU52"/>
  <c r="BB50"/>
  <c r="AP52"/>
  <c r="AN50"/>
  <c r="AN51" s="1"/>
  <c r="AB52"/>
  <c r="BA50"/>
  <c r="AO52"/>
  <c r="AX50"/>
  <c r="AX51" s="1"/>
  <c r="AL52"/>
  <c r="AJ50"/>
  <c r="AJ51" s="1"/>
  <c r="X52"/>
  <c r="BD50"/>
  <c r="AR52"/>
  <c r="BI50"/>
  <c r="AW52"/>
  <c r="BI51" l="1"/>
  <c r="BI52" s="1"/>
  <c r="BD51"/>
  <c r="BD52" s="1"/>
  <c r="BG51"/>
  <c r="BG52" s="1"/>
  <c r="BA51"/>
  <c r="BA52" s="1"/>
  <c r="BB51"/>
  <c r="BB52" s="1"/>
  <c r="BF51"/>
  <c r="BF52" s="1"/>
  <c r="BE51"/>
  <c r="BE52" s="1"/>
  <c r="AZ50"/>
  <c r="AN52"/>
  <c r="AY50"/>
  <c r="AM52"/>
  <c r="D54"/>
  <c r="D78" s="1"/>
  <c r="D79" s="1"/>
  <c r="BJ50"/>
  <c r="AX52"/>
  <c r="AV50"/>
  <c r="AV51" s="1"/>
  <c r="AJ52"/>
  <c r="D53" i="11"/>
  <c r="D52"/>
  <c r="D51"/>
  <c r="D50"/>
  <c r="C53"/>
  <c r="C52"/>
  <c r="C51"/>
  <c r="C50"/>
  <c r="E3" i="10"/>
  <c r="G13" i="5"/>
  <c r="C49" i="11"/>
  <c r="F13" i="10"/>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E13"/>
  <c r="AY51" i="12" l="1"/>
  <c r="AY52" s="1"/>
  <c r="AZ51"/>
  <c r="AZ52" s="1"/>
  <c r="BJ51"/>
  <c r="BJ52" s="1"/>
  <c r="E54"/>
  <c r="E78" s="1"/>
  <c r="E79" s="1"/>
  <c r="BH50"/>
  <c r="AV52"/>
  <c r="F54" s="1"/>
  <c r="F78" s="1"/>
  <c r="F79" s="1"/>
  <c r="D49" i="11"/>
  <c r="BH51" i="12" l="1"/>
  <c r="BH52" s="1"/>
  <c r="G54" s="1"/>
  <c r="G78" s="1"/>
  <c r="G79" s="1"/>
  <c r="CZ14" i="10"/>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E4"/>
  <c r="E5"/>
  <c r="E6"/>
  <c r="E7"/>
  <c r="E8"/>
  <c r="E9"/>
  <c r="G81" i="12" l="1"/>
  <c r="E14" i="13"/>
  <c r="A20" i="10"/>
  <c r="A21" s="1"/>
  <c r="A22" s="1"/>
  <c r="CZ12"/>
  <c r="CY12"/>
  <c r="CX12"/>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9"/>
  <c r="E12"/>
  <c r="CX12" i="9"/>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AM34" i="8"/>
  <c r="AL34"/>
  <c r="AK34"/>
  <c r="AJ34"/>
  <c r="AI34"/>
  <c r="AH34"/>
  <c r="AG34"/>
  <c r="AF34"/>
  <c r="AE34"/>
  <c r="AD34"/>
  <c r="AC34"/>
  <c r="AB34"/>
  <c r="AA34"/>
  <c r="Z34"/>
  <c r="Y34"/>
  <c r="X34"/>
  <c r="W34"/>
  <c r="V34"/>
  <c r="U34"/>
  <c r="T34"/>
  <c r="S34"/>
  <c r="R34"/>
  <c r="Q34"/>
  <c r="P34"/>
  <c r="O34"/>
  <c r="N34"/>
  <c r="M34"/>
  <c r="L34"/>
  <c r="K34"/>
  <c r="J34"/>
  <c r="I34"/>
  <c r="H34"/>
  <c r="G34"/>
  <c r="F34"/>
  <c r="E34"/>
  <c r="D34"/>
  <c r="E33"/>
  <c r="D33"/>
  <c r="CN32"/>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N33" s="1"/>
  <c r="CN34" s="1"/>
  <c r="CM29"/>
  <c r="CM33" s="1"/>
  <c r="CM34" s="1"/>
  <c r="CL29"/>
  <c r="CL33" s="1"/>
  <c r="CL34" s="1"/>
  <c r="CK29"/>
  <c r="CK33" s="1"/>
  <c r="CK34" s="1"/>
  <c r="CJ29"/>
  <c r="CJ33" s="1"/>
  <c r="CJ34" s="1"/>
  <c r="CI29"/>
  <c r="CI33" s="1"/>
  <c r="CI34" s="1"/>
  <c r="CH29"/>
  <c r="CH33" s="1"/>
  <c r="CH34" s="1"/>
  <c r="CG29"/>
  <c r="CG33" s="1"/>
  <c r="CG34" s="1"/>
  <c r="CF29"/>
  <c r="CF33" s="1"/>
  <c r="CF34" s="1"/>
  <c r="CE29"/>
  <c r="CE33" s="1"/>
  <c r="CE34" s="1"/>
  <c r="CD29"/>
  <c r="CD33" s="1"/>
  <c r="CD34" s="1"/>
  <c r="CC29"/>
  <c r="CC33" s="1"/>
  <c r="CC34" s="1"/>
  <c r="CB29"/>
  <c r="CB33" s="1"/>
  <c r="CB34" s="1"/>
  <c r="CA29"/>
  <c r="CA33" s="1"/>
  <c r="CA34" s="1"/>
  <c r="BZ29"/>
  <c r="BZ33" s="1"/>
  <c r="BZ34" s="1"/>
  <c r="BY29"/>
  <c r="BX29"/>
  <c r="BW29"/>
  <c r="BV29"/>
  <c r="BU29"/>
  <c r="BT29"/>
  <c r="BS29"/>
  <c r="BR29"/>
  <c r="BQ29"/>
  <c r="BP29"/>
  <c r="BO29"/>
  <c r="BN29"/>
  <c r="BK26"/>
  <c r="BJ26"/>
  <c r="BI26"/>
  <c r="BH26"/>
  <c r="BG26"/>
  <c r="BF26"/>
  <c r="BE26"/>
  <c r="BD26"/>
  <c r="BC26"/>
  <c r="BB26"/>
  <c r="BA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O28" s="1"/>
  <c r="CN25"/>
  <c r="CM25"/>
  <c r="CL25"/>
  <c r="CK25"/>
  <c r="CJ25"/>
  <c r="CI25"/>
  <c r="CH25"/>
  <c r="CG25"/>
  <c r="CF25"/>
  <c r="CE25"/>
  <c r="CD25"/>
  <c r="CC25"/>
  <c r="CB25"/>
  <c r="CA25"/>
  <c r="BZ25"/>
  <c r="BY25"/>
  <c r="BX25"/>
  <c r="BW25"/>
  <c r="BV25"/>
  <c r="BU25"/>
  <c r="BT25"/>
  <c r="BS25"/>
  <c r="BR25"/>
  <c r="BQ25"/>
  <c r="BP25"/>
  <c r="BO25"/>
  <c r="BN25"/>
  <c r="BM25"/>
  <c r="BL25"/>
  <c r="BK25"/>
  <c r="BJ25"/>
  <c r="BI25"/>
  <c r="BH25"/>
  <c r="BG25"/>
  <c r="BF25"/>
  <c r="BE25"/>
  <c r="BD25"/>
  <c r="BC25"/>
  <c r="BB25"/>
  <c r="BA25"/>
  <c r="AZ25"/>
  <c r="AY25"/>
  <c r="AX25"/>
  <c r="AW25"/>
  <c r="AV25"/>
  <c r="AU25"/>
  <c r="AT25"/>
  <c r="AS25"/>
  <c r="AR25"/>
  <c r="AQ25"/>
  <c r="AP25"/>
  <c r="AO25"/>
  <c r="AN25"/>
  <c r="AM25"/>
  <c r="AL25"/>
  <c r="AK25"/>
  <c r="AJ25"/>
  <c r="AI25"/>
  <c r="AH25"/>
  <c r="AG25"/>
  <c r="AF25"/>
  <c r="AE25"/>
  <c r="AD25"/>
  <c r="AC25"/>
  <c r="AB25"/>
  <c r="AA25"/>
  <c r="Z25"/>
  <c r="Y25"/>
  <c r="X25"/>
  <c r="W25"/>
  <c r="V25"/>
  <c r="U25"/>
  <c r="T25"/>
  <c r="S25"/>
  <c r="R25"/>
  <c r="Q25"/>
  <c r="P25"/>
  <c r="O25"/>
  <c r="N25"/>
  <c r="M25"/>
  <c r="L25"/>
  <c r="K25"/>
  <c r="J25"/>
  <c r="I25"/>
  <c r="H25"/>
  <c r="G25"/>
  <c r="F25"/>
  <c r="E25"/>
  <c r="D25"/>
  <c r="CU20"/>
  <c r="CT20"/>
  <c r="CS20"/>
  <c r="CR20"/>
  <c r="CQ20"/>
  <c r="CP20"/>
  <c r="CO20"/>
  <c r="CN20"/>
  <c r="CM20"/>
  <c r="CL20"/>
  <c r="CK20"/>
  <c r="CJ20"/>
  <c r="CI20"/>
  <c r="CH20"/>
  <c r="CG20"/>
  <c r="CF20"/>
  <c r="CE20"/>
  <c r="CD20"/>
  <c r="CC20"/>
  <c r="CB20"/>
  <c r="CA20"/>
  <c r="BZ20"/>
  <c r="BY20"/>
  <c r="BX20"/>
  <c r="BW20"/>
  <c r="BV20"/>
  <c r="BU20"/>
  <c r="BT20"/>
  <c r="BS20"/>
  <c r="BR20"/>
  <c r="BQ20"/>
  <c r="BP20"/>
  <c r="BO20"/>
  <c r="BN20"/>
  <c r="BM20"/>
  <c r="BL20"/>
  <c r="BK20"/>
  <c r="BJ20"/>
  <c r="BI20"/>
  <c r="BH20"/>
  <c r="BG20"/>
  <c r="BF20"/>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D20"/>
  <c r="CU19"/>
  <c r="CT19"/>
  <c r="CS19"/>
  <c r="CR19"/>
  <c r="CQ19"/>
  <c r="CP19"/>
  <c r="CO19"/>
  <c r="CN19"/>
  <c r="CM19"/>
  <c r="CL19"/>
  <c r="CK19"/>
  <c r="CJ19"/>
  <c r="CI19"/>
  <c r="CH19"/>
  <c r="CG19"/>
  <c r="CF19"/>
  <c r="CE19"/>
  <c r="CD19"/>
  <c r="CC19"/>
  <c r="CB19"/>
  <c r="CA19"/>
  <c r="BZ19"/>
  <c r="BY19"/>
  <c r="BX19"/>
  <c r="BW19"/>
  <c r="BV19"/>
  <c r="BU19"/>
  <c r="BT19"/>
  <c r="BS19"/>
  <c r="BR19"/>
  <c r="BQ19"/>
  <c r="BP19"/>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U18"/>
  <c r="CT18"/>
  <c r="CS18"/>
  <c r="CR18"/>
  <c r="CQ18"/>
  <c r="CP18"/>
  <c r="CO18"/>
  <c r="CN18"/>
  <c r="CM18"/>
  <c r="CL18"/>
  <c r="CK18"/>
  <c r="CJ18"/>
  <c r="CI18"/>
  <c r="CH18"/>
  <c r="CG18"/>
  <c r="CF18"/>
  <c r="CE18"/>
  <c r="CD18"/>
  <c r="CC18"/>
  <c r="CB18"/>
  <c r="CA18"/>
  <c r="BZ18"/>
  <c r="BY18"/>
  <c r="BX18"/>
  <c r="BW18"/>
  <c r="BV18"/>
  <c r="BU18"/>
  <c r="BT18"/>
  <c r="BS18"/>
  <c r="BR18"/>
  <c r="BQ18"/>
  <c r="BP18"/>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U17"/>
  <c r="CT17"/>
  <c r="CS17"/>
  <c r="CR17"/>
  <c r="CQ17"/>
  <c r="CP17"/>
  <c r="CO17"/>
  <c r="CN17"/>
  <c r="CM17"/>
  <c r="CL17"/>
  <c r="CK17"/>
  <c r="CJ17"/>
  <c r="CI17"/>
  <c r="CH17"/>
  <c r="CG17"/>
  <c r="CF17"/>
  <c r="CE17"/>
  <c r="CD17"/>
  <c r="CC17"/>
  <c r="CB17"/>
  <c r="CA17"/>
  <c r="BZ17"/>
  <c r="BY17"/>
  <c r="BX17"/>
  <c r="BW17"/>
  <c r="BV17"/>
  <c r="BU17"/>
  <c r="BT17"/>
  <c r="BS17"/>
  <c r="BR17"/>
  <c r="BQ17"/>
  <c r="BP17"/>
  <c r="BO17"/>
  <c r="BN17"/>
  <c r="BM17"/>
  <c r="BL17"/>
  <c r="BK17"/>
  <c r="BJ17"/>
  <c r="BI17"/>
  <c r="BH17"/>
  <c r="BG17"/>
  <c r="BF17"/>
  <c r="BE17"/>
  <c r="BD17"/>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G17"/>
  <c r="F17"/>
  <c r="E17"/>
  <c r="D17"/>
  <c r="CU16"/>
  <c r="CU21" s="1"/>
  <c r="CT16"/>
  <c r="CT21" s="1"/>
  <c r="CS16"/>
  <c r="CS21" s="1"/>
  <c r="CR16"/>
  <c r="CR21" s="1"/>
  <c r="CQ16"/>
  <c r="CQ21" s="1"/>
  <c r="CP16"/>
  <c r="CP21" s="1"/>
  <c r="CO16"/>
  <c r="CO21" s="1"/>
  <c r="CN16"/>
  <c r="CN21" s="1"/>
  <c r="CM16"/>
  <c r="CM21" s="1"/>
  <c r="CL16"/>
  <c r="CL21" s="1"/>
  <c r="CK16"/>
  <c r="CK21" s="1"/>
  <c r="CJ16"/>
  <c r="CJ21" s="1"/>
  <c r="CI16"/>
  <c r="CI21" s="1"/>
  <c r="CH16"/>
  <c r="CH21" s="1"/>
  <c r="CG16"/>
  <c r="CG21" s="1"/>
  <c r="CF16"/>
  <c r="CF21" s="1"/>
  <c r="CE16"/>
  <c r="CE21" s="1"/>
  <c r="CD16"/>
  <c r="CD21" s="1"/>
  <c r="CC16"/>
  <c r="CC21" s="1"/>
  <c r="CB16"/>
  <c r="CB21" s="1"/>
  <c r="CA16"/>
  <c r="CA21" s="1"/>
  <c r="BZ16"/>
  <c r="BZ21" s="1"/>
  <c r="BY16"/>
  <c r="BY21" s="1"/>
  <c r="BX16"/>
  <c r="BX21" s="1"/>
  <c r="BW16"/>
  <c r="BW21" s="1"/>
  <c r="BV16"/>
  <c r="BV21" s="1"/>
  <c r="BU16"/>
  <c r="BU21" s="1"/>
  <c r="BT16"/>
  <c r="BT21" s="1"/>
  <c r="BS16"/>
  <c r="BS21" s="1"/>
  <c r="BR16"/>
  <c r="BR21" s="1"/>
  <c r="BQ16"/>
  <c r="BQ21" s="1"/>
  <c r="BP16"/>
  <c r="BP21" s="1"/>
  <c r="BO16"/>
  <c r="BO21" s="1"/>
  <c r="BN16"/>
  <c r="BN21" s="1"/>
  <c r="BM16"/>
  <c r="BM21" s="1"/>
  <c r="BL16"/>
  <c r="BL21" s="1"/>
  <c r="BK16"/>
  <c r="BK21" s="1"/>
  <c r="BJ16"/>
  <c r="BJ21" s="1"/>
  <c r="BI16"/>
  <c r="BI21" s="1"/>
  <c r="BH16"/>
  <c r="BH21" s="1"/>
  <c r="BG16"/>
  <c r="BG21" s="1"/>
  <c r="BF16"/>
  <c r="BF21" s="1"/>
  <c r="BE16"/>
  <c r="BE21" s="1"/>
  <c r="BD16"/>
  <c r="BD21" s="1"/>
  <c r="BC16"/>
  <c r="BC21" s="1"/>
  <c r="BB16"/>
  <c r="BB21" s="1"/>
  <c r="BA16"/>
  <c r="BA21" s="1"/>
  <c r="AZ16"/>
  <c r="AZ21" s="1"/>
  <c r="AY16"/>
  <c r="AY21" s="1"/>
  <c r="AX16"/>
  <c r="AX21" s="1"/>
  <c r="AW16"/>
  <c r="AW21" s="1"/>
  <c r="AV16"/>
  <c r="AV21" s="1"/>
  <c r="AU16"/>
  <c r="AU21" s="1"/>
  <c r="AT16"/>
  <c r="AT21" s="1"/>
  <c r="AS16"/>
  <c r="AS21" s="1"/>
  <c r="AR16"/>
  <c r="AR21" s="1"/>
  <c r="AQ16"/>
  <c r="AQ21" s="1"/>
  <c r="AP16"/>
  <c r="AP21" s="1"/>
  <c r="AO16"/>
  <c r="AO21" s="1"/>
  <c r="AN16"/>
  <c r="AN21" s="1"/>
  <c r="AM16"/>
  <c r="AM21" s="1"/>
  <c r="AL16"/>
  <c r="AL21" s="1"/>
  <c r="AK16"/>
  <c r="AK21" s="1"/>
  <c r="AJ16"/>
  <c r="AJ21" s="1"/>
  <c r="AI16"/>
  <c r="AI21" s="1"/>
  <c r="AH16"/>
  <c r="AH21" s="1"/>
  <c r="AG16"/>
  <c r="AG21" s="1"/>
  <c r="AF16"/>
  <c r="AF21" s="1"/>
  <c r="AE16"/>
  <c r="AE21" s="1"/>
  <c r="AD16"/>
  <c r="AD21" s="1"/>
  <c r="AC16"/>
  <c r="AC21" s="1"/>
  <c r="AB16"/>
  <c r="AB21" s="1"/>
  <c r="AA16"/>
  <c r="AA21" s="1"/>
  <c r="Z16"/>
  <c r="Z21" s="1"/>
  <c r="Y16"/>
  <c r="Y21" s="1"/>
  <c r="X16"/>
  <c r="X21" s="1"/>
  <c r="W16"/>
  <c r="W21" s="1"/>
  <c r="V16"/>
  <c r="V21" s="1"/>
  <c r="U16"/>
  <c r="U21" s="1"/>
  <c r="T16"/>
  <c r="T21" s="1"/>
  <c r="S16"/>
  <c r="S21" s="1"/>
  <c r="R16"/>
  <c r="R21" s="1"/>
  <c r="Q16"/>
  <c r="Q21" s="1"/>
  <c r="P16"/>
  <c r="P21" s="1"/>
  <c r="O16"/>
  <c r="O21" s="1"/>
  <c r="N16"/>
  <c r="N21" s="1"/>
  <c r="M16"/>
  <c r="M21" s="1"/>
  <c r="L16"/>
  <c r="L21" s="1"/>
  <c r="K16"/>
  <c r="K21" s="1"/>
  <c r="J16"/>
  <c r="J21" s="1"/>
  <c r="I16"/>
  <c r="I21" s="1"/>
  <c r="H16"/>
  <c r="H21" s="1"/>
  <c r="G16"/>
  <c r="G21" s="1"/>
  <c r="F16"/>
  <c r="F21" s="1"/>
  <c r="E16"/>
  <c r="E21" s="1"/>
  <c r="D16"/>
  <c r="D21" s="1"/>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N58" i="7"/>
  <c r="Z58" s="1"/>
  <c r="M58"/>
  <c r="L58"/>
  <c r="K58"/>
  <c r="J58"/>
  <c r="I58"/>
  <c r="H58"/>
  <c r="G58"/>
  <c r="F58"/>
  <c r="E58"/>
  <c r="D58"/>
  <c r="C58"/>
  <c r="C21"/>
  <c r="C20"/>
  <c r="C19"/>
  <c r="C18"/>
  <c r="C17"/>
  <c r="C16"/>
  <c r="C15"/>
  <c r="C14"/>
  <c r="O9"/>
  <c r="O8"/>
  <c r="O7"/>
  <c r="O6"/>
  <c r="O5"/>
  <c r="O4"/>
  <c r="O3"/>
  <c r="O2"/>
  <c r="E24" i="13" l="1"/>
  <c r="G82" i="12"/>
  <c r="G87" s="1"/>
  <c r="D7" i="1"/>
  <c r="D18" i="13"/>
  <c r="E18" s="1"/>
  <c r="G9" i="11" s="1"/>
  <c r="D16" i="13"/>
  <c r="D19"/>
  <c r="E19" s="1"/>
  <c r="G10" i="11" s="1"/>
  <c r="D17" i="13"/>
  <c r="E17" s="1"/>
  <c r="G8" i="11" s="1"/>
  <c r="D22" i="7"/>
  <c r="E19" i="10"/>
  <c r="E20"/>
  <c r="F20"/>
  <c r="F22"/>
  <c r="A23"/>
  <c r="E22"/>
  <c r="F12"/>
  <c r="F21"/>
  <c r="E21"/>
  <c r="AL58" i="7"/>
  <c r="AJ58"/>
  <c r="AH58"/>
  <c r="AF58"/>
  <c r="AD58"/>
  <c r="AB58"/>
  <c r="AK58"/>
  <c r="AI58"/>
  <c r="AG58"/>
  <c r="AE58"/>
  <c r="AC58"/>
  <c r="AA58"/>
  <c r="S30" i="8"/>
  <c r="AC32"/>
  <c r="V31"/>
  <c r="Q29"/>
  <c r="Z28"/>
  <c r="X28"/>
  <c r="V28"/>
  <c r="T28"/>
  <c r="AA28"/>
  <c r="Y28"/>
  <c r="AL28"/>
  <c r="AJ28"/>
  <c r="AH28"/>
  <c r="AF28"/>
  <c r="AD28"/>
  <c r="AB28"/>
  <c r="AM28"/>
  <c r="AK28"/>
  <c r="AI28"/>
  <c r="AG28"/>
  <c r="AE28"/>
  <c r="AC28"/>
  <c r="AX28"/>
  <c r="AV28"/>
  <c r="AT28"/>
  <c r="AR28"/>
  <c r="AP28"/>
  <c r="AN28"/>
  <c r="AY28"/>
  <c r="AW28"/>
  <c r="AU28"/>
  <c r="AS28"/>
  <c r="AQ28"/>
  <c r="AO28"/>
  <c r="BJ28"/>
  <c r="BH28"/>
  <c r="BF28"/>
  <c r="BD28"/>
  <c r="BB28"/>
  <c r="AZ28"/>
  <c r="BK28"/>
  <c r="BI28"/>
  <c r="BG28"/>
  <c r="BE28"/>
  <c r="BC28"/>
  <c r="BA28"/>
  <c r="C22" i="7"/>
  <c r="E22"/>
  <c r="O58"/>
  <c r="Q58"/>
  <c r="S58"/>
  <c r="U58"/>
  <c r="W58"/>
  <c r="Y58"/>
  <c r="D28" i="8"/>
  <c r="F28"/>
  <c r="H28"/>
  <c r="J28"/>
  <c r="L28"/>
  <c r="N28"/>
  <c r="P28"/>
  <c r="R28"/>
  <c r="U28"/>
  <c r="BZ35"/>
  <c r="CB35"/>
  <c r="CD35"/>
  <c r="CF35"/>
  <c r="CH35"/>
  <c r="CJ35"/>
  <c r="CL35"/>
  <c r="CN35"/>
  <c r="E35"/>
  <c r="G35"/>
  <c r="I35"/>
  <c r="K35"/>
  <c r="M35"/>
  <c r="O35"/>
  <c r="Q35"/>
  <c r="S35"/>
  <c r="U35"/>
  <c r="W35"/>
  <c r="Y35"/>
  <c r="AA35"/>
  <c r="AC35"/>
  <c r="AE35"/>
  <c r="AG35"/>
  <c r="AI35"/>
  <c r="AK35"/>
  <c r="AM35"/>
  <c r="P58" i="7"/>
  <c r="R58"/>
  <c r="T58"/>
  <c r="V58"/>
  <c r="X58"/>
  <c r="E28" i="8"/>
  <c r="G28"/>
  <c r="I28"/>
  <c r="K28"/>
  <c r="M28"/>
  <c r="Q28"/>
  <c r="S28"/>
  <c r="W28"/>
  <c r="CA35"/>
  <c r="CC35"/>
  <c r="CE35"/>
  <c r="CG35"/>
  <c r="CI35"/>
  <c r="CK35"/>
  <c r="CM35"/>
  <c r="D35"/>
  <c r="F35"/>
  <c r="H35"/>
  <c r="J35"/>
  <c r="L35"/>
  <c r="N35"/>
  <c r="P35"/>
  <c r="R35"/>
  <c r="T35"/>
  <c r="V35"/>
  <c r="X35"/>
  <c r="Z35"/>
  <c r="AB35"/>
  <c r="AD35"/>
  <c r="AF35"/>
  <c r="AH35"/>
  <c r="AJ35"/>
  <c r="AL35"/>
  <c r="F22" i="7" l="1"/>
  <c r="G22" s="1"/>
  <c r="E16" i="13"/>
  <c r="D20"/>
  <c r="F14" s="1"/>
  <c r="A24" i="10"/>
  <c r="E23"/>
  <c r="F23"/>
  <c r="AA30" i="8"/>
  <c r="AK32"/>
  <c r="AD31"/>
  <c r="Y29"/>
  <c r="U30"/>
  <c r="AE32"/>
  <c r="X31"/>
  <c r="S29"/>
  <c r="O30"/>
  <c r="Y32"/>
  <c r="R31"/>
  <c r="M29"/>
  <c r="K30"/>
  <c r="U32"/>
  <c r="N31"/>
  <c r="I29"/>
  <c r="AF32"/>
  <c r="Y31"/>
  <c r="T29"/>
  <c r="V30"/>
  <c r="AB32"/>
  <c r="U31"/>
  <c r="P29"/>
  <c r="R30"/>
  <c r="X32"/>
  <c r="Q31"/>
  <c r="L29"/>
  <c r="N30"/>
  <c r="T32"/>
  <c r="M31"/>
  <c r="H29"/>
  <c r="J30"/>
  <c r="BE30"/>
  <c r="BO32"/>
  <c r="BH31"/>
  <c r="BC29"/>
  <c r="BI30"/>
  <c r="BS32"/>
  <c r="BS33" s="1"/>
  <c r="BS34" s="1"/>
  <c r="BS35" s="1"/>
  <c r="BL31"/>
  <c r="BG29"/>
  <c r="BM30"/>
  <c r="BW32"/>
  <c r="BW33" s="1"/>
  <c r="BW34" s="1"/>
  <c r="BW35" s="1"/>
  <c r="BP31"/>
  <c r="BK29"/>
  <c r="BN32"/>
  <c r="BG31"/>
  <c r="BB29"/>
  <c r="BD30"/>
  <c r="BR32"/>
  <c r="BK31"/>
  <c r="BF29"/>
  <c r="BH30"/>
  <c r="BV32"/>
  <c r="BV33" s="1"/>
  <c r="BV34" s="1"/>
  <c r="BV35" s="1"/>
  <c r="BO31"/>
  <c r="BJ29"/>
  <c r="BL30"/>
  <c r="AS30"/>
  <c r="BC32"/>
  <c r="AV31"/>
  <c r="AQ29"/>
  <c r="AW30"/>
  <c r="BG32"/>
  <c r="AZ31"/>
  <c r="AU29"/>
  <c r="BA30"/>
  <c r="BK32"/>
  <c r="BD31"/>
  <c r="AY29"/>
  <c r="BB32"/>
  <c r="AU31"/>
  <c r="AP29"/>
  <c r="AR30"/>
  <c r="BF32"/>
  <c r="AY31"/>
  <c r="AT29"/>
  <c r="AV30"/>
  <c r="BJ32"/>
  <c r="BC31"/>
  <c r="AX29"/>
  <c r="AZ30"/>
  <c r="AG30"/>
  <c r="AQ32"/>
  <c r="AJ31"/>
  <c r="AE29"/>
  <c r="AK30"/>
  <c r="AU32"/>
  <c r="AN31"/>
  <c r="AI29"/>
  <c r="AO30"/>
  <c r="AY32"/>
  <c r="AR31"/>
  <c r="AM29"/>
  <c r="AP32"/>
  <c r="AI31"/>
  <c r="AD29"/>
  <c r="AF30"/>
  <c r="AT32"/>
  <c r="AM31"/>
  <c r="AH29"/>
  <c r="AJ30"/>
  <c r="AX32"/>
  <c r="AQ31"/>
  <c r="AL29"/>
  <c r="AN30"/>
  <c r="AC30"/>
  <c r="AM32"/>
  <c r="AF31"/>
  <c r="AA29"/>
  <c r="AH32"/>
  <c r="AA31"/>
  <c r="V29"/>
  <c r="X30"/>
  <c r="AL32"/>
  <c r="AE31"/>
  <c r="Z29"/>
  <c r="AB30"/>
  <c r="AX58" i="7"/>
  <c r="AV58"/>
  <c r="AT58"/>
  <c r="AR58"/>
  <c r="AP58"/>
  <c r="AN58"/>
  <c r="AW58"/>
  <c r="AU58"/>
  <c r="AS58"/>
  <c r="AQ58"/>
  <c r="AO58"/>
  <c r="AM58"/>
  <c r="W30" i="8"/>
  <c r="AG32"/>
  <c r="Z31"/>
  <c r="U29"/>
  <c r="U33" s="1"/>
  <c r="Q30"/>
  <c r="AA32"/>
  <c r="T31"/>
  <c r="O29"/>
  <c r="M30"/>
  <c r="W32"/>
  <c r="P31"/>
  <c r="K29"/>
  <c r="I30"/>
  <c r="S32"/>
  <c r="L31"/>
  <c r="G29"/>
  <c r="G33" s="1"/>
  <c r="Y30"/>
  <c r="AI32"/>
  <c r="AB31"/>
  <c r="W29"/>
  <c r="AD32"/>
  <c r="W31"/>
  <c r="R29"/>
  <c r="T30"/>
  <c r="Z32"/>
  <c r="S31"/>
  <c r="N29"/>
  <c r="N33" s="1"/>
  <c r="P30"/>
  <c r="V32"/>
  <c r="O31"/>
  <c r="J29"/>
  <c r="J33" s="1"/>
  <c r="L30"/>
  <c r="R32"/>
  <c r="K31"/>
  <c r="F29"/>
  <c r="F33" s="1"/>
  <c r="H30"/>
  <c r="BG30"/>
  <c r="BQ32"/>
  <c r="BJ31"/>
  <c r="BE29"/>
  <c r="BK30"/>
  <c r="BU32"/>
  <c r="BU33" s="1"/>
  <c r="BU34" s="1"/>
  <c r="BU35" s="1"/>
  <c r="BN31"/>
  <c r="BI29"/>
  <c r="BO30"/>
  <c r="BO33" s="1"/>
  <c r="BO34" s="1"/>
  <c r="BO35" s="1"/>
  <c r="BY32"/>
  <c r="BY33" s="1"/>
  <c r="BY34" s="1"/>
  <c r="BY35" s="1"/>
  <c r="BR31"/>
  <c r="BR33" s="1"/>
  <c r="BR34" s="1"/>
  <c r="BR35" s="1"/>
  <c r="BM29"/>
  <c r="BP32"/>
  <c r="BI31"/>
  <c r="BD29"/>
  <c r="BF30"/>
  <c r="BT32"/>
  <c r="BT33" s="1"/>
  <c r="BT34" s="1"/>
  <c r="BT35" s="1"/>
  <c r="BM31"/>
  <c r="BH29"/>
  <c r="BJ30"/>
  <c r="BX32"/>
  <c r="BX33" s="1"/>
  <c r="BX34" s="1"/>
  <c r="BX35" s="1"/>
  <c r="BQ31"/>
  <c r="BQ33" s="1"/>
  <c r="BQ34" s="1"/>
  <c r="BQ35" s="1"/>
  <c r="BL29"/>
  <c r="BN30"/>
  <c r="BN33" s="1"/>
  <c r="BN34" s="1"/>
  <c r="BN35" s="1"/>
  <c r="AU30"/>
  <c r="BE32"/>
  <c r="AX31"/>
  <c r="AS29"/>
  <c r="AY30"/>
  <c r="BI32"/>
  <c r="BB31"/>
  <c r="AW29"/>
  <c r="BC30"/>
  <c r="BM32"/>
  <c r="BF31"/>
  <c r="BA29"/>
  <c r="BD32"/>
  <c r="AW31"/>
  <c r="AR29"/>
  <c r="AT30"/>
  <c r="BH32"/>
  <c r="BA31"/>
  <c r="AV29"/>
  <c r="AX30"/>
  <c r="BL32"/>
  <c r="BE31"/>
  <c r="AZ29"/>
  <c r="BB30"/>
  <c r="AI30"/>
  <c r="AS32"/>
  <c r="AL31"/>
  <c r="AG29"/>
  <c r="AM30"/>
  <c r="AW32"/>
  <c r="AP31"/>
  <c r="AK29"/>
  <c r="AQ30"/>
  <c r="BA32"/>
  <c r="AT31"/>
  <c r="AO29"/>
  <c r="AR32"/>
  <c r="AK31"/>
  <c r="AF29"/>
  <c r="AF33" s="1"/>
  <c r="AH30"/>
  <c r="AV32"/>
  <c r="AO31"/>
  <c r="AJ29"/>
  <c r="AL30"/>
  <c r="AZ32"/>
  <c r="AS31"/>
  <c r="AN29"/>
  <c r="AP30"/>
  <c r="AE30"/>
  <c r="AO32"/>
  <c r="AH31"/>
  <c r="AC29"/>
  <c r="AJ32"/>
  <c r="AC31"/>
  <c r="X29"/>
  <c r="X33" s="1"/>
  <c r="Z30"/>
  <c r="AN32"/>
  <c r="AG31"/>
  <c r="AB29"/>
  <c r="AB33" s="1"/>
  <c r="AD30"/>
  <c r="Q33"/>
  <c r="H22" i="7" l="1"/>
  <c r="H19" s="1"/>
  <c r="G7" i="11"/>
  <c r="G11" s="1"/>
  <c r="E23" i="13" s="1"/>
  <c r="E25" s="1"/>
  <c r="E20"/>
  <c r="F24" i="10"/>
  <c r="A25"/>
  <c r="E24"/>
  <c r="H18" i="7"/>
  <c r="H15"/>
  <c r="H14"/>
  <c r="BJ58"/>
  <c r="BH58"/>
  <c r="BF58"/>
  <c r="BD58"/>
  <c r="BB58"/>
  <c r="AZ58"/>
  <c r="BI58"/>
  <c r="BG58"/>
  <c r="BE58"/>
  <c r="BC58"/>
  <c r="BA58"/>
  <c r="AY58"/>
  <c r="AN33" i="8"/>
  <c r="AN34" s="1"/>
  <c r="AN35" s="1"/>
  <c r="AJ33"/>
  <c r="AZ33"/>
  <c r="AZ34" s="1"/>
  <c r="AZ35" s="1"/>
  <c r="AV33"/>
  <c r="AV34" s="1"/>
  <c r="AV35" s="1"/>
  <c r="AR33"/>
  <c r="AR34" s="1"/>
  <c r="AR35" s="1"/>
  <c r="BL33"/>
  <c r="BL34" s="1"/>
  <c r="BL35" s="1"/>
  <c r="BH33"/>
  <c r="BH34" s="1"/>
  <c r="BH35" s="1"/>
  <c r="BD33"/>
  <c r="BD34" s="1"/>
  <c r="BD35" s="1"/>
  <c r="R33"/>
  <c r="Z33"/>
  <c r="V33"/>
  <c r="AL33"/>
  <c r="AH33"/>
  <c r="AD33"/>
  <c r="AX33"/>
  <c r="AX34" s="1"/>
  <c r="AX35" s="1"/>
  <c r="AT33"/>
  <c r="AT34" s="1"/>
  <c r="AT35" s="1"/>
  <c r="AP33"/>
  <c r="AP34" s="1"/>
  <c r="AP35" s="1"/>
  <c r="BJ33"/>
  <c r="BJ34" s="1"/>
  <c r="BJ35" s="1"/>
  <c r="BF33"/>
  <c r="BF34" s="1"/>
  <c r="BF35" s="1"/>
  <c r="BB33"/>
  <c r="BB34" s="1"/>
  <c r="BB35" s="1"/>
  <c r="BP33"/>
  <c r="BP34" s="1"/>
  <c r="BP35" s="1"/>
  <c r="H33"/>
  <c r="L33"/>
  <c r="P33"/>
  <c r="T33"/>
  <c r="G20" i="7"/>
  <c r="G18"/>
  <c r="M17"/>
  <c r="G17"/>
  <c r="M16"/>
  <c r="G16"/>
  <c r="M15"/>
  <c r="G15"/>
  <c r="M14"/>
  <c r="G14"/>
  <c r="G21"/>
  <c r="G19"/>
  <c r="AC33" i="8"/>
  <c r="AO33"/>
  <c r="AO34" s="1"/>
  <c r="AO35" s="1"/>
  <c r="AK33"/>
  <c r="AG33"/>
  <c r="BA33"/>
  <c r="BA34" s="1"/>
  <c r="BA35" s="1"/>
  <c r="AW33"/>
  <c r="AW34" s="1"/>
  <c r="AW35" s="1"/>
  <c r="AS33"/>
  <c r="AS34" s="1"/>
  <c r="AS35" s="1"/>
  <c r="BM33"/>
  <c r="BM34" s="1"/>
  <c r="BM35" s="1"/>
  <c r="BI33"/>
  <c r="BI34" s="1"/>
  <c r="BI35" s="1"/>
  <c r="BE33"/>
  <c r="BE34" s="1"/>
  <c r="BE35" s="1"/>
  <c r="W33"/>
  <c r="K33"/>
  <c r="O33"/>
  <c r="AA33"/>
  <c r="AM33"/>
  <c r="AI33"/>
  <c r="AE33"/>
  <c r="AY33"/>
  <c r="AY34" s="1"/>
  <c r="AY35" s="1"/>
  <c r="AU33"/>
  <c r="AU34" s="1"/>
  <c r="AU35" s="1"/>
  <c r="AQ33"/>
  <c r="AQ34" s="1"/>
  <c r="AQ35" s="1"/>
  <c r="BK33"/>
  <c r="BK34" s="1"/>
  <c r="BK35" s="1"/>
  <c r="BG33"/>
  <c r="BG34" s="1"/>
  <c r="BG35" s="1"/>
  <c r="BC33"/>
  <c r="BC34" s="1"/>
  <c r="BC35" s="1"/>
  <c r="I33"/>
  <c r="M33"/>
  <c r="S33"/>
  <c r="Y33"/>
  <c r="H20" i="7" l="1"/>
  <c r="H17"/>
  <c r="H21"/>
  <c r="H16"/>
  <c r="A26" i="10"/>
  <c r="E25"/>
  <c r="F25"/>
  <c r="BV58" i="7"/>
  <c r="BT58"/>
  <c r="BR58"/>
  <c r="BP58"/>
  <c r="BN58"/>
  <c r="BL58"/>
  <c r="BU58"/>
  <c r="BS58"/>
  <c r="BQ58"/>
  <c r="BO58"/>
  <c r="BM58"/>
  <c r="BK58"/>
  <c r="F26" i="10" l="1"/>
  <c r="A27"/>
  <c r="E26"/>
  <c r="CH58" i="7"/>
  <c r="CF58"/>
  <c r="CD58"/>
  <c r="CB58"/>
  <c r="BZ58"/>
  <c r="BX58"/>
  <c r="CG58"/>
  <c r="CE58"/>
  <c r="CC58"/>
  <c r="CA58"/>
  <c r="BY58"/>
  <c r="BW58"/>
  <c r="E27" i="10" l="1"/>
  <c r="F27"/>
  <c r="CT58" i="7"/>
  <c r="CR58"/>
  <c r="CP58"/>
  <c r="CN58"/>
  <c r="CL58"/>
  <c r="CJ58"/>
  <c r="CS58"/>
  <c r="CQ58"/>
  <c r="CO58"/>
  <c r="CM58"/>
  <c r="CK58"/>
  <c r="CI58"/>
  <c r="A20" i="5" l="1"/>
  <c r="A21" s="1"/>
  <c r="A22" s="1"/>
  <c r="A23" s="1"/>
  <c r="CZ14"/>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CZ9"/>
  <c r="CZ12" s="1"/>
  <c r="CY9"/>
  <c r="CY12" s="1"/>
  <c r="CX9"/>
  <c r="CW9"/>
  <c r="CW12" s="1"/>
  <c r="CV9"/>
  <c r="CV12" s="1"/>
  <c r="CU9"/>
  <c r="CU12" s="1"/>
  <c r="CT9"/>
  <c r="CT12" s="1"/>
  <c r="CS9"/>
  <c r="CS12" s="1"/>
  <c r="CR9"/>
  <c r="CR12" s="1"/>
  <c r="CQ9"/>
  <c r="CQ12" s="1"/>
  <c r="CP9"/>
  <c r="CP12" s="1"/>
  <c r="CO9"/>
  <c r="CO12" s="1"/>
  <c r="CN9"/>
  <c r="CN12" s="1"/>
  <c r="CM9"/>
  <c r="CM12" s="1"/>
  <c r="CL9"/>
  <c r="CK9"/>
  <c r="CK12" s="1"/>
  <c r="CJ9"/>
  <c r="CI9"/>
  <c r="CH9"/>
  <c r="CG9"/>
  <c r="CF9"/>
  <c r="CF12" s="1"/>
  <c r="CE9"/>
  <c r="CE12" s="1"/>
  <c r="CD9"/>
  <c r="CD12" s="1"/>
  <c r="CC9"/>
  <c r="CC12" s="1"/>
  <c r="CB9"/>
  <c r="CB12" s="1"/>
  <c r="CA9"/>
  <c r="BZ9"/>
  <c r="BZ12" s="1"/>
  <c r="BY9"/>
  <c r="BY12" s="1"/>
  <c r="BX9"/>
  <c r="BX12" s="1"/>
  <c r="BW9"/>
  <c r="BW12" s="1"/>
  <c r="BV9"/>
  <c r="BV12" s="1"/>
  <c r="BU9"/>
  <c r="BU12" s="1"/>
  <c r="BT9"/>
  <c r="BS9"/>
  <c r="BS12" s="1"/>
  <c r="BR9"/>
  <c r="BQ9"/>
  <c r="BQ12" s="1"/>
  <c r="BP9"/>
  <c r="BP12" s="1"/>
  <c r="BO9"/>
  <c r="BO12" s="1"/>
  <c r="BN9"/>
  <c r="BM9"/>
  <c r="BM12" s="1"/>
  <c r="BL9"/>
  <c r="BL12" s="1"/>
  <c r="BK9"/>
  <c r="BJ9"/>
  <c r="BJ12" s="1"/>
  <c r="BI9"/>
  <c r="BH9"/>
  <c r="BH12" s="1"/>
  <c r="BG9"/>
  <c r="BF9"/>
  <c r="BF12" s="1"/>
  <c r="BE9"/>
  <c r="BE12" s="1"/>
  <c r="BD9"/>
  <c r="BC9"/>
  <c r="BC12" s="1"/>
  <c r="BB9"/>
  <c r="BB12" s="1"/>
  <c r="BA9"/>
  <c r="BA12" s="1"/>
  <c r="AZ9"/>
  <c r="AZ12" s="1"/>
  <c r="AY9"/>
  <c r="AX9"/>
  <c r="AX12" s="1"/>
  <c r="AW9"/>
  <c r="AW12" s="1"/>
  <c r="AV9"/>
  <c r="AV12" s="1"/>
  <c r="AU9"/>
  <c r="AU12" s="1"/>
  <c r="AT9"/>
  <c r="AT12" s="1"/>
  <c r="AS9"/>
  <c r="AS12" s="1"/>
  <c r="AR9"/>
  <c r="AR12" s="1"/>
  <c r="AQ9"/>
  <c r="AQ12" s="1"/>
  <c r="AP9"/>
  <c r="AO9"/>
  <c r="AO12" s="1"/>
  <c r="AN9"/>
  <c r="AN12" s="1"/>
  <c r="AM9"/>
  <c r="AL9"/>
  <c r="AK9"/>
  <c r="AK12" s="1"/>
  <c r="AJ9"/>
  <c r="AJ12" s="1"/>
  <c r="AI9"/>
  <c r="AH9"/>
  <c r="AG9"/>
  <c r="AG12" s="1"/>
  <c r="AF9"/>
  <c r="AF12" s="1"/>
  <c r="AE9"/>
  <c r="AE12" s="1"/>
  <c r="AD9"/>
  <c r="AD12" s="1"/>
  <c r="AC9"/>
  <c r="AC12" s="1"/>
  <c r="AB9"/>
  <c r="AB12" s="1"/>
  <c r="AA9"/>
  <c r="AA12" s="1"/>
  <c r="Z9"/>
  <c r="Z12" s="1"/>
  <c r="Y9"/>
  <c r="X9"/>
  <c r="W9"/>
  <c r="V9"/>
  <c r="V12" s="1"/>
  <c r="U9"/>
  <c r="U12" s="1"/>
  <c r="T9"/>
  <c r="T12" s="1"/>
  <c r="S9"/>
  <c r="S12" s="1"/>
  <c r="R9"/>
  <c r="R12" s="1"/>
  <c r="Q9"/>
  <c r="Q12" s="1"/>
  <c r="P9"/>
  <c r="P12" s="1"/>
  <c r="O9"/>
  <c r="N9"/>
  <c r="N12" s="1"/>
  <c r="M9"/>
  <c r="L9"/>
  <c r="L12" s="1"/>
  <c r="K9"/>
  <c r="J9"/>
  <c r="J12" s="1"/>
  <c r="I9"/>
  <c r="I12" s="1"/>
  <c r="H9"/>
  <c r="G9"/>
  <c r="G12" s="1"/>
  <c r="F9"/>
  <c r="F12" s="1"/>
  <c r="CZ8"/>
  <c r="CY8"/>
  <c r="CX8"/>
  <c r="CW8"/>
  <c r="CV8"/>
  <c r="CU8"/>
  <c r="CT8"/>
  <c r="CS8"/>
  <c r="CR8"/>
  <c r="CQ8"/>
  <c r="CP8"/>
  <c r="CO8"/>
  <c r="CN8"/>
  <c r="CM8"/>
  <c r="CL8"/>
  <c r="CK8"/>
  <c r="CJ8"/>
  <c r="CI8"/>
  <c r="CH8"/>
  <c r="CG8"/>
  <c r="CF8"/>
  <c r="CE8"/>
  <c r="CD8"/>
  <c r="CC8"/>
  <c r="CB8"/>
  <c r="CA8"/>
  <c r="BZ8"/>
  <c r="BY8"/>
  <c r="BX8"/>
  <c r="BW8"/>
  <c r="BV8"/>
  <c r="BU8"/>
  <c r="BT8"/>
  <c r="BS8"/>
  <c r="BR8"/>
  <c r="BQ8"/>
  <c r="BP8"/>
  <c r="BO8"/>
  <c r="BN8"/>
  <c r="BM8"/>
  <c r="BL8"/>
  <c r="BK8"/>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CZ7"/>
  <c r="CY7"/>
  <c r="CX7"/>
  <c r="CW7"/>
  <c r="CV7"/>
  <c r="CU7"/>
  <c r="CT7"/>
  <c r="CS7"/>
  <c r="CR7"/>
  <c r="CQ7"/>
  <c r="CP7"/>
  <c r="CO7"/>
  <c r="CN7"/>
  <c r="CM7"/>
  <c r="CL7"/>
  <c r="CK7"/>
  <c r="CJ7"/>
  <c r="CI7"/>
  <c r="CH7"/>
  <c r="CG7"/>
  <c r="CF7"/>
  <c r="CE7"/>
  <c r="CD7"/>
  <c r="CC7"/>
  <c r="CB7"/>
  <c r="CA7"/>
  <c r="BZ7"/>
  <c r="BY7"/>
  <c r="BX7"/>
  <c r="BW7"/>
  <c r="BV7"/>
  <c r="BU7"/>
  <c r="BT7"/>
  <c r="BS7"/>
  <c r="BR7"/>
  <c r="BQ7"/>
  <c r="BP7"/>
  <c r="BO7"/>
  <c r="BN7"/>
  <c r="BM7"/>
  <c r="BL7"/>
  <c r="BK7"/>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CZ6"/>
  <c r="CY6"/>
  <c r="CX6"/>
  <c r="CW6"/>
  <c r="CV6"/>
  <c r="CU6"/>
  <c r="CT6"/>
  <c r="CS6"/>
  <c r="CR6"/>
  <c r="CQ6"/>
  <c r="CP6"/>
  <c r="CO6"/>
  <c r="CN6"/>
  <c r="CM6"/>
  <c r="CL6"/>
  <c r="CK6"/>
  <c r="CJ6"/>
  <c r="CI6"/>
  <c r="CH6"/>
  <c r="CG6"/>
  <c r="CF6"/>
  <c r="CE6"/>
  <c r="CD6"/>
  <c r="CC6"/>
  <c r="CB6"/>
  <c r="CA6"/>
  <c r="BZ6"/>
  <c r="BY6"/>
  <c r="BX6"/>
  <c r="BW6"/>
  <c r="BV6"/>
  <c r="BU6"/>
  <c r="BT6"/>
  <c r="BS6"/>
  <c r="BR6"/>
  <c r="BQ6"/>
  <c r="BP6"/>
  <c r="BO6"/>
  <c r="BN6"/>
  <c r="BM6"/>
  <c r="BL6"/>
  <c r="BK6"/>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CZ5"/>
  <c r="CY5"/>
  <c r="CX5"/>
  <c r="CW5"/>
  <c r="CV5"/>
  <c r="CU5"/>
  <c r="CT5"/>
  <c r="CS5"/>
  <c r="CR5"/>
  <c r="CQ5"/>
  <c r="CP5"/>
  <c r="CO5"/>
  <c r="CN5"/>
  <c r="CM5"/>
  <c r="CL5"/>
  <c r="CK5"/>
  <c r="CJ5"/>
  <c r="CI5"/>
  <c r="CH5"/>
  <c r="CG5"/>
  <c r="CF5"/>
  <c r="CE5"/>
  <c r="CD5"/>
  <c r="CC5"/>
  <c r="CB5"/>
  <c r="CA5"/>
  <c r="BZ5"/>
  <c r="BY5"/>
  <c r="BX5"/>
  <c r="BW5"/>
  <c r="BV5"/>
  <c r="BU5"/>
  <c r="BT5"/>
  <c r="BS5"/>
  <c r="BR5"/>
  <c r="BQ5"/>
  <c r="BP5"/>
  <c r="BO5"/>
  <c r="BN5"/>
  <c r="BM5"/>
  <c r="BL5"/>
  <c r="BK5"/>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CZ4"/>
  <c r="CY4"/>
  <c r="CX4"/>
  <c r="CW4"/>
  <c r="CV4"/>
  <c r="CU4"/>
  <c r="CT4"/>
  <c r="CS4"/>
  <c r="CR4"/>
  <c r="CQ4"/>
  <c r="CP4"/>
  <c r="CO4"/>
  <c r="CN4"/>
  <c r="CM4"/>
  <c r="CL4"/>
  <c r="CK4"/>
  <c r="CJ4"/>
  <c r="CI4"/>
  <c r="CH4"/>
  <c r="CG4"/>
  <c r="CF4"/>
  <c r="CE4"/>
  <c r="CD4"/>
  <c r="CC4"/>
  <c r="CB4"/>
  <c r="CA4"/>
  <c r="BZ4"/>
  <c r="BY4"/>
  <c r="BX4"/>
  <c r="BW4"/>
  <c r="BV4"/>
  <c r="BU4"/>
  <c r="BT4"/>
  <c r="BS4"/>
  <c r="BR4"/>
  <c r="BQ4"/>
  <c r="BP4"/>
  <c r="BO4"/>
  <c r="BN4"/>
  <c r="BM4"/>
  <c r="BL4"/>
  <c r="BK4"/>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CZ3"/>
  <c r="CY3"/>
  <c r="CX3"/>
  <c r="CW3"/>
  <c r="CV3"/>
  <c r="CU3"/>
  <c r="CT3"/>
  <c r="CS3"/>
  <c r="CR3"/>
  <c r="CQ3"/>
  <c r="CP3"/>
  <c r="CO3"/>
  <c r="CN3"/>
  <c r="CM3"/>
  <c r="CL3"/>
  <c r="CK3"/>
  <c r="CJ3"/>
  <c r="CI3"/>
  <c r="CH3"/>
  <c r="CG3"/>
  <c r="CF3"/>
  <c r="CE3"/>
  <c r="CD3"/>
  <c r="CC3"/>
  <c r="CB3"/>
  <c r="CA3"/>
  <c r="BZ3"/>
  <c r="BY3"/>
  <c r="BX3"/>
  <c r="BW3"/>
  <c r="BV3"/>
  <c r="BU3"/>
  <c r="BT3"/>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BN12"/>
  <c r="AH12"/>
  <c r="E9"/>
  <c r="CL12"/>
  <c r="CZ13"/>
  <c r="CY13"/>
  <c r="CX13"/>
  <c r="CW13"/>
  <c r="CV13"/>
  <c r="CU13"/>
  <c r="CT13"/>
  <c r="CS13"/>
  <c r="CR13"/>
  <c r="CQ13"/>
  <c r="CP13"/>
  <c r="CO13"/>
  <c r="CN13"/>
  <c r="CM13"/>
  <c r="CL13"/>
  <c r="CK13"/>
  <c r="CJ13"/>
  <c r="CI13"/>
  <c r="CH13"/>
  <c r="CG13"/>
  <c r="CF13"/>
  <c r="CE13"/>
  <c r="CD13"/>
  <c r="CC13"/>
  <c r="CB13"/>
  <c r="CA13"/>
  <c r="BZ13"/>
  <c r="BY13"/>
  <c r="BX13"/>
  <c r="BW13"/>
  <c r="BV13"/>
  <c r="BU13"/>
  <c r="BT13"/>
  <c r="BS13"/>
  <c r="BR13"/>
  <c r="BQ13"/>
  <c r="BP13"/>
  <c r="BO13"/>
  <c r="BN13"/>
  <c r="BM13"/>
  <c r="BL13"/>
  <c r="BK13"/>
  <c r="BJ13"/>
  <c r="BI13"/>
  <c r="BH13"/>
  <c r="BG13"/>
  <c r="BF13"/>
  <c r="BE13"/>
  <c r="BD13"/>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F13"/>
  <c r="E13"/>
  <c r="CX12"/>
  <c r="CH12"/>
  <c r="CG12"/>
  <c r="BR12"/>
  <c r="BI12"/>
  <c r="AP12"/>
  <c r="AL12"/>
  <c r="Y12"/>
  <c r="M12"/>
  <c r="BJ12" i="4"/>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F20" i="5" l="1"/>
  <c r="E19"/>
  <c r="E21"/>
  <c r="E23"/>
  <c r="F22"/>
  <c r="E20"/>
  <c r="E22"/>
  <c r="F19"/>
  <c r="F21"/>
  <c r="F23"/>
  <c r="E12"/>
  <c r="X12"/>
  <c r="BT12"/>
  <c r="CJ12"/>
  <c r="O12"/>
  <c r="W12"/>
  <c r="AM12"/>
  <c r="BG12"/>
  <c r="BK12"/>
  <c r="CA12"/>
  <c r="CI12"/>
  <c r="H12"/>
  <c r="BD12"/>
  <c r="K12"/>
  <c r="AI12"/>
  <c r="AY12"/>
  <c r="CX12" i="3" l="1"/>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J12" i="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C7" i="1" l="1"/>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<sst xmlns="http://schemas.openxmlformats.org/spreadsheetml/2006/main" count="453" uniqueCount="246">
  <si>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</si>
  <si>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</si>
  <si>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</si>
  <si>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</si>
  <si>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</si>
  <si>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</si>
  <si>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</si>
  <si>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</si>
  <si>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</si>
  <si>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</si>
  <si>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</si>
  <si>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</si>
  <si>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</si>
  <si>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</si>
  <si>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</si>
  <si>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</si>
  <si>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</si>
  <si>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</si>
  <si>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</si>
  <si>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</si>
  <si>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</si>
  <si>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</si>
  <si>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</si>
  <si>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</si>
  <si>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</si>
  <si>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</si>
  <si>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</si>
  <si>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</si>
  <si>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</si>
  <si>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</si>
  <si>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</si>
  <si>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</si>
  <si>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</si>
  <si>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</si>
  <si>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</si>
  <si>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</si>
  <si>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</si>
  <si>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</si>
  <si>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</si>
  <si>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</si>
  <si>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</si>
  <si>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</si>
  <si>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</si>
  <si>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</si>
  <si>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</si>
  <si>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</si>
  <si>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</si>
  <si>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</si>
  <si>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</si>
  <si>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</si>
  <si>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</si>
  <si>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</si>
  <si>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</si>
  <si>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</si>
  <si>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</si>
  <si>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</si>
  <si>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</si>
  <si>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</si>
  <si>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</si>
  <si>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</si>
  <si>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</si>
  <si>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</si>
  <si>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</si>
  <si>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</si>
  <si>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</si>
  <si>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</si>
  <si>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</si>
  <si>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</si>
  <si>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</si>
  <si>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</si>
  <si>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</si>
  <si>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</si>
  <si>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</si>
  <si>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</si>
  <si>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</si>
  <si>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</si>
  <si>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</si>
  <si>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</si>
  <si>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</si>
  <si>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</si>
  <si>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</si>
  <si>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</si>
  <si>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</si>
  <si>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</si>
  <si>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</si>
  <si>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</si>
  <si>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</si>
  <si>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</si>
  <si>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</si>
  <si>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</si>
  <si>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</si>
  <si>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</si>
  <si>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</si>
  <si>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</si>
  <si>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</si>
  <si>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</si>
  <si>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</si>
  <si>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</si>
  <si>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</si>
  <si>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</si>
  <si>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</si>
  <si>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</si>
  <si>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</si>
  <si>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</si>
  <si>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</si>
  <si>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</si>
  <si>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</si>
  <si>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</si>
  <si>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</si>
  <si>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</si>
  <si>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</si>
  <si>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</si>
  <si>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</si>
  <si>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</si>
  <si>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</si>
  <si>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</si>
  <si>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</si>
  <si>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</si>
  <si>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</si>
  <si>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</si>
  <si>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</si>
  <si>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</si>
  <si>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</si>
  <si>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</si>
  <si>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</si>
  <si>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</si>
  <si>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</si>
  <si>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</si>
  <si>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</si>
  <si>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</si>
  <si>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</si>
  <si>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</si>
  <si>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</si>
  <si>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DF (RF from July 07)</t>
  </si>
  <si>
    <t>SP Distribution</t>
  </si>
  <si>
    <t>Monthly Purcahses</t>
  </si>
  <si>
    <t>PL</t>
  </si>
  <si>
    <t>% Losses at SF (wrt purch)</t>
  </si>
  <si>
    <t>CALCULATION</t>
  </si>
  <si>
    <t>R1-SF</t>
  </si>
  <si>
    <t>DF-RF</t>
  </si>
  <si>
    <t>OV</t>
  </si>
  <si>
    <t>April</t>
  </si>
  <si>
    <t>June</t>
  </si>
  <si>
    <t>July</t>
  </si>
  <si>
    <t>August</t>
  </si>
  <si>
    <t>September</t>
  </si>
  <si>
    <t>October</t>
  </si>
  <si>
    <t>November</t>
  </si>
  <si>
    <t>December</t>
  </si>
  <si>
    <t>January</t>
  </si>
  <si>
    <t>February</t>
  </si>
  <si>
    <t>March</t>
  </si>
  <si>
    <t>PNV</t>
  </si>
  <si>
    <t>Abnormal Reconciliation Movements</t>
  </si>
  <si>
    <t>AV = Abnormal GWh</t>
  </si>
  <si>
    <t>Part 1 Annual Totals</t>
  </si>
  <si>
    <t>0506</t>
  </si>
  <si>
    <t>0607</t>
  </si>
  <si>
    <t>0708</t>
  </si>
  <si>
    <t>0809</t>
  </si>
  <si>
    <t>0910</t>
  </si>
  <si>
    <t>GWh</t>
  </si>
  <si>
    <t>Abnormal in Ref Period GWh</t>
  </si>
  <si>
    <t>Average (normal) SF Losses by Month</t>
  </si>
  <si>
    <t>AL</t>
  </si>
  <si>
    <t>NHH SF Units Out (+ constant HH Out)</t>
  </si>
  <si>
    <t>Observed SF Sales</t>
  </si>
  <si>
    <t>Abnormal SF Losses by month</t>
  </si>
  <si>
    <t>Part 2 Annual Totals</t>
  </si>
  <si>
    <t>SF-SF* Abnormal Units</t>
  </si>
  <si>
    <t>Part 2 Check:</t>
  </si>
  <si>
    <t>Check:Part 2 By Aggregated Year</t>
  </si>
  <si>
    <t>Purchases</t>
  </si>
  <si>
    <t xml:space="preserve">This is intended only to </t>
  </si>
  <si>
    <t>Unadjusted Sales</t>
  </si>
  <si>
    <t xml:space="preserve">check that there is no </t>
  </si>
  <si>
    <t>Unadjusted Losses</t>
  </si>
  <si>
    <t xml:space="preserve">material difference </t>
  </si>
  <si>
    <t>SF Losses</t>
  </si>
  <si>
    <t>between calculating</t>
  </si>
  <si>
    <t>SF% Losses (wrt Purch): PL</t>
  </si>
  <si>
    <t xml:space="preserve">by month or by year </t>
  </si>
  <si>
    <t>Revised SF NHH + HH</t>
  </si>
  <si>
    <t>Revised SF Loss</t>
  </si>
  <si>
    <t>TOTALS (Part 1 + Part 2)</t>
  </si>
  <si>
    <t>Overall Total</t>
  </si>
  <si>
    <t>SF - SF* Abnormal Units</t>
  </si>
  <si>
    <t>SF*-RF/DF Abnormal Units</t>
  </si>
  <si>
    <t>Total Abnormal Units</t>
  </si>
  <si>
    <t>Adjusted Sales</t>
  </si>
  <si>
    <t>Restated Loss % wrt sales</t>
  </si>
  <si>
    <t>Reported</t>
  </si>
  <si>
    <t>(wrt purch)</t>
  </si>
  <si>
    <t>Weighted Average Losses Year 2 and 3 (by SF)</t>
  </si>
  <si>
    <t>Part 1: SF Normalisation</t>
  </si>
  <si>
    <t>OV/SF</t>
  </si>
  <si>
    <t>SF*PNV</t>
  </si>
  <si>
    <t>OV-(SF*PNV)</t>
  </si>
  <si>
    <t>Normalised SF Sales</t>
  </si>
  <si>
    <t>Normalised NHH SF Units Out (+ const HH Out)</t>
  </si>
  <si>
    <t>Part 2: Abnormal Reconciliation</t>
  </si>
  <si>
    <t>Average SF Loss 2&amp;3</t>
  </si>
  <si>
    <t>Abnormal SF Units</t>
  </si>
  <si>
    <t>HH Sales</t>
  </si>
  <si>
    <t>SF NHH</t>
  </si>
  <si>
    <t>SF-DF wrt SF</t>
  </si>
  <si>
    <t>Weighted average rec</t>
  </si>
  <si>
    <t>Abnormal units</t>
  </si>
  <si>
    <t>Abnormal Total</t>
  </si>
  <si>
    <t>Raw SF</t>
  </si>
  <si>
    <t>Check:Part 1 By Aggregated Year</t>
  </si>
  <si>
    <t>0607 &amp; 0708</t>
  </si>
  <si>
    <t>Row Labels</t>
  </si>
  <si>
    <t>Sum of CONS_UNITS (2yr)</t>
  </si>
  <si>
    <t>Grand Total</t>
  </si>
  <si>
    <t>Total Adjustment to effect restatement</t>
  </si>
  <si>
    <t>Basket</t>
  </si>
  <si>
    <t>Apportionment</t>
  </si>
  <si>
    <t>Apportioned GWh</t>
  </si>
  <si>
    <t>Restated Basket</t>
  </si>
  <si>
    <t xml:space="preserve">HV </t>
  </si>
  <si>
    <t>SPD</t>
  </si>
  <si>
    <t>Restated Total (annual incentive sheet)</t>
  </si>
  <si>
    <t>Restated Total (as calculated)</t>
  </si>
  <si>
    <t>Check:</t>
  </si>
  <si>
    <t>This calculates the average SF loss for the years 2006-7 and 2007-08 in accordance with the approved methodology then identifies the abnormal component of SF losses in 09/10</t>
  </si>
  <si>
    <t>Sales at DF (where available), Purchases as at June 2013</t>
  </si>
  <si>
    <t>This calculates the average reconciliation movements (SF to RF/DF) for the specified Normal period in accordance with the approved methodology then identifies the abnormal movements in 09/10</t>
  </si>
  <si>
    <t>% Rec Movement SF* to RF/DF (=GWh movement/SF Sales)</t>
  </si>
  <si>
    <t>Weighted Average % Rec Movement SF* to LRT</t>
  </si>
  <si>
    <t>Weighted Average Loss %</t>
  </si>
  <si>
    <t>Summing row 29 by year</t>
  </si>
  <si>
    <t>By Percentage of (Monthly) SF Sales</t>
  </si>
  <si>
    <t>Normal Apr 2006-Mar 2008</t>
  </si>
  <si>
    <t>Summing row 52 by year</t>
  </si>
  <si>
    <t>SF*-RF/DF Abnormal GWh (Normal Apr 2006-Mar 2008)</t>
  </si>
  <si>
    <t>New HH D0036 flows received post July 12</t>
  </si>
  <si>
    <t>Weighted average loss in 2006-07 and 2007-08</t>
  </si>
  <si>
    <t>Loss target</t>
  </si>
  <si>
    <t>Credibility Threshold 1</t>
  </si>
  <si>
    <t>Credibility Threshold 2</t>
  </si>
  <si>
    <t>Credible Loss</t>
  </si>
  <si>
    <t>Check of check: Sales v Purch as Denominator</t>
  </si>
  <si>
    <t>Subsequent close out of provision accounts to reflect fully mature settlements data plus DR3 units included within original revenue return</t>
  </si>
  <si>
    <t>Subsequent close out of provision accounts to reflect fully mature settlements data</t>
  </si>
</sst>
</file>

<file path=xl/styles.xml><?xml version="1.0" encoding="utf-8"?>
<styleSheet xmlns="http://schemas.openxmlformats.org/spreadsheetml/2006/main">
  <numFmts count="5">
    <numFmt numFmtId="41" formatCode="_-* #,##0_-;\-* #,##0_-;_-* &quot;-&quot;_-;_-@_-"/>
    <numFmt numFmtId="43" formatCode="_-* #,##0.00_-;\-* #,##0.00_-;_-* &quot;-&quot;??_-;_-@_-"/>
    <numFmt numFmtId="164" formatCode="0.000"/>
    <numFmt numFmtId="165" formatCode="0.0"/>
    <numFmt numFmtId="166" formatCode="0.0%"/>
  </numFmts>
  <fonts count="31">
    <font>
      <sz val="10"/>
      <color theme="1"/>
      <name val="Verdana"/>
      <family val="2"/>
    </font>
    <font>
      <sz val="10"/>
      <color theme="1"/>
      <name val="Arial"/>
      <family val="2"/>
    </font>
    <font>
      <sz val="10"/>
      <color theme="1"/>
      <name val="Arial"/>
      <family val="2"/>
    </font>
    <font>
      <sz val="10"/>
      <color theme="1"/>
      <name val="Arial"/>
      <family val="2"/>
    </font>
    <font>
      <sz val="10"/>
      <color theme="1"/>
      <name val="Arial"/>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
      <b/>
      <sz val="14"/>
      <color theme="1"/>
      <name val="Arial"/>
      <family val="2"/>
    </font>
    <font>
      <sz val="10"/>
      <color theme="0" tint="-0.499984740745262"/>
      <name val="Arial"/>
      <family val="2"/>
    </font>
    <font>
      <b/>
      <sz val="10"/>
      <color theme="0" tint="-0.499984740745262"/>
      <name val="Arial"/>
      <family val="2"/>
    </font>
    <font>
      <sz val="10"/>
      <color rgb="FF0070C0"/>
      <name val="Verdana"/>
      <family val="2"/>
    </font>
    <font>
      <sz val="10"/>
      <color rgb="FF0070C0"/>
      <name val="Arial"/>
      <family val="2"/>
    </font>
    <font>
      <sz val="10"/>
      <color theme="0" tint="-0.499984740745262"/>
      <name val="Verdana"/>
      <family val="2"/>
    </font>
    <font>
      <b/>
      <sz val="10"/>
      <color theme="0" tint="-0.499984740745262"/>
      <name val="Verdana"/>
      <family val="2"/>
    </font>
    <font>
      <b/>
      <sz val="10"/>
      <color theme="4"/>
      <name val="Verdana"/>
      <family val="2"/>
    </font>
    <font>
      <sz val="10"/>
      <color rgb="FFFF0000"/>
      <name val="Arial"/>
      <family val="2"/>
    </font>
    <font>
      <sz val="10"/>
      <color rgb="FFFF0000"/>
      <name val="Verdana"/>
      <family val="2"/>
    </font>
    <font>
      <sz val="9"/>
      <name val="Verdana"/>
      <family val="2"/>
    </font>
  </fonts>
  <fills count="21">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
      <patternFill patternType="solid">
        <fgColor rgb="FFFFC000"/>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43" fontId="9" fillId="0" borderId="0" applyFont="0" applyFill="0" applyBorder="0" applyAlignment="0" applyProtection="0"/>
    <xf numFmtId="43" fontId="10" fillId="0" borderId="0" applyFont="0" applyFill="0" applyBorder="0" applyAlignment="0" applyProtection="0"/>
    <xf numFmtId="0" fontId="9" fillId="0" borderId="0"/>
    <xf numFmtId="0" fontId="11" fillId="0" borderId="0"/>
    <xf numFmtId="9" fontId="9" fillId="0" borderId="0" applyFont="0" applyFill="0" applyBorder="0" applyAlignment="0" applyProtection="0"/>
    <xf numFmtId="9" fontId="11" fillId="0" borderId="0" applyFont="0" applyFill="0" applyBorder="0" applyAlignment="0" applyProtection="0"/>
    <xf numFmtId="9" fontId="13" fillId="0" borderId="0" applyFont="0" applyFill="0" applyBorder="0" applyAlignment="0" applyProtection="0"/>
    <xf numFmtId="0" fontId="4" fillId="0" borderId="0"/>
  </cellStyleXfs>
  <cellXfs count="359">
    <xf numFmtId="0" fontId="0" fillId="0" borderId="0" xfId="0"/>
    <xf numFmtId="0" fontId="5" fillId="0" borderId="0" xfId="0" applyFont="1"/>
    <xf numFmtId="0" fontId="0" fillId="2" borderId="1" xfId="0" applyFill="1" applyBorder="1"/>
    <xf numFmtId="0" fontId="5" fillId="2" borderId="2" xfId="0" applyFont="1" applyFill="1" applyBorder="1" applyAlignment="1">
      <alignment horizontal="center"/>
    </xf>
    <xf numFmtId="0" fontId="5"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6" fillId="0" borderId="0" xfId="0" applyFont="1"/>
    <xf numFmtId="0" fontId="7" fillId="2" borderId="5" xfId="0" applyFont="1" applyFill="1" applyBorder="1"/>
    <xf numFmtId="17" fontId="7" fillId="2" borderId="6" xfId="0" applyNumberFormat="1" applyFont="1" applyFill="1" applyBorder="1"/>
    <xf numFmtId="17" fontId="7" fillId="2" borderId="7" xfId="0" applyNumberFormat="1" applyFont="1" applyFill="1" applyBorder="1"/>
    <xf numFmtId="0" fontId="8" fillId="2" borderId="3" xfId="0" applyFont="1" applyFill="1" applyBorder="1"/>
    <xf numFmtId="0" fontId="8" fillId="2" borderId="8" xfId="0" applyFont="1" applyFill="1" applyBorder="1"/>
    <xf numFmtId="164" fontId="8" fillId="2" borderId="0" xfId="0" applyNumberFormat="1" applyFont="1" applyFill="1" applyBorder="1"/>
    <xf numFmtId="164" fontId="8" fillId="2" borderId="9" xfId="0" applyNumberFormat="1" applyFont="1" applyFill="1" applyBorder="1"/>
    <xf numFmtId="17" fontId="7" fillId="2" borderId="0" xfId="0" applyNumberFormat="1" applyFont="1" applyFill="1" applyBorder="1"/>
    <xf numFmtId="17" fontId="7" fillId="2" borderId="9" xfId="0" applyNumberFormat="1" applyFont="1" applyFill="1" applyBorder="1"/>
    <xf numFmtId="0" fontId="7" fillId="2" borderId="3" xfId="0" applyFont="1" applyFill="1" applyBorder="1"/>
    <xf numFmtId="1" fontId="9" fillId="5" borderId="3" xfId="0" applyNumberFormat="1" applyFont="1" applyFill="1" applyBorder="1"/>
    <xf numFmtId="0" fontId="0" fillId="0" borderId="0" xfId="0" applyFill="1"/>
    <xf numFmtId="0" fontId="0" fillId="0" borderId="0" xfId="0" applyFill="1" applyBorder="1"/>
    <xf numFmtId="0" fontId="8" fillId="0" borderId="0" xfId="0" applyFont="1"/>
    <xf numFmtId="1" fontId="9" fillId="6" borderId="3" xfId="0" quotePrefix="1" applyNumberFormat="1" applyFont="1" applyFill="1" applyBorder="1"/>
    <xf numFmtId="1" fontId="9" fillId="0" borderId="0" xfId="0" quotePrefix="1" applyNumberFormat="1" applyFont="1" applyFill="1" applyBorder="1"/>
    <xf numFmtId="0" fontId="8" fillId="0" borderId="3" xfId="0" applyFont="1" applyBorder="1"/>
    <xf numFmtId="0" fontId="12" fillId="0" borderId="3" xfId="0" applyFont="1" applyBorder="1" applyAlignment="1">
      <alignment horizontal="center" vertical="center" wrapText="1"/>
    </xf>
    <xf numFmtId="0" fontId="5"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3" fontId="0" fillId="3" borderId="3" xfId="0" applyNumberFormat="1" applyFont="1" applyFill="1" applyBorder="1"/>
    <xf numFmtId="1" fontId="8"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5" fillId="0" borderId="6" xfId="0" applyFont="1" applyBorder="1" applyAlignment="1">
      <alignment wrapText="1"/>
    </xf>
    <xf numFmtId="0" fontId="5" fillId="0" borderId="6" xfId="0" applyFont="1" applyFill="1" applyBorder="1" applyAlignment="1">
      <alignment horizontal="center" wrapText="1"/>
    </xf>
    <xf numFmtId="0" fontId="5"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12" fillId="0" borderId="8" xfId="0" applyFont="1" applyFill="1" applyBorder="1" applyAlignment="1"/>
    <xf numFmtId="0" fontId="12" fillId="0" borderId="0" xfId="0" applyFont="1" applyFill="1" applyBorder="1"/>
    <xf numFmtId="0" fontId="8" fillId="0" borderId="0" xfId="0" applyFont="1" applyFill="1" applyBorder="1"/>
    <xf numFmtId="0" fontId="0" fillId="0" borderId="9" xfId="0" applyFont="1" applyBorder="1"/>
    <xf numFmtId="0" fontId="0" fillId="0" borderId="0" xfId="0" applyFont="1" applyFill="1" applyBorder="1"/>
    <xf numFmtId="0" fontId="12" fillId="0" borderId="11" xfId="0" applyFont="1" applyFill="1" applyBorder="1" applyAlignment="1"/>
    <xf numFmtId="0" fontId="12" fillId="0" borderId="12" xfId="0" applyFont="1" applyFill="1" applyBorder="1"/>
    <xf numFmtId="0" fontId="0" fillId="0" borderId="12" xfId="0" applyFont="1" applyBorder="1"/>
    <xf numFmtId="0" fontId="8" fillId="0" borderId="12" xfId="0" applyFont="1" applyFill="1" applyBorder="1"/>
    <xf numFmtId="0" fontId="0" fillId="0" borderId="13" xfId="0" applyFont="1" applyBorder="1"/>
    <xf numFmtId="3" fontId="8"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6" fillId="0" borderId="0" xfId="0" applyFont="1" applyFill="1" applyBorder="1" applyAlignment="1">
      <alignment horizontal="center"/>
    </xf>
    <xf numFmtId="0" fontId="5" fillId="0" borderId="0" xfId="0" applyFont="1" applyFill="1" applyAlignment="1">
      <alignment wrapText="1"/>
    </xf>
    <xf numFmtId="17" fontId="5" fillId="0" borderId="0" xfId="0" applyNumberFormat="1" applyFont="1" applyFill="1" applyBorder="1"/>
    <xf numFmtId="3" fontId="0" fillId="0" borderId="0" xfId="0" applyNumberFormat="1" applyFont="1" applyFill="1"/>
    <xf numFmtId="17" fontId="12" fillId="0" borderId="3" xfId="0" applyNumberFormat="1" applyFont="1" applyFill="1" applyBorder="1"/>
    <xf numFmtId="0" fontId="0" fillId="0" borderId="3" xfId="0" applyNumberFormat="1" applyFont="1" applyFill="1" applyBorder="1" applyAlignment="1"/>
    <xf numFmtId="0" fontId="0" fillId="8" borderId="0" xfId="0" applyFill="1"/>
    <xf numFmtId="0" fontId="5"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5"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5" fillId="0" borderId="0" xfId="0" applyFont="1" applyFill="1" applyBorder="1"/>
    <xf numFmtId="0" fontId="16" fillId="0" borderId="0" xfId="0" applyFont="1"/>
    <xf numFmtId="0" fontId="17" fillId="0" borderId="0" xfId="0" applyFont="1"/>
    <xf numFmtId="0" fontId="15" fillId="9" borderId="5" xfId="0" applyFont="1" applyFill="1" applyBorder="1"/>
    <xf numFmtId="0" fontId="15" fillId="9" borderId="6" xfId="0" applyFont="1" applyFill="1" applyBorder="1"/>
    <xf numFmtId="0" fontId="15" fillId="9" borderId="7" xfId="0" applyFont="1" applyFill="1" applyBorder="1"/>
    <xf numFmtId="0" fontId="15" fillId="9" borderId="14" xfId="0" applyFont="1" applyFill="1" applyBorder="1"/>
    <xf numFmtId="0" fontId="15" fillId="9" borderId="15" xfId="0" applyFont="1" applyFill="1" applyBorder="1"/>
    <xf numFmtId="0" fontId="15" fillId="9" borderId="16" xfId="0" applyFont="1" applyFill="1" applyBorder="1"/>
    <xf numFmtId="0" fontId="0" fillId="9" borderId="8" xfId="0" applyFill="1" applyBorder="1"/>
    <xf numFmtId="165" fontId="0" fillId="9" borderId="0" xfId="0" applyNumberFormat="1" applyFill="1" applyBorder="1"/>
    <xf numFmtId="0" fontId="15" fillId="10" borderId="8" xfId="0" applyFont="1" applyFill="1" applyBorder="1"/>
    <xf numFmtId="165" fontId="0" fillId="10" borderId="0" xfId="0" applyNumberFormat="1" applyFill="1" applyBorder="1"/>
    <xf numFmtId="165" fontId="0" fillId="10" borderId="17" xfId="0" applyNumberFormat="1" applyFill="1" applyBorder="1"/>
    <xf numFmtId="0" fontId="18" fillId="0" borderId="0" xfId="0" applyFont="1"/>
    <xf numFmtId="0" fontId="8" fillId="2" borderId="2" xfId="0" applyFont="1" applyFill="1" applyBorder="1"/>
    <xf numFmtId="43" fontId="9" fillId="11" borderId="3" xfId="1" applyFont="1" applyFill="1" applyBorder="1" applyAlignment="1">
      <alignment horizontal="center"/>
    </xf>
    <xf numFmtId="43" fontId="9" fillId="12" borderId="3" xfId="1" applyFont="1" applyFill="1" applyBorder="1" applyAlignment="1">
      <alignment horizontal="center"/>
    </xf>
    <xf numFmtId="43" fontId="9" fillId="13" borderId="3" xfId="1" applyFont="1" applyFill="1" applyBorder="1" applyAlignment="1">
      <alignment horizontal="center"/>
    </xf>
    <xf numFmtId="43" fontId="9" fillId="14" borderId="3" xfId="1" applyFont="1" applyFill="1" applyBorder="1" applyAlignment="1">
      <alignment horizontal="center"/>
    </xf>
    <xf numFmtId="43" fontId="9" fillId="15" borderId="3" xfId="1" applyFont="1" applyFill="1" applyBorder="1" applyAlignment="1">
      <alignment horizontal="center"/>
    </xf>
    <xf numFmtId="0" fontId="9" fillId="0" borderId="2" xfId="0" applyFont="1" applyBorder="1" applyAlignment="1">
      <alignment horizontal="center"/>
    </xf>
    <xf numFmtId="41" fontId="9" fillId="11" borderId="3" xfId="0" applyNumberFormat="1" applyFont="1" applyFill="1" applyBorder="1" applyAlignment="1"/>
    <xf numFmtId="41" fontId="9" fillId="12" borderId="3" xfId="1" applyNumberFormat="1" applyFont="1" applyFill="1" applyBorder="1" applyAlignment="1">
      <alignment horizontal="center"/>
    </xf>
    <xf numFmtId="41" fontId="9" fillId="13" borderId="3" xfId="1" applyNumberFormat="1" applyFont="1" applyFill="1" applyBorder="1" applyAlignment="1">
      <alignment horizontal="center"/>
    </xf>
    <xf numFmtId="41" fontId="9" fillId="14" borderId="3" xfId="1" applyNumberFormat="1" applyFont="1" applyFill="1" applyBorder="1" applyAlignment="1">
      <alignment horizontal="center"/>
    </xf>
    <xf numFmtId="41" fontId="9" fillId="15" borderId="3" xfId="1" applyNumberFormat="1" applyFont="1" applyFill="1" applyBorder="1" applyAlignment="1">
      <alignment horizontal="center"/>
    </xf>
    <xf numFmtId="0" fontId="0" fillId="0" borderId="0" xfId="0" applyFont="1" applyAlignment="1">
      <alignment horizontal="right" wrapText="1"/>
    </xf>
    <xf numFmtId="9" fontId="7" fillId="0" borderId="0" xfId="0" applyNumberFormat="1" applyFont="1" applyAlignment="1">
      <alignment horizontal="center"/>
    </xf>
    <xf numFmtId="43" fontId="9" fillId="16" borderId="3" xfId="1" applyFont="1" applyFill="1" applyBorder="1" applyAlignment="1">
      <alignment horizontal="center"/>
    </xf>
    <xf numFmtId="43" fontId="16" fillId="11" borderId="3" xfId="1" applyFont="1" applyFill="1" applyBorder="1" applyAlignment="1">
      <alignment horizontal="center"/>
    </xf>
    <xf numFmtId="43" fontId="16" fillId="12" borderId="3" xfId="1" applyFont="1" applyFill="1" applyBorder="1" applyAlignment="1">
      <alignment horizontal="center"/>
    </xf>
    <xf numFmtId="43" fontId="16" fillId="13" borderId="3" xfId="1" applyFont="1" applyFill="1" applyBorder="1" applyAlignment="1">
      <alignment horizontal="center"/>
    </xf>
    <xf numFmtId="43" fontId="16" fillId="14" borderId="3" xfId="1" applyFont="1" applyFill="1" applyBorder="1" applyAlignment="1">
      <alignment horizontal="center"/>
    </xf>
    <xf numFmtId="43" fontId="16" fillId="15" borderId="3" xfId="1" applyFont="1" applyFill="1" applyBorder="1" applyAlignment="1">
      <alignment horizontal="center"/>
    </xf>
    <xf numFmtId="43" fontId="16" fillId="17" borderId="3" xfId="1" applyFont="1" applyFill="1" applyBorder="1" applyAlignment="1">
      <alignment horizontal="center"/>
    </xf>
    <xf numFmtId="43" fontId="16" fillId="16" borderId="3" xfId="1" applyFont="1" applyFill="1" applyBorder="1" applyAlignment="1">
      <alignment horizontal="center"/>
    </xf>
    <xf numFmtId="43" fontId="16" fillId="18" borderId="3" xfId="1" applyFont="1" applyFill="1" applyBorder="1" applyAlignment="1">
      <alignment horizontal="center"/>
    </xf>
    <xf numFmtId="43" fontId="9" fillId="17" borderId="3" xfId="1" applyFont="1" applyFill="1" applyBorder="1" applyAlignment="1">
      <alignment horizontal="center"/>
    </xf>
    <xf numFmtId="0" fontId="8" fillId="0" borderId="0" xfId="0" applyFont="1" applyFill="1" applyBorder="1" applyAlignment="1">
      <alignment horizontal="right"/>
    </xf>
    <xf numFmtId="43" fontId="9" fillId="7" borderId="3" xfId="1" applyFont="1" applyFill="1" applyBorder="1" applyAlignment="1">
      <alignment horizontal="center"/>
    </xf>
    <xf numFmtId="0" fontId="19" fillId="0" borderId="0" xfId="0" applyFont="1"/>
    <xf numFmtId="0" fontId="13"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12"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9" fillId="3" borderId="3" xfId="0" applyNumberFormat="1" applyFont="1" applyFill="1" applyBorder="1" applyProtection="1">
      <protection locked="0"/>
    </xf>
    <xf numFmtId="1" fontId="9"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8" fillId="3" borderId="3" xfId="0" applyFont="1" applyFill="1" applyBorder="1" applyProtection="1">
      <protection locked="0"/>
    </xf>
    <xf numFmtId="0" fontId="0" fillId="0" borderId="0" xfId="0" applyAlignment="1">
      <alignment horizontal="right" wrapText="1"/>
    </xf>
    <xf numFmtId="0" fontId="8"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12" fillId="0" borderId="1" xfId="0" applyFont="1" applyBorder="1" applyAlignment="1">
      <alignment horizontal="center" vertical="center" wrapText="1"/>
    </xf>
    <xf numFmtId="0" fontId="5" fillId="0" borderId="8" xfId="0" applyFont="1" applyBorder="1" applyAlignment="1">
      <alignment wrapText="1"/>
    </xf>
    <xf numFmtId="0" fontId="15" fillId="4" borderId="0" xfId="8" applyFont="1" applyFill="1"/>
    <xf numFmtId="0" fontId="4" fillId="4" borderId="0" xfId="8" applyFill="1"/>
    <xf numFmtId="0" fontId="0" fillId="4" borderId="0" xfId="0" applyFill="1"/>
    <xf numFmtId="0" fontId="7" fillId="4" borderId="3" xfId="0" applyFont="1" applyFill="1" applyBorder="1"/>
    <xf numFmtId="17" fontId="7" fillId="4" borderId="6" xfId="0" applyNumberFormat="1" applyFont="1" applyFill="1" applyBorder="1"/>
    <xf numFmtId="17" fontId="7" fillId="4" borderId="7" xfId="0" applyNumberFormat="1" applyFont="1" applyFill="1" applyBorder="1"/>
    <xf numFmtId="0" fontId="8" fillId="4" borderId="3" xfId="0" applyFont="1" applyFill="1" applyBorder="1"/>
    <xf numFmtId="0" fontId="8" fillId="4" borderId="8" xfId="8" applyFont="1" applyFill="1" applyBorder="1"/>
    <xf numFmtId="164" fontId="4" fillId="4" borderId="0" xfId="8" applyNumberFormat="1" applyFill="1"/>
    <xf numFmtId="17" fontId="7" fillId="4" borderId="0" xfId="8" applyNumberFormat="1" applyFont="1" applyFill="1" applyBorder="1"/>
    <xf numFmtId="17" fontId="7" fillId="4" borderId="9" xfId="8" applyNumberFormat="1" applyFont="1" applyFill="1" applyBorder="1"/>
    <xf numFmtId="0" fontId="7" fillId="4" borderId="3" xfId="8" applyFont="1" applyFill="1" applyBorder="1"/>
    <xf numFmtId="1" fontId="9" fillId="4" borderId="3" xfId="8" applyNumberFormat="1" applyFont="1" applyFill="1" applyBorder="1"/>
    <xf numFmtId="1" fontId="4" fillId="4" borderId="0" xfId="8" applyNumberFormat="1" applyFill="1"/>
    <xf numFmtId="0" fontId="7" fillId="4" borderId="0" xfId="8" applyFont="1" applyFill="1" applyBorder="1"/>
    <xf numFmtId="1" fontId="9" fillId="4" borderId="0" xfId="8" applyNumberFormat="1" applyFont="1" applyFill="1" applyBorder="1"/>
    <xf numFmtId="0" fontId="0" fillId="3" borderId="0" xfId="0" applyFill="1"/>
    <xf numFmtId="10" fontId="0" fillId="3" borderId="0" xfId="7" applyNumberFormat="1" applyFont="1" applyFill="1"/>
    <xf numFmtId="164" fontId="0" fillId="0" borderId="0" xfId="0" applyNumberFormat="1" applyFill="1"/>
    <xf numFmtId="2" fontId="0" fillId="0" borderId="0" xfId="7" applyNumberFormat="1" applyFont="1" applyFill="1"/>
    <xf numFmtId="0" fontId="20" fillId="0" borderId="0" xfId="0" applyFont="1" applyFill="1" applyBorder="1"/>
    <xf numFmtId="0" fontId="20" fillId="0" borderId="0" xfId="0" applyFont="1"/>
    <xf numFmtId="164" fontId="15" fillId="0" borderId="0" xfId="0" applyNumberFormat="1" applyFont="1"/>
    <xf numFmtId="164" fontId="0" fillId="0" borderId="0" xfId="0" applyNumberFormat="1"/>
    <xf numFmtId="2" fontId="0" fillId="0" borderId="0" xfId="0" applyNumberFormat="1"/>
    <xf numFmtId="0" fontId="15" fillId="9" borderId="20" xfId="0" applyFont="1" applyFill="1" applyBorder="1"/>
    <xf numFmtId="0" fontId="15" fillId="0" borderId="0" xfId="0" applyFont="1"/>
    <xf numFmtId="0" fontId="0" fillId="9" borderId="21" xfId="0" applyFill="1" applyBorder="1"/>
    <xf numFmtId="164" fontId="0" fillId="9" borderId="0" xfId="0" applyNumberFormat="1" applyFill="1" applyBorder="1"/>
    <xf numFmtId="164" fontId="0" fillId="9" borderId="17" xfId="0" applyNumberFormat="1" applyFill="1" applyBorder="1"/>
    <xf numFmtId="0" fontId="15" fillId="9" borderId="21" xfId="0" applyFont="1" applyFill="1" applyBorder="1"/>
    <xf numFmtId="0" fontId="15" fillId="9" borderId="0" xfId="0" applyFont="1" applyFill="1" applyBorder="1"/>
    <xf numFmtId="0" fontId="15" fillId="9" borderId="17" xfId="0" applyFont="1" applyFill="1" applyBorder="1"/>
    <xf numFmtId="10" fontId="0" fillId="9" borderId="0" xfId="7" applyNumberFormat="1" applyFont="1" applyFill="1" applyBorder="1"/>
    <xf numFmtId="10" fontId="0" fillId="0" borderId="0" xfId="7" applyNumberFormat="1" applyFont="1"/>
    <xf numFmtId="0" fontId="0" fillId="9" borderId="0" xfId="0" applyFill="1" applyBorder="1"/>
    <xf numFmtId="0" fontId="0" fillId="9" borderId="17" xfId="0" applyFill="1" applyBorder="1"/>
    <xf numFmtId="10" fontId="0" fillId="0" borderId="0" xfId="0" applyNumberFormat="1"/>
    <xf numFmtId="10" fontId="0" fillId="9" borderId="0" xfId="0" applyNumberFormat="1" applyFont="1" applyFill="1" applyBorder="1"/>
    <xf numFmtId="10" fontId="0" fillId="9" borderId="17" xfId="0" applyNumberFormat="1" applyFont="1" applyFill="1" applyBorder="1"/>
    <xf numFmtId="164" fontId="0" fillId="9" borderId="0" xfId="0" applyNumberFormat="1" applyFont="1" applyFill="1" applyBorder="1"/>
    <xf numFmtId="0" fontId="15" fillId="9" borderId="22" xfId="0" applyFont="1" applyFill="1" applyBorder="1"/>
    <xf numFmtId="164" fontId="0" fillId="9" borderId="23" xfId="0" applyNumberFormat="1" applyFill="1" applyBorder="1"/>
    <xf numFmtId="164" fontId="0" fillId="9" borderId="24" xfId="0" applyNumberFormat="1" applyFill="1" applyBorder="1"/>
    <xf numFmtId="0" fontId="15" fillId="9" borderId="20" xfId="0" applyFont="1" applyFill="1" applyBorder="1" applyAlignment="1">
      <alignment wrapText="1"/>
    </xf>
    <xf numFmtId="0" fontId="15" fillId="9" borderId="15" xfId="0" quotePrefix="1" applyFont="1" applyFill="1" applyBorder="1" applyAlignment="1">
      <alignment horizontal="center" wrapText="1"/>
    </xf>
    <xf numFmtId="0" fontId="15" fillId="9" borderId="16" xfId="0" quotePrefix="1" applyFont="1" applyFill="1" applyBorder="1" applyAlignment="1">
      <alignment horizontal="center" wrapText="1"/>
    </xf>
    <xf numFmtId="1" fontId="21" fillId="9" borderId="0" xfId="0" applyNumberFormat="1" applyFont="1" applyFill="1" applyBorder="1"/>
    <xf numFmtId="165" fontId="15" fillId="20" borderId="17" xfId="0" applyNumberFormat="1" applyFont="1" applyFill="1" applyBorder="1"/>
    <xf numFmtId="0" fontId="0" fillId="9" borderId="23" xfId="0" applyFill="1" applyBorder="1"/>
    <xf numFmtId="165" fontId="0" fillId="9" borderId="23" xfId="0" applyNumberFormat="1" applyFill="1" applyBorder="1"/>
    <xf numFmtId="0" fontId="0" fillId="9" borderId="24" xfId="0" applyFill="1" applyBorder="1"/>
    <xf numFmtId="0" fontId="15" fillId="16" borderId="20" xfId="0" applyFont="1" applyFill="1" applyBorder="1"/>
    <xf numFmtId="0" fontId="0" fillId="16" borderId="15" xfId="0" applyFill="1" applyBorder="1"/>
    <xf numFmtId="0" fontId="0" fillId="16" borderId="16" xfId="0" applyFill="1" applyBorder="1"/>
    <xf numFmtId="0" fontId="15" fillId="16" borderId="21" xfId="0" applyFont="1" applyFill="1" applyBorder="1"/>
    <xf numFmtId="0" fontId="0" fillId="16" borderId="0" xfId="0" applyFill="1" applyBorder="1"/>
    <xf numFmtId="0" fontId="0" fillId="16" borderId="17" xfId="0" applyFill="1" applyBorder="1"/>
    <xf numFmtId="0" fontId="0" fillId="16" borderId="21" xfId="0" applyFill="1" applyBorder="1"/>
    <xf numFmtId="0" fontId="15" fillId="16" borderId="0" xfId="0" applyFont="1" applyFill="1" applyBorder="1"/>
    <xf numFmtId="0" fontId="15" fillId="16" borderId="17" xfId="0" applyFont="1" applyFill="1" applyBorder="1"/>
    <xf numFmtId="10" fontId="0" fillId="16" borderId="0" xfId="0" applyNumberFormat="1" applyFont="1" applyFill="1" applyBorder="1"/>
    <xf numFmtId="10" fontId="0" fillId="16" borderId="17" xfId="0" applyNumberFormat="1" applyFont="1" applyFill="1" applyBorder="1"/>
    <xf numFmtId="1" fontId="0" fillId="16" borderId="0" xfId="0" applyNumberFormat="1" applyFont="1" applyFill="1" applyBorder="1"/>
    <xf numFmtId="1" fontId="0" fillId="16" borderId="17" xfId="0" applyNumberFormat="1" applyFont="1" applyFill="1" applyBorder="1"/>
    <xf numFmtId="0" fontId="15" fillId="16" borderId="22" xfId="0" applyFont="1" applyFill="1" applyBorder="1"/>
    <xf numFmtId="1" fontId="0" fillId="16" borderId="23" xfId="0" applyNumberFormat="1" applyFill="1" applyBorder="1"/>
    <xf numFmtId="1" fontId="0" fillId="16" borderId="24" xfId="0" applyNumberFormat="1" applyFill="1" applyBorder="1"/>
    <xf numFmtId="0" fontId="15" fillId="16" borderId="20" xfId="0" applyFont="1" applyFill="1" applyBorder="1" applyAlignment="1">
      <alignment wrapText="1"/>
    </xf>
    <xf numFmtId="0" fontId="15" fillId="16" borderId="15" xfId="0" quotePrefix="1" applyFont="1" applyFill="1" applyBorder="1" applyAlignment="1">
      <alignment horizontal="center" wrapText="1"/>
    </xf>
    <xf numFmtId="0" fontId="15" fillId="16" borderId="16" xfId="0" quotePrefix="1" applyFont="1" applyFill="1" applyBorder="1" applyAlignment="1">
      <alignment horizontal="center" wrapText="1"/>
    </xf>
    <xf numFmtId="1" fontId="21" fillId="16" borderId="23" xfId="0" applyNumberFormat="1" applyFont="1" applyFill="1" applyBorder="1"/>
    <xf numFmtId="165" fontId="15" fillId="20" borderId="24" xfId="0" applyNumberFormat="1" applyFont="1" applyFill="1" applyBorder="1"/>
    <xf numFmtId="0" fontId="15" fillId="6" borderId="20" xfId="0" applyFont="1" applyFill="1" applyBorder="1"/>
    <xf numFmtId="0" fontId="0" fillId="6" borderId="15" xfId="0" applyFont="1" applyFill="1" applyBorder="1"/>
    <xf numFmtId="0" fontId="0" fillId="6" borderId="16" xfId="0" applyFont="1" applyFill="1" applyBorder="1"/>
    <xf numFmtId="2" fontId="0" fillId="6" borderId="21" xfId="0" applyNumberFormat="1" applyFont="1" applyFill="1" applyBorder="1"/>
    <xf numFmtId="1" fontId="21" fillId="6" borderId="0" xfId="0" applyNumberFormat="1" applyFont="1" applyFill="1" applyBorder="1"/>
    <xf numFmtId="1" fontId="21" fillId="6" borderId="17" xfId="0" applyNumberFormat="1" applyFont="1" applyFill="1" applyBorder="1"/>
    <xf numFmtId="0" fontId="0" fillId="6" borderId="21" xfId="0" applyFont="1" applyFill="1" applyBorder="1"/>
    <xf numFmtId="0" fontId="0" fillId="6" borderId="21" xfId="0" applyFill="1" applyBorder="1"/>
    <xf numFmtId="10" fontId="21" fillId="6" borderId="0" xfId="7" applyNumberFormat="1" applyFont="1" applyFill="1" applyBorder="1"/>
    <xf numFmtId="10" fontId="21" fillId="6" borderId="17" xfId="7" applyNumberFormat="1" applyFont="1" applyFill="1" applyBorder="1"/>
    <xf numFmtId="1" fontId="0" fillId="0" borderId="0" xfId="0" applyNumberFormat="1"/>
    <xf numFmtId="2" fontId="21" fillId="6" borderId="23" xfId="0" applyNumberFormat="1" applyFont="1" applyFill="1" applyBorder="1"/>
    <xf numFmtId="165" fontId="22" fillId="6" borderId="24" xfId="0" applyNumberFormat="1" applyFont="1" applyFill="1" applyBorder="1"/>
    <xf numFmtId="0" fontId="15" fillId="3" borderId="20" xfId="0" applyFont="1" applyFill="1" applyBorder="1"/>
    <xf numFmtId="0" fontId="15" fillId="3" borderId="20" xfId="0" quotePrefix="1" applyFont="1" applyFill="1" applyBorder="1" applyAlignment="1">
      <alignment horizontal="center" wrapText="1"/>
    </xf>
    <xf numFmtId="0" fontId="15" fillId="3" borderId="15" xfId="0" quotePrefix="1" applyFont="1" applyFill="1" applyBorder="1" applyAlignment="1">
      <alignment horizontal="center" wrapText="1"/>
    </xf>
    <xf numFmtId="0" fontId="15" fillId="3" borderId="16" xfId="0" quotePrefix="1" applyFont="1" applyFill="1" applyBorder="1" applyAlignment="1">
      <alignment horizontal="center" wrapText="1"/>
    </xf>
    <xf numFmtId="0" fontId="0" fillId="3" borderId="20" xfId="0" applyFill="1" applyBorder="1"/>
    <xf numFmtId="1" fontId="21" fillId="3" borderId="20" xfId="0" applyNumberFormat="1" applyFont="1" applyFill="1" applyBorder="1"/>
    <xf numFmtId="1" fontId="21" fillId="3" borderId="15" xfId="0" applyNumberFormat="1" applyFont="1" applyFill="1" applyBorder="1"/>
    <xf numFmtId="1" fontId="0" fillId="3" borderId="16" xfId="0" applyNumberFormat="1" applyFill="1" applyBorder="1"/>
    <xf numFmtId="0" fontId="0" fillId="3" borderId="21" xfId="0" applyFill="1" applyBorder="1"/>
    <xf numFmtId="1" fontId="21" fillId="3" borderId="21" xfId="0" applyNumberFormat="1" applyFont="1" applyFill="1" applyBorder="1"/>
    <xf numFmtId="1" fontId="21" fillId="3" borderId="0" xfId="0" applyNumberFormat="1" applyFont="1" applyFill="1" applyBorder="1"/>
    <xf numFmtId="1" fontId="0" fillId="3" borderId="17" xfId="0" applyNumberFormat="1" applyFill="1" applyBorder="1"/>
    <xf numFmtId="0" fontId="0" fillId="3" borderId="22" xfId="0" applyFill="1" applyBorder="1"/>
    <xf numFmtId="1" fontId="21" fillId="3" borderId="22" xfId="0" applyNumberFormat="1" applyFont="1" applyFill="1" applyBorder="1"/>
    <xf numFmtId="1" fontId="21" fillId="3" borderId="23" xfId="0" applyNumberFormat="1" applyFont="1" applyFill="1" applyBorder="1"/>
    <xf numFmtId="165" fontId="15" fillId="3" borderId="24" xfId="0" applyNumberFormat="1" applyFont="1" applyFill="1" applyBorder="1"/>
    <xf numFmtId="0" fontId="4" fillId="3" borderId="20" xfId="8" applyFont="1" applyFill="1" applyBorder="1"/>
    <xf numFmtId="0" fontId="4" fillId="3" borderId="15" xfId="8" applyFont="1" applyFill="1" applyBorder="1"/>
    <xf numFmtId="165" fontId="4" fillId="3" borderId="16" xfId="8" applyNumberFormat="1" applyFont="1" applyFill="1" applyBorder="1"/>
    <xf numFmtId="0" fontId="4" fillId="3" borderId="22" xfId="8" applyFont="1" applyFill="1" applyBorder="1"/>
    <xf numFmtId="0" fontId="4" fillId="3" borderId="23" xfId="8" applyFont="1" applyFill="1" applyBorder="1"/>
    <xf numFmtId="10" fontId="15" fillId="3" borderId="24" xfId="7" applyNumberFormat="1" applyFont="1" applyFill="1" applyBorder="1"/>
    <xf numFmtId="3" fontId="0" fillId="0" borderId="0" xfId="0" applyNumberFormat="1" applyFill="1" applyBorder="1"/>
    <xf numFmtId="166" fontId="0" fillId="0" borderId="0" xfId="7" applyNumberFormat="1" applyFont="1" applyFill="1" applyBorder="1"/>
    <xf numFmtId="10" fontId="0" fillId="0" borderId="0" xfId="7" applyNumberFormat="1" applyFont="1" applyFill="1" applyBorder="1"/>
    <xf numFmtId="166" fontId="0" fillId="0" borderId="0" xfId="7" applyNumberFormat="1" applyFont="1"/>
    <xf numFmtId="166" fontId="0" fillId="3" borderId="3" xfId="7" applyNumberFormat="1" applyFont="1" applyFill="1" applyBorder="1"/>
    <xf numFmtId="10" fontId="0" fillId="0" borderId="0" xfId="7" applyNumberFormat="1" applyFont="1" applyBorder="1"/>
    <xf numFmtId="10" fontId="0" fillId="0" borderId="9" xfId="7" applyNumberFormat="1" applyFont="1" applyBorder="1"/>
    <xf numFmtId="0" fontId="7" fillId="16" borderId="21" xfId="0" applyFont="1" applyFill="1" applyBorder="1"/>
    <xf numFmtId="164" fontId="23" fillId="3" borderId="5" xfId="0" applyNumberFormat="1" applyFont="1" applyFill="1" applyBorder="1"/>
    <xf numFmtId="164" fontId="23" fillId="3" borderId="6" xfId="0" applyNumberFormat="1" applyFont="1" applyFill="1" applyBorder="1"/>
    <xf numFmtId="164" fontId="23" fillId="3" borderId="7" xfId="0" applyNumberFormat="1" applyFont="1" applyFill="1" applyBorder="1"/>
    <xf numFmtId="164" fontId="23" fillId="3" borderId="8" xfId="0" applyNumberFormat="1" applyFont="1" applyFill="1" applyBorder="1"/>
    <xf numFmtId="164" fontId="23" fillId="3" borderId="0" xfId="0" applyNumberFormat="1" applyFont="1" applyFill="1" applyBorder="1"/>
    <xf numFmtId="164" fontId="23" fillId="3" borderId="9" xfId="0" applyNumberFormat="1" applyFont="1" applyFill="1" applyBorder="1"/>
    <xf numFmtId="164" fontId="23" fillId="3" borderId="11" xfId="0" applyNumberFormat="1" applyFont="1" applyFill="1" applyBorder="1"/>
    <xf numFmtId="164" fontId="23" fillId="3" borderId="12" xfId="0" applyNumberFormat="1" applyFont="1" applyFill="1" applyBorder="1"/>
    <xf numFmtId="164" fontId="23" fillId="3" borderId="13" xfId="0" applyNumberFormat="1" applyFont="1" applyFill="1" applyBorder="1"/>
    <xf numFmtId="1" fontId="24" fillId="3" borderId="3" xfId="8" applyNumberFormat="1" applyFont="1" applyFill="1" applyBorder="1"/>
    <xf numFmtId="0" fontId="0" fillId="6" borderId="22" xfId="0" applyFill="1" applyBorder="1"/>
    <xf numFmtId="2" fontId="0" fillId="6" borderId="21" xfId="0" applyNumberFormat="1" applyFill="1" applyBorder="1"/>
    <xf numFmtId="0" fontId="4" fillId="0" borderId="0" xfId="8" applyFill="1"/>
    <xf numFmtId="1" fontId="21" fillId="0" borderId="0" xfId="0" applyNumberFormat="1" applyFont="1" applyFill="1" applyBorder="1"/>
    <xf numFmtId="2" fontId="21" fillId="6" borderId="15" xfId="0" applyNumberFormat="1" applyFont="1" applyFill="1" applyBorder="1"/>
    <xf numFmtId="165" fontId="22" fillId="6" borderId="16" xfId="0" applyNumberFormat="1" applyFont="1" applyFill="1" applyBorder="1"/>
    <xf numFmtId="0" fontId="3" fillId="6" borderId="21" xfId="0" applyFont="1" applyFill="1" applyBorder="1"/>
    <xf numFmtId="1" fontId="25" fillId="6" borderId="0" xfId="0" applyNumberFormat="1" applyFont="1" applyFill="1" applyBorder="1"/>
    <xf numFmtId="1" fontId="25" fillId="6" borderId="17" xfId="0" applyNumberFormat="1" applyFont="1" applyFill="1" applyBorder="1"/>
    <xf numFmtId="1" fontId="21" fillId="6" borderId="23" xfId="0" applyNumberFormat="1" applyFont="1" applyFill="1" applyBorder="1"/>
    <xf numFmtId="1" fontId="22" fillId="6" borderId="24" xfId="0" applyNumberFormat="1" applyFont="1" applyFill="1" applyBorder="1"/>
    <xf numFmtId="0" fontId="15" fillId="6" borderId="22" xfId="0" applyFont="1" applyFill="1" applyBorder="1"/>
    <xf numFmtId="1" fontId="25" fillId="6" borderId="23" xfId="0" applyNumberFormat="1" applyFont="1" applyFill="1" applyBorder="1"/>
    <xf numFmtId="165" fontId="26" fillId="6" borderId="24" xfId="0" applyNumberFormat="1" applyFont="1" applyFill="1" applyBorder="1"/>
    <xf numFmtId="2" fontId="0" fillId="0" borderId="3" xfId="0" applyNumberFormat="1" applyBorder="1" applyProtection="1">
      <protection locked="0"/>
    </xf>
    <xf numFmtId="0" fontId="0" fillId="0" borderId="0" xfId="0" quotePrefix="1"/>
    <xf numFmtId="0" fontId="0" fillId="0" borderId="0" xfId="0" applyAlignment="1">
      <alignment horizontal="left"/>
    </xf>
    <xf numFmtId="2" fontId="0" fillId="3" borderId="3" xfId="0" applyNumberFormat="1" applyFill="1" applyBorder="1" applyProtection="1">
      <protection locked="0"/>
    </xf>
    <xf numFmtId="0" fontId="5" fillId="0" borderId="0" xfId="0" applyFont="1" applyAlignment="1">
      <alignment horizontal="left"/>
    </xf>
    <xf numFmtId="1" fontId="5" fillId="0" borderId="0" xfId="0" applyNumberFormat="1" applyFont="1"/>
    <xf numFmtId="165" fontId="0" fillId="0" borderId="0" xfId="0" applyNumberFormat="1"/>
    <xf numFmtId="0" fontId="0" fillId="0" borderId="0" xfId="0" applyAlignment="1">
      <alignment horizontal="left" wrapText="1"/>
    </xf>
    <xf numFmtId="0" fontId="0" fillId="0" borderId="0" xfId="0" applyAlignment="1">
      <alignment wrapText="1"/>
    </xf>
    <xf numFmtId="0" fontId="27" fillId="0" borderId="0" xfId="0" applyNumberFormat="1" applyFont="1"/>
    <xf numFmtId="0" fontId="5" fillId="0" borderId="0" xfId="0" quotePrefix="1" applyFont="1"/>
    <xf numFmtId="0" fontId="0" fillId="0" borderId="0" xfId="0" applyAlignment="1">
      <alignment horizontal="center" wrapText="1"/>
    </xf>
    <xf numFmtId="0" fontId="0" fillId="0" borderId="25" xfId="0" applyBorder="1" applyAlignment="1">
      <alignment horizontal="left"/>
    </xf>
    <xf numFmtId="0" fontId="0" fillId="0" borderId="26" xfId="0" applyBorder="1"/>
    <xf numFmtId="2" fontId="0" fillId="0" borderId="27" xfId="0" applyNumberFormat="1" applyBorder="1"/>
    <xf numFmtId="0" fontId="5" fillId="3" borderId="20" xfId="0" applyFont="1" applyFill="1" applyBorder="1" applyAlignment="1">
      <alignment horizontal="left" wrapText="1"/>
    </xf>
    <xf numFmtId="0" fontId="5" fillId="3" borderId="15" xfId="0" applyFont="1" applyFill="1" applyBorder="1" applyAlignment="1">
      <alignment wrapText="1"/>
    </xf>
    <xf numFmtId="0" fontId="5" fillId="3" borderId="16" xfId="0" applyFont="1" applyFill="1" applyBorder="1" applyAlignment="1">
      <alignment wrapText="1"/>
    </xf>
    <xf numFmtId="0" fontId="0" fillId="3" borderId="21" xfId="0" applyFill="1" applyBorder="1" applyAlignment="1">
      <alignment horizontal="left"/>
    </xf>
    <xf numFmtId="9" fontId="0" fillId="3" borderId="0" xfId="7" applyNumberFormat="1" applyFont="1" applyFill="1" applyBorder="1"/>
    <xf numFmtId="2" fontId="0" fillId="3" borderId="0" xfId="0" applyNumberFormat="1" applyFill="1" applyBorder="1"/>
    <xf numFmtId="0" fontId="0" fillId="3" borderId="22" xfId="0" applyFill="1" applyBorder="1" applyAlignment="1">
      <alignment horizontal="left"/>
    </xf>
    <xf numFmtId="9" fontId="0" fillId="3" borderId="23" xfId="7" applyNumberFormat="1" applyFont="1" applyFill="1" applyBorder="1"/>
    <xf numFmtId="2" fontId="0" fillId="3" borderId="23" xfId="0" applyNumberFormat="1" applyFill="1" applyBorder="1"/>
    <xf numFmtId="0" fontId="0" fillId="3" borderId="25" xfId="0" applyFill="1" applyBorder="1" applyAlignment="1">
      <alignment horizontal="left"/>
    </xf>
    <xf numFmtId="0" fontId="0" fillId="3" borderId="26" xfId="0" applyFill="1" applyBorder="1"/>
    <xf numFmtId="2" fontId="0" fillId="3" borderId="26" xfId="0" applyNumberFormat="1" applyFill="1" applyBorder="1"/>
    <xf numFmtId="9" fontId="0" fillId="3" borderId="0" xfId="7" applyFont="1" applyFill="1" applyBorder="1" applyAlignment="1">
      <alignment horizontal="right"/>
    </xf>
    <xf numFmtId="1" fontId="0" fillId="3" borderId="24" xfId="0" applyNumberFormat="1" applyFill="1" applyBorder="1"/>
    <xf numFmtId="1" fontId="0" fillId="3" borderId="27" xfId="0" applyNumberFormat="1" applyFill="1" applyBorder="1"/>
    <xf numFmtId="0" fontId="2" fillId="20" borderId="20" xfId="8" applyFont="1" applyFill="1" applyBorder="1"/>
    <xf numFmtId="0" fontId="4" fillId="20" borderId="15" xfId="8" applyFill="1" applyBorder="1"/>
    <xf numFmtId="10" fontId="4" fillId="20" borderId="16" xfId="7" applyNumberFormat="1" applyFont="1" applyFill="1" applyBorder="1"/>
    <xf numFmtId="0" fontId="2" fillId="20" borderId="21" xfId="8" applyFont="1" applyFill="1" applyBorder="1"/>
    <xf numFmtId="0" fontId="4" fillId="20" borderId="0" xfId="8" applyFill="1" applyBorder="1"/>
    <xf numFmtId="10" fontId="4" fillId="20" borderId="17" xfId="7" applyNumberFormat="1" applyFont="1" applyFill="1" applyBorder="1"/>
    <xf numFmtId="10" fontId="4" fillId="20" borderId="17" xfId="8" applyNumberFormat="1" applyFill="1" applyBorder="1"/>
    <xf numFmtId="0" fontId="2" fillId="20" borderId="22" xfId="8" applyFont="1" applyFill="1" applyBorder="1"/>
    <xf numFmtId="0" fontId="4" fillId="20" borderId="23" xfId="8" applyFill="1" applyBorder="1"/>
    <xf numFmtId="0" fontId="15" fillId="20" borderId="24" xfId="8" applyFont="1" applyFill="1" applyBorder="1"/>
    <xf numFmtId="10" fontId="0" fillId="0" borderId="0" xfId="7" applyNumberFormat="1" applyFont="1" applyFill="1"/>
    <xf numFmtId="10" fontId="4" fillId="0" borderId="0" xfId="7" applyNumberFormat="1" applyFont="1" applyFill="1"/>
    <xf numFmtId="0" fontId="1" fillId="0" borderId="0" xfId="8" applyFont="1" applyFill="1"/>
    <xf numFmtId="10" fontId="29" fillId="16" borderId="0" xfId="7" applyNumberFormat="1" applyFont="1" applyFill="1" applyBorder="1"/>
    <xf numFmtId="1" fontId="29" fillId="16" borderId="0" xfId="0" applyNumberFormat="1" applyFont="1" applyFill="1" applyBorder="1"/>
    <xf numFmtId="1" fontId="29" fillId="16" borderId="17" xfId="0" applyNumberFormat="1" applyFont="1" applyFill="1" applyBorder="1"/>
    <xf numFmtId="10" fontId="28" fillId="6" borderId="0" xfId="0" applyNumberFormat="1" applyFont="1" applyFill="1" applyBorder="1"/>
    <xf numFmtId="10" fontId="28" fillId="6" borderId="17" xfId="0" applyNumberFormat="1" applyFont="1" applyFill="1" applyBorder="1"/>
    <xf numFmtId="1" fontId="28" fillId="6" borderId="0" xfId="0" applyNumberFormat="1" applyFont="1" applyFill="1" applyBorder="1"/>
    <xf numFmtId="1" fontId="28" fillId="6" borderId="17" xfId="0" applyNumberFormat="1" applyFont="1" applyFill="1" applyBorder="1"/>
    <xf numFmtId="0" fontId="8" fillId="0" borderId="3" xfId="0" applyFont="1" applyBorder="1" applyAlignment="1" applyProtection="1">
      <alignment wrapText="1"/>
      <protection locked="0"/>
    </xf>
    <xf numFmtId="0" fontId="12" fillId="0" borderId="3" xfId="0" applyFont="1" applyBorder="1" applyAlignment="1">
      <alignment horizontal="center" vertical="center" wrapText="1"/>
    </xf>
    <xf numFmtId="0" fontId="12"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12" fillId="0" borderId="3" xfId="0" applyFont="1" applyBorder="1" applyAlignment="1">
      <alignment horizontal="center" wrapText="1"/>
    </xf>
    <xf numFmtId="0" fontId="30" fillId="0" borderId="3" xfId="0" applyFont="1" applyBorder="1" applyAlignment="1" applyProtection="1">
      <alignment wrapText="1"/>
      <protection locked="0"/>
    </xf>
    <xf numFmtId="0" fontId="5" fillId="2" borderId="2" xfId="0" applyFont="1" applyFill="1" applyBorder="1" applyAlignment="1">
      <alignment horizontal="left"/>
    </xf>
    <xf numFmtId="0" fontId="5" fillId="2" borderId="19" xfId="0" applyFont="1" applyFill="1" applyBorder="1" applyAlignment="1">
      <alignment horizontal="left"/>
    </xf>
    <xf numFmtId="0" fontId="5" fillId="2" borderId="18" xfId="0" applyFont="1" applyFill="1" applyBorder="1" applyAlignment="1">
      <alignment horizontal="left"/>
    </xf>
    <xf numFmtId="0" fontId="5" fillId="2" borderId="2" xfId="0" applyFont="1" applyFill="1" applyBorder="1" applyAlignment="1">
      <alignment horizontal="center" wrapText="1"/>
    </xf>
    <xf numFmtId="0" fontId="5" fillId="2" borderId="18" xfId="0" applyFont="1" applyFill="1" applyBorder="1" applyAlignment="1">
      <alignment horizontal="center" wrapText="1"/>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0" xfId="0" applyFont="1" applyFill="1" applyBorder="1" applyAlignment="1">
      <alignment horizontal="center" wrapText="1"/>
    </xf>
    <xf numFmtId="0" fontId="0" fillId="0" borderId="0" xfId="0" applyFont="1" applyAlignment="1">
      <alignment horizontal="right" wrapText="1"/>
    </xf>
  </cellXfs>
  <cellStyles count="9">
    <cellStyle name="Comma 2" xfId="1"/>
    <cellStyle name="Comma 3" xfId="2"/>
    <cellStyle name="Normal" xfId="0" builtinId="0"/>
    <cellStyle name="Normal 2" xfId="3"/>
    <cellStyle name="Normal 3" xfId="4"/>
    <cellStyle name="Normal 4" xfId="8"/>
    <cellStyle name="Percent" xfId="7" builtinId="5"/>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0.00%</c:formatCode>
                <c:ptCount val="8"/>
                <c:pt idx="0">
                  <c:v>3.3725055765047676E-3</c:v>
                </c:pt>
                <c:pt idx="1">
                  <c:v>4.0486440246164474E-3</c:v>
                </c:pt>
                <c:pt idx="2">
                  <c:v>4.4594859171342982E-4</c:v>
                </c:pt>
                <c:pt idx="3">
                  <c:v>1.057894702922922E-2</c:v>
                </c:pt>
                <c:pt idx="4">
                  <c:v>1.5671645483260953E-2</c:v>
                </c:pt>
                <c:pt idx="5">
                  <c:v>0</c:v>
                </c:pt>
                <c:pt idx="6">
                  <c:v>0</c:v>
                </c:pt>
                <c:pt idx="7">
                  <c:v>0</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0.00%</c:formatCode>
                <c:ptCount val="8"/>
                <c:pt idx="0">
                  <c:v>-2.1892247615634096E-3</c:v>
                </c:pt>
                <c:pt idx="1">
                  <c:v>-2.1892247615634096E-3</c:v>
                </c:pt>
                <c:pt idx="2">
                  <c:v>-2.1892247615634096E-3</c:v>
                </c:pt>
                <c:pt idx="3">
                  <c:v>-2.1892247615634096E-3</c:v>
                </c:pt>
                <c:pt idx="4">
                  <c:v>-2.1892247615634096E-3</c:v>
                </c:pt>
                <c:pt idx="5">
                  <c:v>-2.1892247615634096E-3</c:v>
                </c:pt>
                <c:pt idx="6">
                  <c:v>-2.1892247615634096E-3</c:v>
                </c:pt>
                <c:pt idx="7">
                  <c:v>-2.1892247615634096E-3</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0.00%</c:formatCode>
                <c:ptCount val="8"/>
                <c:pt idx="0">
                  <c:v>1.1412247372595342E-2</c:v>
                </c:pt>
                <c:pt idx="1">
                  <c:v>1.1412247372595342E-2</c:v>
                </c:pt>
                <c:pt idx="2">
                  <c:v>1.1412247372595342E-2</c:v>
                </c:pt>
                <c:pt idx="3">
                  <c:v>1.1412247372595342E-2</c:v>
                </c:pt>
                <c:pt idx="4">
                  <c:v>1.1412247372595342E-2</c:v>
                </c:pt>
                <c:pt idx="5">
                  <c:v>1.1412247372595342E-2</c:v>
                </c:pt>
                <c:pt idx="6">
                  <c:v>1.1412247372595342E-2</c:v>
                </c:pt>
                <c:pt idx="7">
                  <c:v>1.1412247372595342E-2</c:v>
                </c:pt>
              </c:numCache>
            </c:numRef>
          </c:val>
        </c:ser>
        <c:marker val="1"/>
        <c:axId val="152253568"/>
        <c:axId val="152255104"/>
      </c:lineChart>
      <c:catAx>
        <c:axId val="152253568"/>
        <c:scaling>
          <c:orientation val="minMax"/>
        </c:scaling>
        <c:axPos val="b"/>
        <c:numFmt formatCode="General" sourceLinked="1"/>
        <c:tickLblPos val="low"/>
        <c:txPr>
          <a:bodyPr rot="-5400000" vert="horz"/>
          <a:lstStyle/>
          <a:p>
            <a:pPr>
              <a:defRPr/>
            </a:pPr>
            <a:endParaRPr lang="en-US"/>
          </a:p>
        </c:txPr>
        <c:crossAx val="152255104"/>
        <c:crosses val="autoZero"/>
        <c:auto val="1"/>
        <c:lblAlgn val="ctr"/>
        <c:lblOffset val="100"/>
      </c:catAx>
      <c:valAx>
        <c:axId val="152255104"/>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00%" sourceLinked="1"/>
        <c:tickLblPos val="nextTo"/>
        <c:crossAx val="152253568"/>
        <c:crosses val="autoZero"/>
        <c:crossBetween val="between"/>
      </c:valAx>
    </c:plotArea>
    <c:legend>
      <c:legendPos val="r"/>
      <c:layout>
        <c:manualLayout>
          <c:xMode val="edge"/>
          <c:yMode val="edge"/>
          <c:x val="0.77926287348074763"/>
          <c:y val="0.27968288791111356"/>
          <c:w val="0.20073256222141292"/>
          <c:h val="0.17822326337350355"/>
        </c:manualLayout>
      </c:layout>
    </c:legend>
    <c:plotVisOnly val="1"/>
    <c:dispBlanksAs val="gap"/>
  </c:chart>
  <c:txPr>
    <a:bodyPr/>
    <a:lstStyle/>
    <a:p>
      <a:pPr>
        <a:defRPr sz="1200"/>
      </a:pPr>
      <a:endParaRPr lang="en-US"/>
    </a:p>
  </c:txPr>
  <c:printSettings>
    <c:headerFooter/>
    <c:pageMargins b="0.75000000000000622" l="0.70000000000000062" r="0.70000000000000062" t="0.750000000000006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1.3920713701829408E-2</c:v>
                </c:pt>
                <c:pt idx="1">
                  <c:v>-6.3622162688787218E-3</c:v>
                </c:pt>
                <c:pt idx="2">
                  <c:v>-1.0785871063966154E-2</c:v>
                </c:pt>
                <c:pt idx="3">
                  <c:v>-1.4996313080525181E-2</c:v>
                </c:pt>
                <c:pt idx="4">
                  <c:v>-1.1278445975767132E-2</c:v>
                </c:pt>
                <c:pt idx="5">
                  <c:v>3.7053800696112693E-3</c:v>
                </c:pt>
                <c:pt idx="6">
                  <c:v>2.0056321056677137E-2</c:v>
                </c:pt>
                <c:pt idx="7">
                  <c:v>3.1821187326195668E-2</c:v>
                </c:pt>
                <c:pt idx="8">
                  <c:v>3.366499618096188E-2</c:v>
                </c:pt>
                <c:pt idx="9">
                  <c:v>2.9309424714590589E-2</c:v>
                </c:pt>
                <c:pt idx="10">
                  <c:v>3.6059504517922981E-2</c:v>
                </c:pt>
                <c:pt idx="11">
                  <c:v>4.0470066918057213E-2</c:v>
                </c:pt>
                <c:pt idx="12">
                  <c:v>5.6111492063710862E-2</c:v>
                </c:pt>
                <c:pt idx="13">
                  <c:v>5.3978647064283632E-2</c:v>
                </c:pt>
                <c:pt idx="14">
                  <c:v>3.5580943356521025E-2</c:v>
                </c:pt>
                <c:pt idx="15">
                  <c:v>3.2645184469045962E-2</c:v>
                </c:pt>
                <c:pt idx="16">
                  <c:v>2.8936258768214124E-2</c:v>
                </c:pt>
                <c:pt idx="17">
                  <c:v>3.2166300322875013E-2</c:v>
                </c:pt>
                <c:pt idx="18">
                  <c:v>3.5873180720475115E-2</c:v>
                </c:pt>
                <c:pt idx="19">
                  <c:v>5.7025916927188072E-2</c:v>
                </c:pt>
                <c:pt idx="20">
                  <c:v>6.674270111507033E-2</c:v>
                </c:pt>
                <c:pt idx="21">
                  <c:v>7.4272774252172338E-2</c:v>
                </c:pt>
                <c:pt idx="22">
                  <c:v>8.2061692421140073E-2</c:v>
                </c:pt>
                <c:pt idx="23">
                  <c:v>8.9053795213454578E-2</c:v>
                </c:pt>
                <c:pt idx="24">
                  <c:v>7.1553677341081701E-2</c:v>
                </c:pt>
                <c:pt idx="25">
                  <c:v>5.8148809315136163E-2</c:v>
                </c:pt>
                <c:pt idx="26">
                  <c:v>6.4193440800079882E-2</c:v>
                </c:pt>
                <c:pt idx="27">
                  <c:v>6.410742781965327E-2</c:v>
                </c:pt>
                <c:pt idx="28">
                  <c:v>6.2146063843179514E-2</c:v>
                </c:pt>
                <c:pt idx="29">
                  <c:v>6.6005000619551793E-2</c:v>
                </c:pt>
                <c:pt idx="30">
                  <c:v>8.176103441682106E-2</c:v>
                </c:pt>
                <c:pt idx="31">
                  <c:v>9.1327969478971038E-2</c:v>
                </c:pt>
                <c:pt idx="32">
                  <c:v>9.8419779804405194E-2</c:v>
                </c:pt>
                <c:pt idx="33">
                  <c:v>9.8651505189109853E-2</c:v>
                </c:pt>
                <c:pt idx="34">
                  <c:v>9.7143656882015775E-2</c:v>
                </c:pt>
                <c:pt idx="35">
                  <c:v>9.4405178314015709E-2</c:v>
                </c:pt>
                <c:pt idx="36">
                  <c:v>0.11216577906935601</c:v>
                </c:pt>
                <c:pt idx="37">
                  <c:v>9.4746270565258001E-2</c:v>
                </c:pt>
                <c:pt idx="38">
                  <c:v>9.722433156550439E-2</c:v>
                </c:pt>
                <c:pt idx="39">
                  <c:v>0.11059283936650761</c:v>
                </c:pt>
                <c:pt idx="40">
                  <c:v>0.12599994257894381</c:v>
                </c:pt>
                <c:pt idx="41">
                  <c:v>0.13883369827683517</c:v>
                </c:pt>
                <c:pt idx="42">
                  <c:v>0.17295720733674125</c:v>
                </c:pt>
                <c:pt idx="43">
                  <c:v>0.1924782817397824</c:v>
                </c:pt>
                <c:pt idx="44">
                  <c:v>0.20153880536025623</c:v>
                </c:pt>
                <c:pt idx="45">
                  <c:v>0.21072708387829131</c:v>
                </c:pt>
                <c:pt idx="46">
                  <c:v>0.22439250469638336</c:v>
                </c:pt>
                <c:pt idx="47">
                  <c:v>0.22135254266476628</c:v>
                </c:pt>
                <c:pt idx="48">
                  <c:v>0.23030091930774799</c:v>
                </c:pt>
                <c:pt idx="49">
                  <c:v>0.23158349577055537</c:v>
                </c:pt>
                <c:pt idx="50">
                  <c:v>0.23018013614147148</c:v>
                </c:pt>
                <c:pt idx="51">
                  <c:v>0.24023429889477915</c:v>
                </c:pt>
                <c:pt idx="52">
                  <c:v>0.25562559128310358</c:v>
                </c:pt>
                <c:pt idx="53">
                  <c:v>0.28005713139497024</c:v>
                </c:pt>
                <c:pt idx="54">
                  <c:v>0.30463145750544501</c:v>
                </c:pt>
                <c:pt idx="55">
                  <c:v>0.33140581295004312</c:v>
                </c:pt>
                <c:pt idx="56">
                  <c:v>0.34824434986929276</c:v>
                </c:pt>
                <c:pt idx="57">
                  <c:v>0.37412754229319861</c:v>
                </c:pt>
                <c:pt idx="58">
                  <c:v>0.38828231076685116</c:v>
                </c:pt>
                <c:pt idx="59">
                  <c:v>0.4094122884638976</c:v>
                </c:pt>
                <c:pt idx="60">
                  <c:v>0.4094122884638976</c:v>
                </c:pt>
                <c:pt idx="61">
                  <c:v>0.4094122884638976</c:v>
                </c:pt>
                <c:pt idx="62">
                  <c:v>0.4094122884638976</c:v>
                </c:pt>
                <c:pt idx="63">
                  <c:v>0.4094122884638976</c:v>
                </c:pt>
                <c:pt idx="64">
                  <c:v>0.4094122884638976</c:v>
                </c:pt>
                <c:pt idx="65">
                  <c:v>0.4094122884638976</c:v>
                </c:pt>
                <c:pt idx="66">
                  <c:v>0.4094122884638976</c:v>
                </c:pt>
                <c:pt idx="67">
                  <c:v>0.4094122884638976</c:v>
                </c:pt>
                <c:pt idx="68">
                  <c:v>0.4094122884638976</c:v>
                </c:pt>
                <c:pt idx="69">
                  <c:v>0.4094122884638976</c:v>
                </c:pt>
                <c:pt idx="70">
                  <c:v>0.4094122884638976</c:v>
                </c:pt>
                <c:pt idx="71">
                  <c:v>0.4094122884638976</c:v>
                </c:pt>
                <c:pt idx="72">
                  <c:v>0.4094122884638976</c:v>
                </c:pt>
                <c:pt idx="73">
                  <c:v>0.4094122884638976</c:v>
                </c:pt>
                <c:pt idx="74">
                  <c:v>0.4094122884638976</c:v>
                </c:pt>
                <c:pt idx="75">
                  <c:v>0.4094122884638976</c:v>
                </c:pt>
                <c:pt idx="76">
                  <c:v>0.4094122884638976</c:v>
                </c:pt>
                <c:pt idx="77">
                  <c:v>0.4094122884638976</c:v>
                </c:pt>
                <c:pt idx="78">
                  <c:v>0.4094122884638976</c:v>
                </c:pt>
                <c:pt idx="79">
                  <c:v>0.4094122884638976</c:v>
                </c:pt>
                <c:pt idx="80">
                  <c:v>0.4094122884638976</c:v>
                </c:pt>
                <c:pt idx="81">
                  <c:v>0.4094122884638976</c:v>
                </c:pt>
                <c:pt idx="82">
                  <c:v>0.4094122884638976</c:v>
                </c:pt>
                <c:pt idx="83">
                  <c:v>0.4094122884638976</c:v>
                </c:pt>
                <c:pt idx="84">
                  <c:v>0.4094122884638976</c:v>
                </c:pt>
                <c:pt idx="85">
                  <c:v>0.4094122884638976</c:v>
                </c:pt>
                <c:pt idx="86">
                  <c:v>0.4094122884638976</c:v>
                </c:pt>
                <c:pt idx="87">
                  <c:v>0.4094122884638976</c:v>
                </c:pt>
                <c:pt idx="88">
                  <c:v>0.4094122884638976</c:v>
                </c:pt>
                <c:pt idx="89">
                  <c:v>0.4094122884638976</c:v>
                </c:pt>
                <c:pt idx="90">
                  <c:v>0.4094122884638976</c:v>
                </c:pt>
                <c:pt idx="91">
                  <c:v>0.4094122884638976</c:v>
                </c:pt>
                <c:pt idx="92">
                  <c:v>0.4094122884638976</c:v>
                </c:pt>
                <c:pt idx="93">
                  <c:v>0.4094122884638976</c:v>
                </c:pt>
                <c:pt idx="94">
                  <c:v>0.4094122884638976</c:v>
                </c:pt>
                <c:pt idx="95">
                  <c:v>0.4094122884638976</c:v>
                </c:pt>
              </c:numCache>
            </c:numRef>
          </c:val>
        </c:ser>
        <c:marker val="1"/>
        <c:axId val="152271104"/>
        <c:axId val="152272896"/>
      </c:lineChart>
      <c:dateAx>
        <c:axId val="152271104"/>
        <c:scaling>
          <c:orientation val="minMax"/>
        </c:scaling>
        <c:axPos val="b"/>
        <c:numFmt formatCode="mmm\-yy" sourceLinked="1"/>
        <c:tickLblPos val="nextTo"/>
        <c:crossAx val="152272896"/>
        <c:crosses val="autoZero"/>
        <c:auto val="1"/>
        <c:lblOffset val="100"/>
      </c:dateAx>
      <c:valAx>
        <c:axId val="152272896"/>
        <c:scaling>
          <c:orientation val="minMax"/>
        </c:scaling>
        <c:axPos val="l"/>
        <c:majorGridlines/>
        <c:numFmt formatCode="#,##0" sourceLinked="1"/>
        <c:tickLblPos val="nextTo"/>
        <c:crossAx val="152271104"/>
        <c:crosses val="autoZero"/>
        <c:crossBetween val="between"/>
      </c:valAx>
    </c:plotArea>
    <c:plotVisOnly val="1"/>
  </c:chart>
  <c:printSettings>
    <c:headerFooter/>
    <c:pageMargins b="0.750000000000005" l="0.70000000000000062" r="0.70000000000000062" t="0.75000000000000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4.0470066918057213E-2</c:v>
                </c:pt>
                <c:pt idx="1">
                  <c:v>4.8583728295397366E-2</c:v>
                </c:pt>
                <c:pt idx="2">
                  <c:v>5.3513831005611578E-3</c:v>
                </c:pt>
                <c:pt idx="3">
                  <c:v>0.12694736435075063</c:v>
                </c:pt>
                <c:pt idx="4">
                  <c:v>0.18805974579913143</c:v>
                </c:pt>
                <c:pt idx="5">
                  <c:v>0</c:v>
                </c:pt>
                <c:pt idx="6">
                  <c:v>0</c:v>
                </c:pt>
              </c:numCache>
            </c:numRef>
          </c:val>
        </c:ser>
        <c:axId val="152284160"/>
        <c:axId val="152240896"/>
      </c:barChart>
      <c:catAx>
        <c:axId val="152284160"/>
        <c:scaling>
          <c:orientation val="minMax"/>
        </c:scaling>
        <c:axPos val="b"/>
        <c:numFmt formatCode="General" sourceLinked="1"/>
        <c:tickLblPos val="nextTo"/>
        <c:crossAx val="152240896"/>
        <c:crosses val="autoZero"/>
        <c:auto val="1"/>
        <c:lblAlgn val="ctr"/>
        <c:lblOffset val="100"/>
      </c:catAx>
      <c:valAx>
        <c:axId val="152240896"/>
        <c:scaling>
          <c:orientation val="minMax"/>
        </c:scaling>
        <c:axPos val="l"/>
        <c:majorGridlines/>
        <c:numFmt formatCode="0" sourceLinked="1"/>
        <c:tickLblPos val="nextTo"/>
        <c:crossAx val="152284160"/>
        <c:crosses val="autoZero"/>
        <c:crossBetween val="between"/>
      </c:valAx>
    </c:plotArea>
    <c:plotVisOnly val="1"/>
  </c:chart>
  <c:printSettings>
    <c:headerFooter/>
    <c:pageMargins b="0.75000000000000477" l="0.70000000000000062" r="0.70000000000000062" t="0.75000000000000477"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a%20collection%20and%20analysis%20for%20DPCR4%20losses%20-%20Jul%202013%20SPM%20WEIGHTED%20AVERA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Yvonnes%20Source%20Files/SPD%20Data%20collection%20and%20analysis%20for%20DPCR4%20losses%20-%20Jul%202013%20copy%20round.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otes"/>
      <sheetName val="Close out - all DNOs"/>
      <sheetName val="Revised fully-reconciled - all"/>
      <sheetName val="Orig. fully-reconciled - all"/>
      <sheetName val="Fully-reconciled delta"/>
      <sheetName val="Annual incentive - all"/>
      <sheetName val="Revised App C - restatement"/>
      <sheetName val="Orig. App C - restatement"/>
      <sheetName val="App C delta"/>
      <sheetName val="Statistical analysis"/>
      <sheetName val="SPM DF (July 13) Source"/>
      <sheetName val="SF mapping"/>
      <sheetName val="Restatement Apportionment"/>
    </sheetNames>
    <sheetDataSet>
      <sheetData sheetId="0" refreshError="1"/>
      <sheetData sheetId="1" refreshError="1"/>
      <sheetData sheetId="2" refreshError="1"/>
      <sheetData sheetId="3" refreshError="1"/>
      <sheetData sheetId="4">
        <row r="9">
          <cell r="D9" t="str">
            <v>Latest</v>
          </cell>
        </row>
        <row r="13">
          <cell r="D13" t="str">
            <v>Monthly Purchases</v>
          </cell>
        </row>
        <row r="14">
          <cell r="D14" t="str">
            <v>Monthly Sales (HH)</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Notes"/>
      <sheetName val="Close out - all DNOs"/>
      <sheetName val="Revised fully-reconciled - all"/>
      <sheetName val="Orig. fully-reconciled - all"/>
      <sheetName val="Fully-reconciled delta"/>
      <sheetName val="Annual incentive - all"/>
      <sheetName val="Revised App C - restatement"/>
      <sheetName val="Orig. App C - restatement"/>
      <sheetName val="App C delta"/>
      <sheetName val="Statistical analysis"/>
      <sheetName val="SF mapping"/>
    </sheetNames>
    <sheetDataSet>
      <sheetData sheetId="0" refreshError="1"/>
      <sheetData sheetId="1" refreshError="1"/>
      <sheetData sheetId="2">
        <row r="12">
          <cell r="C12">
            <v>1755.0629999999999</v>
          </cell>
          <cell r="D12">
            <v>1681.9209999999998</v>
          </cell>
          <cell r="E12">
            <v>1548.74</v>
          </cell>
          <cell r="F12">
            <v>1532.5070000000001</v>
          </cell>
          <cell r="G12">
            <v>1561.2180000000001</v>
          </cell>
          <cell r="H12">
            <v>1593.3850000000002</v>
          </cell>
          <cell r="I12">
            <v>1803.971</v>
          </cell>
          <cell r="J12">
            <v>2028.867</v>
          </cell>
          <cell r="K12">
            <v>2093.6080000000002</v>
          </cell>
          <cell r="L12">
            <v>2106.9359999999997</v>
          </cell>
          <cell r="M12">
            <v>1888.5239999999999</v>
          </cell>
          <cell r="N12">
            <v>2069.4809999999998</v>
          </cell>
          <cell r="O12">
            <v>1728.0419999999999</v>
          </cell>
          <cell r="P12">
            <v>1631.462</v>
          </cell>
          <cell r="Q12">
            <v>1523.3019999999999</v>
          </cell>
          <cell r="R12">
            <v>1512.8420000000001</v>
          </cell>
          <cell r="S12">
            <v>1541.5340000000001</v>
          </cell>
          <cell r="T12">
            <v>1560.4059999999999</v>
          </cell>
          <cell r="U12">
            <v>1757.9119999999998</v>
          </cell>
          <cell r="V12">
            <v>1933.933</v>
          </cell>
          <cell r="W12">
            <v>1995.1599999999999</v>
          </cell>
          <cell r="X12">
            <v>2011.0320000000002</v>
          </cell>
          <cell r="Y12">
            <v>1821.674</v>
          </cell>
          <cell r="Z12">
            <v>1928.538</v>
          </cell>
          <cell r="AA12">
            <v>1659.2649999999999</v>
          </cell>
          <cell r="AB12">
            <v>1611.8980000000001</v>
          </cell>
          <cell r="AC12">
            <v>1498.116</v>
          </cell>
          <cell r="AD12">
            <v>1515.4389999999999</v>
          </cell>
          <cell r="AE12">
            <v>1541.3710000000001</v>
          </cell>
          <cell r="AF12">
            <v>1570.614</v>
          </cell>
          <cell r="AG12">
            <v>1754.432</v>
          </cell>
          <cell r="AH12">
            <v>1939.748</v>
          </cell>
          <cell r="AI12">
            <v>2026.7330000000002</v>
          </cell>
          <cell r="AJ12">
            <v>2071.0479999999998</v>
          </cell>
          <cell r="AK12">
            <v>1927.1959999999999</v>
          </cell>
          <cell r="AL12">
            <v>1982.107</v>
          </cell>
          <cell r="AM12">
            <v>1747.298</v>
          </cell>
          <cell r="AN12">
            <v>1598.413</v>
          </cell>
          <cell r="AO12">
            <v>1496.8780000000002</v>
          </cell>
          <cell r="AP12">
            <v>1525.7070000000001</v>
          </cell>
          <cell r="AQ12">
            <v>1516.722</v>
          </cell>
          <cell r="AR12">
            <v>1571.6759999999999</v>
          </cell>
          <cell r="AS12">
            <v>1771.6350000000002</v>
          </cell>
          <cell r="AT12">
            <v>1903.423</v>
          </cell>
          <cell r="AU12">
            <v>1992.0150000000001</v>
          </cell>
          <cell r="AV12">
            <v>1993.3440000000001</v>
          </cell>
          <cell r="AW12">
            <v>1781.8719999999998</v>
          </cell>
          <cell r="AX12">
            <v>1855.587</v>
          </cell>
          <cell r="AY12">
            <v>1592.6979999999999</v>
          </cell>
          <cell r="AZ12">
            <v>1540.7139999999999</v>
          </cell>
          <cell r="BA12">
            <v>1432.2040000000002</v>
          </cell>
          <cell r="BB12">
            <v>1455.7829999999999</v>
          </cell>
          <cell r="BC12">
            <v>1462.2730000000001</v>
          </cell>
          <cell r="BD12">
            <v>1491.0439999999999</v>
          </cell>
          <cell r="BE12">
            <v>1667.029</v>
          </cell>
          <cell r="BF12">
            <v>1819.2349999999999</v>
          </cell>
          <cell r="BG12">
            <v>1969.0129999999999</v>
          </cell>
          <cell r="BH12">
            <v>1998.596</v>
          </cell>
          <cell r="BI12">
            <v>1805.4209999999998</v>
          </cell>
          <cell r="BJ12">
            <v>1845.1419999999998</v>
          </cell>
        </row>
        <row r="13">
          <cell r="C13">
            <v>1886.8630000000001</v>
          </cell>
          <cell r="D13">
            <v>1786.116</v>
          </cell>
          <cell r="E13">
            <v>1631.721</v>
          </cell>
          <cell r="F13">
            <v>1575.2170000000001</v>
          </cell>
          <cell r="G13">
            <v>1665.9079999999999</v>
          </cell>
          <cell r="H13">
            <v>1699.9269999999999</v>
          </cell>
          <cell r="I13">
            <v>1917.0429999999999</v>
          </cell>
          <cell r="J13">
            <v>2112.433</v>
          </cell>
          <cell r="K13">
            <v>2231.2089999999998</v>
          </cell>
          <cell r="L13">
            <v>2243.194</v>
          </cell>
          <cell r="M13">
            <v>2017.3989999999999</v>
          </cell>
          <cell r="N13">
            <v>2206.08</v>
          </cell>
          <cell r="O13">
            <v>1861.2560000000001</v>
          </cell>
          <cell r="P13">
            <v>1766.5809999999999</v>
          </cell>
          <cell r="Q13">
            <v>1581.634</v>
          </cell>
          <cell r="R13">
            <v>1557.0440000000001</v>
          </cell>
          <cell r="S13">
            <v>1631.971</v>
          </cell>
          <cell r="T13">
            <v>1644.126</v>
          </cell>
          <cell r="U13">
            <v>1843.329</v>
          </cell>
          <cell r="V13">
            <v>2033.4649999999999</v>
          </cell>
          <cell r="W13">
            <v>2144.2820000000002</v>
          </cell>
          <cell r="X13">
            <v>2168.529</v>
          </cell>
          <cell r="Y13">
            <v>1948.1489999999999</v>
          </cell>
          <cell r="Z13">
            <v>2061.5070000000001</v>
          </cell>
          <cell r="AA13">
            <v>1725.58</v>
          </cell>
          <cell r="AB13">
            <v>1724.35</v>
          </cell>
          <cell r="AC13">
            <v>1595.9870000000001</v>
          </cell>
          <cell r="AD13">
            <v>1564.3050000000001</v>
          </cell>
          <cell r="AE13">
            <v>1634.8230000000001</v>
          </cell>
          <cell r="AF13">
            <v>1655.979</v>
          </cell>
          <cell r="AG13">
            <v>1863.221</v>
          </cell>
          <cell r="AH13">
            <v>2015.0319999999999</v>
          </cell>
          <cell r="AI13">
            <v>2172.087</v>
          </cell>
          <cell r="AJ13">
            <v>2215.8069999999998</v>
          </cell>
          <cell r="AK13">
            <v>2040.7080000000001</v>
          </cell>
          <cell r="AL13">
            <v>2096.9580000000001</v>
          </cell>
          <cell r="AM13">
            <v>1886.3019999999999</v>
          </cell>
          <cell r="AN13">
            <v>1702.6120000000001</v>
          </cell>
          <cell r="AO13">
            <v>1588.6320000000001</v>
          </cell>
          <cell r="AP13">
            <v>1597.085</v>
          </cell>
          <cell r="AQ13">
            <v>1638.87</v>
          </cell>
          <cell r="AR13">
            <v>1672.9290000000001</v>
          </cell>
          <cell r="AS13">
            <v>1918.922</v>
          </cell>
          <cell r="AT13">
            <v>1997.9570000000001</v>
          </cell>
          <cell r="AU13">
            <v>2139.393</v>
          </cell>
          <cell r="AV13">
            <v>2153.306</v>
          </cell>
          <cell r="AW13">
            <v>1917.635</v>
          </cell>
          <cell r="AX13">
            <v>1962.481</v>
          </cell>
          <cell r="AY13">
            <v>1703.2</v>
          </cell>
          <cell r="AZ13">
            <v>1674.51</v>
          </cell>
          <cell r="BA13">
            <v>1513.758</v>
          </cell>
          <cell r="BB13">
            <v>1518.6210000000001</v>
          </cell>
          <cell r="BC13">
            <v>1580.009</v>
          </cell>
          <cell r="BD13">
            <v>1606.94</v>
          </cell>
          <cell r="BE13">
            <v>1787.135</v>
          </cell>
          <cell r="BF13">
            <v>1924.2380000000001</v>
          </cell>
          <cell r="BG13">
            <v>2132.5030000000002</v>
          </cell>
          <cell r="BH13">
            <v>2198.6309999999999</v>
          </cell>
          <cell r="BI13">
            <v>1944.002</v>
          </cell>
          <cell r="BJ13">
            <v>2002.626</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8"/>
  <sheetViews>
    <sheetView workbookViewId="0"/>
  </sheetViews>
  <sheetFormatPr defaultRowHeight="12.75"/>
  <sheetData>
    <row r="1" spans="1:2">
      <c r="A1" t="s">
        <v>119</v>
      </c>
    </row>
    <row r="3" spans="1:2">
      <c r="A3" t="s">
        <v>118</v>
      </c>
    </row>
    <row r="4" spans="1:2">
      <c r="B4" t="s">
        <v>14</v>
      </c>
    </row>
    <row r="5" spans="1:2">
      <c r="B5" t="s">
        <v>34</v>
      </c>
    </row>
    <row r="7" spans="1:2">
      <c r="A7" t="s">
        <v>124</v>
      </c>
    </row>
    <row r="8" spans="1: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rgb="FFFFFF00"/>
  </sheetPr>
  <dimension ref="A1:CU87"/>
  <sheetViews>
    <sheetView topLeftCell="A13" workbookViewId="0">
      <selection activeCell="F87" sqref="F87"/>
    </sheetView>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5"/>
      <c r="CH1" s="35"/>
      <c r="CI1" s="35"/>
      <c r="CJ1" s="35"/>
      <c r="CK1" s="35"/>
      <c r="CL1" s="35"/>
      <c r="CM1" s="35"/>
      <c r="CN1" s="35"/>
      <c r="CO1" s="35"/>
      <c r="CP1" s="35"/>
      <c r="CQ1" s="35"/>
      <c r="CR1" s="35"/>
      <c r="CS1" s="35"/>
      <c r="CT1" s="35"/>
      <c r="CU1" s="35"/>
    </row>
    <row r="2" spans="1:99">
      <c r="A2" s="35"/>
      <c r="B2" s="31" t="s">
        <v>9</v>
      </c>
      <c r="C2" s="261">
        <f>S2-S$9</f>
        <v>1.3920713701829408E-2</v>
      </c>
      <c r="D2" s="261">
        <f t="shared" ref="D2:N6" si="0">T2-T$9</f>
        <v>-2.028292997070813E-2</v>
      </c>
      <c r="E2" s="261">
        <f t="shared" si="0"/>
        <v>-4.4236547950874325E-3</v>
      </c>
      <c r="F2" s="261">
        <f t="shared" si="0"/>
        <v>-4.2104420165590267E-3</v>
      </c>
      <c r="G2" s="261">
        <f t="shared" si="0"/>
        <v>3.7178671047580492E-3</v>
      </c>
      <c r="H2" s="261">
        <f t="shared" si="0"/>
        <v>1.4983826045378401E-2</v>
      </c>
      <c r="I2" s="261">
        <f t="shared" si="0"/>
        <v>1.6350940987065868E-2</v>
      </c>
      <c r="J2" s="261">
        <f t="shared" si="0"/>
        <v>1.1764866269518531E-2</v>
      </c>
      <c r="K2" s="261">
        <f t="shared" si="0"/>
        <v>1.8438088547662115E-3</v>
      </c>
      <c r="L2" s="261">
        <f t="shared" si="0"/>
        <v>-4.3555714663712913E-3</v>
      </c>
      <c r="M2" s="261">
        <f t="shared" si="0"/>
        <v>6.7500798033323928E-3</v>
      </c>
      <c r="N2" s="261">
        <f t="shared" si="0"/>
        <v>4.4105624001342311E-3</v>
      </c>
      <c r="O2" s="37">
        <f>SUM(C2:N2)</f>
        <v>4.0470066918057213E-2</v>
      </c>
      <c r="P2" s="38"/>
      <c r="Q2" s="38"/>
      <c r="R2" s="257" t="s">
        <v>192</v>
      </c>
      <c r="S2" s="259">
        <f>1-'SPD DF (July 13) Source'!C15/'SPD DF (July 13) Source'!C16</f>
        <v>6.9851388256593205E-2</v>
      </c>
      <c r="T2" s="259">
        <f>1-'SPD DF (July 13) Source'!D15/'SPD DF (July 13) Source'!D16</f>
        <v>5.8336076716182017E-2</v>
      </c>
      <c r="U2" s="259">
        <f>1-'SPD DF (July 13) Source'!E15/'SPD DF (July 13) Source'!E16</f>
        <v>5.0854894923825777E-2</v>
      </c>
      <c r="V2" s="259">
        <f>1-'SPD DF (July 13) Source'!F15/'SPD DF (July 13) Source'!F16</f>
        <v>2.7113724648730964E-2</v>
      </c>
      <c r="W2" s="259">
        <f>1-'SPD DF (July 13) Source'!G15/'SPD DF (July 13) Source'!G16</f>
        <v>6.2842605954230302E-2</v>
      </c>
      <c r="X2" s="259">
        <f>1-'SPD DF (July 13) Source'!H15/'SPD DF (July 13) Source'!H16</f>
        <v>6.2674456020758385E-2</v>
      </c>
      <c r="Y2" s="259">
        <f>1-'SPD DF (July 13) Source'!I15/'SPD DF (July 13) Source'!I16</f>
        <v>5.8982505869716984E-2</v>
      </c>
      <c r="Z2" s="259">
        <f>1-'SPD DF (July 13) Source'!J15/'SPD DF (July 13) Source'!J16</f>
        <v>3.9559124478740881E-2</v>
      </c>
      <c r="AA2" s="259">
        <f>1-'SPD DF (July 13) Source'!K15/'SPD DF (July 13) Source'!K16</f>
        <v>6.1671049193508853E-2</v>
      </c>
      <c r="AB2" s="259">
        <f>1-'SPD DF (July 13) Source'!L15/'SPD DF (July 13) Source'!L16</f>
        <v>6.074285148765568E-2</v>
      </c>
      <c r="AC2" s="259">
        <f>1-'SPD DF (July 13) Source'!M15/'SPD DF (July 13) Source'!M16</f>
        <v>6.3881760623456296E-2</v>
      </c>
      <c r="AD2" s="259">
        <f>1-'SPD DF (July 13) Source'!N15/'SPD DF (July 13) Source'!N16</f>
        <v>6.1919332027850382E-2</v>
      </c>
      <c r="CA2" s="259"/>
      <c r="CB2" s="259"/>
      <c r="CC2" s="259"/>
      <c r="CD2" s="259"/>
      <c r="CE2" s="259"/>
      <c r="CF2" s="259"/>
      <c r="CG2" s="35"/>
      <c r="CH2" s="35"/>
      <c r="CI2" s="35"/>
      <c r="CJ2" s="35"/>
      <c r="CK2" s="35"/>
      <c r="CL2" s="35"/>
      <c r="CM2" s="35"/>
      <c r="CN2" s="35"/>
      <c r="CO2" s="35"/>
      <c r="CP2" s="35"/>
      <c r="CQ2" s="35"/>
      <c r="CR2" s="35"/>
      <c r="CS2" s="35"/>
      <c r="CT2" s="35"/>
      <c r="CU2" s="35"/>
    </row>
    <row r="3" spans="1:99">
      <c r="A3" s="35"/>
      <c r="B3" s="31" t="s">
        <v>10</v>
      </c>
      <c r="C3" s="261">
        <f t="shared" ref="C3:C6" si="1">S3-S$9</f>
        <v>1.5641425145653649E-2</v>
      </c>
      <c r="D3" s="261">
        <f t="shared" si="0"/>
        <v>-2.1328449994272303E-3</v>
      </c>
      <c r="E3" s="261">
        <f t="shared" si="0"/>
        <v>-1.8397703707762607E-2</v>
      </c>
      <c r="F3" s="261">
        <f t="shared" si="0"/>
        <v>-2.9357588874750623E-3</v>
      </c>
      <c r="G3" s="261">
        <f t="shared" si="0"/>
        <v>-3.7089257008318388E-3</v>
      </c>
      <c r="H3" s="261">
        <f t="shared" si="0"/>
        <v>3.2300415546608896E-3</v>
      </c>
      <c r="I3" s="261">
        <f t="shared" si="0"/>
        <v>3.7068803976001014E-3</v>
      </c>
      <c r="J3" s="261">
        <f t="shared" si="0"/>
        <v>2.1152736206712958E-2</v>
      </c>
      <c r="K3" s="261">
        <f t="shared" si="0"/>
        <v>9.7167841878822506E-3</v>
      </c>
      <c r="L3" s="261">
        <f t="shared" si="0"/>
        <v>7.5300731371020085E-3</v>
      </c>
      <c r="M3" s="261">
        <f t="shared" si="0"/>
        <v>7.7889181689677345E-3</v>
      </c>
      <c r="N3" s="261">
        <f t="shared" si="0"/>
        <v>6.9921027923145126E-3</v>
      </c>
      <c r="O3" s="37">
        <f t="shared" ref="O3:O9" si="2">SUM(C3:N3)</f>
        <v>4.8583728295397366E-2</v>
      </c>
      <c r="P3" s="38"/>
      <c r="Q3" s="38"/>
      <c r="R3" s="257" t="s">
        <v>193</v>
      </c>
      <c r="S3" s="259">
        <f>1-'SPD DF (July 13) Source'!O15/'SPD DF (July 13) Source'!O16</f>
        <v>7.1572099700417446E-2</v>
      </c>
      <c r="T3" s="259">
        <f>1-'SPD DF (July 13) Source'!P15/'SPD DF (July 13) Source'!P16</f>
        <v>7.6486161687462917E-2</v>
      </c>
      <c r="U3" s="259">
        <f>1-'SPD DF (July 13) Source'!Q15/'SPD DF (July 13) Source'!Q16</f>
        <v>3.6880846011150603E-2</v>
      </c>
      <c r="V3" s="259">
        <f>1-'SPD DF (July 13) Source'!R15/'SPD DF (July 13) Source'!R16</f>
        <v>2.8388407777814928E-2</v>
      </c>
      <c r="W3" s="259">
        <f>1-'SPD DF (July 13) Source'!S15/'SPD DF (July 13) Source'!S16</f>
        <v>5.5415813148640414E-2</v>
      </c>
      <c r="X3" s="259">
        <f>1-'SPD DF (July 13) Source'!T15/'SPD DF (July 13) Source'!T16</f>
        <v>5.0920671530040873E-2</v>
      </c>
      <c r="Y3" s="259">
        <f>1-'SPD DF (July 13) Source'!U15/'SPD DF (July 13) Source'!U16</f>
        <v>4.6338445280251217E-2</v>
      </c>
      <c r="Z3" s="259">
        <f>1-'SPD DF (July 13) Source'!V15/'SPD DF (July 13) Source'!V16</f>
        <v>4.8946994415935308E-2</v>
      </c>
      <c r="AA3" s="259">
        <f>1-'SPD DF (July 13) Source'!W15/'SPD DF (July 13) Source'!W16</f>
        <v>6.9544024526624892E-2</v>
      </c>
      <c r="AB3" s="259">
        <f>1-'SPD DF (July 13) Source'!X15/'SPD DF (July 13) Source'!X16</f>
        <v>7.262849609112898E-2</v>
      </c>
      <c r="AC3" s="259">
        <f>1-'SPD DF (July 13) Source'!Y15/'SPD DF (July 13) Source'!Y16</f>
        <v>6.4920598989091638E-2</v>
      </c>
      <c r="AD3" s="259">
        <f>1-'SPD DF (July 13) Source'!Z15/'SPD DF (July 13) Source'!Z16</f>
        <v>6.4500872420030664E-2</v>
      </c>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261">
        <f t="shared" si="1"/>
        <v>-1.7500117872372871E-2</v>
      </c>
      <c r="D4" s="261">
        <f t="shared" si="0"/>
        <v>-1.3404868025945538E-2</v>
      </c>
      <c r="E4" s="261">
        <f t="shared" si="0"/>
        <v>6.0446314849437258E-3</v>
      </c>
      <c r="F4" s="261">
        <f t="shared" si="0"/>
        <v>-8.6012980426611318E-5</v>
      </c>
      <c r="G4" s="261">
        <f t="shared" si="0"/>
        <v>-1.9613639764737567E-3</v>
      </c>
      <c r="H4" s="261">
        <f t="shared" si="0"/>
        <v>3.8589367763722793E-3</v>
      </c>
      <c r="I4" s="261">
        <f t="shared" si="0"/>
        <v>1.5756033797269267E-2</v>
      </c>
      <c r="J4" s="261">
        <f t="shared" si="0"/>
        <v>9.5669350621499782E-3</v>
      </c>
      <c r="K4" s="261">
        <f t="shared" si="0"/>
        <v>7.0918103254341627E-3</v>
      </c>
      <c r="L4" s="261">
        <f t="shared" si="0"/>
        <v>2.3172538470465909E-4</v>
      </c>
      <c r="M4" s="261">
        <f t="shared" si="0"/>
        <v>-1.5078483070940785E-3</v>
      </c>
      <c r="N4" s="261">
        <f t="shared" si="0"/>
        <v>-2.7384785680000592E-3</v>
      </c>
      <c r="O4" s="37">
        <f t="shared" si="2"/>
        <v>5.3513831005611578E-3</v>
      </c>
      <c r="P4" s="38"/>
      <c r="Q4" s="38"/>
      <c r="R4" s="38"/>
      <c r="S4" s="259">
        <f>1-'SPD DF (July 13) Source'!AA15/'SPD DF (July 13) Source'!AA16</f>
        <v>3.8430556682390926E-2</v>
      </c>
      <c r="T4" s="259">
        <f>1-'SPD DF (July 13) Source'!AB15/'SPD DF (July 13) Source'!AB16</f>
        <v>6.5214138660944609E-2</v>
      </c>
      <c r="U4" s="259">
        <f>1-'SPD DF (July 13) Source'!AC15/'SPD DF (July 13) Source'!AC16</f>
        <v>6.1323181203856936E-2</v>
      </c>
      <c r="V4" s="259">
        <f>1-'SPD DF (July 13) Source'!AD15/'SPD DF (July 13) Source'!AD16</f>
        <v>3.1238153684863379E-2</v>
      </c>
      <c r="W4" s="259">
        <f>1-'SPD DF (July 13) Source'!AE15/'SPD DF (July 13) Source'!AE16</f>
        <v>5.7163374872998496E-2</v>
      </c>
      <c r="X4" s="259">
        <f>1-'SPD DF (July 13) Source'!AF15/'SPD DF (July 13) Source'!AF16</f>
        <v>5.1549566751752263E-2</v>
      </c>
      <c r="Y4" s="259">
        <f>1-'SPD DF (July 13) Source'!AG15/'SPD DF (July 13) Source'!AG16</f>
        <v>5.8387598679920383E-2</v>
      </c>
      <c r="Z4" s="259">
        <f>1-'SPD DF (July 13) Source'!AH15/'SPD DF (July 13) Source'!AH16</f>
        <v>3.7361193271372328E-2</v>
      </c>
      <c r="AA4" s="259">
        <f>1-'SPD DF (July 13) Source'!AI15/'SPD DF (July 13) Source'!AI16</f>
        <v>6.6919050664176805E-2</v>
      </c>
      <c r="AB4" s="259">
        <f>1-'SPD DF (July 13) Source'!AJ15/'SPD DF (July 13) Source'!AJ16</f>
        <v>6.5330148338731631E-2</v>
      </c>
      <c r="AC4" s="259">
        <f>1-'SPD DF (July 13) Source'!AK15/'SPD DF (July 13) Source'!AK16</f>
        <v>5.5623832513029825E-2</v>
      </c>
      <c r="AD4" s="259">
        <f>1-'SPD DF (July 13) Source'!AL15/'SPD DF (July 13) Source'!AL16</f>
        <v>5.4770291059716092E-2</v>
      </c>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261">
        <f t="shared" si="1"/>
        <v>1.7760600755340313E-2</v>
      </c>
      <c r="D5" s="261">
        <f t="shared" si="0"/>
        <v>-1.7419508504098014E-2</v>
      </c>
      <c r="E5" s="261">
        <f t="shared" si="0"/>
        <v>2.4780610002463968E-3</v>
      </c>
      <c r="F5" s="261">
        <f t="shared" si="0"/>
        <v>1.3368507801003224E-2</v>
      </c>
      <c r="G5" s="261">
        <f t="shared" si="0"/>
        <v>1.5407103212436185E-2</v>
      </c>
      <c r="H5" s="261">
        <f t="shared" si="0"/>
        <v>1.2833755697891358E-2</v>
      </c>
      <c r="I5" s="261">
        <f t="shared" si="0"/>
        <v>3.412350905990609E-2</v>
      </c>
      <c r="J5" s="261">
        <f t="shared" si="0"/>
        <v>1.9521074403041155E-2</v>
      </c>
      <c r="K5" s="261">
        <f t="shared" si="0"/>
        <v>9.0605236204738329E-3</v>
      </c>
      <c r="L5" s="261">
        <f t="shared" si="0"/>
        <v>9.1882785180350951E-3</v>
      </c>
      <c r="M5" s="261">
        <f t="shared" si="0"/>
        <v>1.366542081809205E-2</v>
      </c>
      <c r="N5" s="261">
        <f t="shared" si="0"/>
        <v>-3.0399620316170842E-3</v>
      </c>
      <c r="O5" s="37">
        <f t="shared" si="2"/>
        <v>0.12694736435075063</v>
      </c>
      <c r="P5" s="38"/>
      <c r="Q5" s="38"/>
      <c r="R5" s="38"/>
      <c r="S5" s="259">
        <f>1-'SPD DF (July 13) Source'!AM15/'SPD DF (July 13) Source'!AM16</f>
        <v>7.369127531010411E-2</v>
      </c>
      <c r="T5" s="259">
        <f>1-'SPD DF (July 13) Source'!AN15/'SPD DF (July 13) Source'!AN16</f>
        <v>6.1199498182792134E-2</v>
      </c>
      <c r="U5" s="259">
        <f>1-'SPD DF (July 13) Source'!AO15/'SPD DF (July 13) Source'!AO16</f>
        <v>5.7756610719159607E-2</v>
      </c>
      <c r="V5" s="259">
        <f>1-'SPD DF (July 13) Source'!AP15/'SPD DF (July 13) Source'!AP16</f>
        <v>4.4692674466293214E-2</v>
      </c>
      <c r="W5" s="259">
        <f>1-'SPD DF (July 13) Source'!AQ15/'SPD DF (July 13) Source'!AQ16</f>
        <v>7.4531842061908438E-2</v>
      </c>
      <c r="X5" s="259">
        <f>1-'SPD DF (July 13) Source'!AR15/'SPD DF (July 13) Source'!AR16</f>
        <v>6.0524385673271341E-2</v>
      </c>
      <c r="Y5" s="259">
        <f>1-'SPD DF (July 13) Source'!AS15/'SPD DF (July 13) Source'!AS16</f>
        <v>7.6755073942557206E-2</v>
      </c>
      <c r="Z5" s="259">
        <f>1-'SPD DF (July 13) Source'!AT15/'SPD DF (July 13) Source'!AT16</f>
        <v>4.7315332612263505E-2</v>
      </c>
      <c r="AA5" s="259">
        <f>1-'SPD DF (July 13) Source'!AU15/'SPD DF (July 13) Source'!AU16</f>
        <v>6.8887763959216475E-2</v>
      </c>
      <c r="AB5" s="259">
        <f>1-'SPD DF (July 13) Source'!AV15/'SPD DF (July 13) Source'!AV16</f>
        <v>7.4286701472062067E-2</v>
      </c>
      <c r="AC5" s="259">
        <f>1-'SPD DF (July 13) Source'!AW15/'SPD DF (July 13) Source'!AW16</f>
        <v>7.0797101638215953E-2</v>
      </c>
      <c r="AD5" s="259">
        <f>1-'SPD DF (July 13) Source'!AX15/'SPD DF (July 13) Source'!AX16</f>
        <v>5.4468807596099067E-2</v>
      </c>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261">
        <f t="shared" si="1"/>
        <v>8.9483766429817105E-3</v>
      </c>
      <c r="D6" s="261">
        <f t="shared" si="0"/>
        <v>1.2825764628073832E-3</v>
      </c>
      <c r="E6" s="261">
        <f t="shared" si="0"/>
        <v>-1.4033596290838821E-3</v>
      </c>
      <c r="F6" s="261">
        <f t="shared" si="0"/>
        <v>1.0054162753307658E-2</v>
      </c>
      <c r="G6" s="261">
        <f t="shared" si="0"/>
        <v>1.5391292388324457E-2</v>
      </c>
      <c r="H6" s="261">
        <f t="shared" si="0"/>
        <v>2.4431540111866656E-2</v>
      </c>
      <c r="I6" s="261">
        <f t="shared" si="0"/>
        <v>2.457432611047479E-2</v>
      </c>
      <c r="J6" s="261">
        <f t="shared" si="0"/>
        <v>2.6774355444598136E-2</v>
      </c>
      <c r="K6" s="261">
        <f t="shared" si="0"/>
        <v>1.6838536919249643E-2</v>
      </c>
      <c r="L6" s="261">
        <f t="shared" si="0"/>
        <v>2.588319242390584E-2</v>
      </c>
      <c r="M6" s="261">
        <f t="shared" si="0"/>
        <v>1.4154768473652574E-2</v>
      </c>
      <c r="N6" s="261">
        <f t="shared" si="0"/>
        <v>2.1129977697046463E-2</v>
      </c>
      <c r="O6" s="37">
        <f t="shared" si="2"/>
        <v>0.18805974579913143</v>
      </c>
      <c r="P6" s="38"/>
      <c r="Q6" s="38"/>
      <c r="R6" s="38"/>
      <c r="S6" s="259">
        <f>1-'SPD DF (July 13) Source'!AY15/'SPD DF (July 13) Source'!AY16</f>
        <v>6.4879051197745508E-2</v>
      </c>
      <c r="T6" s="259">
        <f>1-'SPD DF (July 13) Source'!AZ15/'SPD DF (July 13) Source'!AZ16</f>
        <v>7.990158314969753E-2</v>
      </c>
      <c r="U6" s="259">
        <f>1-'SPD DF (July 13) Source'!BA15/'SPD DF (July 13) Source'!BA16</f>
        <v>5.3875190089829328E-2</v>
      </c>
      <c r="V6" s="259">
        <f>1-'SPD DF (July 13) Source'!BB15/'SPD DF (July 13) Source'!BB16</f>
        <v>4.1378329418597648E-2</v>
      </c>
      <c r="W6" s="259">
        <f>1-'SPD DF (July 13) Source'!BC15/'SPD DF (July 13) Source'!BC16</f>
        <v>7.4516031237796709E-2</v>
      </c>
      <c r="X6" s="259">
        <f>1-'SPD DF (July 13) Source'!BD15/'SPD DF (July 13) Source'!BD16</f>
        <v>7.212217008724664E-2</v>
      </c>
      <c r="Y6" s="259">
        <f>1-'SPD DF (July 13) Source'!BE15/'SPD DF (July 13) Source'!BE16</f>
        <v>6.7205890993125905E-2</v>
      </c>
      <c r="Z6" s="259">
        <f>1-'SPD DF (July 13) Source'!BF15/'SPD DF (July 13) Source'!BF16</f>
        <v>5.4568613653820486E-2</v>
      </c>
      <c r="AA6" s="259">
        <f>1-'SPD DF (July 13) Source'!BG15/'SPD DF (July 13) Source'!BG16</f>
        <v>7.6665777257992285E-2</v>
      </c>
      <c r="AB6" s="259">
        <f>1-'SPD DF (July 13) Source'!BH15/'SPD DF (July 13) Source'!BH16</f>
        <v>9.0981615377932812E-2</v>
      </c>
      <c r="AC6" s="259">
        <f>1-'SPD DF (July 13) Source'!BI15/'SPD DF (July 13) Source'!BI16</f>
        <v>7.1286449293776477E-2</v>
      </c>
      <c r="AD6" s="259">
        <f>1-'SPD DF (July 13) Source'!BJ15/'SPD DF (July 13) Source'!BJ16</f>
        <v>7.8638747324762615E-2</v>
      </c>
      <c r="AE6" s="35"/>
      <c r="AF6" s="35"/>
      <c r="AG6" s="39"/>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6"/>
      <c r="D7" s="36"/>
      <c r="E7" s="36"/>
      <c r="F7" s="36"/>
      <c r="G7" s="36"/>
      <c r="H7" s="36"/>
      <c r="I7" s="36"/>
      <c r="J7" s="36"/>
      <c r="K7" s="36"/>
      <c r="L7" s="36"/>
      <c r="M7" s="36"/>
      <c r="N7" s="36"/>
      <c r="O7" s="37">
        <f t="shared" si="2"/>
        <v>0</v>
      </c>
      <c r="P7" s="38"/>
      <c r="Q7" s="38"/>
      <c r="R7" s="38"/>
      <c r="S7" s="38"/>
      <c r="T7" s="38"/>
      <c r="U7" s="38"/>
      <c r="V7" s="38"/>
      <c r="W7" s="38"/>
      <c r="X7" s="38"/>
      <c r="Y7" s="38"/>
      <c r="Z7" s="38"/>
      <c r="AA7" s="39"/>
      <c r="AB7" s="35"/>
      <c r="AC7" s="35"/>
      <c r="AD7" s="35"/>
      <c r="AE7" s="35"/>
      <c r="AF7" s="35"/>
      <c r="AG7" s="39"/>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6"/>
      <c r="D8" s="36"/>
      <c r="E8" s="36"/>
      <c r="F8" s="36"/>
      <c r="G8" s="36"/>
      <c r="H8" s="36"/>
      <c r="I8" s="36"/>
      <c r="J8" s="36"/>
      <c r="K8" s="36"/>
      <c r="L8" s="36"/>
      <c r="M8" s="36"/>
      <c r="N8" s="36"/>
      <c r="O8" s="37">
        <f t="shared" si="2"/>
        <v>0</v>
      </c>
      <c r="P8" s="38"/>
      <c r="Q8" s="38"/>
      <c r="R8" s="257" t="s">
        <v>79</v>
      </c>
      <c r="AE8" s="35"/>
      <c r="AF8" s="35"/>
      <c r="AG8" s="39"/>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6"/>
      <c r="D9" s="36"/>
      <c r="E9" s="36"/>
      <c r="F9" s="36"/>
      <c r="G9" s="36"/>
      <c r="H9" s="36"/>
      <c r="I9" s="36"/>
      <c r="J9" s="36"/>
      <c r="K9" s="36"/>
      <c r="L9" s="36"/>
      <c r="M9" s="36"/>
      <c r="N9" s="36"/>
      <c r="O9" s="37">
        <f t="shared" si="2"/>
        <v>0</v>
      </c>
      <c r="P9" s="38"/>
      <c r="Q9" s="38"/>
      <c r="R9" s="257" t="s">
        <v>193</v>
      </c>
      <c r="S9" s="258">
        <f>'SPD DF (July 13) Source'!C24</f>
        <v>5.5930674554763797E-2</v>
      </c>
      <c r="T9" s="258">
        <f>'SPD DF (July 13) Source'!D24</f>
        <v>7.8619006686890147E-2</v>
      </c>
      <c r="U9" s="258">
        <f>'SPD DF (July 13) Source'!E24</f>
        <v>5.527854971891321E-2</v>
      </c>
      <c r="V9" s="258">
        <f>'SPD DF (July 13) Source'!F24</f>
        <v>3.132416666528999E-2</v>
      </c>
      <c r="W9" s="258">
        <f>'SPD DF (July 13) Source'!G24</f>
        <v>5.9124738849472253E-2</v>
      </c>
      <c r="X9" s="258">
        <f>'SPD DF (July 13) Source'!H24</f>
        <v>4.7690629975379983E-2</v>
      </c>
      <c r="Y9" s="258">
        <f>'SPD DF (July 13) Source'!I24</f>
        <v>4.2631564882651116E-2</v>
      </c>
      <c r="Z9" s="258">
        <f>'SPD DF (July 13) Source'!J24</f>
        <v>2.779425820922235E-2</v>
      </c>
      <c r="AA9" s="260">
        <f>'SPD DF (July 13) Source'!K24</f>
        <v>5.9827240338742642E-2</v>
      </c>
      <c r="AB9" s="260">
        <f>'SPD DF (July 13) Source'!L24</f>
        <v>6.5098422954026972E-2</v>
      </c>
      <c r="AC9" s="260">
        <f>'SPD DF (July 13) Source'!M24</f>
        <v>5.7131680820123903E-2</v>
      </c>
      <c r="AD9" s="260">
        <f>'SPD DF (July 13) Source'!N24</f>
        <v>5.7508769627716151E-2</v>
      </c>
      <c r="AE9" s="35"/>
      <c r="AF9" s="35"/>
      <c r="AG9" s="39"/>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0"/>
      <c r="D11" s="41"/>
      <c r="E11" s="35"/>
      <c r="F11" s="35"/>
      <c r="G11" s="35"/>
      <c r="H11" s="35"/>
      <c r="I11" s="35"/>
      <c r="J11" s="35"/>
      <c r="K11" s="35"/>
      <c r="L11" s="35"/>
      <c r="M11" s="35"/>
      <c r="N11" s="35"/>
      <c r="O11" s="35"/>
      <c r="P11" s="35"/>
      <c r="Q11" s="42"/>
      <c r="R11" s="42"/>
      <c r="S11" s="42"/>
      <c r="T11" s="42"/>
      <c r="U11" s="42"/>
      <c r="V11" s="42"/>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2"/>
      <c r="R12" s="42"/>
      <c r="S12" s="42"/>
      <c r="T12" s="42"/>
      <c r="U12" s="42"/>
      <c r="V12" s="42"/>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3"/>
      <c r="C13" s="44" t="s">
        <v>54</v>
      </c>
      <c r="D13" s="44" t="s">
        <v>55</v>
      </c>
      <c r="E13" s="45" t="s">
        <v>56</v>
      </c>
      <c r="F13" s="44" t="s">
        <v>57</v>
      </c>
      <c r="G13" s="44" t="s">
        <v>58</v>
      </c>
      <c r="H13" s="46" t="s">
        <v>59</v>
      </c>
      <c r="I13" s="47"/>
      <c r="J13" s="354" t="s">
        <v>60</v>
      </c>
      <c r="K13" s="355"/>
      <c r="L13" s="355"/>
      <c r="M13" s="355"/>
      <c r="N13" s="355"/>
      <c r="O13" s="356"/>
      <c r="P13" s="35"/>
      <c r="Q13" s="357"/>
      <c r="R13" s="357"/>
      <c r="S13" s="357"/>
      <c r="T13" s="357"/>
      <c r="U13" s="357"/>
      <c r="V13" s="357"/>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8" t="s">
        <v>9</v>
      </c>
      <c r="C14" s="262">
        <f>AVERAGE($C2:$N2)</f>
        <v>3.3725055765047676E-3</v>
      </c>
      <c r="D14" s="50"/>
      <c r="E14" s="50"/>
      <c r="F14" s="50"/>
      <c r="G14" s="262">
        <f>$G$22</f>
        <v>-2.1892247615634096E-3</v>
      </c>
      <c r="H14" s="263">
        <f>$H$22</f>
        <v>1.1412247372595342E-2</v>
      </c>
      <c r="I14" s="39"/>
      <c r="J14" s="52" t="s">
        <v>61</v>
      </c>
      <c r="K14" s="53"/>
      <c r="L14" s="42"/>
      <c r="M14" s="54" t="str">
        <f>IF(C18&lt;G$22,"abnormally negative",IF(C18&gt;H$22,"abnormally positive","candidate for normal period"))</f>
        <v>abnormally positive</v>
      </c>
      <c r="N14" s="54"/>
      <c r="O14" s="55"/>
      <c r="P14" s="35"/>
      <c r="Q14" s="54"/>
      <c r="R14" s="54"/>
      <c r="S14" s="56"/>
      <c r="T14" s="54"/>
      <c r="U14" s="53"/>
      <c r="V14" s="56"/>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8" t="s">
        <v>10</v>
      </c>
      <c r="C15" s="262">
        <f>AVERAGE($C3:$N3)</f>
        <v>4.0486440246164474E-3</v>
      </c>
      <c r="D15" s="50"/>
      <c r="E15" s="50"/>
      <c r="F15" s="50"/>
      <c r="G15" s="262">
        <f t="shared" ref="G15:G21" si="3">$G$22</f>
        <v>-2.1892247615634096E-3</v>
      </c>
      <c r="H15" s="263">
        <f t="shared" ref="H15:H21" si="4">$H$22</f>
        <v>1.1412247372595342E-2</v>
      </c>
      <c r="I15" s="39"/>
      <c r="J15" s="52" t="s">
        <v>62</v>
      </c>
      <c r="K15" s="53"/>
      <c r="L15" s="42"/>
      <c r="M15" s="54" t="e">
        <f t="shared" ref="M15:M17" si="5">IF(C19&lt;G$22,"abnormally negative",IF(C19&gt;H$22,"abnormally positive","candidate for normal period"))</f>
        <v>#DIV/0!</v>
      </c>
      <c r="N15" s="54"/>
      <c r="O15" s="55"/>
      <c r="P15" s="35"/>
      <c r="Q15" s="54"/>
      <c r="R15" s="54"/>
      <c r="S15" s="56"/>
      <c r="T15" s="54"/>
      <c r="U15" s="54"/>
      <c r="V15" s="56"/>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8" t="s">
        <v>11</v>
      </c>
      <c r="C16" s="262">
        <f>AVERAGE($C4:$N4)</f>
        <v>4.4594859171342982E-4</v>
      </c>
      <c r="D16" s="50"/>
      <c r="E16" s="50"/>
      <c r="F16" s="50"/>
      <c r="G16" s="262">
        <f t="shared" si="3"/>
        <v>-2.1892247615634096E-3</v>
      </c>
      <c r="H16" s="263">
        <f t="shared" si="4"/>
        <v>1.1412247372595342E-2</v>
      </c>
      <c r="I16" s="39"/>
      <c r="J16" s="52" t="s">
        <v>63</v>
      </c>
      <c r="K16" s="53"/>
      <c r="L16" s="42"/>
      <c r="M16" s="54" t="e">
        <f>IF(C20&lt;G$22,"abnormally negative",IF(C20&gt;H$22,"abnormally positive","candidate for normal period"))</f>
        <v>#DIV/0!</v>
      </c>
      <c r="N16" s="54"/>
      <c r="O16" s="55"/>
      <c r="P16" s="35"/>
      <c r="Q16" s="54"/>
      <c r="R16" s="54"/>
      <c r="S16" s="56"/>
      <c r="T16" s="54"/>
      <c r="U16" s="54"/>
      <c r="V16" s="56"/>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8" t="s">
        <v>12</v>
      </c>
      <c r="C17" s="262">
        <f>AVERAGE($C5:$N5)</f>
        <v>1.057894702922922E-2</v>
      </c>
      <c r="D17" s="50"/>
      <c r="E17" s="50"/>
      <c r="F17" s="50"/>
      <c r="G17" s="262">
        <f t="shared" si="3"/>
        <v>-2.1892247615634096E-3</v>
      </c>
      <c r="H17" s="263">
        <f t="shared" si="4"/>
        <v>1.1412247372595342E-2</v>
      </c>
      <c r="I17" s="39"/>
      <c r="J17" s="57" t="s">
        <v>64</v>
      </c>
      <c r="K17" s="58"/>
      <c r="L17" s="59"/>
      <c r="M17" s="60" t="e">
        <f t="shared" si="5"/>
        <v>#DIV/0!</v>
      </c>
      <c r="N17" s="60"/>
      <c r="O17" s="61"/>
      <c r="P17" s="35"/>
      <c r="Q17" s="54"/>
      <c r="R17" s="54"/>
      <c r="S17" s="56"/>
      <c r="T17" s="54"/>
      <c r="U17" s="54"/>
      <c r="V17" s="56"/>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8" t="s">
        <v>13</v>
      </c>
      <c r="C18" s="262">
        <f>AVERAGE($C6:$N6)</f>
        <v>1.5671645483260953E-2</v>
      </c>
      <c r="D18" s="50"/>
      <c r="E18" s="50"/>
      <c r="F18" s="50"/>
      <c r="G18" s="262">
        <f t="shared" si="3"/>
        <v>-2.1892247615634096E-3</v>
      </c>
      <c r="H18" s="263">
        <f t="shared" si="4"/>
        <v>1.1412247372595342E-2</v>
      </c>
      <c r="I18" s="39"/>
      <c r="J18" s="35"/>
      <c r="K18" s="35"/>
      <c r="L18" s="35"/>
      <c r="M18" s="35"/>
      <c r="N18" s="35"/>
      <c r="O18" s="35"/>
      <c r="P18" s="35"/>
      <c r="Q18" s="54"/>
      <c r="R18" s="54"/>
      <c r="S18" s="54"/>
      <c r="T18" s="54"/>
      <c r="U18" s="54"/>
      <c r="V18" s="56"/>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8" t="s">
        <v>51</v>
      </c>
      <c r="C19" s="262" t="e">
        <f t="shared" ref="C19:C20" si="6">AVERAGE($C7:$N7)</f>
        <v>#DIV/0!</v>
      </c>
      <c r="D19" s="50"/>
      <c r="E19" s="50"/>
      <c r="F19" s="50"/>
      <c r="G19" s="262">
        <f t="shared" si="3"/>
        <v>-2.1892247615634096E-3</v>
      </c>
      <c r="H19" s="263">
        <f t="shared" si="4"/>
        <v>1.1412247372595342E-2</v>
      </c>
      <c r="I19" s="39"/>
      <c r="J19" s="35"/>
      <c r="K19" s="35"/>
      <c r="L19" s="35"/>
      <c r="M19" s="35"/>
      <c r="N19" s="35"/>
      <c r="O19" s="35"/>
      <c r="P19" s="35"/>
      <c r="Q19" s="54"/>
      <c r="R19" s="54"/>
      <c r="S19" s="54"/>
      <c r="T19" s="54"/>
      <c r="U19" s="54"/>
      <c r="V19" s="56"/>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8" t="s">
        <v>52</v>
      </c>
      <c r="C20" s="262" t="e">
        <f t="shared" si="6"/>
        <v>#DIV/0!</v>
      </c>
      <c r="D20" s="50"/>
      <c r="E20" s="50"/>
      <c r="F20" s="50"/>
      <c r="G20" s="262">
        <f t="shared" si="3"/>
        <v>-2.1892247615634096E-3</v>
      </c>
      <c r="H20" s="263">
        <f t="shared" si="4"/>
        <v>1.1412247372595342E-2</v>
      </c>
      <c r="I20" s="39"/>
      <c r="J20" s="35"/>
      <c r="K20" s="35"/>
      <c r="L20" s="35"/>
      <c r="M20" s="35"/>
      <c r="N20" s="35"/>
      <c r="O20" s="35"/>
      <c r="P20" s="35"/>
      <c r="Q20" s="54"/>
      <c r="R20" s="62"/>
      <c r="S20" s="62"/>
      <c r="T20" s="54"/>
      <c r="U20" s="62"/>
      <c r="V20" s="56"/>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8" t="s">
        <v>53</v>
      </c>
      <c r="C21" s="262" t="e">
        <f>AVERAGE(C9:N9)</f>
        <v>#DIV/0!</v>
      </c>
      <c r="D21" s="50"/>
      <c r="E21" s="50"/>
      <c r="F21" s="50"/>
      <c r="G21" s="262">
        <f t="shared" si="3"/>
        <v>-2.1892247615634096E-3</v>
      </c>
      <c r="H21" s="263">
        <f t="shared" si="4"/>
        <v>1.1412247372595342E-2</v>
      </c>
      <c r="I21" s="39"/>
      <c r="J21" s="35"/>
      <c r="K21" s="35"/>
      <c r="L21" s="35"/>
      <c r="M21" s="35"/>
      <c r="N21" s="35"/>
      <c r="O21" s="35"/>
      <c r="P21" s="25"/>
      <c r="Q21" s="54"/>
      <c r="R21" s="54"/>
      <c r="S21" s="54"/>
      <c r="T21" s="54"/>
      <c r="U21" s="56"/>
      <c r="V21" s="56"/>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8" t="s">
        <v>65</v>
      </c>
      <c r="C22" s="63">
        <f>AVERAGE(C14:C17)</f>
        <v>4.6115113055159663E-3</v>
      </c>
      <c r="D22" s="63">
        <f>STDEV(C14:C17)</f>
        <v>4.2745041276425998E-3</v>
      </c>
      <c r="E22" s="63">
        <f>COUNT(C14:C17)</f>
        <v>4</v>
      </c>
      <c r="F22" s="49">
        <f>3.182*(D22/SQRT(E22))</f>
        <v>6.8007360670793758E-3</v>
      </c>
      <c r="G22" s="49">
        <f t="shared" ref="G22" si="7">C22-F22</f>
        <v>-2.1892247615634096E-3</v>
      </c>
      <c r="H22" s="51">
        <f t="shared" ref="H22" si="8">C22+F22</f>
        <v>1.1412247372595342E-2</v>
      </c>
      <c r="I22" s="35"/>
      <c r="J22" s="64"/>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5"/>
      <c r="C23" s="59"/>
      <c r="D23" s="59"/>
      <c r="E23" s="59"/>
      <c r="F23" s="59"/>
      <c r="G23" s="59"/>
      <c r="H23" s="61"/>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39"/>
      <c r="D25" s="39"/>
      <c r="E25" s="39"/>
      <c r="F25" s="39"/>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39"/>
      <c r="D26" s="39"/>
      <c r="E26" s="39"/>
      <c r="F26" s="39"/>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39"/>
      <c r="D27" s="39"/>
      <c r="E27" s="39"/>
      <c r="F27" s="39"/>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39"/>
      <c r="D28" s="39"/>
      <c r="E28" s="39"/>
      <c r="F28" s="39"/>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39"/>
      <c r="D29" s="39"/>
      <c r="E29" s="39"/>
      <c r="F29" s="39"/>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2"/>
      <c r="D30" s="42"/>
      <c r="E30" s="40"/>
      <c r="F30" s="41"/>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2"/>
      <c r="D31" s="42"/>
      <c r="E31" s="40"/>
      <c r="F31" s="41"/>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2"/>
      <c r="D32" s="42"/>
      <c r="E32" s="41"/>
      <c r="F32" s="41"/>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2"/>
      <c r="C50" s="66"/>
      <c r="D50" s="66"/>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2"/>
      <c r="C51" s="40"/>
      <c r="D51" s="41"/>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2"/>
      <c r="C52" s="40"/>
      <c r="D52" s="41"/>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2"/>
      <c r="C53" s="40"/>
      <c r="D53" s="41"/>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2"/>
      <c r="C54" s="40"/>
      <c r="D54" s="41"/>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2"/>
      <c r="C55" s="40"/>
      <c r="D55" s="41"/>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2"/>
      <c r="C56" s="40"/>
      <c r="D56" s="41"/>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7" t="s">
        <v>126</v>
      </c>
      <c r="B57" s="64"/>
      <c r="C57" s="68">
        <v>38443</v>
      </c>
      <c r="D57" s="68">
        <v>38473</v>
      </c>
      <c r="E57" s="68">
        <v>38504</v>
      </c>
      <c r="F57" s="68">
        <v>38534</v>
      </c>
      <c r="G57" s="68">
        <v>38565</v>
      </c>
      <c r="H57" s="68">
        <v>38596</v>
      </c>
      <c r="I57" s="68">
        <v>38626</v>
      </c>
      <c r="J57" s="68">
        <v>38657</v>
      </c>
      <c r="K57" s="68">
        <v>38687</v>
      </c>
      <c r="L57" s="68">
        <v>38718</v>
      </c>
      <c r="M57" s="68">
        <v>38749</v>
      </c>
      <c r="N57" s="68">
        <v>38777</v>
      </c>
      <c r="O57" s="68">
        <v>38808</v>
      </c>
      <c r="P57" s="68">
        <v>38838</v>
      </c>
      <c r="Q57" s="68">
        <v>38869</v>
      </c>
      <c r="R57" s="68">
        <v>38899</v>
      </c>
      <c r="S57" s="68">
        <v>38930</v>
      </c>
      <c r="T57" s="68">
        <v>38961</v>
      </c>
      <c r="U57" s="68">
        <v>38991</v>
      </c>
      <c r="V57" s="68">
        <v>39022</v>
      </c>
      <c r="W57" s="68">
        <v>39052</v>
      </c>
      <c r="X57" s="68">
        <v>39083</v>
      </c>
      <c r="Y57" s="68">
        <v>39114</v>
      </c>
      <c r="Z57" s="68">
        <v>39142</v>
      </c>
      <c r="AA57" s="68">
        <v>39173</v>
      </c>
      <c r="AB57" s="68">
        <v>39203</v>
      </c>
      <c r="AC57" s="68">
        <v>39234</v>
      </c>
      <c r="AD57" s="68">
        <v>39264</v>
      </c>
      <c r="AE57" s="68">
        <v>39295</v>
      </c>
      <c r="AF57" s="68">
        <v>39326</v>
      </c>
      <c r="AG57" s="68">
        <v>39356</v>
      </c>
      <c r="AH57" s="68">
        <v>39387</v>
      </c>
      <c r="AI57" s="68">
        <v>39417</v>
      </c>
      <c r="AJ57" s="68">
        <v>39448</v>
      </c>
      <c r="AK57" s="68">
        <v>39479</v>
      </c>
      <c r="AL57" s="68">
        <v>39508</v>
      </c>
      <c r="AM57" s="68">
        <v>39539</v>
      </c>
      <c r="AN57" s="68">
        <v>39569</v>
      </c>
      <c r="AO57" s="68">
        <v>39600</v>
      </c>
      <c r="AP57" s="68">
        <v>39630</v>
      </c>
      <c r="AQ57" s="68">
        <v>39661</v>
      </c>
      <c r="AR57" s="68">
        <v>39692</v>
      </c>
      <c r="AS57" s="68">
        <v>39722</v>
      </c>
      <c r="AT57" s="68">
        <v>39753</v>
      </c>
      <c r="AU57" s="68">
        <v>39783</v>
      </c>
      <c r="AV57" s="68">
        <v>39814</v>
      </c>
      <c r="AW57" s="68">
        <v>39845</v>
      </c>
      <c r="AX57" s="68">
        <v>39873</v>
      </c>
      <c r="AY57" s="68">
        <v>39904</v>
      </c>
      <c r="AZ57" s="68">
        <v>39934</v>
      </c>
      <c r="BA57" s="68">
        <v>39965</v>
      </c>
      <c r="BB57" s="68">
        <v>39995</v>
      </c>
      <c r="BC57" s="68">
        <v>40026</v>
      </c>
      <c r="BD57" s="68">
        <v>40057</v>
      </c>
      <c r="BE57" s="68">
        <v>40087</v>
      </c>
      <c r="BF57" s="68">
        <v>40118</v>
      </c>
      <c r="BG57" s="68">
        <v>40148</v>
      </c>
      <c r="BH57" s="68">
        <v>40179</v>
      </c>
      <c r="BI57" s="68">
        <v>40210</v>
      </c>
      <c r="BJ57" s="68">
        <v>40238</v>
      </c>
      <c r="BK57" s="68">
        <v>40269</v>
      </c>
      <c r="BL57" s="68">
        <v>40299</v>
      </c>
      <c r="BM57" s="68">
        <v>40330</v>
      </c>
      <c r="BN57" s="68">
        <v>40360</v>
      </c>
      <c r="BO57" s="68">
        <v>40391</v>
      </c>
      <c r="BP57" s="68">
        <v>40422</v>
      </c>
      <c r="BQ57" s="68">
        <v>40452</v>
      </c>
      <c r="BR57" s="68">
        <v>40483</v>
      </c>
      <c r="BS57" s="68">
        <v>40513</v>
      </c>
      <c r="BT57" s="68">
        <v>40544</v>
      </c>
      <c r="BU57" s="68">
        <v>40575</v>
      </c>
      <c r="BV57" s="68">
        <v>40603</v>
      </c>
      <c r="BW57" s="68">
        <v>40634</v>
      </c>
      <c r="BX57" s="68">
        <v>40664</v>
      </c>
      <c r="BY57" s="68">
        <v>40695</v>
      </c>
      <c r="BZ57" s="68">
        <v>40725</v>
      </c>
      <c r="CA57" s="68">
        <v>40756</v>
      </c>
      <c r="CB57" s="68">
        <v>40787</v>
      </c>
      <c r="CC57" s="68">
        <v>40817</v>
      </c>
      <c r="CD57" s="68">
        <v>40848</v>
      </c>
      <c r="CE57" s="68">
        <v>40878</v>
      </c>
      <c r="CF57" s="68">
        <v>40909</v>
      </c>
      <c r="CG57" s="68">
        <v>40940</v>
      </c>
      <c r="CH57" s="68">
        <v>40969</v>
      </c>
      <c r="CI57" s="68">
        <v>41000</v>
      </c>
      <c r="CJ57" s="68">
        <v>41030</v>
      </c>
      <c r="CK57" s="68">
        <v>41061</v>
      </c>
      <c r="CL57" s="68">
        <v>41091</v>
      </c>
      <c r="CM57" s="68">
        <v>41122</v>
      </c>
      <c r="CN57" s="68">
        <v>41153</v>
      </c>
      <c r="CO57" s="68">
        <v>41183</v>
      </c>
      <c r="CP57" s="68">
        <v>41214</v>
      </c>
      <c r="CQ57" s="68">
        <v>41244</v>
      </c>
      <c r="CR57" s="68">
        <v>41275</v>
      </c>
      <c r="CS57" s="68">
        <v>41306</v>
      </c>
      <c r="CT57" s="68">
        <v>41334</v>
      </c>
      <c r="CU57" s="64"/>
    </row>
    <row r="58" spans="1:99" s="23" customFormat="1">
      <c r="A58" s="64"/>
      <c r="B58" s="64" t="s">
        <v>66</v>
      </c>
      <c r="C58" s="69">
        <f>SUM($C$2:C$2)</f>
        <v>1.3920713701829408E-2</v>
      </c>
      <c r="D58" s="69">
        <f>SUM($C$2:D$2)</f>
        <v>-6.3622162688787218E-3</v>
      </c>
      <c r="E58" s="69">
        <f>SUM($C$2:E$2)</f>
        <v>-1.0785871063966154E-2</v>
      </c>
      <c r="F58" s="69">
        <f>SUM($C$2:F$2)</f>
        <v>-1.4996313080525181E-2</v>
      </c>
      <c r="G58" s="69">
        <f>SUM($C$2:G$2)</f>
        <v>-1.1278445975767132E-2</v>
      </c>
      <c r="H58" s="69">
        <f>SUM($C$2:H$2)</f>
        <v>3.7053800696112693E-3</v>
      </c>
      <c r="I58" s="69">
        <f>SUM($C$2:I$2)</f>
        <v>2.0056321056677137E-2</v>
      </c>
      <c r="J58" s="69">
        <f>SUM($C$2:J$2)</f>
        <v>3.1821187326195668E-2</v>
      </c>
      <c r="K58" s="69">
        <f>SUM($C$2:K$2)</f>
        <v>3.366499618096188E-2</v>
      </c>
      <c r="L58" s="69">
        <f>SUM($C$2:L$2)</f>
        <v>2.9309424714590589E-2</v>
      </c>
      <c r="M58" s="69">
        <f>SUM($C$2:M$2)</f>
        <v>3.6059504517922981E-2</v>
      </c>
      <c r="N58" s="69">
        <f>SUM($C$2:N$2)</f>
        <v>4.0470066918057213E-2</v>
      </c>
      <c r="O58" s="69">
        <f>SUM($N$58,$C$3:C$3)</f>
        <v>5.6111492063710862E-2</v>
      </c>
      <c r="P58" s="69">
        <f>SUM($N$58,$C$3:D$3)</f>
        <v>5.3978647064283632E-2</v>
      </c>
      <c r="Q58" s="69">
        <f>SUM($N$58,$C$3:E$3)</f>
        <v>3.5580943356521025E-2</v>
      </c>
      <c r="R58" s="69">
        <f>SUM($N$58,$C$3:F$3)</f>
        <v>3.2645184469045962E-2</v>
      </c>
      <c r="S58" s="69">
        <f>SUM($N$58,$C$3:G$3)</f>
        <v>2.8936258768214124E-2</v>
      </c>
      <c r="T58" s="69">
        <f>SUM($N$58,$C$3:H$3)</f>
        <v>3.2166300322875013E-2</v>
      </c>
      <c r="U58" s="69">
        <f>SUM($N$58,$C$3:I$3)</f>
        <v>3.5873180720475115E-2</v>
      </c>
      <c r="V58" s="69">
        <f>SUM($N$58,$C$3:J$3)</f>
        <v>5.7025916927188072E-2</v>
      </c>
      <c r="W58" s="69">
        <f>SUM($N$58,$C$3:K$3)</f>
        <v>6.674270111507033E-2</v>
      </c>
      <c r="X58" s="69">
        <f>SUM($N$58,$C$3:L$3)</f>
        <v>7.4272774252172338E-2</v>
      </c>
      <c r="Y58" s="69">
        <f>SUM($N$58,$C$3:M$3)</f>
        <v>8.2061692421140073E-2</v>
      </c>
      <c r="Z58" s="69">
        <f>SUM($N$58,$C$3:N$3)</f>
        <v>8.9053795213454578E-2</v>
      </c>
      <c r="AA58" s="69">
        <f>SUM($Z$58,$C$4:C$4)</f>
        <v>7.1553677341081701E-2</v>
      </c>
      <c r="AB58" s="69">
        <f>SUM($Z$58,$C$4:D$4)</f>
        <v>5.8148809315136163E-2</v>
      </c>
      <c r="AC58" s="69">
        <f>SUM($Z$58,$C$4:E$4)</f>
        <v>6.4193440800079882E-2</v>
      </c>
      <c r="AD58" s="69">
        <f>SUM($Z$58,$C$4:F$4)</f>
        <v>6.410742781965327E-2</v>
      </c>
      <c r="AE58" s="69">
        <f>SUM($Z$58,$C$4:G$4)</f>
        <v>6.2146063843179514E-2</v>
      </c>
      <c r="AF58" s="69">
        <f>SUM($Z$58,$C$4:H$4)</f>
        <v>6.6005000619551793E-2</v>
      </c>
      <c r="AG58" s="69">
        <f>SUM($Z$58,$C$4:I$4)</f>
        <v>8.176103441682106E-2</v>
      </c>
      <c r="AH58" s="69">
        <f>SUM($Z$58,$C$4:J$4)</f>
        <v>9.1327969478971038E-2</v>
      </c>
      <c r="AI58" s="69">
        <f>SUM($Z$58,$C$4:K$4)</f>
        <v>9.8419779804405194E-2</v>
      </c>
      <c r="AJ58" s="69">
        <f>SUM($Z$58,$C$4:L$4)</f>
        <v>9.8651505189109853E-2</v>
      </c>
      <c r="AK58" s="69">
        <f>SUM($Z$58,$C$4:M$4)</f>
        <v>9.7143656882015775E-2</v>
      </c>
      <c r="AL58" s="69">
        <f>SUM($Z$58,$C$4:N$4)</f>
        <v>9.4405178314015709E-2</v>
      </c>
      <c r="AM58" s="69">
        <f>SUM($AL$58,$C$5:C$5)</f>
        <v>0.11216577906935601</v>
      </c>
      <c r="AN58" s="69">
        <f>SUM($AL$58,$C$5:D$5)</f>
        <v>9.4746270565258001E-2</v>
      </c>
      <c r="AO58" s="69">
        <f>SUM($AL$58,$C$5:E$5)</f>
        <v>9.722433156550439E-2</v>
      </c>
      <c r="AP58" s="69">
        <f>SUM($AL$58,$C$5:F$5)</f>
        <v>0.11059283936650761</v>
      </c>
      <c r="AQ58" s="69">
        <f>SUM($AL$58,$C$5:G$5)</f>
        <v>0.12599994257894381</v>
      </c>
      <c r="AR58" s="69">
        <f>SUM($AL$58,$C$5:H$5)</f>
        <v>0.13883369827683517</v>
      </c>
      <c r="AS58" s="69">
        <f>SUM($AL$58,$C$5:I$5)</f>
        <v>0.17295720733674125</v>
      </c>
      <c r="AT58" s="69">
        <f>SUM($AL$58,$C$5:J$5)</f>
        <v>0.1924782817397824</v>
      </c>
      <c r="AU58" s="69">
        <f>SUM($AL$58,$C$5:K$5)</f>
        <v>0.20153880536025623</v>
      </c>
      <c r="AV58" s="69">
        <f>SUM($AL$58,$C$5:L$5)</f>
        <v>0.21072708387829131</v>
      </c>
      <c r="AW58" s="69">
        <f>SUM($AL$58,$C$5:M$5)</f>
        <v>0.22439250469638336</v>
      </c>
      <c r="AX58" s="69">
        <f>SUM($AL$58,$C$5:N$5)</f>
        <v>0.22135254266476628</v>
      </c>
      <c r="AY58" s="69">
        <f>SUM($AX$58,$C$6:C$6)</f>
        <v>0.23030091930774799</v>
      </c>
      <c r="AZ58" s="69">
        <f>SUM($AX$58,$C$6:D$6)</f>
        <v>0.23158349577055537</v>
      </c>
      <c r="BA58" s="69">
        <f>SUM($AX$58,$C$6:E$6)</f>
        <v>0.23018013614147148</v>
      </c>
      <c r="BB58" s="69">
        <f>SUM($AX$58,$C$6:F$6)</f>
        <v>0.24023429889477915</v>
      </c>
      <c r="BC58" s="69">
        <f>SUM($AX$58,$C$6:G$6)</f>
        <v>0.25562559128310358</v>
      </c>
      <c r="BD58" s="69">
        <f>SUM($AX$58,$C$6:H$6)</f>
        <v>0.28005713139497024</v>
      </c>
      <c r="BE58" s="69">
        <f>SUM($AX$58,$C$6:I$6)</f>
        <v>0.30463145750544501</v>
      </c>
      <c r="BF58" s="69">
        <f>SUM($AX$58,$C$6:J$6)</f>
        <v>0.33140581295004312</v>
      </c>
      <c r="BG58" s="69">
        <f>SUM($AX$58,$C$6:K$6)</f>
        <v>0.34824434986929276</v>
      </c>
      <c r="BH58" s="69">
        <f>SUM($AX$58,$C$6:L$6)</f>
        <v>0.37412754229319861</v>
      </c>
      <c r="BI58" s="69">
        <f>SUM($AX$58,$C$6:M$6)</f>
        <v>0.38828231076685116</v>
      </c>
      <c r="BJ58" s="69">
        <f>SUM($AX$58,$C$6:N$6)</f>
        <v>0.4094122884638976</v>
      </c>
      <c r="BK58" s="69">
        <f>SUM($BJ$58,$C$7:C$7)</f>
        <v>0.4094122884638976</v>
      </c>
      <c r="BL58" s="69">
        <f>SUM($BJ$58,$C$7:D$7)</f>
        <v>0.4094122884638976</v>
      </c>
      <c r="BM58" s="69">
        <f>SUM($BJ$58,$C$7:E$7)</f>
        <v>0.4094122884638976</v>
      </c>
      <c r="BN58" s="69">
        <f>SUM($BJ$58,$C$7:F$7)</f>
        <v>0.4094122884638976</v>
      </c>
      <c r="BO58" s="69">
        <f>SUM($BJ$58,$C$7:G$7)</f>
        <v>0.4094122884638976</v>
      </c>
      <c r="BP58" s="69">
        <f>SUM($BJ$58,$C$7:H$7)</f>
        <v>0.4094122884638976</v>
      </c>
      <c r="BQ58" s="69">
        <f>SUM($BJ$58,$C$7:I$7)</f>
        <v>0.4094122884638976</v>
      </c>
      <c r="BR58" s="69">
        <f>SUM($BJ$58,$C$7:J$7)</f>
        <v>0.4094122884638976</v>
      </c>
      <c r="BS58" s="69">
        <f>SUM($BJ$58,$C$7:K$7)</f>
        <v>0.4094122884638976</v>
      </c>
      <c r="BT58" s="69">
        <f>SUM($BJ$58,$C$7:L$7)</f>
        <v>0.4094122884638976</v>
      </c>
      <c r="BU58" s="69">
        <f>SUM($BJ$58,$C$7:M$7)</f>
        <v>0.4094122884638976</v>
      </c>
      <c r="BV58" s="69">
        <f>SUM($BJ$58,$C$7:N$7)</f>
        <v>0.4094122884638976</v>
      </c>
      <c r="BW58" s="69">
        <f>SUM($BV$58,$C$8:C$8)</f>
        <v>0.4094122884638976</v>
      </c>
      <c r="BX58" s="69">
        <f>SUM($BV$58,$C$8:D$8)</f>
        <v>0.4094122884638976</v>
      </c>
      <c r="BY58" s="69">
        <f>SUM($BV$58,$C$8:E$8)</f>
        <v>0.4094122884638976</v>
      </c>
      <c r="BZ58" s="69">
        <f>SUM($BV$58,$C$8:F$8)</f>
        <v>0.4094122884638976</v>
      </c>
      <c r="CA58" s="69">
        <f>SUM($BV$58,$C$8:G$8)</f>
        <v>0.4094122884638976</v>
      </c>
      <c r="CB58" s="69">
        <f>SUM($BV$58,$C$8:H$8)</f>
        <v>0.4094122884638976</v>
      </c>
      <c r="CC58" s="69">
        <f>SUM($BV$58,$C$8:I$8)</f>
        <v>0.4094122884638976</v>
      </c>
      <c r="CD58" s="69">
        <f>SUM($BV$58,$C$8:J$8)</f>
        <v>0.4094122884638976</v>
      </c>
      <c r="CE58" s="69">
        <f>SUM($BV$58,$C$8:K$8)</f>
        <v>0.4094122884638976</v>
      </c>
      <c r="CF58" s="69">
        <f>SUM($BV$58,$C$8:L$8)</f>
        <v>0.4094122884638976</v>
      </c>
      <c r="CG58" s="69">
        <f>SUM($BV$58,$C$8:M$8)</f>
        <v>0.4094122884638976</v>
      </c>
      <c r="CH58" s="69">
        <f>SUM($BV$58,$C$8:N$8)</f>
        <v>0.4094122884638976</v>
      </c>
      <c r="CI58" s="69">
        <f>SUM($CH$58,$C$9:C$9)</f>
        <v>0.4094122884638976</v>
      </c>
      <c r="CJ58" s="69">
        <f>SUM($CH$58,$C$9:D$9)</f>
        <v>0.4094122884638976</v>
      </c>
      <c r="CK58" s="69">
        <f>SUM($CH$58,$C$9:E$9)</f>
        <v>0.4094122884638976</v>
      </c>
      <c r="CL58" s="69">
        <f>SUM($CH$58,$C$9:F$9)</f>
        <v>0.4094122884638976</v>
      </c>
      <c r="CM58" s="69">
        <f>SUM($CH$58,$C$9:G$9)</f>
        <v>0.4094122884638976</v>
      </c>
      <c r="CN58" s="69">
        <f>SUM($CH$58,$C$9:H$9)</f>
        <v>0.4094122884638976</v>
      </c>
      <c r="CO58" s="69">
        <f>SUM($CH$58,$C$9:I$9)</f>
        <v>0.4094122884638976</v>
      </c>
      <c r="CP58" s="69">
        <f>SUM($CH$58,$C$9:J$9)</f>
        <v>0.4094122884638976</v>
      </c>
      <c r="CQ58" s="69">
        <f>SUM($CH$58,$C$9:K$9)</f>
        <v>0.4094122884638976</v>
      </c>
      <c r="CR58" s="69">
        <f>SUM($CH$58,$C$9:L$9)</f>
        <v>0.4094122884638976</v>
      </c>
      <c r="CS58" s="69">
        <f>SUM($CH$58,$C$9:M$9)</f>
        <v>0.4094122884638976</v>
      </c>
      <c r="CT58" s="69">
        <f>SUM($CH$58,$C$9:N$9)</f>
        <v>0.4094122884638976</v>
      </c>
      <c r="CU58" s="64"/>
    </row>
    <row r="59" spans="1:99" s="23" customFormat="1">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row>
    <row r="60" spans="1:99" s="23" customFormat="1">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row>
    <row r="61" spans="1:99" s="23" customFormat="1">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row>
    <row r="62" spans="1:99" s="23" customFormat="1">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row>
    <row r="63" spans="1:99" s="23" customFormat="1">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c r="BT63" s="64"/>
      <c r="BU63" s="64"/>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row>
    <row r="64" spans="1:99" s="23" customFormat="1">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64"/>
      <c r="BS64" s="64"/>
      <c r="BT64" s="64"/>
      <c r="BU64" s="64"/>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row>
    <row r="65" spans="1:99" s="23" customFormat="1">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c r="AY65" s="64"/>
      <c r="AZ65" s="64"/>
      <c r="BA65" s="64"/>
      <c r="BB65" s="64"/>
      <c r="BC65" s="64"/>
      <c r="BD65" s="64"/>
      <c r="BE65" s="64"/>
      <c r="BF65" s="64"/>
      <c r="BG65" s="64"/>
      <c r="BH65" s="64"/>
      <c r="BI65" s="64"/>
      <c r="BJ65" s="64"/>
      <c r="BK65" s="64"/>
      <c r="BL65" s="64"/>
      <c r="BM65" s="64"/>
      <c r="BN65" s="64"/>
      <c r="BO65" s="64"/>
      <c r="BP65" s="64"/>
      <c r="BQ65" s="64"/>
      <c r="BR65" s="64"/>
      <c r="BS65" s="64"/>
      <c r="BT65" s="64"/>
      <c r="BU65" s="64"/>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row>
    <row r="66" spans="1:99" s="23" customFormat="1">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64"/>
      <c r="BS66" s="64"/>
      <c r="BT66" s="64"/>
      <c r="BU66" s="64"/>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row>
    <row r="67" spans="1:99" s="23" customFormat="1">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c r="BC67" s="64"/>
      <c r="BD67" s="64"/>
      <c r="BE67" s="64"/>
      <c r="BF67" s="64"/>
      <c r="BG67" s="64"/>
      <c r="BH67" s="64"/>
      <c r="BI67" s="64"/>
      <c r="BJ67" s="64"/>
      <c r="BK67" s="64"/>
      <c r="BL67" s="64"/>
      <c r="BM67" s="64"/>
      <c r="BN67" s="64"/>
      <c r="BO67" s="64"/>
      <c r="BP67" s="64"/>
      <c r="BQ67" s="64"/>
      <c r="BR67" s="64"/>
      <c r="BS67" s="64"/>
      <c r="BT67" s="64"/>
      <c r="BU67" s="64"/>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row>
    <row r="68" spans="1:99" s="23" customFormat="1">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c r="BC68" s="64"/>
      <c r="BD68" s="64"/>
      <c r="BE68" s="64"/>
      <c r="BF68" s="64"/>
      <c r="BG68" s="64"/>
      <c r="BH68" s="64"/>
      <c r="BI68" s="64"/>
      <c r="BJ68" s="64"/>
      <c r="BK68" s="64"/>
      <c r="BL68" s="64"/>
      <c r="BM68" s="64"/>
      <c r="BN68" s="64"/>
      <c r="BO68" s="64"/>
      <c r="BP68" s="64"/>
      <c r="BQ68" s="64"/>
      <c r="BR68" s="64"/>
      <c r="BS68" s="64"/>
      <c r="BT68" s="64"/>
      <c r="BU68" s="64"/>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row>
    <row r="69" spans="1:99" s="23" customFormat="1">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c r="BC69" s="64"/>
      <c r="BD69" s="64"/>
      <c r="BE69" s="64"/>
      <c r="BF69" s="64"/>
      <c r="BG69" s="64"/>
      <c r="BH69" s="64"/>
      <c r="BI69" s="64"/>
      <c r="BJ69" s="64"/>
      <c r="BK69" s="64"/>
      <c r="BL69" s="64"/>
      <c r="BM69" s="64"/>
      <c r="BN69" s="64"/>
      <c r="BO69" s="64"/>
      <c r="BP69" s="64"/>
      <c r="BQ69" s="64"/>
      <c r="BR69" s="64"/>
      <c r="BS69" s="64"/>
      <c r="BT69" s="64"/>
      <c r="BU69" s="64"/>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row>
    <row r="70" spans="1:99" s="23" customFormat="1">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row>
    <row r="71" spans="1:99" s="23" customFormat="1">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row>
    <row r="72" spans="1:99" s="23" customFormat="1">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row>
    <row r="73" spans="1:99" s="23" customFormat="1">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row>
    <row r="74" spans="1:99" s="23" customFormat="1">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row>
    <row r="75" spans="1:99" s="23" customFormat="1">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row>
    <row r="76" spans="1:99" s="23" customFormat="1">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row>
    <row r="77" spans="1:99" s="23" customFormat="1">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row>
    <row r="78" spans="1:99" s="23" customFormat="1">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row>
    <row r="79" spans="1:99" s="23" customFormat="1">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row>
    <row r="80" spans="1:99" s="23" customFormat="1">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row>
    <row r="81" spans="1:99" s="23" customFormat="1">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c r="CN81" s="64"/>
      <c r="CO81" s="64"/>
      <c r="CP81" s="64"/>
      <c r="CQ81" s="64"/>
      <c r="CR81" s="64"/>
      <c r="CS81" s="64"/>
      <c r="CT81" s="64"/>
      <c r="CU81" s="64"/>
    </row>
    <row r="82" spans="1:99">
      <c r="A82" s="35"/>
      <c r="B82" s="42"/>
      <c r="C82" s="40"/>
      <c r="D82" s="41"/>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2"/>
      <c r="C83" s="40"/>
      <c r="D83" s="41"/>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2"/>
      <c r="C84" s="40"/>
      <c r="D84" s="41"/>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dimension ref="A1:EH87"/>
  <sheetViews>
    <sheetView tabSelected="1" topLeftCell="A55" workbookViewId="0">
      <selection activeCell="I58" sqref="I58"/>
    </sheetView>
  </sheetViews>
  <sheetFormatPr defaultRowHeight="12.75"/>
  <cols>
    <col min="1" max="1" width="27.875" style="150" customWidth="1"/>
    <col min="2" max="2" width="44.125" style="150" customWidth="1"/>
    <col min="3" max="3" width="10.125" style="150" bestFit="1" customWidth="1"/>
    <col min="4" max="8" width="9" style="150"/>
    <col min="9" max="9" width="10.125" style="150" bestFit="1" customWidth="1"/>
    <col min="10" max="13" width="9" style="150"/>
    <col min="14" max="14" width="9.5" style="150" bestFit="1" customWidth="1"/>
    <col min="15" max="25" width="9" style="150"/>
    <col min="26" max="26" width="9.5" style="150" bestFit="1" customWidth="1"/>
    <col min="27" max="37" width="9" style="150"/>
    <col min="38" max="38" width="9.5" style="150" bestFit="1" customWidth="1"/>
    <col min="39" max="49" width="9" style="150"/>
    <col min="50" max="50" width="9.5" style="150" bestFit="1" customWidth="1"/>
    <col min="51" max="61" width="9" style="150"/>
    <col min="62" max="62" width="9.5" style="150" bestFit="1" customWidth="1"/>
    <col min="63" max="16384" width="9" style="150"/>
  </cols>
  <sheetData>
    <row r="1" spans="1:63">
      <c r="A1" s="149" t="s">
        <v>133</v>
      </c>
      <c r="B1" t="s">
        <v>227</v>
      </c>
    </row>
    <row r="2" spans="1:63">
      <c r="A2" s="1" t="s">
        <v>134</v>
      </c>
    </row>
    <row r="5" spans="1:63" s="151" customFormat="1">
      <c r="B5" s="152" t="s">
        <v>16</v>
      </c>
      <c r="C5" s="153">
        <v>38443</v>
      </c>
      <c r="D5" s="153">
        <v>38473</v>
      </c>
      <c r="E5" s="153">
        <v>38504</v>
      </c>
      <c r="F5" s="153">
        <v>38534</v>
      </c>
      <c r="G5" s="153">
        <v>38565</v>
      </c>
      <c r="H5" s="153">
        <v>38596</v>
      </c>
      <c r="I5" s="153">
        <v>38626</v>
      </c>
      <c r="J5" s="153">
        <v>38657</v>
      </c>
      <c r="K5" s="153">
        <v>38687</v>
      </c>
      <c r="L5" s="153">
        <v>38718</v>
      </c>
      <c r="M5" s="153">
        <v>38749</v>
      </c>
      <c r="N5" s="153">
        <v>38777</v>
      </c>
      <c r="O5" s="153">
        <v>38808</v>
      </c>
      <c r="P5" s="153">
        <v>38838</v>
      </c>
      <c r="Q5" s="153">
        <v>38869</v>
      </c>
      <c r="R5" s="153">
        <v>38899</v>
      </c>
      <c r="S5" s="153">
        <v>38930</v>
      </c>
      <c r="T5" s="153">
        <v>38961</v>
      </c>
      <c r="U5" s="153">
        <v>38991</v>
      </c>
      <c r="V5" s="153">
        <v>39022</v>
      </c>
      <c r="W5" s="153">
        <v>39052</v>
      </c>
      <c r="X5" s="153">
        <v>39083</v>
      </c>
      <c r="Y5" s="153">
        <v>39114</v>
      </c>
      <c r="Z5" s="153">
        <v>39142</v>
      </c>
      <c r="AA5" s="153">
        <v>39173</v>
      </c>
      <c r="AB5" s="153">
        <v>39203</v>
      </c>
      <c r="AC5" s="153">
        <v>39234</v>
      </c>
      <c r="AD5" s="153">
        <v>39264</v>
      </c>
      <c r="AE5" s="153">
        <v>39295</v>
      </c>
      <c r="AF5" s="153">
        <v>39326</v>
      </c>
      <c r="AG5" s="153">
        <v>39356</v>
      </c>
      <c r="AH5" s="153">
        <v>39387</v>
      </c>
      <c r="AI5" s="153">
        <v>39417</v>
      </c>
      <c r="AJ5" s="153">
        <v>39448</v>
      </c>
      <c r="AK5" s="153">
        <v>39479</v>
      </c>
      <c r="AL5" s="153">
        <v>39508</v>
      </c>
      <c r="AM5" s="153">
        <v>39539</v>
      </c>
      <c r="AN5" s="153">
        <v>39569</v>
      </c>
      <c r="AO5" s="153">
        <v>39600</v>
      </c>
      <c r="AP5" s="153">
        <v>39630</v>
      </c>
      <c r="AQ5" s="153">
        <v>39661</v>
      </c>
      <c r="AR5" s="153">
        <v>39692</v>
      </c>
      <c r="AS5" s="153">
        <v>39722</v>
      </c>
      <c r="AT5" s="153">
        <v>39753</v>
      </c>
      <c r="AU5" s="153">
        <v>39783</v>
      </c>
      <c r="AV5" s="153">
        <v>39814</v>
      </c>
      <c r="AW5" s="153">
        <v>39845</v>
      </c>
      <c r="AX5" s="153">
        <v>39873</v>
      </c>
      <c r="AY5" s="153">
        <v>39904</v>
      </c>
      <c r="AZ5" s="153">
        <v>39934</v>
      </c>
      <c r="BA5" s="153">
        <v>39965</v>
      </c>
      <c r="BB5" s="153">
        <v>39995</v>
      </c>
      <c r="BC5" s="153">
        <v>40026</v>
      </c>
      <c r="BD5" s="153">
        <v>40057</v>
      </c>
      <c r="BE5" s="153">
        <v>40087</v>
      </c>
      <c r="BF5" s="153">
        <v>40118</v>
      </c>
      <c r="BG5" s="153">
        <v>40148</v>
      </c>
      <c r="BH5" s="153">
        <v>40179</v>
      </c>
      <c r="BI5" s="153">
        <v>40210</v>
      </c>
      <c r="BJ5" s="154">
        <v>40238</v>
      </c>
    </row>
    <row r="6" spans="1:63" s="151" customFormat="1">
      <c r="B6" s="155" t="s">
        <v>17</v>
      </c>
      <c r="C6" s="265">
        <v>1031.2570000000001</v>
      </c>
      <c r="D6" s="266">
        <v>951.59299999999996</v>
      </c>
      <c r="E6" s="266">
        <v>840.43100000000004</v>
      </c>
      <c r="F6" s="266">
        <v>846.78399999999999</v>
      </c>
      <c r="G6" s="266">
        <v>838.41800000000001</v>
      </c>
      <c r="H6" s="266">
        <v>883.26700000000005</v>
      </c>
      <c r="I6" s="266">
        <v>1076.4670000000001</v>
      </c>
      <c r="J6" s="266">
        <v>1308.153</v>
      </c>
      <c r="K6" s="266">
        <v>1403.2950000000001</v>
      </c>
      <c r="L6" s="266">
        <v>1391.799</v>
      </c>
      <c r="M6" s="266">
        <v>1214.127</v>
      </c>
      <c r="N6" s="266">
        <v>1306.8330000000001</v>
      </c>
      <c r="O6" s="266">
        <v>1034.107</v>
      </c>
      <c r="P6" s="266">
        <v>907.74099999999999</v>
      </c>
      <c r="Q6" s="266">
        <v>839.86400000000003</v>
      </c>
      <c r="R6" s="266">
        <v>837.87699999999995</v>
      </c>
      <c r="S6" s="266">
        <v>843.22500000000002</v>
      </c>
      <c r="T6" s="266">
        <v>878.71699999999998</v>
      </c>
      <c r="U6" s="266">
        <v>1055.0640000000001</v>
      </c>
      <c r="V6" s="266">
        <v>1231.6189999999999</v>
      </c>
      <c r="W6" s="266">
        <v>1300.5519999999999</v>
      </c>
      <c r="X6" s="266">
        <v>1277.511</v>
      </c>
      <c r="Y6" s="266">
        <v>1134.643</v>
      </c>
      <c r="Z6" s="266">
        <v>1188.722</v>
      </c>
      <c r="AA6" s="266">
        <v>980.78800000000001</v>
      </c>
      <c r="AB6" s="266">
        <v>892.55600000000004</v>
      </c>
      <c r="AC6" s="266">
        <v>790.20899999999995</v>
      </c>
      <c r="AD6" s="266">
        <v>817.26300000000003</v>
      </c>
      <c r="AE6" s="266">
        <v>819.32299999999998</v>
      </c>
      <c r="AF6" s="266">
        <v>879.17200000000003</v>
      </c>
      <c r="AG6" s="266">
        <v>1027.106</v>
      </c>
      <c r="AH6" s="266">
        <v>1225.9010000000001</v>
      </c>
      <c r="AI6" s="266">
        <v>1343.2090000000001</v>
      </c>
      <c r="AJ6" s="266">
        <v>1344.232</v>
      </c>
      <c r="AK6" s="266">
        <v>1223.8040000000001</v>
      </c>
      <c r="AL6" s="266">
        <v>1233.6479999999999</v>
      </c>
      <c r="AM6" s="266">
        <v>1013.846</v>
      </c>
      <c r="AN6" s="266">
        <v>860.19200000000001</v>
      </c>
      <c r="AO6" s="266">
        <v>784.87699999999995</v>
      </c>
      <c r="AP6" s="266">
        <v>811.78899999999999</v>
      </c>
      <c r="AQ6" s="266">
        <v>813.59400000000005</v>
      </c>
      <c r="AR6" s="266">
        <v>877.83199999999999</v>
      </c>
      <c r="AS6" s="266">
        <v>1059.8889999999999</v>
      </c>
      <c r="AT6" s="266">
        <v>1244.5350000000001</v>
      </c>
      <c r="AU6" s="266">
        <v>1374.761</v>
      </c>
      <c r="AV6" s="266">
        <v>1345.7339999999999</v>
      </c>
      <c r="AW6" s="266">
        <v>1174.241</v>
      </c>
      <c r="AX6" s="266">
        <v>1192.7660000000001</v>
      </c>
      <c r="AY6" s="266">
        <v>959.976</v>
      </c>
      <c r="AZ6" s="266">
        <v>878.32799999999997</v>
      </c>
      <c r="BA6" s="266">
        <v>783.72299999999996</v>
      </c>
      <c r="BB6" s="266">
        <v>800.19500000000005</v>
      </c>
      <c r="BC6" s="266">
        <v>796.60699999999997</v>
      </c>
      <c r="BD6" s="266">
        <v>837.56299999999999</v>
      </c>
      <c r="BE6" s="266">
        <v>995.721</v>
      </c>
      <c r="BF6" s="266">
        <v>1161.643</v>
      </c>
      <c r="BG6" s="266">
        <v>1326.7560000000001</v>
      </c>
      <c r="BH6" s="266">
        <v>1325.615</v>
      </c>
      <c r="BI6" s="266">
        <v>1177.5630000000001</v>
      </c>
      <c r="BJ6" s="267">
        <v>1151.8119999999999</v>
      </c>
    </row>
    <row r="7" spans="1:63" s="151" customFormat="1">
      <c r="B7" s="155" t="s">
        <v>18</v>
      </c>
      <c r="C7" s="268">
        <v>1034.6510000000001</v>
      </c>
      <c r="D7" s="269">
        <v>955.721</v>
      </c>
      <c r="E7" s="269">
        <v>840.95699999999999</v>
      </c>
      <c r="F7" s="269">
        <v>844.55700000000002</v>
      </c>
      <c r="G7" s="269">
        <v>838.60799999999995</v>
      </c>
      <c r="H7" s="269">
        <v>883.34100000000001</v>
      </c>
      <c r="I7" s="269">
        <v>1074.548</v>
      </c>
      <c r="J7" s="269">
        <v>1301.924</v>
      </c>
      <c r="K7" s="269">
        <v>1393.4860000000001</v>
      </c>
      <c r="L7" s="269">
        <v>1380.9949999999999</v>
      </c>
      <c r="M7" s="269">
        <v>1208.258</v>
      </c>
      <c r="N7" s="269">
        <v>1302.615</v>
      </c>
      <c r="O7" s="269">
        <v>1034.789</v>
      </c>
      <c r="P7" s="269">
        <v>913.12099999999998</v>
      </c>
      <c r="Q7" s="269">
        <v>840.41399999999999</v>
      </c>
      <c r="R7" s="269">
        <v>833.35400000000004</v>
      </c>
      <c r="S7" s="269">
        <v>839.673</v>
      </c>
      <c r="T7" s="269">
        <v>874.01099999999997</v>
      </c>
      <c r="U7" s="269">
        <v>1051.2429999999999</v>
      </c>
      <c r="V7" s="269">
        <v>1216.43</v>
      </c>
      <c r="W7" s="269">
        <v>1294.4100000000001</v>
      </c>
      <c r="X7" s="269">
        <v>1277.4179999999999</v>
      </c>
      <c r="Y7" s="269">
        <v>1136.587</v>
      </c>
      <c r="Z7" s="269">
        <v>1187.902</v>
      </c>
      <c r="AA7" s="269">
        <v>979.78499999999997</v>
      </c>
      <c r="AB7" s="269">
        <v>893.86800000000005</v>
      </c>
      <c r="AC7" s="269">
        <v>795.89099999999996</v>
      </c>
      <c r="AD7" s="269">
        <v>824.41200000000003</v>
      </c>
      <c r="AE7" s="269">
        <v>826.27</v>
      </c>
      <c r="AF7" s="269">
        <v>883.61099999999999</v>
      </c>
      <c r="AG7" s="269">
        <v>1029.588</v>
      </c>
      <c r="AH7" s="269">
        <v>1219.9949999999999</v>
      </c>
      <c r="AI7" s="269">
        <v>1335.4570000000001</v>
      </c>
      <c r="AJ7" s="269">
        <v>1335.0830000000001</v>
      </c>
      <c r="AK7" s="269">
        <v>1216.5889999999999</v>
      </c>
      <c r="AL7" s="269">
        <v>1228.9770000000001</v>
      </c>
      <c r="AM7" s="269">
        <v>1013.928</v>
      </c>
      <c r="AN7" s="269">
        <v>865.27200000000005</v>
      </c>
      <c r="AO7" s="269">
        <v>790.76</v>
      </c>
      <c r="AP7" s="269">
        <v>820.71100000000001</v>
      </c>
      <c r="AQ7" s="269">
        <v>813.74</v>
      </c>
      <c r="AR7" s="269">
        <v>882.46199999999999</v>
      </c>
      <c r="AS7" s="269">
        <v>1062.021</v>
      </c>
      <c r="AT7" s="269">
        <v>1240.508</v>
      </c>
      <c r="AU7" s="269">
        <v>1361.3920000000001</v>
      </c>
      <c r="AV7" s="269">
        <v>1330.5820000000001</v>
      </c>
      <c r="AW7" s="269">
        <v>1161.357</v>
      </c>
      <c r="AX7" s="269">
        <v>1180.2739999999999</v>
      </c>
      <c r="AY7" s="269">
        <v>954.00599999999997</v>
      </c>
      <c r="AZ7" s="269">
        <v>879.03300000000002</v>
      </c>
      <c r="BA7" s="269">
        <v>783.86900000000003</v>
      </c>
      <c r="BB7" s="269">
        <v>800.45799999999997</v>
      </c>
      <c r="BC7" s="269">
        <v>800.36</v>
      </c>
      <c r="BD7" s="269">
        <v>839.80100000000004</v>
      </c>
      <c r="BE7" s="269">
        <v>994.73699999999997</v>
      </c>
      <c r="BF7" s="269">
        <v>1154.8689999999999</v>
      </c>
      <c r="BG7" s="269">
        <v>1321.0809999999999</v>
      </c>
      <c r="BH7" s="269">
        <v>1320.65</v>
      </c>
      <c r="BI7" s="269">
        <v>1173.3599999999999</v>
      </c>
      <c r="BJ7" s="270">
        <v>1145.942</v>
      </c>
    </row>
    <row r="8" spans="1:63" s="151" customFormat="1">
      <c r="B8" s="155" t="s">
        <v>19</v>
      </c>
      <c r="C8" s="268">
        <v>1040.039</v>
      </c>
      <c r="D8" s="269">
        <v>956.15499999999997</v>
      </c>
      <c r="E8" s="269">
        <v>838.58</v>
      </c>
      <c r="F8" s="269">
        <v>842.14700000000005</v>
      </c>
      <c r="G8" s="269">
        <v>838.43899999999996</v>
      </c>
      <c r="H8" s="269">
        <v>882.75099999999998</v>
      </c>
      <c r="I8" s="269">
        <v>1066.431</v>
      </c>
      <c r="J8" s="269">
        <v>1284.4780000000001</v>
      </c>
      <c r="K8" s="269">
        <v>1376.4690000000001</v>
      </c>
      <c r="L8" s="269">
        <v>1368.319</v>
      </c>
      <c r="M8" s="269">
        <v>1202.104</v>
      </c>
      <c r="N8" s="269">
        <v>1302.6310000000001</v>
      </c>
      <c r="O8" s="269">
        <v>1037.6320000000001</v>
      </c>
      <c r="P8" s="269">
        <v>910.80700000000002</v>
      </c>
      <c r="Q8" s="269">
        <v>833.79499999999996</v>
      </c>
      <c r="R8" s="269">
        <v>825.21400000000006</v>
      </c>
      <c r="S8" s="269">
        <v>834.56500000000005</v>
      </c>
      <c r="T8" s="269">
        <v>864.73900000000003</v>
      </c>
      <c r="U8" s="269">
        <v>1032.913</v>
      </c>
      <c r="V8" s="269">
        <v>1207.508</v>
      </c>
      <c r="W8" s="269">
        <v>1293.1959999999999</v>
      </c>
      <c r="X8" s="269">
        <v>1277.749</v>
      </c>
      <c r="Y8" s="269">
        <v>1132.7239999999999</v>
      </c>
      <c r="Z8" s="269">
        <v>1182.011</v>
      </c>
      <c r="AA8" s="269">
        <v>976.06200000000001</v>
      </c>
      <c r="AB8" s="269">
        <v>900.44200000000001</v>
      </c>
      <c r="AC8" s="269">
        <v>811.64300000000003</v>
      </c>
      <c r="AD8" s="269">
        <v>835.13099999999997</v>
      </c>
      <c r="AE8" s="269">
        <v>832.25099999999998</v>
      </c>
      <c r="AF8" s="269">
        <v>881.62199999999996</v>
      </c>
      <c r="AG8" s="269">
        <v>1019.984</v>
      </c>
      <c r="AH8" s="269">
        <v>1204.07</v>
      </c>
      <c r="AI8" s="269">
        <v>1315.749</v>
      </c>
      <c r="AJ8" s="269">
        <v>1318.51</v>
      </c>
      <c r="AK8" s="269">
        <v>1206.009</v>
      </c>
      <c r="AL8" s="269">
        <v>1226.7650000000001</v>
      </c>
      <c r="AM8" s="269">
        <v>1019.9450000000001</v>
      </c>
      <c r="AN8" s="269">
        <v>879.27300000000002</v>
      </c>
      <c r="AO8" s="269">
        <v>798.86500000000001</v>
      </c>
      <c r="AP8" s="269">
        <v>824.99300000000005</v>
      </c>
      <c r="AQ8" s="269">
        <v>820.61500000000001</v>
      </c>
      <c r="AR8" s="269">
        <v>879.61699999999996</v>
      </c>
      <c r="AS8" s="269">
        <v>1048.4970000000001</v>
      </c>
      <c r="AT8" s="269">
        <v>1216.221</v>
      </c>
      <c r="AU8" s="269">
        <v>1331.2719999999999</v>
      </c>
      <c r="AV8" s="269">
        <v>1301.729</v>
      </c>
      <c r="AW8" s="269">
        <v>1141.068</v>
      </c>
      <c r="AX8" s="269">
        <v>1166.9670000000001</v>
      </c>
      <c r="AY8" s="269">
        <v>951.26700000000005</v>
      </c>
      <c r="AZ8" s="269">
        <v>880.20600000000002</v>
      </c>
      <c r="BA8" s="269">
        <v>786.39599999999996</v>
      </c>
      <c r="BB8" s="269">
        <v>803.96400000000006</v>
      </c>
      <c r="BC8" s="269">
        <v>804.75199999999995</v>
      </c>
      <c r="BD8" s="269">
        <v>839.63400000000001</v>
      </c>
      <c r="BE8" s="269">
        <v>985.9</v>
      </c>
      <c r="BF8" s="269">
        <v>1141.5309999999999</v>
      </c>
      <c r="BG8" s="269">
        <v>1307.789</v>
      </c>
      <c r="BH8" s="269">
        <v>1308.808</v>
      </c>
      <c r="BI8" s="269">
        <v>1163.924</v>
      </c>
      <c r="BJ8" s="270">
        <v>1141.4059999999999</v>
      </c>
    </row>
    <row r="9" spans="1:63" s="151" customFormat="1">
      <c r="B9" s="155" t="s">
        <v>20</v>
      </c>
      <c r="C9" s="268">
        <v>1037.204</v>
      </c>
      <c r="D9" s="269">
        <v>954.73500000000001</v>
      </c>
      <c r="E9" s="269">
        <v>838.27099999999996</v>
      </c>
      <c r="F9" s="269">
        <v>842.51400000000001</v>
      </c>
      <c r="G9" s="269">
        <v>839.40800000000002</v>
      </c>
      <c r="H9" s="269">
        <v>881.33399999999995</v>
      </c>
      <c r="I9" s="269">
        <v>1062.4880000000001</v>
      </c>
      <c r="J9" s="269">
        <v>1276.835</v>
      </c>
      <c r="K9" s="269">
        <v>1367.3620000000001</v>
      </c>
      <c r="L9" s="269">
        <v>1358.826</v>
      </c>
      <c r="M9" s="269">
        <v>1195.271</v>
      </c>
      <c r="N9" s="269">
        <v>1295.954</v>
      </c>
      <c r="O9" s="269">
        <v>1034.8820000000001</v>
      </c>
      <c r="P9" s="269">
        <v>909.01499999999999</v>
      </c>
      <c r="Q9" s="269">
        <v>830.46900000000005</v>
      </c>
      <c r="R9" s="269">
        <v>821.78599999999994</v>
      </c>
      <c r="S9" s="269">
        <v>830.31500000000005</v>
      </c>
      <c r="T9" s="269">
        <v>861.995</v>
      </c>
      <c r="U9" s="269">
        <v>1028.664</v>
      </c>
      <c r="V9" s="269">
        <v>1201.413</v>
      </c>
      <c r="W9" s="269">
        <v>1286.903</v>
      </c>
      <c r="X9" s="269">
        <v>1275.2750000000001</v>
      </c>
      <c r="Y9" s="269">
        <v>1132.2</v>
      </c>
      <c r="Z9" s="269">
        <v>1179.191</v>
      </c>
      <c r="AA9" s="269">
        <v>975.09400000000005</v>
      </c>
      <c r="AB9" s="269">
        <v>902.46900000000005</v>
      </c>
      <c r="AC9" s="269">
        <v>813.49</v>
      </c>
      <c r="AD9" s="269">
        <v>836.71100000000001</v>
      </c>
      <c r="AE9" s="269">
        <v>832.46900000000005</v>
      </c>
      <c r="AF9" s="269">
        <v>879.88699999999994</v>
      </c>
      <c r="AG9" s="269">
        <v>1013.254</v>
      </c>
      <c r="AH9" s="269">
        <v>1195.7349999999999</v>
      </c>
      <c r="AI9" s="269">
        <v>1309.0070000000001</v>
      </c>
      <c r="AJ9" s="269">
        <v>1314.5060000000001</v>
      </c>
      <c r="AK9" s="269">
        <v>1209.24</v>
      </c>
      <c r="AL9" s="269">
        <v>1226.3040000000001</v>
      </c>
      <c r="AM9" s="269">
        <v>1021.208</v>
      </c>
      <c r="AN9" s="269">
        <v>877.74900000000002</v>
      </c>
      <c r="AO9" s="269">
        <v>802.23400000000004</v>
      </c>
      <c r="AP9" s="269">
        <v>825.26599999999996</v>
      </c>
      <c r="AQ9" s="269">
        <v>817.971</v>
      </c>
      <c r="AR9" s="269">
        <v>874.02700000000004</v>
      </c>
      <c r="AS9" s="269">
        <v>1038.904</v>
      </c>
      <c r="AT9" s="269">
        <v>1201.5920000000001</v>
      </c>
      <c r="AU9" s="269">
        <v>1314.4490000000001</v>
      </c>
      <c r="AV9" s="269">
        <v>1287.82</v>
      </c>
      <c r="AW9" s="269">
        <v>1130.17</v>
      </c>
      <c r="AX9" s="269">
        <v>1157.731</v>
      </c>
      <c r="AY9" s="269">
        <v>945.86300000000006</v>
      </c>
      <c r="AZ9" s="269">
        <v>877.61800000000005</v>
      </c>
      <c r="BA9" s="269">
        <v>784.97199999999998</v>
      </c>
      <c r="BB9" s="269">
        <v>800.91800000000001</v>
      </c>
      <c r="BC9" s="269">
        <v>802.20699999999999</v>
      </c>
      <c r="BD9" s="269">
        <v>835.07100000000003</v>
      </c>
      <c r="BE9" s="269">
        <v>979.82899999999995</v>
      </c>
      <c r="BF9" s="269">
        <v>1132.376</v>
      </c>
      <c r="BG9" s="269">
        <v>1297.0170000000001</v>
      </c>
      <c r="BH9" s="269">
        <v>1300.971</v>
      </c>
      <c r="BI9" s="269">
        <v>1158.202</v>
      </c>
      <c r="BJ9" s="270">
        <v>1136.0550000000001</v>
      </c>
    </row>
    <row r="10" spans="1:63" s="151" customFormat="1">
      <c r="B10" s="155" t="s">
        <v>21</v>
      </c>
      <c r="C10" s="268">
        <v>1036.278</v>
      </c>
      <c r="D10" s="269">
        <v>954.50300000000004</v>
      </c>
      <c r="E10" s="269">
        <v>835.90800000000002</v>
      </c>
      <c r="F10" s="269">
        <v>838.56600000000003</v>
      </c>
      <c r="G10" s="269">
        <v>834.62900000000002</v>
      </c>
      <c r="H10" s="269">
        <v>875.47500000000002</v>
      </c>
      <c r="I10" s="269">
        <v>1056.0920000000001</v>
      </c>
      <c r="J10" s="269">
        <v>1267.777</v>
      </c>
      <c r="K10" s="269">
        <v>1358.9280000000001</v>
      </c>
      <c r="L10" s="269">
        <v>1354.0050000000001</v>
      </c>
      <c r="M10" s="269">
        <v>1192.4000000000001</v>
      </c>
      <c r="N10" s="269">
        <v>1292.0329999999999</v>
      </c>
      <c r="O10" s="269">
        <v>1032.097</v>
      </c>
      <c r="P10" s="269">
        <v>906.67399999999998</v>
      </c>
      <c r="Q10" s="269">
        <v>828.48800000000006</v>
      </c>
      <c r="R10" s="269">
        <v>819.81399999999996</v>
      </c>
      <c r="S10" s="269">
        <v>828.51</v>
      </c>
      <c r="T10" s="269">
        <v>860.09500000000003</v>
      </c>
      <c r="U10" s="269">
        <v>1027.605</v>
      </c>
      <c r="V10" s="269">
        <v>1197.4559999999999</v>
      </c>
      <c r="W10" s="269">
        <v>1286.6959999999999</v>
      </c>
      <c r="X10" s="269">
        <v>1275.1780000000001</v>
      </c>
      <c r="Y10" s="269">
        <v>1132.278</v>
      </c>
      <c r="Z10" s="269">
        <v>1179.5309999999999</v>
      </c>
      <c r="AA10" s="269">
        <v>976.57100000000003</v>
      </c>
      <c r="AB10" s="269">
        <v>903.85199999999998</v>
      </c>
      <c r="AC10" s="269">
        <v>815.12800000000004</v>
      </c>
      <c r="AD10" s="269">
        <v>837.15800000000002</v>
      </c>
      <c r="AE10" s="269">
        <v>832.43399999999997</v>
      </c>
      <c r="AF10" s="269">
        <v>878.74800000000005</v>
      </c>
      <c r="AG10" s="269">
        <v>1012.053</v>
      </c>
      <c r="AH10" s="269">
        <v>1193.67</v>
      </c>
      <c r="AI10" s="269">
        <v>1306.556</v>
      </c>
      <c r="AJ10" s="269">
        <v>1312.2729999999999</v>
      </c>
      <c r="AK10" s="269">
        <v>1203.364</v>
      </c>
      <c r="AL10" s="269">
        <v>1224.117</v>
      </c>
      <c r="AM10" s="269">
        <v>1019.274</v>
      </c>
      <c r="AN10" s="269">
        <v>875.85699999999997</v>
      </c>
      <c r="AO10" s="269">
        <v>800.6</v>
      </c>
      <c r="AP10" s="269">
        <v>821.96400000000006</v>
      </c>
      <c r="AQ10" s="269">
        <v>814.12099999999998</v>
      </c>
      <c r="AR10" s="269">
        <v>870.02700000000004</v>
      </c>
      <c r="AS10" s="269">
        <v>1030.43</v>
      </c>
      <c r="AT10" s="269">
        <v>1189.252</v>
      </c>
      <c r="AU10" s="269">
        <v>1298.4000000000001</v>
      </c>
      <c r="AV10" s="269">
        <v>1271.759</v>
      </c>
      <c r="AW10" s="269">
        <v>1116.2429999999999</v>
      </c>
      <c r="AX10" s="269">
        <v>1143.6959999999999</v>
      </c>
      <c r="AY10" s="269">
        <v>936.36599999999999</v>
      </c>
      <c r="AZ10" s="269">
        <v>870.22400000000005</v>
      </c>
      <c r="BA10" s="269">
        <v>778.35400000000004</v>
      </c>
      <c r="BB10" s="269">
        <v>795.99</v>
      </c>
      <c r="BC10" s="269">
        <v>797.05700000000002</v>
      </c>
      <c r="BD10" s="269">
        <v>830.02300000000002</v>
      </c>
      <c r="BE10" s="269">
        <v>973.13199999999995</v>
      </c>
      <c r="BF10" s="269">
        <v>1124.5129999999999</v>
      </c>
      <c r="BG10" s="269">
        <v>1287.9179999999999</v>
      </c>
      <c r="BH10" s="269">
        <v>1291.424</v>
      </c>
      <c r="BI10" s="269">
        <v>1147.54</v>
      </c>
      <c r="BJ10" s="270">
        <v>1126.2349999999999</v>
      </c>
    </row>
    <row r="11" spans="1:63" s="151" customFormat="1">
      <c r="B11" s="155" t="s">
        <v>22</v>
      </c>
      <c r="C11" s="268">
        <v>1031.3309999999999</v>
      </c>
      <c r="D11" s="269">
        <v>949.52499999999998</v>
      </c>
      <c r="E11" s="269">
        <v>832.81200000000001</v>
      </c>
      <c r="F11" s="269">
        <v>836.21799999999996</v>
      </c>
      <c r="G11" s="269">
        <v>832.51800000000003</v>
      </c>
      <c r="H11" s="269">
        <v>874.58900000000006</v>
      </c>
      <c r="I11" s="269">
        <v>1054.4670000000001</v>
      </c>
      <c r="J11" s="269">
        <v>1266.48</v>
      </c>
      <c r="K11" s="269">
        <v>1357.7750000000001</v>
      </c>
      <c r="L11" s="269">
        <v>1352.434</v>
      </c>
      <c r="M11" s="269">
        <v>1190.6289999999999</v>
      </c>
      <c r="N11" s="269">
        <v>1291.1559999999999</v>
      </c>
      <c r="O11" s="269">
        <v>1031.8340000000001</v>
      </c>
      <c r="P11" s="269">
        <v>906.49800000000005</v>
      </c>
      <c r="Q11" s="269">
        <v>828.53599999999994</v>
      </c>
      <c r="R11" s="269">
        <v>819.71799999999996</v>
      </c>
      <c r="S11" s="269">
        <v>828.59100000000001</v>
      </c>
      <c r="T11" s="269">
        <v>860.27599999999995</v>
      </c>
      <c r="U11" s="269">
        <v>1027.4659999999999</v>
      </c>
      <c r="V11" s="269">
        <v>1198.5160000000001</v>
      </c>
      <c r="W11" s="269">
        <v>1286.3879999999999</v>
      </c>
      <c r="X11" s="269">
        <v>1275.183</v>
      </c>
      <c r="Y11" s="269">
        <v>1130.67</v>
      </c>
      <c r="Z11" s="269">
        <v>1176.576</v>
      </c>
      <c r="AA11" s="269">
        <v>973.52</v>
      </c>
      <c r="AB11" s="269">
        <v>900.67700000000002</v>
      </c>
      <c r="AC11" s="269">
        <v>811.78700000000003</v>
      </c>
      <c r="AD11" s="269">
        <v>0</v>
      </c>
      <c r="AE11" s="269">
        <v>0</v>
      </c>
      <c r="AF11" s="269">
        <v>0</v>
      </c>
      <c r="AG11" s="269">
        <v>0</v>
      </c>
      <c r="AH11" s="269">
        <v>0</v>
      </c>
      <c r="AI11" s="269">
        <v>0</v>
      </c>
      <c r="AJ11" s="269">
        <v>0</v>
      </c>
      <c r="AK11" s="269">
        <v>0</v>
      </c>
      <c r="AL11" s="269">
        <v>0</v>
      </c>
      <c r="AM11" s="269">
        <v>0</v>
      </c>
      <c r="AN11" s="269">
        <v>0</v>
      </c>
      <c r="AO11" s="269">
        <v>0</v>
      </c>
      <c r="AP11" s="269">
        <v>0</v>
      </c>
      <c r="AQ11" s="269">
        <v>0</v>
      </c>
      <c r="AR11" s="269">
        <v>0</v>
      </c>
      <c r="AS11" s="269">
        <v>0</v>
      </c>
      <c r="AT11" s="269">
        <v>0</v>
      </c>
      <c r="AU11" s="269">
        <v>0</v>
      </c>
      <c r="AV11" s="269">
        <v>0</v>
      </c>
      <c r="AW11" s="269">
        <v>0</v>
      </c>
      <c r="AX11" s="269">
        <v>0</v>
      </c>
      <c r="AY11" s="269">
        <v>0</v>
      </c>
      <c r="AZ11" s="269">
        <v>0</v>
      </c>
      <c r="BA11" s="269">
        <v>0</v>
      </c>
      <c r="BB11" s="269">
        <v>0</v>
      </c>
      <c r="BC11" s="269">
        <v>0</v>
      </c>
      <c r="BD11" s="269">
        <v>0</v>
      </c>
      <c r="BE11" s="269">
        <v>0</v>
      </c>
      <c r="BF11" s="269">
        <v>0</v>
      </c>
      <c r="BG11" s="269">
        <v>0</v>
      </c>
      <c r="BH11" s="269">
        <v>0</v>
      </c>
      <c r="BI11" s="269">
        <v>0</v>
      </c>
      <c r="BJ11" s="270">
        <v>0</v>
      </c>
    </row>
    <row r="12" spans="1:63" s="151" customFormat="1">
      <c r="B12" s="155" t="s">
        <v>23</v>
      </c>
      <c r="C12" s="271">
        <v>1031.3309999999999</v>
      </c>
      <c r="D12" s="272">
        <v>949.52499999999998</v>
      </c>
      <c r="E12" s="272">
        <v>832.81200000000001</v>
      </c>
      <c r="F12" s="272">
        <v>836.21799999999996</v>
      </c>
      <c r="G12" s="272">
        <v>832.51800000000003</v>
      </c>
      <c r="H12" s="272">
        <v>874.58900000000006</v>
      </c>
      <c r="I12" s="272">
        <v>1054.4670000000001</v>
      </c>
      <c r="J12" s="272">
        <v>1266.48</v>
      </c>
      <c r="K12" s="272">
        <v>1357.7750000000001</v>
      </c>
      <c r="L12" s="272">
        <v>1352.434</v>
      </c>
      <c r="M12" s="272">
        <v>1190.6289999999999</v>
      </c>
      <c r="N12" s="272">
        <v>1291.1559999999999</v>
      </c>
      <c r="O12" s="272">
        <v>1031.8340000000001</v>
      </c>
      <c r="P12" s="272">
        <v>906.49800000000005</v>
      </c>
      <c r="Q12" s="272">
        <v>828.53599999999994</v>
      </c>
      <c r="R12" s="272">
        <v>819.71799999999996</v>
      </c>
      <c r="S12" s="272">
        <v>828.59100000000001</v>
      </c>
      <c r="T12" s="272">
        <v>860.27599999999995</v>
      </c>
      <c r="U12" s="272">
        <v>1027.4659999999999</v>
      </c>
      <c r="V12" s="272">
        <v>1198.5160000000001</v>
      </c>
      <c r="W12" s="272">
        <v>1286.3879999999999</v>
      </c>
      <c r="X12" s="272">
        <v>1275.183</v>
      </c>
      <c r="Y12" s="272">
        <v>1130.67</v>
      </c>
      <c r="Z12" s="272">
        <v>1176.576</v>
      </c>
      <c r="AA12" s="272">
        <v>973.52</v>
      </c>
      <c r="AB12" s="272">
        <v>900.67700000000002</v>
      </c>
      <c r="AC12" s="272">
        <v>811.78700000000003</v>
      </c>
      <c r="AD12" s="272">
        <v>837.15800000000002</v>
      </c>
      <c r="AE12" s="272">
        <v>832.43399999999997</v>
      </c>
      <c r="AF12" s="272">
        <v>878.74800000000005</v>
      </c>
      <c r="AG12" s="272">
        <v>1012.053</v>
      </c>
      <c r="AH12" s="272">
        <v>1193.67</v>
      </c>
      <c r="AI12" s="272">
        <v>1306.556</v>
      </c>
      <c r="AJ12" s="272">
        <v>1312.2729999999999</v>
      </c>
      <c r="AK12" s="272">
        <v>1203.364</v>
      </c>
      <c r="AL12" s="272">
        <v>1224.117</v>
      </c>
      <c r="AM12" s="272">
        <v>1019.274</v>
      </c>
      <c r="AN12" s="272">
        <v>875.85699999999997</v>
      </c>
      <c r="AO12" s="272">
        <v>800.6</v>
      </c>
      <c r="AP12" s="272">
        <v>821.96400000000006</v>
      </c>
      <c r="AQ12" s="272">
        <v>814.12099999999998</v>
      </c>
      <c r="AR12" s="272">
        <v>870.02700000000004</v>
      </c>
      <c r="AS12" s="272">
        <v>1030.43</v>
      </c>
      <c r="AT12" s="272">
        <v>1189.252</v>
      </c>
      <c r="AU12" s="272">
        <v>1298.4000000000001</v>
      </c>
      <c r="AV12" s="272">
        <v>1271.759</v>
      </c>
      <c r="AW12" s="272">
        <v>1116.2429999999999</v>
      </c>
      <c r="AX12" s="272">
        <v>1143.6959999999999</v>
      </c>
      <c r="AY12" s="272">
        <v>936.36599999999999</v>
      </c>
      <c r="AZ12" s="272">
        <v>870.22400000000005</v>
      </c>
      <c r="BA12" s="272">
        <v>778.35400000000004</v>
      </c>
      <c r="BB12" s="272">
        <v>795.99</v>
      </c>
      <c r="BC12" s="272">
        <v>797.05700000000002</v>
      </c>
      <c r="BD12" s="272">
        <v>830.02300000000002</v>
      </c>
      <c r="BE12" s="272">
        <v>973.13199999999995</v>
      </c>
      <c r="BF12" s="272">
        <v>1124.5129999999999</v>
      </c>
      <c r="BG12" s="272">
        <v>1287.9179999999999</v>
      </c>
      <c r="BH12" s="272">
        <v>1291.424</v>
      </c>
      <c r="BI12" s="272">
        <v>1147.54</v>
      </c>
      <c r="BJ12" s="273">
        <v>1126.2349999999999</v>
      </c>
    </row>
    <row r="13" spans="1:63">
      <c r="B13" s="156"/>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c r="AS13" s="157"/>
      <c r="AT13" s="157"/>
      <c r="AU13" s="157"/>
      <c r="AV13" s="157"/>
      <c r="AW13" s="157"/>
      <c r="AX13" s="157"/>
      <c r="AY13" s="157"/>
      <c r="AZ13" s="157"/>
      <c r="BA13" s="157"/>
      <c r="BB13" s="157"/>
      <c r="BC13" s="157"/>
      <c r="BD13" s="157"/>
      <c r="BE13" s="157"/>
      <c r="BF13" s="157"/>
      <c r="BG13" s="157"/>
      <c r="BH13" s="157"/>
      <c r="BI13" s="157"/>
      <c r="BJ13" s="157"/>
    </row>
    <row r="14" spans="1:63">
      <c r="B14" s="156"/>
      <c r="C14" s="158">
        <v>38443</v>
      </c>
      <c r="D14" s="158">
        <v>38473</v>
      </c>
      <c r="E14" s="158">
        <v>38504</v>
      </c>
      <c r="F14" s="158">
        <v>38534</v>
      </c>
      <c r="G14" s="158">
        <v>38565</v>
      </c>
      <c r="H14" s="158">
        <v>38596</v>
      </c>
      <c r="I14" s="158">
        <v>38626</v>
      </c>
      <c r="J14" s="158">
        <v>38657</v>
      </c>
      <c r="K14" s="158">
        <v>38687</v>
      </c>
      <c r="L14" s="158">
        <v>38718</v>
      </c>
      <c r="M14" s="158">
        <v>38749</v>
      </c>
      <c r="N14" s="158">
        <v>38777</v>
      </c>
      <c r="O14" s="158">
        <v>38808</v>
      </c>
      <c r="P14" s="158">
        <v>38838</v>
      </c>
      <c r="Q14" s="158">
        <v>38869</v>
      </c>
      <c r="R14" s="158">
        <v>38899</v>
      </c>
      <c r="S14" s="158">
        <v>38930</v>
      </c>
      <c r="T14" s="158">
        <v>38961</v>
      </c>
      <c r="U14" s="158">
        <v>38991</v>
      </c>
      <c r="V14" s="158">
        <v>39022</v>
      </c>
      <c r="W14" s="158">
        <v>39052</v>
      </c>
      <c r="X14" s="158">
        <v>39083</v>
      </c>
      <c r="Y14" s="158">
        <v>39114</v>
      </c>
      <c r="Z14" s="158">
        <v>39142</v>
      </c>
      <c r="AA14" s="158">
        <v>39173</v>
      </c>
      <c r="AB14" s="158">
        <v>39203</v>
      </c>
      <c r="AC14" s="158">
        <v>39234</v>
      </c>
      <c r="AD14" s="158">
        <v>39264</v>
      </c>
      <c r="AE14" s="158">
        <v>39295</v>
      </c>
      <c r="AF14" s="158">
        <v>39326</v>
      </c>
      <c r="AG14" s="158">
        <v>39356</v>
      </c>
      <c r="AH14" s="158">
        <v>39387</v>
      </c>
      <c r="AI14" s="158">
        <v>39417</v>
      </c>
      <c r="AJ14" s="158">
        <v>39448</v>
      </c>
      <c r="AK14" s="158">
        <v>39479</v>
      </c>
      <c r="AL14" s="158">
        <v>39508</v>
      </c>
      <c r="AM14" s="158">
        <v>39539</v>
      </c>
      <c r="AN14" s="158">
        <v>39569</v>
      </c>
      <c r="AO14" s="158">
        <v>39600</v>
      </c>
      <c r="AP14" s="158">
        <v>39630</v>
      </c>
      <c r="AQ14" s="158">
        <v>39661</v>
      </c>
      <c r="AR14" s="158">
        <v>39692</v>
      </c>
      <c r="AS14" s="158">
        <v>39722</v>
      </c>
      <c r="AT14" s="158">
        <v>39753</v>
      </c>
      <c r="AU14" s="158">
        <v>39783</v>
      </c>
      <c r="AV14" s="158">
        <v>39814</v>
      </c>
      <c r="AW14" s="158">
        <v>39845</v>
      </c>
      <c r="AX14" s="158">
        <v>39873</v>
      </c>
      <c r="AY14" s="158">
        <v>39904</v>
      </c>
      <c r="AZ14" s="158">
        <v>39934</v>
      </c>
      <c r="BA14" s="158">
        <v>39965</v>
      </c>
      <c r="BB14" s="158">
        <v>39995</v>
      </c>
      <c r="BC14" s="158">
        <v>40026</v>
      </c>
      <c r="BD14" s="158">
        <v>40057</v>
      </c>
      <c r="BE14" s="158">
        <v>40087</v>
      </c>
      <c r="BF14" s="158">
        <v>40118</v>
      </c>
      <c r="BG14" s="158">
        <v>40148</v>
      </c>
      <c r="BH14" s="158">
        <v>40179</v>
      </c>
      <c r="BI14" s="158">
        <v>40210</v>
      </c>
      <c r="BJ14" s="159">
        <v>40238</v>
      </c>
    </row>
    <row r="15" spans="1:63">
      <c r="B15" s="160" t="s">
        <v>24</v>
      </c>
      <c r="C15" s="161">
        <f>C12+C17</f>
        <v>1755.0629999999999</v>
      </c>
      <c r="D15" s="161">
        <f t="shared" ref="D15:BJ15" si="0">D12+D17</f>
        <v>1681.9209999999998</v>
      </c>
      <c r="E15" s="161">
        <f t="shared" si="0"/>
        <v>1548.74</v>
      </c>
      <c r="F15" s="161">
        <f t="shared" si="0"/>
        <v>1532.5070000000001</v>
      </c>
      <c r="G15" s="161">
        <f t="shared" si="0"/>
        <v>1561.2180000000001</v>
      </c>
      <c r="H15" s="161">
        <f t="shared" si="0"/>
        <v>1593.3850000000002</v>
      </c>
      <c r="I15" s="161">
        <f t="shared" si="0"/>
        <v>1803.971</v>
      </c>
      <c r="J15" s="161">
        <f t="shared" si="0"/>
        <v>2028.867</v>
      </c>
      <c r="K15" s="161">
        <f t="shared" si="0"/>
        <v>2093.6080000000002</v>
      </c>
      <c r="L15" s="161">
        <f t="shared" si="0"/>
        <v>2106.9359999999997</v>
      </c>
      <c r="M15" s="161">
        <f t="shared" si="0"/>
        <v>1888.5239999999999</v>
      </c>
      <c r="N15" s="161">
        <f t="shared" si="0"/>
        <v>2069.4809999999998</v>
      </c>
      <c r="O15" s="161">
        <f t="shared" si="0"/>
        <v>1728.0419999999999</v>
      </c>
      <c r="P15" s="161">
        <f t="shared" si="0"/>
        <v>1631.462</v>
      </c>
      <c r="Q15" s="161">
        <f t="shared" si="0"/>
        <v>1523.3019999999999</v>
      </c>
      <c r="R15" s="161">
        <f t="shared" si="0"/>
        <v>1512.8420000000001</v>
      </c>
      <c r="S15" s="161">
        <f t="shared" si="0"/>
        <v>1541.5340000000001</v>
      </c>
      <c r="T15" s="161">
        <f t="shared" si="0"/>
        <v>1560.4059999999999</v>
      </c>
      <c r="U15" s="161">
        <f t="shared" si="0"/>
        <v>1757.9119999999998</v>
      </c>
      <c r="V15" s="161">
        <f t="shared" si="0"/>
        <v>1933.933</v>
      </c>
      <c r="W15" s="161">
        <f t="shared" si="0"/>
        <v>1995.1599999999999</v>
      </c>
      <c r="X15" s="161">
        <f t="shared" si="0"/>
        <v>2011.0320000000002</v>
      </c>
      <c r="Y15" s="161">
        <f t="shared" si="0"/>
        <v>1821.674</v>
      </c>
      <c r="Z15" s="161">
        <f t="shared" si="0"/>
        <v>1928.538</v>
      </c>
      <c r="AA15" s="161">
        <f t="shared" si="0"/>
        <v>1659.2649999999999</v>
      </c>
      <c r="AB15" s="161">
        <f t="shared" si="0"/>
        <v>1611.8980000000001</v>
      </c>
      <c r="AC15" s="161">
        <f t="shared" si="0"/>
        <v>1498.116</v>
      </c>
      <c r="AD15" s="161">
        <f t="shared" si="0"/>
        <v>1515.4389999999999</v>
      </c>
      <c r="AE15" s="161">
        <f t="shared" si="0"/>
        <v>1541.3710000000001</v>
      </c>
      <c r="AF15" s="161">
        <f t="shared" si="0"/>
        <v>1570.614</v>
      </c>
      <c r="AG15" s="161">
        <f t="shared" si="0"/>
        <v>1754.432</v>
      </c>
      <c r="AH15" s="161">
        <f t="shared" si="0"/>
        <v>1939.748</v>
      </c>
      <c r="AI15" s="161">
        <f t="shared" si="0"/>
        <v>2026.7330000000002</v>
      </c>
      <c r="AJ15" s="161">
        <f t="shared" si="0"/>
        <v>2071.0479999999998</v>
      </c>
      <c r="AK15" s="161">
        <f t="shared" si="0"/>
        <v>1927.1959999999999</v>
      </c>
      <c r="AL15" s="161">
        <f t="shared" si="0"/>
        <v>1982.107</v>
      </c>
      <c r="AM15" s="161">
        <f t="shared" si="0"/>
        <v>1747.298</v>
      </c>
      <c r="AN15" s="161">
        <f t="shared" si="0"/>
        <v>1598.413</v>
      </c>
      <c r="AO15" s="161">
        <f t="shared" si="0"/>
        <v>1496.8780000000002</v>
      </c>
      <c r="AP15" s="161">
        <f t="shared" si="0"/>
        <v>1525.7070000000001</v>
      </c>
      <c r="AQ15" s="161">
        <f t="shared" si="0"/>
        <v>1516.722</v>
      </c>
      <c r="AR15" s="161">
        <f t="shared" si="0"/>
        <v>1571.6759999999999</v>
      </c>
      <c r="AS15" s="161">
        <f t="shared" si="0"/>
        <v>1771.6350000000002</v>
      </c>
      <c r="AT15" s="161">
        <f t="shared" si="0"/>
        <v>1903.423</v>
      </c>
      <c r="AU15" s="161">
        <f t="shared" si="0"/>
        <v>1992.0150000000001</v>
      </c>
      <c r="AV15" s="161">
        <f t="shared" si="0"/>
        <v>1993.3440000000001</v>
      </c>
      <c r="AW15" s="161">
        <f t="shared" si="0"/>
        <v>1781.8719999999998</v>
      </c>
      <c r="AX15" s="161">
        <f t="shared" si="0"/>
        <v>1855.587</v>
      </c>
      <c r="AY15" s="161">
        <f t="shared" si="0"/>
        <v>1592.6979999999999</v>
      </c>
      <c r="AZ15" s="161">
        <f t="shared" si="0"/>
        <v>1540.7139999999999</v>
      </c>
      <c r="BA15" s="161">
        <f t="shared" si="0"/>
        <v>1432.2040000000002</v>
      </c>
      <c r="BB15" s="161">
        <f t="shared" si="0"/>
        <v>1455.7829999999999</v>
      </c>
      <c r="BC15" s="161">
        <f t="shared" si="0"/>
        <v>1462.2730000000001</v>
      </c>
      <c r="BD15" s="161">
        <f t="shared" si="0"/>
        <v>1491.0439999999999</v>
      </c>
      <c r="BE15" s="161">
        <f t="shared" si="0"/>
        <v>1667.029</v>
      </c>
      <c r="BF15" s="161">
        <f t="shared" si="0"/>
        <v>1819.2349999999999</v>
      </c>
      <c r="BG15" s="161">
        <f t="shared" si="0"/>
        <v>1969.0129999999999</v>
      </c>
      <c r="BH15" s="161">
        <f t="shared" si="0"/>
        <v>1998.596</v>
      </c>
      <c r="BI15" s="161">
        <f t="shared" si="0"/>
        <v>1805.4209999999998</v>
      </c>
      <c r="BJ15" s="161">
        <f t="shared" si="0"/>
        <v>1845.1419999999998</v>
      </c>
    </row>
    <row r="16" spans="1:63">
      <c r="B16" s="160" t="s">
        <v>135</v>
      </c>
      <c r="C16" s="274">
        <v>1886.8630000000001</v>
      </c>
      <c r="D16" s="274">
        <v>1786.116</v>
      </c>
      <c r="E16" s="274">
        <v>1631.721</v>
      </c>
      <c r="F16" s="274">
        <v>1575.2170000000001</v>
      </c>
      <c r="G16" s="274">
        <v>1665.9079999999999</v>
      </c>
      <c r="H16" s="274">
        <v>1699.9269999999999</v>
      </c>
      <c r="I16" s="274">
        <v>1917.0429999999999</v>
      </c>
      <c r="J16" s="274">
        <v>2112.433</v>
      </c>
      <c r="K16" s="274">
        <v>2231.2089999999998</v>
      </c>
      <c r="L16" s="274">
        <v>2243.194</v>
      </c>
      <c r="M16" s="274">
        <v>2017.3989999999999</v>
      </c>
      <c r="N16" s="274">
        <v>2206.08</v>
      </c>
      <c r="O16" s="274">
        <v>1861.2560000000001</v>
      </c>
      <c r="P16" s="274">
        <v>1766.5809999999999</v>
      </c>
      <c r="Q16" s="274">
        <v>1581.634</v>
      </c>
      <c r="R16" s="274">
        <v>1557.0440000000001</v>
      </c>
      <c r="S16" s="274">
        <v>1631.971</v>
      </c>
      <c r="T16" s="274">
        <v>1644.126</v>
      </c>
      <c r="U16" s="274">
        <v>1843.329</v>
      </c>
      <c r="V16" s="274">
        <v>2033.4649999999999</v>
      </c>
      <c r="W16" s="274">
        <v>2144.2820000000002</v>
      </c>
      <c r="X16" s="274">
        <v>2168.529</v>
      </c>
      <c r="Y16" s="274">
        <v>1948.1489999999999</v>
      </c>
      <c r="Z16" s="274">
        <v>2061.5070000000001</v>
      </c>
      <c r="AA16" s="274">
        <v>1725.58</v>
      </c>
      <c r="AB16" s="274">
        <v>1724.35</v>
      </c>
      <c r="AC16" s="274">
        <v>1595.9870000000001</v>
      </c>
      <c r="AD16" s="274">
        <v>1564.3050000000001</v>
      </c>
      <c r="AE16" s="274">
        <v>1634.8230000000001</v>
      </c>
      <c r="AF16" s="274">
        <v>1655.979</v>
      </c>
      <c r="AG16" s="274">
        <v>1863.221</v>
      </c>
      <c r="AH16" s="274">
        <v>2015.0319999999999</v>
      </c>
      <c r="AI16" s="274">
        <v>2172.087</v>
      </c>
      <c r="AJ16" s="274">
        <v>2215.8069999999998</v>
      </c>
      <c r="AK16" s="274">
        <v>2040.7080000000001</v>
      </c>
      <c r="AL16" s="274">
        <v>2096.9580000000001</v>
      </c>
      <c r="AM16" s="274">
        <v>1886.3019999999999</v>
      </c>
      <c r="AN16" s="274">
        <v>1702.6120000000001</v>
      </c>
      <c r="AO16" s="274">
        <v>1588.6320000000001</v>
      </c>
      <c r="AP16" s="274">
        <v>1597.085</v>
      </c>
      <c r="AQ16" s="274">
        <v>1638.87</v>
      </c>
      <c r="AR16" s="274">
        <v>1672.9290000000001</v>
      </c>
      <c r="AS16" s="274">
        <v>1918.922</v>
      </c>
      <c r="AT16" s="274">
        <v>1997.9570000000001</v>
      </c>
      <c r="AU16" s="274">
        <v>2139.393</v>
      </c>
      <c r="AV16" s="274">
        <v>2153.306</v>
      </c>
      <c r="AW16" s="274">
        <v>1917.635</v>
      </c>
      <c r="AX16" s="274">
        <v>1962.481</v>
      </c>
      <c r="AY16" s="274">
        <v>1703.2</v>
      </c>
      <c r="AZ16" s="274">
        <v>1674.51</v>
      </c>
      <c r="BA16" s="274">
        <v>1513.758</v>
      </c>
      <c r="BB16" s="274">
        <v>1518.6210000000001</v>
      </c>
      <c r="BC16" s="274">
        <v>1580.009</v>
      </c>
      <c r="BD16" s="274">
        <v>1606.94</v>
      </c>
      <c r="BE16" s="274">
        <v>1787.135</v>
      </c>
      <c r="BF16" s="274">
        <v>1924.2380000000001</v>
      </c>
      <c r="BG16" s="274">
        <v>2132.5030000000002</v>
      </c>
      <c r="BH16" s="274">
        <v>2198.6309999999999</v>
      </c>
      <c r="BI16" s="274">
        <v>1944.002</v>
      </c>
      <c r="BJ16" s="274">
        <v>2002.626</v>
      </c>
      <c r="BK16" s="162"/>
    </row>
    <row r="17" spans="1:138">
      <c r="B17" s="160" t="s">
        <v>25</v>
      </c>
      <c r="C17" s="274">
        <v>723.73199999999997</v>
      </c>
      <c r="D17" s="274">
        <v>732.39599999999996</v>
      </c>
      <c r="E17" s="274">
        <v>715.928</v>
      </c>
      <c r="F17" s="274">
        <v>696.28899999999999</v>
      </c>
      <c r="G17" s="274">
        <v>728.7</v>
      </c>
      <c r="H17" s="274">
        <v>718.79600000000005</v>
      </c>
      <c r="I17" s="274">
        <v>749.50400000000002</v>
      </c>
      <c r="J17" s="274">
        <v>762.38699999999994</v>
      </c>
      <c r="K17" s="274">
        <v>735.83299999999997</v>
      </c>
      <c r="L17" s="274">
        <v>754.50199999999995</v>
      </c>
      <c r="M17" s="274">
        <v>697.89499999999998</v>
      </c>
      <c r="N17" s="274">
        <v>778.32500000000005</v>
      </c>
      <c r="O17" s="274">
        <v>696.20799999999997</v>
      </c>
      <c r="P17" s="274">
        <v>724.96400000000006</v>
      </c>
      <c r="Q17" s="274">
        <v>694.76599999999996</v>
      </c>
      <c r="R17" s="274">
        <v>693.12400000000002</v>
      </c>
      <c r="S17" s="274">
        <v>712.94299999999998</v>
      </c>
      <c r="T17" s="274">
        <v>700.13</v>
      </c>
      <c r="U17" s="274">
        <v>730.44600000000003</v>
      </c>
      <c r="V17" s="274">
        <v>735.41700000000003</v>
      </c>
      <c r="W17" s="274">
        <v>708.77200000000005</v>
      </c>
      <c r="X17" s="274">
        <v>735.84900000000005</v>
      </c>
      <c r="Y17" s="274">
        <v>691.00400000000002</v>
      </c>
      <c r="Z17" s="274">
        <v>751.96199999999999</v>
      </c>
      <c r="AA17" s="274">
        <v>685.745</v>
      </c>
      <c r="AB17" s="274">
        <v>711.221</v>
      </c>
      <c r="AC17" s="274">
        <v>686.32899999999995</v>
      </c>
      <c r="AD17" s="274">
        <v>678.28099999999995</v>
      </c>
      <c r="AE17" s="274">
        <v>708.93700000000001</v>
      </c>
      <c r="AF17" s="274">
        <v>691.86599999999999</v>
      </c>
      <c r="AG17" s="274">
        <v>742.37900000000002</v>
      </c>
      <c r="AH17" s="274">
        <v>746.07799999999997</v>
      </c>
      <c r="AI17" s="274">
        <v>720.17700000000002</v>
      </c>
      <c r="AJ17" s="274">
        <v>758.77499999999998</v>
      </c>
      <c r="AK17" s="274">
        <v>723.83199999999999</v>
      </c>
      <c r="AL17" s="274">
        <v>757.99</v>
      </c>
      <c r="AM17" s="274">
        <v>728.024</v>
      </c>
      <c r="AN17" s="274">
        <v>722.55600000000004</v>
      </c>
      <c r="AO17" s="274">
        <v>696.27800000000002</v>
      </c>
      <c r="AP17" s="274">
        <v>703.74300000000005</v>
      </c>
      <c r="AQ17" s="274">
        <v>702.601</v>
      </c>
      <c r="AR17" s="274">
        <v>701.649</v>
      </c>
      <c r="AS17" s="274">
        <v>741.20500000000004</v>
      </c>
      <c r="AT17" s="274">
        <v>714.17100000000005</v>
      </c>
      <c r="AU17" s="274">
        <v>693.61500000000001</v>
      </c>
      <c r="AV17" s="274">
        <v>721.58500000000004</v>
      </c>
      <c r="AW17" s="274">
        <v>665.62900000000002</v>
      </c>
      <c r="AX17" s="274">
        <v>711.89099999999996</v>
      </c>
      <c r="AY17" s="274">
        <v>656.33199999999999</v>
      </c>
      <c r="AZ17" s="274">
        <v>670.49</v>
      </c>
      <c r="BA17" s="274">
        <v>653.85</v>
      </c>
      <c r="BB17" s="274">
        <v>659.79300000000001</v>
      </c>
      <c r="BC17" s="274">
        <v>665.21600000000001</v>
      </c>
      <c r="BD17" s="274">
        <v>661.02099999999996</v>
      </c>
      <c r="BE17" s="274">
        <v>693.89700000000005</v>
      </c>
      <c r="BF17" s="274">
        <v>694.72199999999998</v>
      </c>
      <c r="BG17" s="274">
        <v>681.09500000000003</v>
      </c>
      <c r="BH17" s="274">
        <v>707.17200000000003</v>
      </c>
      <c r="BI17" s="274">
        <v>657.88099999999997</v>
      </c>
      <c r="BJ17" s="274">
        <v>718.90700000000004</v>
      </c>
    </row>
    <row r="18" spans="1:138">
      <c r="B18" s="163"/>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4"/>
      <c r="BA18" s="164"/>
      <c r="BB18" s="164"/>
      <c r="BC18" s="164"/>
      <c r="BD18" s="164"/>
      <c r="BE18" s="164"/>
      <c r="BF18" s="164"/>
      <c r="BG18" s="164"/>
      <c r="BH18" s="164"/>
      <c r="BI18" s="164"/>
      <c r="BJ18" s="164"/>
    </row>
    <row r="19" spans="1:138" s="165" customFormat="1">
      <c r="A19" s="165" t="s">
        <v>136</v>
      </c>
      <c r="B19" s="165" t="s">
        <v>137</v>
      </c>
      <c r="C19" s="166">
        <f t="shared" ref="C19:BJ19" si="1">-(C6+C17-C16)/(C16)</f>
        <v>6.9890606790212126E-2</v>
      </c>
      <c r="D19" s="166">
        <f t="shared" si="1"/>
        <v>5.7178257179264926E-2</v>
      </c>
      <c r="E19" s="166">
        <f t="shared" si="1"/>
        <v>4.6185591777025657E-2</v>
      </c>
      <c r="F19" s="166">
        <f t="shared" si="1"/>
        <v>2.0406077384893785E-2</v>
      </c>
      <c r="G19" s="166">
        <f t="shared" si="1"/>
        <v>5.9300993812383379E-2</v>
      </c>
      <c r="H19" s="166">
        <f t="shared" si="1"/>
        <v>5.7569530926916163E-2</v>
      </c>
      <c r="I19" s="166">
        <f t="shared" si="1"/>
        <v>4.7506498289292362E-2</v>
      </c>
      <c r="J19" s="166">
        <f t="shared" si="1"/>
        <v>1.9831634896822777E-2</v>
      </c>
      <c r="K19" s="166">
        <f t="shared" si="1"/>
        <v>4.1269553860709456E-2</v>
      </c>
      <c r="L19" s="166">
        <f t="shared" si="1"/>
        <v>4.3194213251283677E-2</v>
      </c>
      <c r="M19" s="166">
        <f t="shared" si="1"/>
        <v>5.2234089538063598E-2</v>
      </c>
      <c r="N19" s="166">
        <f t="shared" si="1"/>
        <v>5.4813062082970508E-2</v>
      </c>
      <c r="O19" s="166">
        <f t="shared" si="1"/>
        <v>7.0350881340342231E-2</v>
      </c>
      <c r="P19" s="166">
        <f t="shared" si="1"/>
        <v>7.5782542662917798E-2</v>
      </c>
      <c r="Q19" s="166">
        <f t="shared" si="1"/>
        <v>2.9718632755744948E-2</v>
      </c>
      <c r="R19" s="166">
        <f t="shared" si="1"/>
        <v>1.6725924251337867E-2</v>
      </c>
      <c r="S19" s="166">
        <f t="shared" si="1"/>
        <v>4.6448742042597496E-2</v>
      </c>
      <c r="T19" s="166">
        <f t="shared" si="1"/>
        <v>3.9704377888312693E-2</v>
      </c>
      <c r="U19" s="166">
        <f t="shared" si="1"/>
        <v>3.1366619849196607E-2</v>
      </c>
      <c r="V19" s="166">
        <f t="shared" si="1"/>
        <v>3.266788462058598E-2</v>
      </c>
      <c r="W19" s="166">
        <f t="shared" si="1"/>
        <v>6.2938550060113396E-2</v>
      </c>
      <c r="X19" s="166">
        <f t="shared" si="1"/>
        <v>7.1554957300547908E-2</v>
      </c>
      <c r="Y19" s="166">
        <f t="shared" si="1"/>
        <v>6.2881227257258018E-2</v>
      </c>
      <c r="Z19" s="166">
        <f t="shared" si="1"/>
        <v>5.8609066086120536E-2</v>
      </c>
      <c r="AA19" s="166">
        <f t="shared" si="1"/>
        <v>3.4218639529897212E-2</v>
      </c>
      <c r="AB19" s="166">
        <f t="shared" si="1"/>
        <v>6.992373938005618E-2</v>
      </c>
      <c r="AC19" s="166">
        <f t="shared" si="1"/>
        <v>7.4843341455788845E-2</v>
      </c>
      <c r="AD19" s="166">
        <f t="shared" si="1"/>
        <v>4.395626172645372E-2</v>
      </c>
      <c r="AE19" s="166">
        <f t="shared" si="1"/>
        <v>6.5183203319258476E-2</v>
      </c>
      <c r="AF19" s="166">
        <f t="shared" si="1"/>
        <v>5.129352485750123E-2</v>
      </c>
      <c r="AG19" s="166">
        <f t="shared" si="1"/>
        <v>5.0308578531478486E-2</v>
      </c>
      <c r="AH19" s="166">
        <f t="shared" si="1"/>
        <v>2.1365913791939722E-2</v>
      </c>
      <c r="AI19" s="166">
        <f t="shared" si="1"/>
        <v>5.0044496376065978E-2</v>
      </c>
      <c r="AJ19" s="166">
        <f t="shared" si="1"/>
        <v>5.0906960759668933E-2</v>
      </c>
      <c r="AK19" s="166">
        <f t="shared" si="1"/>
        <v>4.5607700856761531E-2</v>
      </c>
      <c r="AL19" s="166">
        <f t="shared" si="1"/>
        <v>5.0225135648878115E-2</v>
      </c>
      <c r="AM19" s="166">
        <f t="shared" si="1"/>
        <v>7.6568863310328902E-2</v>
      </c>
      <c r="AN19" s="166">
        <f t="shared" si="1"/>
        <v>7.0400067660747148E-2</v>
      </c>
      <c r="AO19" s="166">
        <f t="shared" si="1"/>
        <v>6.7653805286561064E-2</v>
      </c>
      <c r="AP19" s="166">
        <f t="shared" si="1"/>
        <v>5.1063656599366895E-2</v>
      </c>
      <c r="AQ19" s="166">
        <f t="shared" si="1"/>
        <v>7.4853405090092404E-2</v>
      </c>
      <c r="AR19" s="166">
        <f t="shared" si="1"/>
        <v>5.5858915710110882E-2</v>
      </c>
      <c r="AS19" s="166">
        <f t="shared" si="1"/>
        <v>6.1403225352567731E-2</v>
      </c>
      <c r="AT19" s="166">
        <f t="shared" si="1"/>
        <v>1.964556794765852E-2</v>
      </c>
      <c r="AU19" s="166">
        <f t="shared" si="1"/>
        <v>3.3194929589841521E-2</v>
      </c>
      <c r="AV19" s="166">
        <f t="shared" si="1"/>
        <v>3.9932550227417783E-2</v>
      </c>
      <c r="AW19" s="166">
        <f t="shared" si="1"/>
        <v>4.0552555621898904E-2</v>
      </c>
      <c r="AX19" s="166">
        <f t="shared" si="1"/>
        <v>2.946474386248827E-2</v>
      </c>
      <c r="AY19" s="166">
        <f t="shared" si="1"/>
        <v>5.1016909347111353E-2</v>
      </c>
      <c r="AZ19" s="166">
        <f t="shared" si="1"/>
        <v>7.5061958423658273E-2</v>
      </c>
      <c r="BA19" s="166">
        <f t="shared" si="1"/>
        <v>5.0328388025034497E-2</v>
      </c>
      <c r="BB19" s="166">
        <f t="shared" si="1"/>
        <v>3.8609369948130599E-2</v>
      </c>
      <c r="BC19" s="166">
        <f t="shared" si="1"/>
        <v>7.4800839742052191E-2</v>
      </c>
      <c r="BD19" s="166">
        <f t="shared" si="1"/>
        <v>6.743002227836771E-2</v>
      </c>
      <c r="BE19" s="166">
        <f t="shared" si="1"/>
        <v>5.4566107205107649E-2</v>
      </c>
      <c r="BF19" s="166">
        <f t="shared" si="1"/>
        <v>3.5272663776518311E-2</v>
      </c>
      <c r="BG19" s="166">
        <f t="shared" si="1"/>
        <v>5.8453376149998397E-2</v>
      </c>
      <c r="BH19" s="166">
        <f t="shared" si="1"/>
        <v>7.543057475310766E-2</v>
      </c>
      <c r="BI19" s="166">
        <f t="shared" si="1"/>
        <v>5.5842535141424753E-2</v>
      </c>
      <c r="BJ19" s="166">
        <f t="shared" si="1"/>
        <v>6.5867016607194712E-2</v>
      </c>
      <c r="BK19" s="167"/>
      <c r="BL19" s="167"/>
      <c r="BM19" s="167"/>
      <c r="BN19" s="167"/>
      <c r="BO19" s="167"/>
      <c r="BP19" s="167"/>
      <c r="BQ19" s="167"/>
      <c r="BR19" s="167"/>
      <c r="BS19" s="167"/>
      <c r="BT19" s="167"/>
      <c r="BU19" s="167"/>
      <c r="BV19" s="167"/>
      <c r="BW19" s="167"/>
      <c r="BX19" s="167"/>
      <c r="BY19" s="167"/>
      <c r="BZ19" s="167"/>
      <c r="CA19" s="167"/>
      <c r="CB19" s="167"/>
      <c r="CC19" s="167"/>
      <c r="CD19" s="23"/>
      <c r="CE19" s="23"/>
      <c r="CF19" s="23"/>
      <c r="CG19" s="23"/>
      <c r="CH19" s="23"/>
      <c r="CI19" s="23"/>
      <c r="CJ19" s="23"/>
      <c r="CK19" s="23"/>
      <c r="CL19" s="23"/>
      <c r="CM19" s="23"/>
      <c r="CN19" s="23"/>
      <c r="CO19" s="23"/>
      <c r="CP19" s="23"/>
      <c r="CQ19" s="23"/>
      <c r="CR19" s="23"/>
      <c r="CS19" s="23"/>
      <c r="CT19" s="23"/>
      <c r="CU19" s="23"/>
      <c r="CV19" s="23"/>
      <c r="CW19" s="23"/>
      <c r="CX19" s="23"/>
      <c r="CY19" s="23"/>
      <c r="CZ19" s="23"/>
      <c r="DA19" s="23"/>
      <c r="DB19" s="23"/>
      <c r="DC19" s="23"/>
      <c r="DD19" s="23"/>
      <c r="DE19" s="23"/>
      <c r="DF19" s="23"/>
      <c r="DG19" s="23"/>
      <c r="DH19" s="23"/>
      <c r="DI19" s="23"/>
      <c r="DJ19" s="23"/>
      <c r="DK19" s="23"/>
      <c r="DL19" s="23"/>
      <c r="DM19" s="23"/>
      <c r="DN19" s="23"/>
      <c r="DO19" s="23"/>
      <c r="DP19" s="23"/>
      <c r="DQ19" s="23"/>
      <c r="DR19" s="23"/>
      <c r="DS19" s="23"/>
      <c r="DT19" s="23"/>
      <c r="DU19" s="23"/>
      <c r="DV19" s="23"/>
      <c r="DW19" s="23"/>
      <c r="DX19" s="23"/>
      <c r="DY19" s="23"/>
      <c r="DZ19" s="23"/>
      <c r="EA19" s="23"/>
      <c r="EB19" s="23"/>
      <c r="EC19" s="23"/>
      <c r="ED19" s="23"/>
      <c r="EE19" s="23"/>
      <c r="EF19" s="23"/>
      <c r="EG19" s="23"/>
      <c r="EH19" s="23"/>
    </row>
    <row r="20" spans="1:138" s="23" customFormat="1">
      <c r="C20" s="168"/>
      <c r="D20" s="168"/>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168"/>
      <c r="BA20" s="168"/>
      <c r="BB20" s="168"/>
      <c r="BC20" s="168"/>
      <c r="BD20" s="168"/>
      <c r="BE20" s="168"/>
      <c r="BF20" s="168"/>
      <c r="BG20" s="168"/>
      <c r="BH20" s="168"/>
      <c r="BI20" s="168"/>
      <c r="BJ20" s="168"/>
      <c r="BK20" s="167"/>
      <c r="BL20" s="167"/>
      <c r="BM20" s="167"/>
      <c r="BN20" s="167"/>
      <c r="BO20" s="167"/>
      <c r="BP20" s="167"/>
      <c r="BQ20" s="167"/>
      <c r="BR20" s="167"/>
      <c r="BS20" s="167"/>
      <c r="BT20" s="167"/>
      <c r="BU20" s="167"/>
      <c r="BV20" s="167"/>
      <c r="BW20" s="167"/>
      <c r="BX20" s="167"/>
      <c r="BY20" s="167"/>
      <c r="BZ20" s="167"/>
      <c r="CA20" s="167"/>
      <c r="CB20" s="167"/>
      <c r="CC20" s="167"/>
    </row>
    <row r="21" spans="1:138" s="23" customFormat="1">
      <c r="C21" s="329"/>
      <c r="D21" s="329"/>
      <c r="E21" s="329"/>
      <c r="F21" s="329"/>
      <c r="G21" s="329"/>
      <c r="H21" s="329"/>
      <c r="I21" s="329"/>
      <c r="J21" s="329"/>
      <c r="K21" s="329"/>
      <c r="L21" s="329"/>
      <c r="M21" s="329"/>
      <c r="N21" s="329"/>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c r="BA21" s="168"/>
      <c r="BB21" s="168"/>
      <c r="BC21" s="168"/>
      <c r="BD21" s="168"/>
      <c r="BE21" s="168"/>
      <c r="BF21" s="168"/>
      <c r="BG21" s="168"/>
      <c r="BH21" s="168"/>
      <c r="BI21" s="168"/>
      <c r="BJ21" s="168"/>
      <c r="BK21" s="167"/>
      <c r="BL21" s="167"/>
      <c r="BM21" s="167"/>
      <c r="BN21" s="167"/>
      <c r="BO21" s="167"/>
      <c r="BP21" s="167"/>
      <c r="BQ21" s="167"/>
      <c r="BR21" s="167"/>
      <c r="BS21" s="167"/>
      <c r="BT21" s="167"/>
      <c r="BU21" s="167"/>
      <c r="BV21" s="167"/>
      <c r="BW21" s="167"/>
      <c r="BX21" s="167"/>
      <c r="BY21" s="167"/>
      <c r="BZ21" s="167"/>
      <c r="CA21" s="167"/>
      <c r="CB21" s="167"/>
      <c r="CC21" s="167"/>
    </row>
    <row r="22" spans="1:138" customFormat="1" ht="18.75" thickBot="1">
      <c r="A22" s="169" t="s">
        <v>138</v>
      </c>
      <c r="B22" s="170" t="s">
        <v>195</v>
      </c>
      <c r="C22" s="171" t="s">
        <v>226</v>
      </c>
      <c r="D22" s="23"/>
      <c r="E22" s="23"/>
    </row>
    <row r="23" spans="1:138" customFormat="1">
      <c r="B23" s="201" t="s">
        <v>164</v>
      </c>
      <c r="C23" s="202" t="s">
        <v>142</v>
      </c>
      <c r="D23" s="202" t="s">
        <v>39</v>
      </c>
      <c r="E23" s="202" t="s">
        <v>143</v>
      </c>
      <c r="F23" s="202" t="s">
        <v>144</v>
      </c>
      <c r="G23" s="202" t="s">
        <v>145</v>
      </c>
      <c r="H23" s="202" t="s">
        <v>146</v>
      </c>
      <c r="I23" s="202" t="s">
        <v>147</v>
      </c>
      <c r="J23" s="202" t="s">
        <v>148</v>
      </c>
      <c r="K23" s="202" t="s">
        <v>149</v>
      </c>
      <c r="L23" s="202" t="s">
        <v>150</v>
      </c>
      <c r="M23" s="202" t="s">
        <v>151</v>
      </c>
      <c r="N23" s="202" t="s">
        <v>152</v>
      </c>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2"/>
      <c r="AR23" s="202"/>
      <c r="AS23" s="202"/>
      <c r="AT23" s="202"/>
      <c r="AU23" s="202"/>
      <c r="AV23" s="202"/>
      <c r="AW23" s="202"/>
      <c r="AX23" s="202"/>
      <c r="AY23" s="202"/>
      <c r="AZ23" s="202"/>
      <c r="BA23" s="202"/>
      <c r="BB23" s="202"/>
      <c r="BC23" s="202"/>
      <c r="BD23" s="202"/>
      <c r="BE23" s="202"/>
      <c r="BF23" s="202"/>
      <c r="BG23" s="202"/>
      <c r="BH23" s="202"/>
      <c r="BI23" s="202"/>
      <c r="BJ23" s="203"/>
    </row>
    <row r="24" spans="1:138" customFormat="1">
      <c r="A24" t="s">
        <v>165</v>
      </c>
      <c r="B24" s="264" t="s">
        <v>194</v>
      </c>
      <c r="C24" s="332">
        <f>((O16+AA16)-((O17+AA17)+(O6+AA6)))/((O17+AA17)+(O6+AA6))</f>
        <v>5.5930674554763797E-2</v>
      </c>
      <c r="D24" s="332">
        <f t="shared" ref="D24:N24" si="2">((P16+AB16)-((P17+AB17)+(P6+AB6)))/((P17+AB17)+(P6+AB6))</f>
        <v>7.8619006686890147E-2</v>
      </c>
      <c r="E24" s="332">
        <f t="shared" si="2"/>
        <v>5.527854971891321E-2</v>
      </c>
      <c r="F24" s="332">
        <f t="shared" si="2"/>
        <v>3.132416666528999E-2</v>
      </c>
      <c r="G24" s="332">
        <f t="shared" si="2"/>
        <v>5.9124738849472253E-2</v>
      </c>
      <c r="H24" s="332">
        <f t="shared" si="2"/>
        <v>4.7690629975379983E-2</v>
      </c>
      <c r="I24" s="332">
        <f t="shared" si="2"/>
        <v>4.2631564882651116E-2</v>
      </c>
      <c r="J24" s="332">
        <f t="shared" si="2"/>
        <v>2.779425820922235E-2</v>
      </c>
      <c r="K24" s="332">
        <f t="shared" si="2"/>
        <v>5.9827240338742642E-2</v>
      </c>
      <c r="L24" s="332">
        <f t="shared" si="2"/>
        <v>6.5098422954026972E-2</v>
      </c>
      <c r="M24" s="332">
        <f t="shared" si="2"/>
        <v>5.7131680820123903E-2</v>
      </c>
      <c r="N24" s="332">
        <f t="shared" si="2"/>
        <v>5.7508769627716151E-2</v>
      </c>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c r="AN24" s="205"/>
      <c r="AO24" s="205"/>
      <c r="AP24" s="205"/>
      <c r="AQ24" s="205"/>
      <c r="AR24" s="205"/>
      <c r="AS24" s="205"/>
      <c r="AT24" s="205"/>
      <c r="AU24" s="205"/>
      <c r="AV24" s="205"/>
      <c r="AW24" s="205"/>
      <c r="AX24" s="205"/>
      <c r="AY24" s="205"/>
      <c r="AZ24" s="205"/>
      <c r="BA24" s="205"/>
      <c r="BB24" s="205"/>
      <c r="BC24" s="205"/>
      <c r="BD24" s="205"/>
      <c r="BE24" s="205"/>
      <c r="BF24" s="205"/>
      <c r="BG24" s="205"/>
      <c r="BH24" s="205"/>
      <c r="BI24" s="205"/>
      <c r="BJ24" s="206"/>
    </row>
    <row r="25" spans="1:138" customFormat="1">
      <c r="B25" s="207"/>
      <c r="C25" s="208">
        <v>200504</v>
      </c>
      <c r="D25" s="208">
        <v>200505</v>
      </c>
      <c r="E25" s="208">
        <v>200506</v>
      </c>
      <c r="F25" s="208">
        <v>200507</v>
      </c>
      <c r="G25" s="208">
        <v>200508</v>
      </c>
      <c r="H25" s="208">
        <v>200509</v>
      </c>
      <c r="I25" s="208">
        <v>200510</v>
      </c>
      <c r="J25" s="208">
        <v>200511</v>
      </c>
      <c r="K25" s="208">
        <v>200512</v>
      </c>
      <c r="L25" s="208">
        <v>200601</v>
      </c>
      <c r="M25" s="208">
        <v>200602</v>
      </c>
      <c r="N25" s="208">
        <v>200603</v>
      </c>
      <c r="O25" s="208">
        <v>200604</v>
      </c>
      <c r="P25" s="208">
        <v>200605</v>
      </c>
      <c r="Q25" s="208">
        <v>200606</v>
      </c>
      <c r="R25" s="208">
        <v>200607</v>
      </c>
      <c r="S25" s="208">
        <v>200608</v>
      </c>
      <c r="T25" s="208">
        <v>200609</v>
      </c>
      <c r="U25" s="208">
        <v>200610</v>
      </c>
      <c r="V25" s="208">
        <v>200611</v>
      </c>
      <c r="W25" s="208">
        <v>200612</v>
      </c>
      <c r="X25" s="208">
        <v>200701</v>
      </c>
      <c r="Y25" s="208">
        <v>200702</v>
      </c>
      <c r="Z25" s="208">
        <v>200703</v>
      </c>
      <c r="AA25" s="208">
        <v>200704</v>
      </c>
      <c r="AB25" s="208">
        <v>200705</v>
      </c>
      <c r="AC25" s="208">
        <v>200706</v>
      </c>
      <c r="AD25" s="208">
        <v>200707</v>
      </c>
      <c r="AE25" s="208">
        <v>200708</v>
      </c>
      <c r="AF25" s="208">
        <v>200709</v>
      </c>
      <c r="AG25" s="208">
        <v>200710</v>
      </c>
      <c r="AH25" s="208">
        <v>200711</v>
      </c>
      <c r="AI25" s="208">
        <v>200712</v>
      </c>
      <c r="AJ25" s="208">
        <v>200801</v>
      </c>
      <c r="AK25" s="208">
        <v>200802</v>
      </c>
      <c r="AL25" s="208">
        <v>200803</v>
      </c>
      <c r="AM25" s="208">
        <v>200804</v>
      </c>
      <c r="AN25" s="208">
        <v>200805</v>
      </c>
      <c r="AO25" s="208">
        <v>200806</v>
      </c>
      <c r="AP25" s="208">
        <v>200807</v>
      </c>
      <c r="AQ25" s="208">
        <v>200808</v>
      </c>
      <c r="AR25" s="208">
        <v>200809</v>
      </c>
      <c r="AS25" s="208">
        <v>200810</v>
      </c>
      <c r="AT25" s="208">
        <v>200811</v>
      </c>
      <c r="AU25" s="208">
        <v>200812</v>
      </c>
      <c r="AV25" s="208">
        <v>200901</v>
      </c>
      <c r="AW25" s="208">
        <v>200902</v>
      </c>
      <c r="AX25" s="208">
        <v>200903</v>
      </c>
      <c r="AY25" s="208">
        <v>200904</v>
      </c>
      <c r="AZ25" s="208">
        <v>200905</v>
      </c>
      <c r="BA25" s="208">
        <v>200906</v>
      </c>
      <c r="BB25" s="208">
        <v>200907</v>
      </c>
      <c r="BC25" s="208">
        <v>200908</v>
      </c>
      <c r="BD25" s="208">
        <v>200909</v>
      </c>
      <c r="BE25" s="208">
        <v>200910</v>
      </c>
      <c r="BF25" s="208">
        <v>200911</v>
      </c>
      <c r="BG25" s="208">
        <v>200912</v>
      </c>
      <c r="BH25" s="208">
        <v>201001</v>
      </c>
      <c r="BI25" s="208">
        <v>201002</v>
      </c>
      <c r="BJ25" s="209">
        <v>201003</v>
      </c>
      <c r="BK25" s="175"/>
      <c r="BL25" s="175"/>
      <c r="BM25" s="175"/>
      <c r="BN25" s="175"/>
      <c r="BO25" s="175"/>
      <c r="BP25" s="175"/>
      <c r="BQ25" s="175"/>
      <c r="BR25" s="175"/>
      <c r="BS25" s="175"/>
      <c r="BT25" s="175"/>
      <c r="BU25" s="175"/>
      <c r="BV25" s="175"/>
      <c r="BW25" s="175"/>
      <c r="BX25" s="175"/>
      <c r="BY25" s="175"/>
      <c r="BZ25" s="175"/>
      <c r="CA25" s="175"/>
      <c r="CB25" s="175"/>
      <c r="CC25" s="175"/>
      <c r="CD25" s="186"/>
      <c r="CE25" s="186"/>
      <c r="CF25" s="186"/>
      <c r="CG25" s="186"/>
      <c r="CH25" s="186"/>
    </row>
    <row r="26" spans="1:138" customFormat="1">
      <c r="A26" t="s">
        <v>165</v>
      </c>
      <c r="B26" s="204" t="s">
        <v>231</v>
      </c>
      <c r="C26" s="210">
        <f>C24</f>
        <v>5.5930674554763797E-2</v>
      </c>
      <c r="D26" s="210">
        <f t="shared" ref="D26:N26" si="3">D24</f>
        <v>7.8619006686890147E-2</v>
      </c>
      <c r="E26" s="210">
        <f t="shared" si="3"/>
        <v>5.527854971891321E-2</v>
      </c>
      <c r="F26" s="210">
        <f t="shared" si="3"/>
        <v>3.132416666528999E-2</v>
      </c>
      <c r="G26" s="210">
        <f t="shared" si="3"/>
        <v>5.9124738849472253E-2</v>
      </c>
      <c r="H26" s="210">
        <f t="shared" si="3"/>
        <v>4.7690629975379983E-2</v>
      </c>
      <c r="I26" s="210">
        <f t="shared" si="3"/>
        <v>4.2631564882651116E-2</v>
      </c>
      <c r="J26" s="210">
        <f t="shared" si="3"/>
        <v>2.779425820922235E-2</v>
      </c>
      <c r="K26" s="210">
        <f t="shared" si="3"/>
        <v>5.9827240338742642E-2</v>
      </c>
      <c r="L26" s="210">
        <f t="shared" si="3"/>
        <v>6.5098422954026972E-2</v>
      </c>
      <c r="M26" s="210">
        <f t="shared" si="3"/>
        <v>5.7131680820123903E-2</v>
      </c>
      <c r="N26" s="210">
        <f t="shared" si="3"/>
        <v>5.7508769627716151E-2</v>
      </c>
      <c r="O26" s="210">
        <f>C26</f>
        <v>5.5930674554763797E-2</v>
      </c>
      <c r="P26" s="210">
        <f t="shared" ref="P26:BJ26" si="4">D26</f>
        <v>7.8619006686890147E-2</v>
      </c>
      <c r="Q26" s="210">
        <f t="shared" si="4"/>
        <v>5.527854971891321E-2</v>
      </c>
      <c r="R26" s="210">
        <f t="shared" si="4"/>
        <v>3.132416666528999E-2</v>
      </c>
      <c r="S26" s="210">
        <f t="shared" si="4"/>
        <v>5.9124738849472253E-2</v>
      </c>
      <c r="T26" s="210">
        <f t="shared" si="4"/>
        <v>4.7690629975379983E-2</v>
      </c>
      <c r="U26" s="210">
        <f t="shared" si="4"/>
        <v>4.2631564882651116E-2</v>
      </c>
      <c r="V26" s="210">
        <f t="shared" si="4"/>
        <v>2.779425820922235E-2</v>
      </c>
      <c r="W26" s="210">
        <f t="shared" si="4"/>
        <v>5.9827240338742642E-2</v>
      </c>
      <c r="X26" s="210">
        <f t="shared" si="4"/>
        <v>6.5098422954026972E-2</v>
      </c>
      <c r="Y26" s="210">
        <f t="shared" si="4"/>
        <v>5.7131680820123903E-2</v>
      </c>
      <c r="Z26" s="210">
        <f t="shared" si="4"/>
        <v>5.7508769627716151E-2</v>
      </c>
      <c r="AA26" s="210">
        <f t="shared" si="4"/>
        <v>5.5930674554763797E-2</v>
      </c>
      <c r="AB26" s="210">
        <f t="shared" si="4"/>
        <v>7.8619006686890147E-2</v>
      </c>
      <c r="AC26" s="210">
        <f t="shared" si="4"/>
        <v>5.527854971891321E-2</v>
      </c>
      <c r="AD26" s="210">
        <f t="shared" si="4"/>
        <v>3.132416666528999E-2</v>
      </c>
      <c r="AE26" s="210">
        <f t="shared" si="4"/>
        <v>5.9124738849472253E-2</v>
      </c>
      <c r="AF26" s="210">
        <f t="shared" si="4"/>
        <v>4.7690629975379983E-2</v>
      </c>
      <c r="AG26" s="210">
        <f t="shared" si="4"/>
        <v>4.2631564882651116E-2</v>
      </c>
      <c r="AH26" s="210">
        <f t="shared" si="4"/>
        <v>2.779425820922235E-2</v>
      </c>
      <c r="AI26" s="210">
        <f t="shared" si="4"/>
        <v>5.9827240338742642E-2</v>
      </c>
      <c r="AJ26" s="210">
        <f t="shared" si="4"/>
        <v>6.5098422954026972E-2</v>
      </c>
      <c r="AK26" s="210">
        <f t="shared" si="4"/>
        <v>5.7131680820123903E-2</v>
      </c>
      <c r="AL26" s="210">
        <f t="shared" si="4"/>
        <v>5.7508769627716151E-2</v>
      </c>
      <c r="AM26" s="210">
        <f t="shared" si="4"/>
        <v>5.5930674554763797E-2</v>
      </c>
      <c r="AN26" s="210">
        <f t="shared" si="4"/>
        <v>7.8619006686890147E-2</v>
      </c>
      <c r="AO26" s="210">
        <f t="shared" si="4"/>
        <v>5.527854971891321E-2</v>
      </c>
      <c r="AP26" s="210">
        <f t="shared" si="4"/>
        <v>3.132416666528999E-2</v>
      </c>
      <c r="AQ26" s="210">
        <f t="shared" si="4"/>
        <v>5.9124738849472253E-2</v>
      </c>
      <c r="AR26" s="210">
        <f t="shared" si="4"/>
        <v>4.7690629975379983E-2</v>
      </c>
      <c r="AS26" s="210">
        <f t="shared" si="4"/>
        <v>4.2631564882651116E-2</v>
      </c>
      <c r="AT26" s="210">
        <f t="shared" si="4"/>
        <v>2.779425820922235E-2</v>
      </c>
      <c r="AU26" s="210">
        <f t="shared" si="4"/>
        <v>5.9827240338742642E-2</v>
      </c>
      <c r="AV26" s="210">
        <f t="shared" si="4"/>
        <v>6.5098422954026972E-2</v>
      </c>
      <c r="AW26" s="210">
        <f t="shared" si="4"/>
        <v>5.7131680820123903E-2</v>
      </c>
      <c r="AX26" s="210">
        <f t="shared" si="4"/>
        <v>5.7508769627716151E-2</v>
      </c>
      <c r="AY26" s="210">
        <f t="shared" si="4"/>
        <v>5.5930674554763797E-2</v>
      </c>
      <c r="AZ26" s="210">
        <f t="shared" si="4"/>
        <v>7.8619006686890147E-2</v>
      </c>
      <c r="BA26" s="210">
        <f t="shared" si="4"/>
        <v>5.527854971891321E-2</v>
      </c>
      <c r="BB26" s="210">
        <f t="shared" si="4"/>
        <v>3.132416666528999E-2</v>
      </c>
      <c r="BC26" s="210">
        <f t="shared" si="4"/>
        <v>5.9124738849472253E-2</v>
      </c>
      <c r="BD26" s="210">
        <f t="shared" si="4"/>
        <v>4.7690629975379983E-2</v>
      </c>
      <c r="BE26" s="210">
        <f t="shared" si="4"/>
        <v>4.2631564882651116E-2</v>
      </c>
      <c r="BF26" s="210">
        <f t="shared" si="4"/>
        <v>2.779425820922235E-2</v>
      </c>
      <c r="BG26" s="210">
        <f t="shared" si="4"/>
        <v>5.9827240338742642E-2</v>
      </c>
      <c r="BH26" s="210">
        <f t="shared" si="4"/>
        <v>6.5098422954026972E-2</v>
      </c>
      <c r="BI26" s="210">
        <f t="shared" si="4"/>
        <v>5.7131680820123903E-2</v>
      </c>
      <c r="BJ26" s="211">
        <f t="shared" si="4"/>
        <v>5.7508769627716151E-2</v>
      </c>
      <c r="BK26" s="175"/>
      <c r="BL26" s="175"/>
      <c r="BM26" s="175"/>
      <c r="BN26" s="175"/>
      <c r="BO26" s="175"/>
      <c r="BP26" s="175"/>
      <c r="BQ26" s="175"/>
      <c r="BR26" s="175"/>
      <c r="BS26" s="175"/>
      <c r="BT26" s="175"/>
      <c r="BU26" s="175"/>
      <c r="BV26" s="175"/>
      <c r="BW26" s="175"/>
      <c r="BX26" s="175"/>
      <c r="BY26" s="175"/>
      <c r="BZ26" s="175"/>
      <c r="CA26" s="175"/>
      <c r="CB26" s="175"/>
      <c r="CC26" s="175"/>
      <c r="CD26" s="186"/>
      <c r="CE26" s="186"/>
      <c r="CF26" s="186"/>
      <c r="CG26" s="186"/>
      <c r="CH26" s="186"/>
    </row>
    <row r="27" spans="1:138" customFormat="1">
      <c r="A27" t="s">
        <v>166</v>
      </c>
      <c r="B27" s="204" t="s">
        <v>167</v>
      </c>
      <c r="C27" s="212">
        <f t="shared" ref="C27:AH27" si="5">C6</f>
        <v>1031.2570000000001</v>
      </c>
      <c r="D27" s="212">
        <f t="shared" si="5"/>
        <v>951.59299999999996</v>
      </c>
      <c r="E27" s="212">
        <f t="shared" si="5"/>
        <v>840.43100000000004</v>
      </c>
      <c r="F27" s="212">
        <f t="shared" si="5"/>
        <v>846.78399999999999</v>
      </c>
      <c r="G27" s="212">
        <f t="shared" si="5"/>
        <v>838.41800000000001</v>
      </c>
      <c r="H27" s="212">
        <f t="shared" si="5"/>
        <v>883.26700000000005</v>
      </c>
      <c r="I27" s="212">
        <f t="shared" si="5"/>
        <v>1076.4670000000001</v>
      </c>
      <c r="J27" s="212">
        <f t="shared" si="5"/>
        <v>1308.153</v>
      </c>
      <c r="K27" s="212">
        <f t="shared" si="5"/>
        <v>1403.2950000000001</v>
      </c>
      <c r="L27" s="212">
        <f t="shared" si="5"/>
        <v>1391.799</v>
      </c>
      <c r="M27" s="212">
        <f t="shared" si="5"/>
        <v>1214.127</v>
      </c>
      <c r="N27" s="212">
        <f t="shared" si="5"/>
        <v>1306.8330000000001</v>
      </c>
      <c r="O27" s="212">
        <f t="shared" si="5"/>
        <v>1034.107</v>
      </c>
      <c r="P27" s="212">
        <f t="shared" si="5"/>
        <v>907.74099999999999</v>
      </c>
      <c r="Q27" s="212">
        <f t="shared" si="5"/>
        <v>839.86400000000003</v>
      </c>
      <c r="R27" s="212">
        <f t="shared" si="5"/>
        <v>837.87699999999995</v>
      </c>
      <c r="S27" s="212">
        <f t="shared" si="5"/>
        <v>843.22500000000002</v>
      </c>
      <c r="T27" s="212">
        <f t="shared" si="5"/>
        <v>878.71699999999998</v>
      </c>
      <c r="U27" s="212">
        <f t="shared" si="5"/>
        <v>1055.0640000000001</v>
      </c>
      <c r="V27" s="212">
        <f t="shared" si="5"/>
        <v>1231.6189999999999</v>
      </c>
      <c r="W27" s="212">
        <f t="shared" si="5"/>
        <v>1300.5519999999999</v>
      </c>
      <c r="X27" s="212">
        <f t="shared" si="5"/>
        <v>1277.511</v>
      </c>
      <c r="Y27" s="212">
        <f t="shared" si="5"/>
        <v>1134.643</v>
      </c>
      <c r="Z27" s="212">
        <f t="shared" si="5"/>
        <v>1188.722</v>
      </c>
      <c r="AA27" s="212">
        <f t="shared" si="5"/>
        <v>980.78800000000001</v>
      </c>
      <c r="AB27" s="212">
        <f t="shared" si="5"/>
        <v>892.55600000000004</v>
      </c>
      <c r="AC27" s="212">
        <f t="shared" si="5"/>
        <v>790.20899999999995</v>
      </c>
      <c r="AD27" s="212">
        <f t="shared" si="5"/>
        <v>817.26300000000003</v>
      </c>
      <c r="AE27" s="212">
        <f t="shared" si="5"/>
        <v>819.32299999999998</v>
      </c>
      <c r="AF27" s="212">
        <f t="shared" si="5"/>
        <v>879.17200000000003</v>
      </c>
      <c r="AG27" s="212">
        <f t="shared" si="5"/>
        <v>1027.106</v>
      </c>
      <c r="AH27" s="212">
        <f t="shared" si="5"/>
        <v>1225.9010000000001</v>
      </c>
      <c r="AI27" s="212">
        <f t="shared" ref="AI27:BJ27" si="6">AI6</f>
        <v>1343.2090000000001</v>
      </c>
      <c r="AJ27" s="212">
        <f t="shared" si="6"/>
        <v>1344.232</v>
      </c>
      <c r="AK27" s="212">
        <f t="shared" si="6"/>
        <v>1223.8040000000001</v>
      </c>
      <c r="AL27" s="212">
        <f t="shared" si="6"/>
        <v>1233.6479999999999</v>
      </c>
      <c r="AM27" s="212">
        <f t="shared" si="6"/>
        <v>1013.846</v>
      </c>
      <c r="AN27" s="212">
        <f t="shared" si="6"/>
        <v>860.19200000000001</v>
      </c>
      <c r="AO27" s="212">
        <f t="shared" si="6"/>
        <v>784.87699999999995</v>
      </c>
      <c r="AP27" s="212">
        <f t="shared" si="6"/>
        <v>811.78899999999999</v>
      </c>
      <c r="AQ27" s="212">
        <f t="shared" si="6"/>
        <v>813.59400000000005</v>
      </c>
      <c r="AR27" s="212">
        <f t="shared" si="6"/>
        <v>877.83199999999999</v>
      </c>
      <c r="AS27" s="212">
        <f t="shared" si="6"/>
        <v>1059.8889999999999</v>
      </c>
      <c r="AT27" s="212">
        <f t="shared" si="6"/>
        <v>1244.5350000000001</v>
      </c>
      <c r="AU27" s="212">
        <f t="shared" si="6"/>
        <v>1374.761</v>
      </c>
      <c r="AV27" s="212">
        <f t="shared" si="6"/>
        <v>1345.7339999999999</v>
      </c>
      <c r="AW27" s="212">
        <f t="shared" si="6"/>
        <v>1174.241</v>
      </c>
      <c r="AX27" s="212">
        <f t="shared" si="6"/>
        <v>1192.7660000000001</v>
      </c>
      <c r="AY27" s="212">
        <f t="shared" si="6"/>
        <v>959.976</v>
      </c>
      <c r="AZ27" s="212">
        <f t="shared" si="6"/>
        <v>878.32799999999997</v>
      </c>
      <c r="BA27" s="212">
        <f t="shared" si="6"/>
        <v>783.72299999999996</v>
      </c>
      <c r="BB27" s="212">
        <f t="shared" si="6"/>
        <v>800.19500000000005</v>
      </c>
      <c r="BC27" s="212">
        <f t="shared" si="6"/>
        <v>796.60699999999997</v>
      </c>
      <c r="BD27" s="212">
        <f t="shared" si="6"/>
        <v>837.56299999999999</v>
      </c>
      <c r="BE27" s="212">
        <f t="shared" si="6"/>
        <v>995.721</v>
      </c>
      <c r="BF27" s="212">
        <f t="shared" si="6"/>
        <v>1161.643</v>
      </c>
      <c r="BG27" s="212">
        <f t="shared" si="6"/>
        <v>1326.7560000000001</v>
      </c>
      <c r="BH27" s="212">
        <f t="shared" si="6"/>
        <v>1325.615</v>
      </c>
      <c r="BI27" s="212">
        <f t="shared" si="6"/>
        <v>1177.5630000000001</v>
      </c>
      <c r="BJ27" s="213">
        <f t="shared" si="6"/>
        <v>1151.8119999999999</v>
      </c>
      <c r="BK27" s="175"/>
      <c r="BL27" s="175"/>
      <c r="BM27" s="175"/>
      <c r="BN27" s="175"/>
      <c r="BO27" s="175"/>
      <c r="BP27" s="175"/>
      <c r="BQ27" s="175"/>
      <c r="BR27" s="175"/>
      <c r="BS27" s="175"/>
      <c r="BT27" s="175"/>
      <c r="BU27" s="175"/>
      <c r="BV27" s="175"/>
      <c r="BW27" s="175"/>
      <c r="BX27" s="175"/>
      <c r="BY27" s="175"/>
      <c r="BZ27" s="175"/>
      <c r="CA27" s="175"/>
      <c r="CB27" s="175"/>
      <c r="CC27" s="175"/>
      <c r="CD27" s="186"/>
      <c r="CE27" s="186"/>
      <c r="CF27" s="186"/>
      <c r="CG27" s="186"/>
      <c r="CH27" s="186"/>
    </row>
    <row r="28" spans="1:138" customFormat="1">
      <c r="A28" t="s">
        <v>200</v>
      </c>
      <c r="B28" s="204" t="s">
        <v>199</v>
      </c>
      <c r="C28" s="333">
        <f>C16/(1+C26)-C17</f>
        <v>1063.1873929758706</v>
      </c>
      <c r="D28" s="333">
        <f t="shared" ref="D28:BJ28" si="7">D16/(1+D26)-D17</f>
        <v>923.53254281909335</v>
      </c>
      <c r="E28" s="333">
        <f t="shared" si="7"/>
        <v>830.31872361115427</v>
      </c>
      <c r="F28" s="333">
        <f t="shared" si="7"/>
        <v>831.08430406340358</v>
      </c>
      <c r="G28" s="333">
        <f t="shared" si="7"/>
        <v>844.21010104218385</v>
      </c>
      <c r="H28" s="333">
        <f t="shared" si="7"/>
        <v>903.75072454209771</v>
      </c>
      <c r="I28" s="333">
        <f t="shared" si="7"/>
        <v>1089.1541267715256</v>
      </c>
      <c r="J28" s="333">
        <f t="shared" si="7"/>
        <v>1292.9202593347607</v>
      </c>
      <c r="K28" s="333">
        <f t="shared" si="7"/>
        <v>1369.4242674833868</v>
      </c>
      <c r="L28" s="333">
        <f t="shared" si="7"/>
        <v>1351.5888096911372</v>
      </c>
      <c r="M28" s="333">
        <f t="shared" si="7"/>
        <v>1210.4755810754812</v>
      </c>
      <c r="N28" s="333">
        <f t="shared" si="7"/>
        <v>1307.785359894817</v>
      </c>
      <c r="O28" s="333">
        <f t="shared" si="7"/>
        <v>1066.4607479126448</v>
      </c>
      <c r="P28" s="333">
        <f t="shared" si="7"/>
        <v>912.85342120998678</v>
      </c>
      <c r="Q28" s="333">
        <f t="shared" si="7"/>
        <v>804.01742587489173</v>
      </c>
      <c r="R28" s="333">
        <f t="shared" si="7"/>
        <v>816.62826832372821</v>
      </c>
      <c r="S28" s="333">
        <f t="shared" si="7"/>
        <v>827.92460523865293</v>
      </c>
      <c r="T28" s="333">
        <f t="shared" si="7"/>
        <v>869.15577287995382</v>
      </c>
      <c r="U28" s="333">
        <f t="shared" si="7"/>
        <v>1037.5121762973649</v>
      </c>
      <c r="V28" s="333">
        <f t="shared" si="7"/>
        <v>1243.0577616152364</v>
      </c>
      <c r="W28" s="333">
        <f t="shared" si="7"/>
        <v>1314.4652960282128</v>
      </c>
      <c r="X28" s="333">
        <f t="shared" si="7"/>
        <v>1300.1403069652965</v>
      </c>
      <c r="Y28" s="333">
        <f t="shared" si="7"/>
        <v>1151.8591317610535</v>
      </c>
      <c r="Z28" s="333">
        <f t="shared" si="7"/>
        <v>1197.4374368725</v>
      </c>
      <c r="AA28" s="333">
        <f t="shared" si="7"/>
        <v>948.43425208735459</v>
      </c>
      <c r="AB28" s="333">
        <f t="shared" si="7"/>
        <v>887.44357879001336</v>
      </c>
      <c r="AC28" s="333">
        <f t="shared" si="7"/>
        <v>826.05557412510802</v>
      </c>
      <c r="AD28" s="333">
        <f t="shared" si="7"/>
        <v>838.51173167627212</v>
      </c>
      <c r="AE28" s="333">
        <f t="shared" si="7"/>
        <v>834.62339476134719</v>
      </c>
      <c r="AF28" s="333">
        <f t="shared" si="7"/>
        <v>888.73322712004619</v>
      </c>
      <c r="AG28" s="333">
        <f t="shared" si="7"/>
        <v>1044.6578237026342</v>
      </c>
      <c r="AH28" s="333">
        <f t="shared" si="7"/>
        <v>1214.4622383847636</v>
      </c>
      <c r="AI28" s="333">
        <f t="shared" si="7"/>
        <v>1329.2957039717871</v>
      </c>
      <c r="AJ28" s="333">
        <f t="shared" si="7"/>
        <v>1321.6026930347034</v>
      </c>
      <c r="AK28" s="333">
        <f t="shared" si="7"/>
        <v>1206.5878682389471</v>
      </c>
      <c r="AL28" s="333">
        <f t="shared" si="7"/>
        <v>1224.9325631275003</v>
      </c>
      <c r="AM28" s="333">
        <f t="shared" si="7"/>
        <v>1058.3641080974985</v>
      </c>
      <c r="AN28" s="333">
        <f t="shared" si="7"/>
        <v>855.95503072045835</v>
      </c>
      <c r="AO28" s="333">
        <f t="shared" si="7"/>
        <v>809.13685034747664</v>
      </c>
      <c r="AP28" s="333">
        <f t="shared" si="7"/>
        <v>844.83411243600119</v>
      </c>
      <c r="AQ28" s="333">
        <f t="shared" si="7"/>
        <v>844.78047442416016</v>
      </c>
      <c r="AR28" s="333">
        <f t="shared" si="7"/>
        <v>895.12866712422795</v>
      </c>
      <c r="AS28" s="333">
        <f t="shared" si="7"/>
        <v>1099.2552974167352</v>
      </c>
      <c r="AT28" s="333">
        <f t="shared" si="7"/>
        <v>1229.7559912649065</v>
      </c>
      <c r="AU28" s="333">
        <f t="shared" si="7"/>
        <v>1325.009280044176</v>
      </c>
      <c r="AV28" s="333">
        <f t="shared" si="7"/>
        <v>1300.111731113218</v>
      </c>
      <c r="AW28" s="333">
        <f t="shared" si="7"/>
        <v>1148.3692320010473</v>
      </c>
      <c r="AX28" s="333">
        <f t="shared" si="7"/>
        <v>1143.8676058514379</v>
      </c>
      <c r="AY28" s="333">
        <f t="shared" si="7"/>
        <v>956.65267886460367</v>
      </c>
      <c r="AZ28" s="333">
        <f t="shared" si="7"/>
        <v>881.96734556770116</v>
      </c>
      <c r="BA28" s="333">
        <f t="shared" si="7"/>
        <v>780.61296752948181</v>
      </c>
      <c r="BB28" s="333">
        <f t="shared" si="7"/>
        <v>812.70328107750868</v>
      </c>
      <c r="BC28" s="333">
        <f t="shared" si="7"/>
        <v>826.59033974838951</v>
      </c>
      <c r="BD28" s="333">
        <f t="shared" si="7"/>
        <v>872.77147081532257</v>
      </c>
      <c r="BE28" s="333">
        <f t="shared" si="7"/>
        <v>1020.1648605778956</v>
      </c>
      <c r="BF28" s="333">
        <f t="shared" si="7"/>
        <v>1177.4795467888455</v>
      </c>
      <c r="BG28" s="333">
        <f t="shared" si="7"/>
        <v>1331.0282204962089</v>
      </c>
      <c r="BH28" s="333">
        <f t="shared" si="7"/>
        <v>1357.0794838226361</v>
      </c>
      <c r="BI28" s="333">
        <f t="shared" si="7"/>
        <v>1181.059252449762</v>
      </c>
      <c r="BJ28" s="334">
        <f t="shared" si="7"/>
        <v>1174.81346598252</v>
      </c>
      <c r="BK28" s="175"/>
      <c r="BL28" s="175"/>
      <c r="BM28" s="175"/>
      <c r="BN28" s="175"/>
      <c r="BO28" s="175"/>
      <c r="BP28" s="175"/>
      <c r="BQ28" s="175"/>
      <c r="BR28" s="175"/>
      <c r="BS28" s="175"/>
      <c r="BT28" s="175"/>
      <c r="BU28" s="175"/>
      <c r="BV28" s="175"/>
      <c r="BW28" s="175"/>
      <c r="BX28" s="175"/>
      <c r="BY28" s="175"/>
      <c r="BZ28" s="175"/>
      <c r="CA28" s="175"/>
      <c r="CB28" s="175"/>
      <c r="CC28" s="175"/>
      <c r="CD28" s="186"/>
      <c r="CE28" s="186"/>
      <c r="CF28" s="186"/>
      <c r="CG28" s="186"/>
      <c r="CH28" s="186"/>
    </row>
    <row r="29" spans="1:138" customFormat="1" ht="13.5" thickBot="1">
      <c r="B29" s="214" t="s">
        <v>168</v>
      </c>
      <c r="C29" s="215">
        <f t="shared" ref="C29:BJ29" si="8">C28-C27</f>
        <v>31.930392975870518</v>
      </c>
      <c r="D29" s="215">
        <f t="shared" si="8"/>
        <v>-28.06045718090661</v>
      </c>
      <c r="E29" s="215">
        <f t="shared" si="8"/>
        <v>-10.112276388845771</v>
      </c>
      <c r="F29" s="215">
        <f t="shared" si="8"/>
        <v>-15.699695936596413</v>
      </c>
      <c r="G29" s="215">
        <f t="shared" si="8"/>
        <v>5.7921010421838446</v>
      </c>
      <c r="H29" s="215">
        <f t="shared" si="8"/>
        <v>20.483724542097661</v>
      </c>
      <c r="I29" s="215">
        <f t="shared" si="8"/>
        <v>12.687126771525527</v>
      </c>
      <c r="J29" s="215">
        <f t="shared" si="8"/>
        <v>-15.232740665239362</v>
      </c>
      <c r="K29" s="215">
        <f t="shared" si="8"/>
        <v>-33.870732516613316</v>
      </c>
      <c r="L29" s="215">
        <f t="shared" si="8"/>
        <v>-40.210190308862821</v>
      </c>
      <c r="M29" s="215">
        <f t="shared" si="8"/>
        <v>-3.6514189245187936</v>
      </c>
      <c r="N29" s="215">
        <f t="shared" si="8"/>
        <v>0.9523598948169365</v>
      </c>
      <c r="O29" s="215">
        <f t="shared" si="8"/>
        <v>32.353747912644849</v>
      </c>
      <c r="P29" s="215">
        <f t="shared" si="8"/>
        <v>5.1124212099867918</v>
      </c>
      <c r="Q29" s="215">
        <f t="shared" si="8"/>
        <v>-35.846574125108305</v>
      </c>
      <c r="R29" s="215">
        <f t="shared" si="8"/>
        <v>-21.248731676271746</v>
      </c>
      <c r="S29" s="215">
        <f t="shared" si="8"/>
        <v>-15.300394761347093</v>
      </c>
      <c r="T29" s="215">
        <f t="shared" si="8"/>
        <v>-9.5612271200461691</v>
      </c>
      <c r="U29" s="215">
        <f t="shared" si="8"/>
        <v>-17.551823702635147</v>
      </c>
      <c r="V29" s="215">
        <f t="shared" si="8"/>
        <v>11.438761615236444</v>
      </c>
      <c r="W29" s="215">
        <f t="shared" si="8"/>
        <v>13.913296028212926</v>
      </c>
      <c r="X29" s="215">
        <f t="shared" si="8"/>
        <v>22.629306965296564</v>
      </c>
      <c r="Y29" s="215">
        <f t="shared" si="8"/>
        <v>17.216131761053475</v>
      </c>
      <c r="Z29" s="215">
        <f t="shared" si="8"/>
        <v>8.7154368725000495</v>
      </c>
      <c r="AA29" s="215">
        <f t="shared" si="8"/>
        <v>-32.353747912645417</v>
      </c>
      <c r="AB29" s="215">
        <f t="shared" si="8"/>
        <v>-5.1124212099866782</v>
      </c>
      <c r="AC29" s="215">
        <f t="shared" si="8"/>
        <v>35.846574125108077</v>
      </c>
      <c r="AD29" s="215">
        <f t="shared" si="8"/>
        <v>21.248731676272087</v>
      </c>
      <c r="AE29" s="215">
        <f t="shared" si="8"/>
        <v>15.300394761347206</v>
      </c>
      <c r="AF29" s="215">
        <f t="shared" si="8"/>
        <v>9.5612271200461691</v>
      </c>
      <c r="AG29" s="215">
        <f t="shared" si="8"/>
        <v>17.551823702634238</v>
      </c>
      <c r="AH29" s="215">
        <f t="shared" si="8"/>
        <v>-11.438761615236444</v>
      </c>
      <c r="AI29" s="215">
        <f t="shared" si="8"/>
        <v>-13.913296028212926</v>
      </c>
      <c r="AJ29" s="215">
        <f t="shared" si="8"/>
        <v>-22.629306965296564</v>
      </c>
      <c r="AK29" s="215">
        <f t="shared" si="8"/>
        <v>-17.21613176105302</v>
      </c>
      <c r="AL29" s="215">
        <f t="shared" si="8"/>
        <v>-8.7154368724995948</v>
      </c>
      <c r="AM29" s="215">
        <f t="shared" si="8"/>
        <v>44.518108097498498</v>
      </c>
      <c r="AN29" s="215">
        <f t="shared" si="8"/>
        <v>-4.236969279541654</v>
      </c>
      <c r="AO29" s="215">
        <f t="shared" si="8"/>
        <v>24.259850347476686</v>
      </c>
      <c r="AP29" s="215">
        <f t="shared" si="8"/>
        <v>33.045112436001205</v>
      </c>
      <c r="AQ29" s="215">
        <f t="shared" si="8"/>
        <v>31.18647442416011</v>
      </c>
      <c r="AR29" s="215">
        <f t="shared" si="8"/>
        <v>17.296667124227952</v>
      </c>
      <c r="AS29" s="215">
        <f t="shared" si="8"/>
        <v>39.366297416735279</v>
      </c>
      <c r="AT29" s="215">
        <f t="shared" si="8"/>
        <v>-14.779008735093612</v>
      </c>
      <c r="AU29" s="215">
        <f t="shared" si="8"/>
        <v>-49.751719955824001</v>
      </c>
      <c r="AV29" s="215">
        <f t="shared" si="8"/>
        <v>-45.622268886781967</v>
      </c>
      <c r="AW29" s="215">
        <f t="shared" si="8"/>
        <v>-25.871767998952691</v>
      </c>
      <c r="AX29" s="215">
        <f t="shared" si="8"/>
        <v>-48.898394148562147</v>
      </c>
      <c r="AY29" s="215">
        <f t="shared" si="8"/>
        <v>-3.323321135396327</v>
      </c>
      <c r="AZ29" s="215">
        <f t="shared" si="8"/>
        <v>3.6393455677011843</v>
      </c>
      <c r="BA29" s="215">
        <f t="shared" si="8"/>
        <v>-3.1100324705181492</v>
      </c>
      <c r="BB29" s="215">
        <f t="shared" si="8"/>
        <v>12.508281077508627</v>
      </c>
      <c r="BC29" s="215">
        <f t="shared" si="8"/>
        <v>29.98333974838954</v>
      </c>
      <c r="BD29" s="215">
        <f t="shared" si="8"/>
        <v>35.208470815322585</v>
      </c>
      <c r="BE29" s="215">
        <f t="shared" si="8"/>
        <v>24.443860577895634</v>
      </c>
      <c r="BF29" s="215">
        <f t="shared" si="8"/>
        <v>15.836546788845453</v>
      </c>
      <c r="BG29" s="215">
        <f t="shared" si="8"/>
        <v>4.2722204962087744</v>
      </c>
      <c r="BH29" s="215">
        <f t="shared" si="8"/>
        <v>31.464483822636112</v>
      </c>
      <c r="BI29" s="215">
        <f t="shared" si="8"/>
        <v>3.4962524497618688</v>
      </c>
      <c r="BJ29" s="216">
        <f t="shared" si="8"/>
        <v>23.001465982520131</v>
      </c>
    </row>
    <row r="30" spans="1:138" customFormat="1">
      <c r="B30" s="217" t="s">
        <v>169</v>
      </c>
      <c r="C30" s="218" t="s">
        <v>157</v>
      </c>
      <c r="D30" s="218" t="s">
        <v>158</v>
      </c>
      <c r="E30" s="218" t="s">
        <v>159</v>
      </c>
      <c r="F30" s="218" t="s">
        <v>160</v>
      </c>
      <c r="G30" s="219" t="s">
        <v>161</v>
      </c>
    </row>
    <row r="31" spans="1:138" customFormat="1" ht="13.5" thickBot="1">
      <c r="A31" t="s">
        <v>232</v>
      </c>
      <c r="B31" s="214" t="s">
        <v>170</v>
      </c>
      <c r="C31" s="220">
        <f>-SUM(C29:N29)</f>
        <v>74.991806695088599</v>
      </c>
      <c r="D31" s="220">
        <f>-SUM(O29:Z29)</f>
        <v>-11.870350979522641</v>
      </c>
      <c r="E31" s="220">
        <f>-SUM(AA29:AL29)</f>
        <v>11.870350979522868</v>
      </c>
      <c r="F31" s="220">
        <f>-SUM(AM29:AX29)</f>
        <v>-0.51238084134365636</v>
      </c>
      <c r="G31" s="221">
        <f>-SUM(AY29:BJ29)</f>
        <v>-177.42091372087543</v>
      </c>
      <c r="H31" s="175" t="s">
        <v>162</v>
      </c>
      <c r="I31" s="175"/>
    </row>
    <row r="32" spans="1:138" s="23" customFormat="1">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7"/>
      <c r="BL32" s="167"/>
      <c r="BM32" s="167"/>
      <c r="BN32" s="167"/>
      <c r="BO32" s="167"/>
      <c r="BP32" s="167"/>
      <c r="BQ32" s="167"/>
      <c r="BR32" s="167"/>
      <c r="BS32" s="167"/>
      <c r="BT32" s="167"/>
      <c r="BU32" s="167"/>
      <c r="BV32" s="167"/>
      <c r="BW32" s="167"/>
      <c r="BX32" s="167"/>
      <c r="BY32" s="167"/>
      <c r="BZ32" s="167"/>
      <c r="CA32" s="167"/>
      <c r="CB32" s="167"/>
      <c r="CC32" s="167"/>
    </row>
    <row r="33" spans="1:81" s="23" customFormat="1">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7"/>
      <c r="BL33" s="167"/>
      <c r="BM33" s="167"/>
      <c r="BN33" s="167"/>
      <c r="BO33" s="167"/>
      <c r="BP33" s="167"/>
      <c r="BQ33" s="167"/>
      <c r="BR33" s="167"/>
      <c r="BS33" s="167"/>
      <c r="BT33" s="167"/>
      <c r="BU33" s="167"/>
      <c r="BV33" s="167"/>
      <c r="BW33" s="167"/>
      <c r="BX33" s="167"/>
      <c r="BY33" s="167"/>
      <c r="BZ33" s="167"/>
      <c r="CA33" s="167"/>
      <c r="CB33" s="167"/>
      <c r="CC33" s="167"/>
    </row>
    <row r="34" spans="1:81" customFormat="1" ht="18.75" thickBot="1">
      <c r="A34" s="169" t="s">
        <v>138</v>
      </c>
      <c r="B34" s="170" t="s">
        <v>201</v>
      </c>
      <c r="C34" s="171" t="s">
        <v>228</v>
      </c>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2"/>
      <c r="BD34" s="172"/>
      <c r="BE34" s="172"/>
      <c r="BF34" s="172"/>
      <c r="BG34" s="172"/>
      <c r="BH34" s="172"/>
      <c r="BI34" s="172"/>
      <c r="BJ34" s="172"/>
      <c r="BK34" s="172"/>
      <c r="BL34" s="172"/>
      <c r="BM34" s="172"/>
      <c r="BN34" s="172"/>
      <c r="BO34" s="172"/>
      <c r="BP34" s="172"/>
      <c r="CC34" s="173"/>
    </row>
    <row r="35" spans="1:81" customFormat="1">
      <c r="B35" s="174" t="s">
        <v>71</v>
      </c>
      <c r="C35" s="89">
        <v>200504</v>
      </c>
      <c r="D35" s="89">
        <v>200505</v>
      </c>
      <c r="E35" s="89">
        <v>200506</v>
      </c>
      <c r="F35" s="89">
        <v>200507</v>
      </c>
      <c r="G35" s="89">
        <v>200508</v>
      </c>
      <c r="H35" s="89">
        <v>200509</v>
      </c>
      <c r="I35" s="89">
        <v>200510</v>
      </c>
      <c r="J35" s="89">
        <v>200511</v>
      </c>
      <c r="K35" s="89">
        <v>200512</v>
      </c>
      <c r="L35" s="89">
        <v>200601</v>
      </c>
      <c r="M35" s="89">
        <v>200602</v>
      </c>
      <c r="N35" s="89">
        <v>200603</v>
      </c>
      <c r="O35" s="89">
        <v>200604</v>
      </c>
      <c r="P35" s="89">
        <v>200605</v>
      </c>
      <c r="Q35" s="89">
        <v>200606</v>
      </c>
      <c r="R35" s="89">
        <v>200607</v>
      </c>
      <c r="S35" s="89">
        <v>200608</v>
      </c>
      <c r="T35" s="89">
        <v>200609</v>
      </c>
      <c r="U35" s="89">
        <v>200610</v>
      </c>
      <c r="V35" s="89">
        <v>200611</v>
      </c>
      <c r="W35" s="89">
        <v>200612</v>
      </c>
      <c r="X35" s="89">
        <v>200701</v>
      </c>
      <c r="Y35" s="89">
        <v>200702</v>
      </c>
      <c r="Z35" s="89">
        <v>200703</v>
      </c>
      <c r="AA35" s="89">
        <v>200704</v>
      </c>
      <c r="AB35" s="89">
        <v>200705</v>
      </c>
      <c r="AC35" s="89">
        <v>200706</v>
      </c>
      <c r="AD35" s="89">
        <v>200707</v>
      </c>
      <c r="AE35" s="89">
        <v>200708</v>
      </c>
      <c r="AF35" s="89">
        <v>200709</v>
      </c>
      <c r="AG35" s="89">
        <v>200710</v>
      </c>
      <c r="AH35" s="89">
        <v>200711</v>
      </c>
      <c r="AI35" s="89">
        <v>200712</v>
      </c>
      <c r="AJ35" s="89">
        <v>200801</v>
      </c>
      <c r="AK35" s="89">
        <v>200802</v>
      </c>
      <c r="AL35" s="89">
        <v>200803</v>
      </c>
      <c r="AM35" s="89">
        <v>200804</v>
      </c>
      <c r="AN35" s="89">
        <v>200805</v>
      </c>
      <c r="AO35" s="89">
        <v>200806</v>
      </c>
      <c r="AP35" s="89">
        <v>200807</v>
      </c>
      <c r="AQ35" s="89">
        <v>200808</v>
      </c>
      <c r="AR35" s="89">
        <v>200809</v>
      </c>
      <c r="AS35" s="89">
        <v>200810</v>
      </c>
      <c r="AT35" s="89">
        <v>200811</v>
      </c>
      <c r="AU35" s="89">
        <v>200812</v>
      </c>
      <c r="AV35" s="89">
        <v>200901</v>
      </c>
      <c r="AW35" s="89">
        <v>200902</v>
      </c>
      <c r="AX35" s="89">
        <v>200903</v>
      </c>
      <c r="AY35" s="89">
        <v>200904</v>
      </c>
      <c r="AZ35" s="89">
        <v>200905</v>
      </c>
      <c r="BA35" s="89">
        <v>200906</v>
      </c>
      <c r="BB35" s="89">
        <v>200907</v>
      </c>
      <c r="BC35" s="89">
        <v>200908</v>
      </c>
      <c r="BD35" s="89">
        <v>200909</v>
      </c>
      <c r="BE35" s="89">
        <v>200910</v>
      </c>
      <c r="BF35" s="89">
        <v>200911</v>
      </c>
      <c r="BG35" s="89">
        <v>200912</v>
      </c>
      <c r="BH35" s="89">
        <v>201001</v>
      </c>
      <c r="BI35" s="89">
        <v>201002</v>
      </c>
      <c r="BJ35" s="90">
        <v>201003</v>
      </c>
      <c r="BK35" s="175"/>
      <c r="BL35" s="175"/>
      <c r="BM35" s="175"/>
      <c r="BN35" s="175"/>
      <c r="BO35" s="175"/>
      <c r="BP35" s="175"/>
      <c r="BQ35" s="175"/>
      <c r="BR35" s="175"/>
      <c r="BS35" s="175"/>
      <c r="BT35" s="175"/>
      <c r="BU35" s="175"/>
      <c r="BV35" s="175"/>
      <c r="BW35" s="175"/>
      <c r="BX35" s="175"/>
      <c r="BY35" s="175"/>
      <c r="BZ35" s="175"/>
      <c r="CA35" s="175"/>
      <c r="CB35" s="175"/>
      <c r="CC35" s="175"/>
    </row>
    <row r="36" spans="1:81" customFormat="1">
      <c r="B36" s="176" t="s">
        <v>139</v>
      </c>
      <c r="C36" s="177">
        <f t="shared" ref="C36:BJ40" si="9">C7-C6</f>
        <v>3.3940000000000055</v>
      </c>
      <c r="D36" s="177">
        <f t="shared" si="9"/>
        <v>4.1280000000000427</v>
      </c>
      <c r="E36" s="177">
        <f t="shared" si="9"/>
        <v>0.52599999999995362</v>
      </c>
      <c r="F36" s="177">
        <f t="shared" si="9"/>
        <v>-2.2269999999999754</v>
      </c>
      <c r="G36" s="177">
        <f t="shared" si="9"/>
        <v>0.18999999999994088</v>
      </c>
      <c r="H36" s="177">
        <f t="shared" si="9"/>
        <v>7.3999999999955435E-2</v>
      </c>
      <c r="I36" s="177">
        <f t="shared" si="9"/>
        <v>-1.9190000000000964</v>
      </c>
      <c r="J36" s="177">
        <f t="shared" si="9"/>
        <v>-6.2290000000000418</v>
      </c>
      <c r="K36" s="177">
        <f t="shared" si="9"/>
        <v>-9.8089999999999691</v>
      </c>
      <c r="L36" s="177">
        <f t="shared" si="9"/>
        <v>-10.804000000000087</v>
      </c>
      <c r="M36" s="177">
        <f t="shared" si="9"/>
        <v>-5.8689999999999145</v>
      </c>
      <c r="N36" s="177">
        <f t="shared" si="9"/>
        <v>-4.2180000000000746</v>
      </c>
      <c r="O36" s="177">
        <f t="shared" si="9"/>
        <v>0.68200000000001637</v>
      </c>
      <c r="P36" s="177">
        <f t="shared" si="9"/>
        <v>5.3799999999999955</v>
      </c>
      <c r="Q36" s="177">
        <f t="shared" si="9"/>
        <v>0.54999999999995453</v>
      </c>
      <c r="R36" s="177">
        <f t="shared" si="9"/>
        <v>-4.5229999999999109</v>
      </c>
      <c r="S36" s="177">
        <f t="shared" si="9"/>
        <v>-3.5520000000000209</v>
      </c>
      <c r="T36" s="177">
        <f t="shared" si="9"/>
        <v>-4.7060000000000173</v>
      </c>
      <c r="U36" s="177">
        <f t="shared" si="9"/>
        <v>-3.8210000000001401</v>
      </c>
      <c r="V36" s="177">
        <f t="shared" si="9"/>
        <v>-15.188999999999851</v>
      </c>
      <c r="W36" s="177">
        <f t="shared" si="9"/>
        <v>-6.1419999999998254</v>
      </c>
      <c r="X36" s="177">
        <f t="shared" si="9"/>
        <v>-9.3000000000074579E-2</v>
      </c>
      <c r="Y36" s="177">
        <f t="shared" si="9"/>
        <v>1.94399999999996</v>
      </c>
      <c r="Z36" s="177">
        <f t="shared" si="9"/>
        <v>-0.81999999999993634</v>
      </c>
      <c r="AA36" s="177">
        <f t="shared" si="9"/>
        <v>-1.0030000000000427</v>
      </c>
      <c r="AB36" s="177">
        <f t="shared" si="9"/>
        <v>1.3120000000000118</v>
      </c>
      <c r="AC36" s="177">
        <f t="shared" si="9"/>
        <v>5.6820000000000164</v>
      </c>
      <c r="AD36" s="177">
        <f t="shared" si="9"/>
        <v>7.1490000000000009</v>
      </c>
      <c r="AE36" s="177">
        <f t="shared" si="9"/>
        <v>6.9470000000000027</v>
      </c>
      <c r="AF36" s="177">
        <f t="shared" si="9"/>
        <v>4.4389999999999645</v>
      </c>
      <c r="AG36" s="177">
        <f t="shared" si="9"/>
        <v>2.4819999999999709</v>
      </c>
      <c r="AH36" s="177">
        <f t="shared" si="9"/>
        <v>-5.9060000000001764</v>
      </c>
      <c r="AI36" s="177">
        <f t="shared" si="9"/>
        <v>-7.7519999999999527</v>
      </c>
      <c r="AJ36" s="177">
        <f t="shared" si="9"/>
        <v>-9.1489999999998872</v>
      </c>
      <c r="AK36" s="177">
        <f t="shared" si="9"/>
        <v>-7.2150000000001455</v>
      </c>
      <c r="AL36" s="177">
        <f t="shared" si="9"/>
        <v>-4.6709999999998217</v>
      </c>
      <c r="AM36" s="177">
        <f t="shared" si="9"/>
        <v>8.1999999999993634E-2</v>
      </c>
      <c r="AN36" s="177">
        <f t="shared" si="9"/>
        <v>5.0800000000000409</v>
      </c>
      <c r="AO36" s="177">
        <f t="shared" si="9"/>
        <v>5.8830000000000382</v>
      </c>
      <c r="AP36" s="177">
        <f t="shared" si="9"/>
        <v>8.9220000000000255</v>
      </c>
      <c r="AQ36" s="177">
        <f t="shared" si="9"/>
        <v>0.14599999999995816</v>
      </c>
      <c r="AR36" s="177">
        <f t="shared" si="9"/>
        <v>4.6299999999999955</v>
      </c>
      <c r="AS36" s="177">
        <f t="shared" si="9"/>
        <v>2.1320000000000618</v>
      </c>
      <c r="AT36" s="177">
        <f t="shared" si="9"/>
        <v>-4.0270000000000437</v>
      </c>
      <c r="AU36" s="177">
        <f t="shared" si="9"/>
        <v>-13.368999999999915</v>
      </c>
      <c r="AV36" s="177">
        <f t="shared" si="9"/>
        <v>-15.151999999999816</v>
      </c>
      <c r="AW36" s="177">
        <f t="shared" si="9"/>
        <v>-12.884000000000015</v>
      </c>
      <c r="AX36" s="177">
        <f t="shared" si="9"/>
        <v>-12.492000000000189</v>
      </c>
      <c r="AY36" s="177">
        <f t="shared" si="9"/>
        <v>-5.9700000000000273</v>
      </c>
      <c r="AZ36" s="177">
        <f t="shared" si="9"/>
        <v>0.70500000000004093</v>
      </c>
      <c r="BA36" s="177">
        <f t="shared" si="9"/>
        <v>0.14600000000007185</v>
      </c>
      <c r="BB36" s="177">
        <f t="shared" si="9"/>
        <v>0.26299999999991996</v>
      </c>
      <c r="BC36" s="177">
        <f t="shared" si="9"/>
        <v>3.7530000000000427</v>
      </c>
      <c r="BD36" s="177">
        <f t="shared" si="9"/>
        <v>2.2380000000000564</v>
      </c>
      <c r="BE36" s="177">
        <f t="shared" si="9"/>
        <v>-0.98400000000003729</v>
      </c>
      <c r="BF36" s="177">
        <f t="shared" si="9"/>
        <v>-6.7740000000001146</v>
      </c>
      <c r="BG36" s="177">
        <f t="shared" si="9"/>
        <v>-5.6750000000001819</v>
      </c>
      <c r="BH36" s="177">
        <f t="shared" si="9"/>
        <v>-4.9649999999999181</v>
      </c>
      <c r="BI36" s="177">
        <f t="shared" si="9"/>
        <v>-4.2030000000002019</v>
      </c>
      <c r="BJ36" s="178">
        <f t="shared" si="9"/>
        <v>-5.8699999999998909</v>
      </c>
      <c r="BK36" s="172"/>
      <c r="BL36" s="172"/>
      <c r="BM36" s="172"/>
      <c r="BN36" s="172"/>
      <c r="BO36" s="172"/>
      <c r="BP36" s="172"/>
      <c r="BQ36" s="172"/>
      <c r="BR36" s="172"/>
      <c r="BS36" s="172"/>
      <c r="BT36" s="172"/>
      <c r="BU36" s="172"/>
      <c r="BV36" s="172"/>
      <c r="BW36" s="172"/>
      <c r="BX36" s="172"/>
      <c r="BY36" s="172"/>
      <c r="BZ36" s="172"/>
      <c r="CA36" s="172"/>
      <c r="CB36" s="172"/>
      <c r="CC36" s="172"/>
    </row>
    <row r="37" spans="1:81" customFormat="1">
      <c r="B37" s="176" t="s">
        <v>73</v>
      </c>
      <c r="C37" s="177">
        <f t="shared" si="9"/>
        <v>5.38799999999992</v>
      </c>
      <c r="D37" s="177">
        <f t="shared" si="9"/>
        <v>0.43399999999996908</v>
      </c>
      <c r="E37" s="177">
        <f t="shared" si="9"/>
        <v>-2.3769999999999527</v>
      </c>
      <c r="F37" s="177">
        <f t="shared" si="9"/>
        <v>-2.4099999999999682</v>
      </c>
      <c r="G37" s="177">
        <f t="shared" si="9"/>
        <v>-0.16899999999998272</v>
      </c>
      <c r="H37" s="177">
        <f t="shared" si="9"/>
        <v>-0.59000000000003183</v>
      </c>
      <c r="I37" s="177">
        <f t="shared" si="9"/>
        <v>-8.1169999999999618</v>
      </c>
      <c r="J37" s="177">
        <f t="shared" si="9"/>
        <v>-17.445999999999913</v>
      </c>
      <c r="K37" s="177">
        <f t="shared" si="9"/>
        <v>-17.017000000000053</v>
      </c>
      <c r="L37" s="177">
        <f t="shared" si="9"/>
        <v>-12.675999999999931</v>
      </c>
      <c r="M37" s="177">
        <f t="shared" si="9"/>
        <v>-6.1539999999999964</v>
      </c>
      <c r="N37" s="177">
        <f t="shared" si="9"/>
        <v>1.6000000000076398E-2</v>
      </c>
      <c r="O37" s="177">
        <f t="shared" si="9"/>
        <v>2.8430000000000746</v>
      </c>
      <c r="P37" s="177">
        <f t="shared" si="9"/>
        <v>-2.3139999999999645</v>
      </c>
      <c r="Q37" s="177">
        <f t="shared" si="9"/>
        <v>-6.6190000000000282</v>
      </c>
      <c r="R37" s="177">
        <f t="shared" si="9"/>
        <v>-8.1399999999999864</v>
      </c>
      <c r="S37" s="177">
        <f t="shared" si="9"/>
        <v>-5.1079999999999472</v>
      </c>
      <c r="T37" s="177">
        <f t="shared" si="9"/>
        <v>-9.2719999999999345</v>
      </c>
      <c r="U37" s="177">
        <f t="shared" si="9"/>
        <v>-18.329999999999927</v>
      </c>
      <c r="V37" s="177">
        <f t="shared" si="9"/>
        <v>-8.9220000000000255</v>
      </c>
      <c r="W37" s="177">
        <f t="shared" si="9"/>
        <v>-1.2140000000001692</v>
      </c>
      <c r="X37" s="177">
        <f t="shared" si="9"/>
        <v>0.33100000000013097</v>
      </c>
      <c r="Y37" s="177">
        <f t="shared" si="9"/>
        <v>-3.8630000000000564</v>
      </c>
      <c r="Z37" s="177">
        <f t="shared" si="9"/>
        <v>-5.8910000000000764</v>
      </c>
      <c r="AA37" s="177">
        <f t="shared" si="9"/>
        <v>-3.7229999999999563</v>
      </c>
      <c r="AB37" s="177">
        <f t="shared" si="9"/>
        <v>6.5739999999999554</v>
      </c>
      <c r="AC37" s="177">
        <f t="shared" si="9"/>
        <v>15.752000000000066</v>
      </c>
      <c r="AD37" s="177">
        <f t="shared" si="9"/>
        <v>10.718999999999937</v>
      </c>
      <c r="AE37" s="177">
        <f t="shared" si="9"/>
        <v>5.9809999999999945</v>
      </c>
      <c r="AF37" s="177">
        <f t="shared" si="9"/>
        <v>-1.9890000000000327</v>
      </c>
      <c r="AG37" s="177">
        <f t="shared" si="9"/>
        <v>-9.6039999999999281</v>
      </c>
      <c r="AH37" s="177">
        <f t="shared" si="9"/>
        <v>-15.924999999999955</v>
      </c>
      <c r="AI37" s="177">
        <f t="shared" si="9"/>
        <v>-19.708000000000084</v>
      </c>
      <c r="AJ37" s="177">
        <f t="shared" si="9"/>
        <v>-16.573000000000093</v>
      </c>
      <c r="AK37" s="177">
        <f t="shared" si="9"/>
        <v>-10.579999999999927</v>
      </c>
      <c r="AL37" s="177">
        <f t="shared" si="9"/>
        <v>-2.2119999999999891</v>
      </c>
      <c r="AM37" s="177">
        <f t="shared" si="9"/>
        <v>6.0170000000000528</v>
      </c>
      <c r="AN37" s="177">
        <f t="shared" si="9"/>
        <v>14.000999999999976</v>
      </c>
      <c r="AO37" s="177">
        <f t="shared" si="9"/>
        <v>8.1050000000000182</v>
      </c>
      <c r="AP37" s="177">
        <f t="shared" si="9"/>
        <v>4.2820000000000391</v>
      </c>
      <c r="AQ37" s="177">
        <f t="shared" si="9"/>
        <v>6.875</v>
      </c>
      <c r="AR37" s="177">
        <f t="shared" si="9"/>
        <v>-2.8450000000000273</v>
      </c>
      <c r="AS37" s="177">
        <f t="shared" si="9"/>
        <v>-13.523999999999887</v>
      </c>
      <c r="AT37" s="177">
        <f t="shared" si="9"/>
        <v>-24.287000000000035</v>
      </c>
      <c r="AU37" s="177">
        <f t="shared" si="9"/>
        <v>-30.120000000000118</v>
      </c>
      <c r="AV37" s="177">
        <f t="shared" si="9"/>
        <v>-28.853000000000065</v>
      </c>
      <c r="AW37" s="177">
        <f t="shared" si="9"/>
        <v>-20.288999999999987</v>
      </c>
      <c r="AX37" s="177">
        <f t="shared" si="9"/>
        <v>-13.306999999999789</v>
      </c>
      <c r="AY37" s="177">
        <f t="shared" si="9"/>
        <v>-2.7389999999999191</v>
      </c>
      <c r="AZ37" s="177">
        <f t="shared" si="9"/>
        <v>1.1730000000000018</v>
      </c>
      <c r="BA37" s="177">
        <f t="shared" si="9"/>
        <v>2.52699999999993</v>
      </c>
      <c r="BB37" s="177">
        <f t="shared" si="9"/>
        <v>3.5060000000000855</v>
      </c>
      <c r="BC37" s="177">
        <f t="shared" si="9"/>
        <v>4.3919999999999391</v>
      </c>
      <c r="BD37" s="177">
        <f t="shared" si="9"/>
        <v>-0.16700000000003001</v>
      </c>
      <c r="BE37" s="177">
        <f t="shared" si="9"/>
        <v>-8.8369999999999891</v>
      </c>
      <c r="BF37" s="177">
        <f t="shared" si="9"/>
        <v>-13.337999999999965</v>
      </c>
      <c r="BG37" s="177">
        <f t="shared" si="9"/>
        <v>-13.291999999999916</v>
      </c>
      <c r="BH37" s="177">
        <f t="shared" si="9"/>
        <v>-11.842000000000098</v>
      </c>
      <c r="BI37" s="177">
        <f t="shared" si="9"/>
        <v>-9.4359999999999218</v>
      </c>
      <c r="BJ37" s="178">
        <f t="shared" si="9"/>
        <v>-4.5360000000000582</v>
      </c>
      <c r="BK37" s="172"/>
      <c r="BL37" s="172"/>
      <c r="BM37" s="172"/>
      <c r="BN37" s="172"/>
      <c r="BO37" s="172"/>
      <c r="BP37" s="172"/>
      <c r="BQ37" s="172"/>
      <c r="BR37" s="172"/>
      <c r="BS37" s="172"/>
      <c r="BT37" s="172"/>
      <c r="BU37" s="172"/>
      <c r="BV37" s="172"/>
      <c r="BW37" s="172"/>
      <c r="BX37" s="172"/>
      <c r="BY37" s="172"/>
      <c r="BZ37" s="172"/>
      <c r="CA37" s="172"/>
      <c r="CB37" s="172"/>
      <c r="CC37" s="172"/>
    </row>
    <row r="38" spans="1:81" customFormat="1">
      <c r="B38" s="176" t="s">
        <v>74</v>
      </c>
      <c r="C38" s="177">
        <f t="shared" si="9"/>
        <v>-2.8350000000000364</v>
      </c>
      <c r="D38" s="177">
        <f t="shared" si="9"/>
        <v>-1.4199999999999591</v>
      </c>
      <c r="E38" s="177">
        <f t="shared" si="9"/>
        <v>-0.30900000000008276</v>
      </c>
      <c r="F38" s="177">
        <f t="shared" si="9"/>
        <v>0.3669999999999618</v>
      </c>
      <c r="G38" s="177">
        <f t="shared" si="9"/>
        <v>0.96900000000005093</v>
      </c>
      <c r="H38" s="177">
        <f t="shared" si="9"/>
        <v>-1.41700000000003</v>
      </c>
      <c r="I38" s="177">
        <f t="shared" si="9"/>
        <v>-3.9429999999999836</v>
      </c>
      <c r="J38" s="177">
        <f t="shared" si="9"/>
        <v>-7.6430000000000291</v>
      </c>
      <c r="K38" s="177">
        <f t="shared" si="9"/>
        <v>-9.1069999999999709</v>
      </c>
      <c r="L38" s="177">
        <f t="shared" si="9"/>
        <v>-9.4929999999999382</v>
      </c>
      <c r="M38" s="177">
        <f t="shared" si="9"/>
        <v>-6.8330000000000837</v>
      </c>
      <c r="N38" s="177">
        <f t="shared" si="9"/>
        <v>-6.6770000000001346</v>
      </c>
      <c r="O38" s="177">
        <f t="shared" si="9"/>
        <v>-2.75</v>
      </c>
      <c r="P38" s="177">
        <f t="shared" si="9"/>
        <v>-1.79200000000003</v>
      </c>
      <c r="Q38" s="177">
        <f t="shared" si="9"/>
        <v>-3.3259999999999081</v>
      </c>
      <c r="R38" s="177">
        <f t="shared" si="9"/>
        <v>-3.428000000000111</v>
      </c>
      <c r="S38" s="177">
        <f t="shared" si="9"/>
        <v>-4.25</v>
      </c>
      <c r="T38" s="177">
        <f t="shared" si="9"/>
        <v>-2.7440000000000282</v>
      </c>
      <c r="U38" s="177">
        <f t="shared" si="9"/>
        <v>-4.2490000000000236</v>
      </c>
      <c r="V38" s="177">
        <f t="shared" si="9"/>
        <v>-6.0950000000000273</v>
      </c>
      <c r="W38" s="177">
        <f t="shared" si="9"/>
        <v>-6.2929999999998927</v>
      </c>
      <c r="X38" s="177">
        <f t="shared" si="9"/>
        <v>-2.4739999999999327</v>
      </c>
      <c r="Y38" s="177">
        <f t="shared" si="9"/>
        <v>-0.52399999999988722</v>
      </c>
      <c r="Z38" s="177">
        <f t="shared" si="9"/>
        <v>-2.8199999999999363</v>
      </c>
      <c r="AA38" s="177">
        <f t="shared" si="9"/>
        <v>-0.96799999999996089</v>
      </c>
      <c r="AB38" s="177">
        <f t="shared" si="9"/>
        <v>2.0270000000000437</v>
      </c>
      <c r="AC38" s="177">
        <f t="shared" si="9"/>
        <v>1.84699999999998</v>
      </c>
      <c r="AD38" s="177">
        <f t="shared" si="9"/>
        <v>1.5800000000000409</v>
      </c>
      <c r="AE38" s="177">
        <f t="shared" si="9"/>
        <v>0.21800000000007458</v>
      </c>
      <c r="AF38" s="177">
        <f t="shared" si="9"/>
        <v>-1.7350000000000136</v>
      </c>
      <c r="AG38" s="177">
        <f t="shared" si="9"/>
        <v>-6.7300000000000182</v>
      </c>
      <c r="AH38" s="177">
        <f t="shared" si="9"/>
        <v>-8.3350000000000364</v>
      </c>
      <c r="AI38" s="177">
        <f t="shared" si="9"/>
        <v>-6.7419999999999618</v>
      </c>
      <c r="AJ38" s="177">
        <f t="shared" si="9"/>
        <v>-4.0039999999999054</v>
      </c>
      <c r="AK38" s="177">
        <f t="shared" si="9"/>
        <v>3.2309999999999945</v>
      </c>
      <c r="AL38" s="177">
        <f t="shared" si="9"/>
        <v>-0.46100000000001273</v>
      </c>
      <c r="AM38" s="177">
        <f t="shared" si="9"/>
        <v>1.26299999999992</v>
      </c>
      <c r="AN38" s="177">
        <f t="shared" si="9"/>
        <v>-1.5240000000000009</v>
      </c>
      <c r="AO38" s="177">
        <f t="shared" si="9"/>
        <v>3.3690000000000282</v>
      </c>
      <c r="AP38" s="177">
        <f t="shared" si="9"/>
        <v>0.27299999999991087</v>
      </c>
      <c r="AQ38" s="177">
        <f t="shared" si="9"/>
        <v>-2.6440000000000055</v>
      </c>
      <c r="AR38" s="177">
        <f t="shared" si="9"/>
        <v>-5.5899999999999181</v>
      </c>
      <c r="AS38" s="177">
        <f t="shared" si="9"/>
        <v>-9.5930000000000746</v>
      </c>
      <c r="AT38" s="177">
        <f t="shared" si="9"/>
        <v>-14.628999999999905</v>
      </c>
      <c r="AU38" s="177">
        <f t="shared" si="9"/>
        <v>-16.822999999999865</v>
      </c>
      <c r="AV38" s="177">
        <f t="shared" si="9"/>
        <v>-13.909000000000106</v>
      </c>
      <c r="AW38" s="177">
        <f t="shared" si="9"/>
        <v>-10.897999999999911</v>
      </c>
      <c r="AX38" s="177">
        <f t="shared" si="9"/>
        <v>-9.2360000000001037</v>
      </c>
      <c r="AY38" s="177">
        <f t="shared" si="9"/>
        <v>-5.4039999999999964</v>
      </c>
      <c r="AZ38" s="177">
        <f t="shared" si="9"/>
        <v>-2.5879999999999654</v>
      </c>
      <c r="BA38" s="177">
        <f t="shared" si="9"/>
        <v>-1.4239999999999782</v>
      </c>
      <c r="BB38" s="177">
        <f t="shared" si="9"/>
        <v>-3.0460000000000491</v>
      </c>
      <c r="BC38" s="177">
        <f t="shared" si="9"/>
        <v>-2.5449999999999591</v>
      </c>
      <c r="BD38" s="177">
        <f t="shared" si="9"/>
        <v>-4.5629999999999882</v>
      </c>
      <c r="BE38" s="177">
        <f t="shared" si="9"/>
        <v>-6.0710000000000264</v>
      </c>
      <c r="BF38" s="177">
        <f t="shared" si="9"/>
        <v>-9.1549999999999727</v>
      </c>
      <c r="BG38" s="177">
        <f t="shared" si="9"/>
        <v>-10.771999999999935</v>
      </c>
      <c r="BH38" s="177">
        <f t="shared" si="9"/>
        <v>-7.8369999999999891</v>
      </c>
      <c r="BI38" s="177">
        <f t="shared" si="9"/>
        <v>-5.72199999999998</v>
      </c>
      <c r="BJ38" s="178">
        <f t="shared" si="9"/>
        <v>-5.3509999999998854</v>
      </c>
      <c r="BK38" s="172"/>
      <c r="BL38" s="172"/>
      <c r="BM38" s="172"/>
      <c r="BN38" s="172"/>
      <c r="BO38" s="172"/>
      <c r="BP38" s="172"/>
      <c r="BQ38" s="172"/>
      <c r="BR38" s="172"/>
      <c r="BS38" s="172"/>
      <c r="BT38" s="172"/>
      <c r="BU38" s="172"/>
      <c r="BV38" s="172"/>
      <c r="BW38" s="172"/>
      <c r="BX38" s="172"/>
      <c r="BY38" s="172"/>
      <c r="BZ38" s="172"/>
      <c r="CA38" s="172"/>
      <c r="CB38" s="172"/>
      <c r="CC38" s="172"/>
    </row>
    <row r="39" spans="1:81" customFormat="1">
      <c r="B39" s="176" t="s">
        <v>75</v>
      </c>
      <c r="C39" s="177">
        <f t="shared" si="9"/>
        <v>-0.92599999999993088</v>
      </c>
      <c r="D39" s="177">
        <f t="shared" si="9"/>
        <v>-0.2319999999999709</v>
      </c>
      <c r="E39" s="177">
        <f t="shared" si="9"/>
        <v>-2.3629999999999427</v>
      </c>
      <c r="F39" s="177">
        <f t="shared" si="9"/>
        <v>-3.9479999999999791</v>
      </c>
      <c r="G39" s="177">
        <f t="shared" si="9"/>
        <v>-4.7789999999999964</v>
      </c>
      <c r="H39" s="177">
        <f t="shared" si="9"/>
        <v>-5.8589999999999236</v>
      </c>
      <c r="I39" s="177">
        <f t="shared" si="9"/>
        <v>-6.3959999999999582</v>
      </c>
      <c r="J39" s="177">
        <f t="shared" si="9"/>
        <v>-9.0579999999999927</v>
      </c>
      <c r="K39" s="177">
        <f t="shared" si="9"/>
        <v>-8.4339999999999691</v>
      </c>
      <c r="L39" s="177">
        <f t="shared" si="9"/>
        <v>-4.8209999999999127</v>
      </c>
      <c r="M39" s="177">
        <f t="shared" si="9"/>
        <v>-2.8709999999998672</v>
      </c>
      <c r="N39" s="177">
        <f t="shared" si="9"/>
        <v>-3.9210000000000491</v>
      </c>
      <c r="O39" s="177">
        <f t="shared" si="9"/>
        <v>-2.7850000000000819</v>
      </c>
      <c r="P39" s="177">
        <f t="shared" si="9"/>
        <v>-2.3410000000000082</v>
      </c>
      <c r="Q39" s="177">
        <f t="shared" si="9"/>
        <v>-1.9809999999999945</v>
      </c>
      <c r="R39" s="177">
        <f t="shared" si="9"/>
        <v>-1.97199999999998</v>
      </c>
      <c r="S39" s="177">
        <f t="shared" si="9"/>
        <v>-1.8050000000000637</v>
      </c>
      <c r="T39" s="177">
        <f t="shared" si="9"/>
        <v>-1.8999999999999773</v>
      </c>
      <c r="U39" s="177">
        <f t="shared" si="9"/>
        <v>-1.0589999999999691</v>
      </c>
      <c r="V39" s="177">
        <f t="shared" si="9"/>
        <v>-3.9570000000001073</v>
      </c>
      <c r="W39" s="177">
        <f t="shared" si="9"/>
        <v>-0.20700000000010732</v>
      </c>
      <c r="X39" s="177">
        <f t="shared" si="9"/>
        <v>-9.6999999999979991E-2</v>
      </c>
      <c r="Y39" s="177">
        <f t="shared" si="9"/>
        <v>7.7999999999974534E-2</v>
      </c>
      <c r="Z39" s="177">
        <f t="shared" si="9"/>
        <v>0.33999999999991815</v>
      </c>
      <c r="AA39" s="177">
        <f t="shared" si="9"/>
        <v>1.4769999999999754</v>
      </c>
      <c r="AB39" s="177">
        <f t="shared" si="9"/>
        <v>1.3829999999999245</v>
      </c>
      <c r="AC39" s="177">
        <f t="shared" si="9"/>
        <v>1.6380000000000337</v>
      </c>
      <c r="AD39" s="177">
        <f t="shared" si="9"/>
        <v>0.44700000000000273</v>
      </c>
      <c r="AE39" s="177">
        <f t="shared" si="9"/>
        <v>-3.5000000000081855E-2</v>
      </c>
      <c r="AF39" s="177">
        <f t="shared" si="9"/>
        <v>-1.1389999999998963</v>
      </c>
      <c r="AG39" s="177">
        <f t="shared" si="9"/>
        <v>-1.2010000000000218</v>
      </c>
      <c r="AH39" s="177">
        <f t="shared" si="9"/>
        <v>-2.0649999999998272</v>
      </c>
      <c r="AI39" s="177">
        <f t="shared" si="9"/>
        <v>-2.4510000000000218</v>
      </c>
      <c r="AJ39" s="177">
        <f t="shared" si="9"/>
        <v>-2.2330000000001746</v>
      </c>
      <c r="AK39" s="177">
        <f t="shared" si="9"/>
        <v>-5.8759999999999764</v>
      </c>
      <c r="AL39" s="177">
        <f t="shared" si="9"/>
        <v>-2.1870000000001255</v>
      </c>
      <c r="AM39" s="177">
        <f t="shared" si="9"/>
        <v>-1.9339999999999691</v>
      </c>
      <c r="AN39" s="177">
        <f t="shared" si="9"/>
        <v>-1.8920000000000528</v>
      </c>
      <c r="AO39" s="177">
        <f t="shared" si="9"/>
        <v>-1.6340000000000146</v>
      </c>
      <c r="AP39" s="177">
        <f t="shared" si="9"/>
        <v>-3.3019999999999072</v>
      </c>
      <c r="AQ39" s="177">
        <f t="shared" si="9"/>
        <v>-3.8500000000000227</v>
      </c>
      <c r="AR39" s="177">
        <f t="shared" si="9"/>
        <v>-4</v>
      </c>
      <c r="AS39" s="177">
        <f t="shared" si="9"/>
        <v>-8.4739999999999327</v>
      </c>
      <c r="AT39" s="177">
        <f t="shared" si="9"/>
        <v>-12.340000000000146</v>
      </c>
      <c r="AU39" s="177">
        <f t="shared" si="9"/>
        <v>-16.048999999999978</v>
      </c>
      <c r="AV39" s="177">
        <f t="shared" si="9"/>
        <v>-16.060999999999922</v>
      </c>
      <c r="AW39" s="177">
        <f t="shared" si="9"/>
        <v>-13.927000000000135</v>
      </c>
      <c r="AX39" s="177">
        <f t="shared" si="9"/>
        <v>-14.035000000000082</v>
      </c>
      <c r="AY39" s="177">
        <f t="shared" si="9"/>
        <v>-9.4970000000000709</v>
      </c>
      <c r="AZ39" s="177">
        <f t="shared" si="9"/>
        <v>-7.3940000000000055</v>
      </c>
      <c r="BA39" s="177">
        <f t="shared" si="9"/>
        <v>-6.6179999999999382</v>
      </c>
      <c r="BB39" s="177">
        <f t="shared" si="9"/>
        <v>-4.9279999999999973</v>
      </c>
      <c r="BC39" s="177">
        <f t="shared" si="9"/>
        <v>-5.1499999999999773</v>
      </c>
      <c r="BD39" s="177">
        <f t="shared" si="9"/>
        <v>-5.0480000000000018</v>
      </c>
      <c r="BE39" s="177">
        <f t="shared" si="9"/>
        <v>-6.6970000000000027</v>
      </c>
      <c r="BF39" s="177">
        <f t="shared" si="9"/>
        <v>-7.8630000000000564</v>
      </c>
      <c r="BG39" s="177">
        <f t="shared" si="9"/>
        <v>-9.0990000000001601</v>
      </c>
      <c r="BH39" s="177">
        <f t="shared" si="9"/>
        <v>-9.5470000000000255</v>
      </c>
      <c r="BI39" s="177">
        <f t="shared" si="9"/>
        <v>-10.662000000000035</v>
      </c>
      <c r="BJ39" s="178">
        <f t="shared" si="9"/>
        <v>-9.8200000000001637</v>
      </c>
      <c r="BK39" s="172"/>
      <c r="BL39" s="172"/>
      <c r="BM39" s="172"/>
      <c r="BN39" s="172"/>
      <c r="BO39" s="172"/>
      <c r="BP39" s="172"/>
      <c r="BQ39" s="172"/>
      <c r="BR39" s="172"/>
      <c r="BS39" s="172"/>
      <c r="BT39" s="172"/>
      <c r="BU39" s="172"/>
      <c r="BV39" s="172"/>
      <c r="BW39" s="172"/>
      <c r="BX39" s="172"/>
      <c r="BY39" s="172"/>
      <c r="BZ39" s="172"/>
      <c r="CA39" s="172"/>
      <c r="CB39" s="172"/>
      <c r="CC39" s="172"/>
    </row>
    <row r="40" spans="1:81" customFormat="1">
      <c r="B40" s="176" t="s">
        <v>140</v>
      </c>
      <c r="C40" s="177">
        <f t="shared" si="9"/>
        <v>-4.9470000000001164</v>
      </c>
      <c r="D40" s="177">
        <f t="shared" si="9"/>
        <v>-4.9780000000000655</v>
      </c>
      <c r="E40" s="177">
        <f t="shared" si="9"/>
        <v>-3.0960000000000036</v>
      </c>
      <c r="F40" s="177">
        <f t="shared" si="9"/>
        <v>-2.34800000000007</v>
      </c>
      <c r="G40" s="177">
        <f t="shared" si="9"/>
        <v>-2.11099999999999</v>
      </c>
      <c r="H40" s="177">
        <f t="shared" si="9"/>
        <v>-0.88599999999996726</v>
      </c>
      <c r="I40" s="177">
        <f t="shared" si="9"/>
        <v>-1.625</v>
      </c>
      <c r="J40" s="177">
        <f t="shared" si="9"/>
        <v>-1.2970000000000255</v>
      </c>
      <c r="K40" s="177">
        <f t="shared" si="9"/>
        <v>-1.15300000000002</v>
      </c>
      <c r="L40" s="177">
        <f t="shared" si="9"/>
        <v>-1.5710000000001401</v>
      </c>
      <c r="M40" s="177">
        <f t="shared" si="9"/>
        <v>-1.7710000000001855</v>
      </c>
      <c r="N40" s="177">
        <f t="shared" si="9"/>
        <v>-0.87699999999995271</v>
      </c>
      <c r="O40" s="177">
        <f t="shared" si="9"/>
        <v>-0.26299999999991996</v>
      </c>
      <c r="P40" s="177">
        <f t="shared" si="9"/>
        <v>-0.17599999999993088</v>
      </c>
      <c r="Q40" s="177">
        <f t="shared" si="9"/>
        <v>4.7999999999888132E-2</v>
      </c>
      <c r="R40" s="177">
        <f t="shared" ref="R40:AC40" si="10">R11-R10</f>
        <v>-9.6000000000003638E-2</v>
      </c>
      <c r="S40" s="177">
        <f t="shared" si="10"/>
        <v>8.100000000001728E-2</v>
      </c>
      <c r="T40" s="177">
        <f t="shared" si="10"/>
        <v>0.18099999999992633</v>
      </c>
      <c r="U40" s="177">
        <f t="shared" si="10"/>
        <v>-0.13900000000012369</v>
      </c>
      <c r="V40" s="177">
        <f t="shared" si="10"/>
        <v>1.0600000000001728</v>
      </c>
      <c r="W40" s="177">
        <f t="shared" si="10"/>
        <v>-0.30799999999999272</v>
      </c>
      <c r="X40" s="177">
        <f t="shared" si="10"/>
        <v>4.9999999998817657E-3</v>
      </c>
      <c r="Y40" s="177">
        <f t="shared" si="10"/>
        <v>-1.6079999999999472</v>
      </c>
      <c r="Z40" s="177">
        <f t="shared" si="10"/>
        <v>-2.9549999999999272</v>
      </c>
      <c r="AA40" s="177">
        <f t="shared" si="10"/>
        <v>-3.0510000000000446</v>
      </c>
      <c r="AB40" s="177">
        <f t="shared" si="10"/>
        <v>-3.1749999999999545</v>
      </c>
      <c r="AC40" s="177">
        <f t="shared" si="10"/>
        <v>-3.3410000000000082</v>
      </c>
      <c r="AD40" s="177"/>
      <c r="AE40" s="177"/>
      <c r="AF40" s="177"/>
      <c r="AG40" s="177"/>
      <c r="AH40" s="177"/>
      <c r="AI40" s="177"/>
      <c r="AJ40" s="177"/>
      <c r="AK40" s="177"/>
      <c r="AL40" s="177"/>
      <c r="AM40" s="177"/>
      <c r="AN40" s="177"/>
      <c r="AO40" s="177"/>
      <c r="AP40" s="177"/>
      <c r="AQ40" s="177"/>
      <c r="AR40" s="177"/>
      <c r="AS40" s="177"/>
      <c r="AT40" s="177"/>
      <c r="AU40" s="177"/>
      <c r="AV40" s="177"/>
      <c r="AW40" s="177"/>
      <c r="AX40" s="177"/>
      <c r="AY40" s="177"/>
      <c r="AZ40" s="177"/>
      <c r="BA40" s="177"/>
      <c r="BB40" s="177"/>
      <c r="BC40" s="177"/>
      <c r="BD40" s="177"/>
      <c r="BE40" s="177"/>
      <c r="BF40" s="177"/>
      <c r="BG40" s="177"/>
      <c r="BH40" s="177"/>
      <c r="BI40" s="177"/>
      <c r="BJ40" s="178"/>
      <c r="BK40" s="172"/>
      <c r="BL40" s="172"/>
      <c r="BM40" s="172"/>
      <c r="BN40" s="172"/>
      <c r="BO40" s="172"/>
      <c r="BP40" s="172"/>
      <c r="BQ40" s="172"/>
      <c r="BR40" s="172"/>
      <c r="BS40" s="172"/>
      <c r="BT40" s="172"/>
      <c r="BU40" s="172"/>
      <c r="BV40" s="172"/>
      <c r="BW40" s="172"/>
      <c r="BX40" s="172"/>
      <c r="BY40" s="172"/>
      <c r="BZ40" s="172"/>
      <c r="CA40" s="172"/>
      <c r="CB40" s="172"/>
      <c r="CC40" s="172"/>
    </row>
    <row r="41" spans="1:81" customFormat="1">
      <c r="A41" t="s">
        <v>141</v>
      </c>
      <c r="B41" s="179" t="s">
        <v>78</v>
      </c>
      <c r="C41" s="177">
        <f>SUM(C36:C40)</f>
        <v>7.3999999999841748E-2</v>
      </c>
      <c r="D41" s="177">
        <f t="shared" ref="D41:BJ41" si="11">SUM(D36:D40)</f>
        <v>-2.0679999999999836</v>
      </c>
      <c r="E41" s="177">
        <f t="shared" si="11"/>
        <v>-7.6190000000000282</v>
      </c>
      <c r="F41" s="177">
        <f t="shared" si="11"/>
        <v>-10.566000000000031</v>
      </c>
      <c r="G41" s="177">
        <f t="shared" si="11"/>
        <v>-5.8999999999999773</v>
      </c>
      <c r="H41" s="177">
        <f t="shared" si="11"/>
        <v>-8.6779999999999973</v>
      </c>
      <c r="I41" s="177">
        <f t="shared" si="11"/>
        <v>-22</v>
      </c>
      <c r="J41" s="177">
        <f t="shared" si="11"/>
        <v>-41.673000000000002</v>
      </c>
      <c r="K41" s="177">
        <f t="shared" si="11"/>
        <v>-45.519999999999982</v>
      </c>
      <c r="L41" s="177">
        <f t="shared" si="11"/>
        <v>-39.365000000000009</v>
      </c>
      <c r="M41" s="177">
        <f t="shared" si="11"/>
        <v>-23.498000000000047</v>
      </c>
      <c r="N41" s="177">
        <f t="shared" si="11"/>
        <v>-15.677000000000135</v>
      </c>
      <c r="O41" s="177">
        <f t="shared" si="11"/>
        <v>-2.2729999999999109</v>
      </c>
      <c r="P41" s="177">
        <f t="shared" si="11"/>
        <v>-1.2429999999999382</v>
      </c>
      <c r="Q41" s="177">
        <f t="shared" si="11"/>
        <v>-11.328000000000088</v>
      </c>
      <c r="R41" s="177">
        <f t="shared" si="11"/>
        <v>-18.158999999999992</v>
      </c>
      <c r="S41" s="177">
        <f t="shared" si="11"/>
        <v>-14.634000000000015</v>
      </c>
      <c r="T41" s="177">
        <f t="shared" si="11"/>
        <v>-18.441000000000031</v>
      </c>
      <c r="U41" s="177">
        <f t="shared" si="11"/>
        <v>-27.598000000000184</v>
      </c>
      <c r="V41" s="177">
        <f t="shared" si="11"/>
        <v>-33.102999999999838</v>
      </c>
      <c r="W41" s="177">
        <f t="shared" si="11"/>
        <v>-14.163999999999987</v>
      </c>
      <c r="X41" s="177">
        <f t="shared" si="11"/>
        <v>-2.3279999999999745</v>
      </c>
      <c r="Y41" s="177">
        <f t="shared" si="11"/>
        <v>-3.9729999999999563</v>
      </c>
      <c r="Z41" s="177">
        <f t="shared" si="11"/>
        <v>-12.145999999999958</v>
      </c>
      <c r="AA41" s="177">
        <f t="shared" si="11"/>
        <v>-7.2680000000000291</v>
      </c>
      <c r="AB41" s="177">
        <f t="shared" si="11"/>
        <v>8.1209999999999809</v>
      </c>
      <c r="AC41" s="177">
        <f t="shared" si="11"/>
        <v>21.578000000000088</v>
      </c>
      <c r="AD41" s="177">
        <f t="shared" si="11"/>
        <v>19.894999999999982</v>
      </c>
      <c r="AE41" s="177">
        <f t="shared" si="11"/>
        <v>13.11099999999999</v>
      </c>
      <c r="AF41" s="177">
        <f t="shared" si="11"/>
        <v>-0.42399999999997817</v>
      </c>
      <c r="AG41" s="177">
        <f t="shared" si="11"/>
        <v>-15.052999999999997</v>
      </c>
      <c r="AH41" s="177">
        <f t="shared" si="11"/>
        <v>-32.230999999999995</v>
      </c>
      <c r="AI41" s="177">
        <f t="shared" si="11"/>
        <v>-36.65300000000002</v>
      </c>
      <c r="AJ41" s="177">
        <f t="shared" si="11"/>
        <v>-31.95900000000006</v>
      </c>
      <c r="AK41" s="177">
        <f t="shared" si="11"/>
        <v>-20.440000000000055</v>
      </c>
      <c r="AL41" s="177">
        <f t="shared" si="11"/>
        <v>-9.5309999999999491</v>
      </c>
      <c r="AM41" s="177">
        <f t="shared" si="11"/>
        <v>5.4279999999999973</v>
      </c>
      <c r="AN41" s="177">
        <f t="shared" si="11"/>
        <v>15.664999999999964</v>
      </c>
      <c r="AO41" s="177">
        <f t="shared" si="11"/>
        <v>15.72300000000007</v>
      </c>
      <c r="AP41" s="177">
        <f t="shared" si="11"/>
        <v>10.175000000000068</v>
      </c>
      <c r="AQ41" s="177">
        <f t="shared" si="11"/>
        <v>0.52699999999992997</v>
      </c>
      <c r="AR41" s="177">
        <f t="shared" si="11"/>
        <v>-7.80499999999995</v>
      </c>
      <c r="AS41" s="177">
        <f t="shared" si="11"/>
        <v>-29.458999999999833</v>
      </c>
      <c r="AT41" s="177">
        <f t="shared" si="11"/>
        <v>-55.283000000000129</v>
      </c>
      <c r="AU41" s="177">
        <f t="shared" si="11"/>
        <v>-76.360999999999876</v>
      </c>
      <c r="AV41" s="177">
        <f t="shared" si="11"/>
        <v>-73.974999999999909</v>
      </c>
      <c r="AW41" s="177">
        <f t="shared" si="11"/>
        <v>-57.998000000000047</v>
      </c>
      <c r="AX41" s="177">
        <f t="shared" si="11"/>
        <v>-49.070000000000164</v>
      </c>
      <c r="AY41" s="177">
        <f t="shared" si="11"/>
        <v>-23.610000000000014</v>
      </c>
      <c r="AZ41" s="177">
        <f t="shared" si="11"/>
        <v>-8.1039999999999281</v>
      </c>
      <c r="BA41" s="177">
        <f t="shared" si="11"/>
        <v>-5.3689999999999145</v>
      </c>
      <c r="BB41" s="177">
        <f t="shared" si="11"/>
        <v>-4.2050000000000409</v>
      </c>
      <c r="BC41" s="177">
        <f t="shared" si="11"/>
        <v>0.45000000000004547</v>
      </c>
      <c r="BD41" s="177">
        <f t="shared" si="11"/>
        <v>-7.5399999999999636</v>
      </c>
      <c r="BE41" s="177">
        <f t="shared" si="11"/>
        <v>-22.589000000000055</v>
      </c>
      <c r="BF41" s="177">
        <f t="shared" si="11"/>
        <v>-37.130000000000109</v>
      </c>
      <c r="BG41" s="177">
        <f t="shared" si="11"/>
        <v>-38.838000000000193</v>
      </c>
      <c r="BH41" s="177">
        <f t="shared" si="11"/>
        <v>-34.191000000000031</v>
      </c>
      <c r="BI41" s="177">
        <f t="shared" si="11"/>
        <v>-30.023000000000138</v>
      </c>
      <c r="BJ41" s="178">
        <f t="shared" si="11"/>
        <v>-25.576999999999998</v>
      </c>
      <c r="BK41" s="172"/>
      <c r="BL41" s="172"/>
      <c r="BM41" s="172"/>
      <c r="BN41" s="172"/>
      <c r="BO41" s="172"/>
      <c r="BP41" s="172"/>
      <c r="BQ41" s="172"/>
      <c r="BR41" s="172"/>
      <c r="BS41" s="172"/>
      <c r="BT41" s="172"/>
      <c r="BU41" s="172"/>
      <c r="BV41" s="172"/>
      <c r="BW41" s="172"/>
      <c r="BX41" s="172"/>
      <c r="BY41" s="172"/>
      <c r="BZ41" s="172"/>
      <c r="CA41" s="172"/>
      <c r="CB41" s="172"/>
      <c r="CC41" s="172"/>
    </row>
    <row r="42" spans="1:81" customFormat="1">
      <c r="B42" s="176"/>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s="177"/>
      <c r="AL42" s="177"/>
      <c r="AM42" s="177"/>
      <c r="AN42" s="177"/>
      <c r="AO42" s="177"/>
      <c r="AP42" s="177"/>
      <c r="AQ42" s="177"/>
      <c r="AR42" s="177"/>
      <c r="AS42" s="177"/>
      <c r="AT42" s="177"/>
      <c r="AU42" s="177"/>
      <c r="AV42" s="177"/>
      <c r="AW42" s="177"/>
      <c r="AX42" s="177"/>
      <c r="AY42" s="177"/>
      <c r="AZ42" s="177"/>
      <c r="BA42" s="177"/>
      <c r="BB42" s="177"/>
      <c r="BC42" s="177"/>
      <c r="BD42" s="177"/>
      <c r="BE42" s="177"/>
      <c r="BF42" s="177"/>
      <c r="BG42" s="177"/>
      <c r="BH42" s="177"/>
      <c r="BI42" s="177"/>
      <c r="BJ42" s="178"/>
      <c r="BY42" s="173"/>
    </row>
    <row r="43" spans="1:81" customFormat="1">
      <c r="B43" s="179" t="s">
        <v>233</v>
      </c>
      <c r="C43" s="180">
        <v>200504</v>
      </c>
      <c r="D43" s="180">
        <v>200505</v>
      </c>
      <c r="E43" s="180">
        <v>200506</v>
      </c>
      <c r="F43" s="180">
        <v>200507</v>
      </c>
      <c r="G43" s="180">
        <v>200508</v>
      </c>
      <c r="H43" s="180">
        <v>200509</v>
      </c>
      <c r="I43" s="180">
        <v>200510</v>
      </c>
      <c r="J43" s="180">
        <v>200511</v>
      </c>
      <c r="K43" s="180">
        <v>200512</v>
      </c>
      <c r="L43" s="180">
        <v>200601</v>
      </c>
      <c r="M43" s="180">
        <v>200602</v>
      </c>
      <c r="N43" s="180">
        <v>200603</v>
      </c>
      <c r="O43" s="180">
        <v>200604</v>
      </c>
      <c r="P43" s="180">
        <v>200605</v>
      </c>
      <c r="Q43" s="180">
        <v>200606</v>
      </c>
      <c r="R43" s="180">
        <v>200607</v>
      </c>
      <c r="S43" s="180">
        <v>200608</v>
      </c>
      <c r="T43" s="180">
        <v>200609</v>
      </c>
      <c r="U43" s="180">
        <v>200610</v>
      </c>
      <c r="V43" s="180">
        <v>200611</v>
      </c>
      <c r="W43" s="180">
        <v>200612</v>
      </c>
      <c r="X43" s="180">
        <v>200701</v>
      </c>
      <c r="Y43" s="180">
        <v>200702</v>
      </c>
      <c r="Z43" s="180">
        <v>200703</v>
      </c>
      <c r="AA43" s="180">
        <v>200704</v>
      </c>
      <c r="AB43" s="180">
        <v>200705</v>
      </c>
      <c r="AC43" s="180">
        <v>200706</v>
      </c>
      <c r="AD43" s="180">
        <v>200707</v>
      </c>
      <c r="AE43" s="180">
        <v>200708</v>
      </c>
      <c r="AF43" s="180">
        <v>200709</v>
      </c>
      <c r="AG43" s="180">
        <v>200710</v>
      </c>
      <c r="AH43" s="180">
        <v>200711</v>
      </c>
      <c r="AI43" s="180">
        <v>200712</v>
      </c>
      <c r="AJ43" s="180">
        <v>200801</v>
      </c>
      <c r="AK43" s="180">
        <v>200802</v>
      </c>
      <c r="AL43" s="180">
        <v>200803</v>
      </c>
      <c r="AM43" s="180">
        <v>200804</v>
      </c>
      <c r="AN43" s="180">
        <v>200805</v>
      </c>
      <c r="AO43" s="180">
        <v>200806</v>
      </c>
      <c r="AP43" s="180">
        <v>200807</v>
      </c>
      <c r="AQ43" s="180">
        <v>200808</v>
      </c>
      <c r="AR43" s="180">
        <v>200809</v>
      </c>
      <c r="AS43" s="180">
        <v>200810</v>
      </c>
      <c r="AT43" s="180">
        <v>200811</v>
      </c>
      <c r="AU43" s="180">
        <v>200812</v>
      </c>
      <c r="AV43" s="180">
        <v>200901</v>
      </c>
      <c r="AW43" s="180">
        <v>200902</v>
      </c>
      <c r="AX43" s="180">
        <v>200903</v>
      </c>
      <c r="AY43" s="180">
        <v>200904</v>
      </c>
      <c r="AZ43" s="180">
        <v>200905</v>
      </c>
      <c r="BA43" s="180">
        <v>200906</v>
      </c>
      <c r="BB43" s="180">
        <v>200907</v>
      </c>
      <c r="BC43" s="180">
        <v>200908</v>
      </c>
      <c r="BD43" s="180">
        <v>200909</v>
      </c>
      <c r="BE43" s="180">
        <v>200910</v>
      </c>
      <c r="BF43" s="180">
        <v>200911</v>
      </c>
      <c r="BG43" s="180">
        <v>200912</v>
      </c>
      <c r="BH43" s="180">
        <v>201001</v>
      </c>
      <c r="BI43" s="180">
        <v>201002</v>
      </c>
      <c r="BJ43" s="181">
        <v>201003</v>
      </c>
      <c r="BK43" s="175"/>
      <c r="BL43" s="175"/>
      <c r="BM43" s="175"/>
      <c r="BN43" s="175"/>
      <c r="BO43" s="175"/>
      <c r="BP43" s="175"/>
      <c r="BQ43" s="175"/>
      <c r="BR43" s="175"/>
      <c r="BS43" s="175"/>
      <c r="BT43" s="175"/>
      <c r="BU43" s="175"/>
      <c r="BV43" s="175"/>
      <c r="BW43" s="175"/>
      <c r="BX43" s="175"/>
      <c r="BY43" s="175"/>
      <c r="BZ43" s="175"/>
      <c r="CA43" s="175"/>
      <c r="CB43" s="175"/>
      <c r="CC43" s="175"/>
    </row>
    <row r="44" spans="1:81" customFormat="1">
      <c r="A44" t="s">
        <v>196</v>
      </c>
      <c r="B44" s="179" t="s">
        <v>229</v>
      </c>
      <c r="C44" s="182">
        <f t="shared" ref="C44:AH44" si="12">C41/C$6</f>
        <v>7.1757088679002168E-5</v>
      </c>
      <c r="D44" s="182">
        <f t="shared" si="12"/>
        <v>-2.1731979953614452E-3</v>
      </c>
      <c r="E44" s="182">
        <f t="shared" si="12"/>
        <v>-9.0655865859303481E-3</v>
      </c>
      <c r="F44" s="182">
        <f t="shared" si="12"/>
        <v>-1.2477798352354356E-2</v>
      </c>
      <c r="G44" s="182">
        <f t="shared" si="12"/>
        <v>-7.0370626584829732E-3</v>
      </c>
      <c r="H44" s="182">
        <f t="shared" si="12"/>
        <v>-9.8248887369277883E-3</v>
      </c>
      <c r="I44" s="182">
        <f t="shared" si="12"/>
        <v>-2.0437226594033998E-2</v>
      </c>
      <c r="J44" s="182">
        <f t="shared" si="12"/>
        <v>-3.1856365425145222E-2</v>
      </c>
      <c r="K44" s="182">
        <f t="shared" si="12"/>
        <v>-3.243794070384344E-2</v>
      </c>
      <c r="L44" s="182">
        <f t="shared" si="12"/>
        <v>-2.8283538068356141E-2</v>
      </c>
      <c r="M44" s="182">
        <f t="shared" si="12"/>
        <v>-1.9353823776260676E-2</v>
      </c>
      <c r="N44" s="182">
        <f t="shared" si="12"/>
        <v>-1.1996177017262445E-2</v>
      </c>
      <c r="O44" s="182">
        <f t="shared" si="12"/>
        <v>-2.1980317317259346E-3</v>
      </c>
      <c r="P44" s="182">
        <f t="shared" si="12"/>
        <v>-1.3693333230513308E-3</v>
      </c>
      <c r="Q44" s="182">
        <f t="shared" si="12"/>
        <v>-1.3487898040635255E-2</v>
      </c>
      <c r="R44" s="182">
        <f t="shared" si="12"/>
        <v>-2.1672632140517036E-2</v>
      </c>
      <c r="S44" s="182">
        <f t="shared" si="12"/>
        <v>-1.7354798541314612E-2</v>
      </c>
      <c r="T44" s="182">
        <f t="shared" si="12"/>
        <v>-2.098627885883627E-2</v>
      </c>
      <c r="U44" s="182">
        <f t="shared" si="12"/>
        <v>-2.615765489107787E-2</v>
      </c>
      <c r="V44" s="182">
        <f t="shared" si="12"/>
        <v>-2.687763017621508E-2</v>
      </c>
      <c r="W44" s="182">
        <f t="shared" si="12"/>
        <v>-1.0890760231040349E-2</v>
      </c>
      <c r="X44" s="182">
        <f t="shared" si="12"/>
        <v>-1.8222935066703728E-3</v>
      </c>
      <c r="Y44" s="182">
        <f t="shared" si="12"/>
        <v>-3.5015418946752028E-3</v>
      </c>
      <c r="Z44" s="182">
        <f t="shared" si="12"/>
        <v>-1.02176959793795E-2</v>
      </c>
      <c r="AA44" s="182">
        <f t="shared" si="12"/>
        <v>-7.4103679898204593E-3</v>
      </c>
      <c r="AB44" s="182">
        <f t="shared" si="12"/>
        <v>9.0985887720210056E-3</v>
      </c>
      <c r="AC44" s="182">
        <f t="shared" si="12"/>
        <v>2.7306699873071667E-2</v>
      </c>
      <c r="AD44" s="182">
        <f t="shared" si="12"/>
        <v>2.4343448804118113E-2</v>
      </c>
      <c r="AE44" s="182">
        <f t="shared" si="12"/>
        <v>1.600223599239859E-2</v>
      </c>
      <c r="AF44" s="182">
        <f t="shared" si="12"/>
        <v>-4.822719558857404E-4</v>
      </c>
      <c r="AG44" s="182">
        <f t="shared" si="12"/>
        <v>-1.465574147166894E-2</v>
      </c>
      <c r="AH44" s="182">
        <f t="shared" si="12"/>
        <v>-2.6291682607323098E-2</v>
      </c>
      <c r="AI44" s="182">
        <f t="shared" ref="AI44:BJ44" si="13">AI41/AI$6</f>
        <v>-2.7287637292483909E-2</v>
      </c>
      <c r="AJ44" s="182">
        <f t="shared" si="13"/>
        <v>-2.3774913854156175E-2</v>
      </c>
      <c r="AK44" s="182">
        <f t="shared" si="13"/>
        <v>-1.6702020911845403E-2</v>
      </c>
      <c r="AL44" s="182">
        <f t="shared" si="13"/>
        <v>-7.7258666977938198E-3</v>
      </c>
      <c r="AM44" s="182">
        <f t="shared" si="13"/>
        <v>5.3538703116646881E-3</v>
      </c>
      <c r="AN44" s="182">
        <f t="shared" si="13"/>
        <v>1.8211050556154861E-2</v>
      </c>
      <c r="AO44" s="182">
        <f t="shared" si="13"/>
        <v>2.0032438203693152E-2</v>
      </c>
      <c r="AP44" s="182">
        <f t="shared" si="13"/>
        <v>1.2534045176763996E-2</v>
      </c>
      <c r="AQ44" s="182">
        <f t="shared" si="13"/>
        <v>6.47743223278355E-4</v>
      </c>
      <c r="AR44" s="182">
        <f t="shared" si="13"/>
        <v>-8.8912229219257777E-3</v>
      </c>
      <c r="AS44" s="182">
        <f t="shared" si="13"/>
        <v>-2.7794419981714912E-2</v>
      </c>
      <c r="AT44" s="182">
        <f t="shared" si="13"/>
        <v>-4.4420606893337773E-2</v>
      </c>
      <c r="AU44" s="182">
        <f t="shared" si="13"/>
        <v>-5.5544927445570449E-2</v>
      </c>
      <c r="AV44" s="182">
        <f t="shared" si="13"/>
        <v>-5.497000150103952E-2</v>
      </c>
      <c r="AW44" s="182">
        <f t="shared" si="13"/>
        <v>-4.9391905068891351E-2</v>
      </c>
      <c r="AX44" s="182">
        <f t="shared" si="13"/>
        <v>-4.1139670312534196E-2</v>
      </c>
      <c r="AY44" s="182">
        <f t="shared" si="13"/>
        <v>-2.4594364859121493E-2</v>
      </c>
      <c r="AZ44" s="182">
        <f t="shared" si="13"/>
        <v>-9.2266214899216787E-3</v>
      </c>
      <c r="BA44" s="182">
        <f t="shared" si="13"/>
        <v>-6.8506347268102565E-3</v>
      </c>
      <c r="BB44" s="182">
        <f t="shared" si="13"/>
        <v>-5.2549691012816133E-3</v>
      </c>
      <c r="BC44" s="182">
        <f t="shared" si="13"/>
        <v>5.6489586458573107E-4</v>
      </c>
      <c r="BD44" s="182">
        <f t="shared" si="13"/>
        <v>-9.0023078860933005E-3</v>
      </c>
      <c r="BE44" s="182">
        <f t="shared" si="13"/>
        <v>-2.268607370940259E-2</v>
      </c>
      <c r="BF44" s="182">
        <f t="shared" si="13"/>
        <v>-3.1963348464201229E-2</v>
      </c>
      <c r="BG44" s="182">
        <f t="shared" si="13"/>
        <v>-2.9272903231641834E-2</v>
      </c>
      <c r="BH44" s="182">
        <f t="shared" si="13"/>
        <v>-2.5792556662379371E-2</v>
      </c>
      <c r="BI44" s="182">
        <f t="shared" si="13"/>
        <v>-2.5495875804521825E-2</v>
      </c>
      <c r="BJ44" s="182">
        <f t="shared" si="13"/>
        <v>-2.2205880820828399E-2</v>
      </c>
      <c r="BK44" s="183"/>
      <c r="BL44" s="183"/>
      <c r="BM44" s="183"/>
      <c r="BN44" s="183"/>
      <c r="BO44" s="183"/>
      <c r="BP44" s="183"/>
      <c r="BQ44" s="183"/>
      <c r="BR44" s="183"/>
      <c r="BS44" s="183"/>
      <c r="BT44" s="183"/>
      <c r="BU44" s="183"/>
      <c r="BV44" s="183"/>
      <c r="BW44" s="183"/>
      <c r="BX44" s="183"/>
      <c r="BY44" s="183"/>
      <c r="BZ44" s="183"/>
      <c r="CA44" s="183"/>
      <c r="CB44" s="183"/>
      <c r="CC44" s="183"/>
    </row>
    <row r="45" spans="1:81" customFormat="1">
      <c r="B45" s="176"/>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5"/>
    </row>
    <row r="46" spans="1:81" customFormat="1">
      <c r="B46" s="179" t="s">
        <v>234</v>
      </c>
      <c r="C46" s="184" t="s">
        <v>142</v>
      </c>
      <c r="D46" s="184" t="s">
        <v>39</v>
      </c>
      <c r="E46" s="184" t="s">
        <v>143</v>
      </c>
      <c r="F46" s="184" t="s">
        <v>144</v>
      </c>
      <c r="G46" s="184" t="s">
        <v>145</v>
      </c>
      <c r="H46" s="184" t="s">
        <v>146</v>
      </c>
      <c r="I46" s="184" t="s">
        <v>147</v>
      </c>
      <c r="J46" s="184" t="s">
        <v>148</v>
      </c>
      <c r="K46" s="184" t="s">
        <v>149</v>
      </c>
      <c r="L46" s="184" t="s">
        <v>150</v>
      </c>
      <c r="M46" s="184" t="s">
        <v>151</v>
      </c>
      <c r="N46" s="184" t="s">
        <v>152</v>
      </c>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5"/>
    </row>
    <row r="47" spans="1:81" customFormat="1">
      <c r="A47" t="s">
        <v>153</v>
      </c>
      <c r="B47" s="179" t="s">
        <v>230</v>
      </c>
      <c r="C47" s="182">
        <f t="shared" ref="C47:N47" si="14">(O44*O6+AA44*AA6)/(O6+AA6)</f>
        <v>-4.7352343422361661E-3</v>
      </c>
      <c r="D47" s="182">
        <f t="shared" si="14"/>
        <v>3.8204807317903894E-3</v>
      </c>
      <c r="E47" s="182">
        <f t="shared" si="14"/>
        <v>6.2880619456920032E-3</v>
      </c>
      <c r="F47" s="182">
        <f t="shared" si="14"/>
        <v>1.048853873388348E-3</v>
      </c>
      <c r="G47" s="182">
        <f t="shared" si="14"/>
        <v>-9.1606377680525592E-4</v>
      </c>
      <c r="H47" s="182">
        <f t="shared" si="14"/>
        <v>-1.0731621848706038E-2</v>
      </c>
      <c r="I47" s="182">
        <f t="shared" si="14"/>
        <v>-2.0483918219934099E-2</v>
      </c>
      <c r="J47" s="182">
        <f t="shared" si="14"/>
        <v>-2.6585338064390049E-2</v>
      </c>
      <c r="K47" s="182">
        <f t="shared" si="14"/>
        <v>-1.9221480307788794E-2</v>
      </c>
      <c r="L47" s="182">
        <f t="shared" si="14"/>
        <v>-1.3077940896571492E-2</v>
      </c>
      <c r="M47" s="182">
        <f t="shared" si="14"/>
        <v>-1.0351303209272885E-2</v>
      </c>
      <c r="N47" s="182">
        <f t="shared" si="14"/>
        <v>-8.9486742322601037E-3</v>
      </c>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5"/>
    </row>
    <row r="48" spans="1:81" customFormat="1">
      <c r="B48" s="179"/>
      <c r="C48" s="182"/>
      <c r="D48" s="182"/>
      <c r="E48" s="182"/>
      <c r="F48" s="182"/>
      <c r="G48" s="182"/>
      <c r="H48" s="182"/>
      <c r="I48" s="182"/>
      <c r="J48" s="182"/>
      <c r="K48" s="182"/>
      <c r="L48" s="182"/>
      <c r="M48" s="182"/>
      <c r="N48" s="182"/>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5"/>
    </row>
    <row r="49" spans="1:86" customFormat="1">
      <c r="B49" s="179" t="s">
        <v>154</v>
      </c>
      <c r="C49" s="180">
        <v>200504</v>
      </c>
      <c r="D49" s="180">
        <v>200505</v>
      </c>
      <c r="E49" s="180">
        <v>200506</v>
      </c>
      <c r="F49" s="180">
        <v>200507</v>
      </c>
      <c r="G49" s="180">
        <v>200508</v>
      </c>
      <c r="H49" s="180">
        <v>200509</v>
      </c>
      <c r="I49" s="180">
        <v>200510</v>
      </c>
      <c r="J49" s="180">
        <v>200511</v>
      </c>
      <c r="K49" s="180">
        <v>200512</v>
      </c>
      <c r="L49" s="180">
        <v>200601</v>
      </c>
      <c r="M49" s="180">
        <v>200602</v>
      </c>
      <c r="N49" s="180">
        <v>200603</v>
      </c>
      <c r="O49" s="180">
        <v>200604</v>
      </c>
      <c r="P49" s="180">
        <v>200605</v>
      </c>
      <c r="Q49" s="180">
        <v>200606</v>
      </c>
      <c r="R49" s="180">
        <v>200607</v>
      </c>
      <c r="S49" s="180">
        <v>200608</v>
      </c>
      <c r="T49" s="180">
        <v>200609</v>
      </c>
      <c r="U49" s="180">
        <v>200610</v>
      </c>
      <c r="V49" s="180">
        <v>200611</v>
      </c>
      <c r="W49" s="180">
        <v>200612</v>
      </c>
      <c r="X49" s="180">
        <v>200701</v>
      </c>
      <c r="Y49" s="180">
        <v>200702</v>
      </c>
      <c r="Z49" s="180">
        <v>200703</v>
      </c>
      <c r="AA49" s="180">
        <v>200704</v>
      </c>
      <c r="AB49" s="180">
        <v>200705</v>
      </c>
      <c r="AC49" s="180">
        <v>200706</v>
      </c>
      <c r="AD49" s="180">
        <v>200707</v>
      </c>
      <c r="AE49" s="180">
        <v>200708</v>
      </c>
      <c r="AF49" s="180">
        <v>200709</v>
      </c>
      <c r="AG49" s="180">
        <v>200710</v>
      </c>
      <c r="AH49" s="180">
        <v>200711</v>
      </c>
      <c r="AI49" s="180">
        <v>200712</v>
      </c>
      <c r="AJ49" s="180">
        <v>200801</v>
      </c>
      <c r="AK49" s="180">
        <v>200802</v>
      </c>
      <c r="AL49" s="180">
        <v>200803</v>
      </c>
      <c r="AM49" s="180">
        <v>200804</v>
      </c>
      <c r="AN49" s="180">
        <v>200805</v>
      </c>
      <c r="AO49" s="180">
        <v>200806</v>
      </c>
      <c r="AP49" s="180">
        <v>200807</v>
      </c>
      <c r="AQ49" s="180">
        <v>200808</v>
      </c>
      <c r="AR49" s="180">
        <v>200809</v>
      </c>
      <c r="AS49" s="180">
        <v>200810</v>
      </c>
      <c r="AT49" s="180">
        <v>200811</v>
      </c>
      <c r="AU49" s="180">
        <v>200812</v>
      </c>
      <c r="AV49" s="180">
        <v>200901</v>
      </c>
      <c r="AW49" s="180">
        <v>200902</v>
      </c>
      <c r="AX49" s="180">
        <v>200903</v>
      </c>
      <c r="AY49" s="180">
        <v>200904</v>
      </c>
      <c r="AZ49" s="180">
        <v>200905</v>
      </c>
      <c r="BA49" s="180">
        <v>200906</v>
      </c>
      <c r="BB49" s="180">
        <v>200907</v>
      </c>
      <c r="BC49" s="180">
        <v>200908</v>
      </c>
      <c r="BD49" s="180">
        <v>200909</v>
      </c>
      <c r="BE49" s="180">
        <v>200910</v>
      </c>
      <c r="BF49" s="180">
        <v>200911</v>
      </c>
      <c r="BG49" s="180">
        <v>200912</v>
      </c>
      <c r="BH49" s="180">
        <v>201001</v>
      </c>
      <c r="BI49" s="180">
        <v>201002</v>
      </c>
      <c r="BJ49" s="181">
        <v>201003</v>
      </c>
      <c r="BK49" s="175"/>
      <c r="BL49" s="175"/>
      <c r="BM49" s="175"/>
      <c r="BN49" s="175"/>
      <c r="BO49" s="175"/>
      <c r="BP49" s="175"/>
      <c r="BQ49" s="175"/>
      <c r="BR49" s="175"/>
      <c r="BS49" s="175"/>
      <c r="BT49" s="175"/>
      <c r="BU49" s="175"/>
      <c r="BV49" s="175"/>
      <c r="BW49" s="175"/>
      <c r="BX49" s="175"/>
      <c r="BY49" s="175"/>
      <c r="BZ49" s="175"/>
      <c r="CA49" s="175"/>
      <c r="CB49" s="175"/>
      <c r="CC49" s="175"/>
      <c r="CD49" s="186"/>
      <c r="CE49" s="186"/>
      <c r="CF49" s="186"/>
      <c r="CG49" s="186"/>
      <c r="CH49" s="186"/>
    </row>
    <row r="50" spans="1:86" customFormat="1">
      <c r="A50" t="s">
        <v>153</v>
      </c>
      <c r="B50" s="179"/>
      <c r="C50" s="187">
        <f>C47</f>
        <v>-4.7352343422361661E-3</v>
      </c>
      <c r="D50" s="187">
        <f t="shared" ref="D50:N50" si="15">D47</f>
        <v>3.8204807317903894E-3</v>
      </c>
      <c r="E50" s="187">
        <f t="shared" si="15"/>
        <v>6.2880619456920032E-3</v>
      </c>
      <c r="F50" s="187">
        <f t="shared" si="15"/>
        <v>1.048853873388348E-3</v>
      </c>
      <c r="G50" s="187">
        <f t="shared" si="15"/>
        <v>-9.1606377680525592E-4</v>
      </c>
      <c r="H50" s="187">
        <f t="shared" si="15"/>
        <v>-1.0731621848706038E-2</v>
      </c>
      <c r="I50" s="187">
        <f t="shared" si="15"/>
        <v>-2.0483918219934099E-2</v>
      </c>
      <c r="J50" s="187">
        <f t="shared" si="15"/>
        <v>-2.6585338064390049E-2</v>
      </c>
      <c r="K50" s="187">
        <f t="shared" si="15"/>
        <v>-1.9221480307788794E-2</v>
      </c>
      <c r="L50" s="187">
        <f t="shared" si="15"/>
        <v>-1.3077940896571492E-2</v>
      </c>
      <c r="M50" s="187">
        <f t="shared" si="15"/>
        <v>-1.0351303209272885E-2</v>
      </c>
      <c r="N50" s="187">
        <f t="shared" si="15"/>
        <v>-8.9486742322601037E-3</v>
      </c>
      <c r="O50" s="187">
        <f>C50</f>
        <v>-4.7352343422361661E-3</v>
      </c>
      <c r="P50" s="187">
        <f t="shared" ref="P50:BJ50" si="16">D50</f>
        <v>3.8204807317903894E-3</v>
      </c>
      <c r="Q50" s="187">
        <f t="shared" si="16"/>
        <v>6.2880619456920032E-3</v>
      </c>
      <c r="R50" s="187">
        <f t="shared" si="16"/>
        <v>1.048853873388348E-3</v>
      </c>
      <c r="S50" s="187">
        <f t="shared" si="16"/>
        <v>-9.1606377680525592E-4</v>
      </c>
      <c r="T50" s="187">
        <f t="shared" si="16"/>
        <v>-1.0731621848706038E-2</v>
      </c>
      <c r="U50" s="187">
        <f t="shared" si="16"/>
        <v>-2.0483918219934099E-2</v>
      </c>
      <c r="V50" s="187">
        <f t="shared" si="16"/>
        <v>-2.6585338064390049E-2</v>
      </c>
      <c r="W50" s="187">
        <f t="shared" si="16"/>
        <v>-1.9221480307788794E-2</v>
      </c>
      <c r="X50" s="187">
        <f t="shared" si="16"/>
        <v>-1.3077940896571492E-2</v>
      </c>
      <c r="Y50" s="187">
        <f t="shared" si="16"/>
        <v>-1.0351303209272885E-2</v>
      </c>
      <c r="Z50" s="187">
        <f t="shared" si="16"/>
        <v>-8.9486742322601037E-3</v>
      </c>
      <c r="AA50" s="187">
        <f t="shared" si="16"/>
        <v>-4.7352343422361661E-3</v>
      </c>
      <c r="AB50" s="187">
        <f t="shared" si="16"/>
        <v>3.8204807317903894E-3</v>
      </c>
      <c r="AC50" s="187">
        <f t="shared" si="16"/>
        <v>6.2880619456920032E-3</v>
      </c>
      <c r="AD50" s="187">
        <f t="shared" si="16"/>
        <v>1.048853873388348E-3</v>
      </c>
      <c r="AE50" s="187">
        <f t="shared" si="16"/>
        <v>-9.1606377680525592E-4</v>
      </c>
      <c r="AF50" s="187">
        <f t="shared" si="16"/>
        <v>-1.0731621848706038E-2</v>
      </c>
      <c r="AG50" s="187">
        <f t="shared" si="16"/>
        <v>-2.0483918219934099E-2</v>
      </c>
      <c r="AH50" s="187">
        <f t="shared" si="16"/>
        <v>-2.6585338064390049E-2</v>
      </c>
      <c r="AI50" s="187">
        <f t="shared" si="16"/>
        <v>-1.9221480307788794E-2</v>
      </c>
      <c r="AJ50" s="187">
        <f t="shared" si="16"/>
        <v>-1.3077940896571492E-2</v>
      </c>
      <c r="AK50" s="187">
        <f t="shared" si="16"/>
        <v>-1.0351303209272885E-2</v>
      </c>
      <c r="AL50" s="187">
        <f t="shared" si="16"/>
        <v>-8.9486742322601037E-3</v>
      </c>
      <c r="AM50" s="187">
        <f t="shared" si="16"/>
        <v>-4.7352343422361661E-3</v>
      </c>
      <c r="AN50" s="187">
        <f t="shared" si="16"/>
        <v>3.8204807317903894E-3</v>
      </c>
      <c r="AO50" s="187">
        <f t="shared" si="16"/>
        <v>6.2880619456920032E-3</v>
      </c>
      <c r="AP50" s="187">
        <f t="shared" si="16"/>
        <v>1.048853873388348E-3</v>
      </c>
      <c r="AQ50" s="187">
        <f t="shared" si="16"/>
        <v>-9.1606377680525592E-4</v>
      </c>
      <c r="AR50" s="187">
        <f t="shared" si="16"/>
        <v>-1.0731621848706038E-2</v>
      </c>
      <c r="AS50" s="187">
        <f t="shared" si="16"/>
        <v>-2.0483918219934099E-2</v>
      </c>
      <c r="AT50" s="187">
        <f t="shared" si="16"/>
        <v>-2.6585338064390049E-2</v>
      </c>
      <c r="AU50" s="187">
        <f t="shared" si="16"/>
        <v>-1.9221480307788794E-2</v>
      </c>
      <c r="AV50" s="187">
        <f t="shared" si="16"/>
        <v>-1.3077940896571492E-2</v>
      </c>
      <c r="AW50" s="187">
        <f t="shared" si="16"/>
        <v>-1.0351303209272885E-2</v>
      </c>
      <c r="AX50" s="187">
        <f t="shared" si="16"/>
        <v>-8.9486742322601037E-3</v>
      </c>
      <c r="AY50" s="187">
        <f t="shared" si="16"/>
        <v>-4.7352343422361661E-3</v>
      </c>
      <c r="AZ50" s="187">
        <f t="shared" si="16"/>
        <v>3.8204807317903894E-3</v>
      </c>
      <c r="BA50" s="187">
        <f t="shared" si="16"/>
        <v>6.2880619456920032E-3</v>
      </c>
      <c r="BB50" s="187">
        <f t="shared" si="16"/>
        <v>1.048853873388348E-3</v>
      </c>
      <c r="BC50" s="187">
        <f t="shared" si="16"/>
        <v>-9.1606377680525592E-4</v>
      </c>
      <c r="BD50" s="187">
        <f t="shared" si="16"/>
        <v>-1.0731621848706038E-2</v>
      </c>
      <c r="BE50" s="187">
        <f t="shared" si="16"/>
        <v>-2.0483918219934099E-2</v>
      </c>
      <c r="BF50" s="187">
        <f t="shared" si="16"/>
        <v>-2.6585338064390049E-2</v>
      </c>
      <c r="BG50" s="187">
        <f t="shared" si="16"/>
        <v>-1.9221480307788794E-2</v>
      </c>
      <c r="BH50" s="187">
        <f t="shared" si="16"/>
        <v>-1.3077940896571492E-2</v>
      </c>
      <c r="BI50" s="187">
        <f t="shared" si="16"/>
        <v>-1.0351303209272885E-2</v>
      </c>
      <c r="BJ50" s="188">
        <f t="shared" si="16"/>
        <v>-8.9486742322601037E-3</v>
      </c>
      <c r="BK50" s="175"/>
      <c r="BL50" s="175"/>
      <c r="BM50" s="175"/>
      <c r="BN50" s="175"/>
      <c r="BO50" s="175"/>
      <c r="BP50" s="175"/>
      <c r="BQ50" s="175"/>
      <c r="BR50" s="175"/>
      <c r="BS50" s="175"/>
      <c r="BT50" s="175"/>
      <c r="BU50" s="175"/>
      <c r="BV50" s="175"/>
      <c r="BW50" s="175"/>
      <c r="BX50" s="175"/>
      <c r="BY50" s="175"/>
      <c r="BZ50" s="175"/>
      <c r="CA50" s="175"/>
      <c r="CB50" s="175"/>
      <c r="CC50" s="175"/>
      <c r="CD50" s="186"/>
      <c r="CE50" s="186"/>
      <c r="CF50" s="186"/>
      <c r="CG50" s="186"/>
      <c r="CH50" s="186"/>
    </row>
    <row r="51" spans="1:86" customFormat="1">
      <c r="A51" t="s">
        <v>197</v>
      </c>
      <c r="B51" s="179"/>
      <c r="C51" s="189">
        <f t="shared" ref="C51:AH51" si="17">C6*C50</f>
        <v>-4.8832435620714421</v>
      </c>
      <c r="D51" s="189">
        <f t="shared" si="17"/>
        <v>3.6355427210066118</v>
      </c>
      <c r="E51" s="189">
        <f t="shared" si="17"/>
        <v>5.2846821890798763</v>
      </c>
      <c r="F51" s="189">
        <f t="shared" si="17"/>
        <v>0.88815267832327882</v>
      </c>
      <c r="G51" s="189">
        <f t="shared" si="17"/>
        <v>-0.76804435962150908</v>
      </c>
      <c r="H51" s="189">
        <f t="shared" si="17"/>
        <v>-9.4788874354410364</v>
      </c>
      <c r="I51" s="189">
        <f t="shared" si="17"/>
        <v>-22.050261994457802</v>
      </c>
      <c r="J51" s="189">
        <f t="shared" si="17"/>
        <v>-34.777689744946038</v>
      </c>
      <c r="K51" s="189">
        <f t="shared" si="17"/>
        <v>-26.973407208518477</v>
      </c>
      <c r="L51" s="189">
        <f t="shared" si="17"/>
        <v>-18.201865061907306</v>
      </c>
      <c r="M51" s="189">
        <f t="shared" si="17"/>
        <v>-12.56779671156486</v>
      </c>
      <c r="N51" s="189">
        <f t="shared" si="17"/>
        <v>-11.694422792967169</v>
      </c>
      <c r="O51" s="189">
        <f t="shared" si="17"/>
        <v>-4.8967389799468153</v>
      </c>
      <c r="P51" s="189">
        <f t="shared" si="17"/>
        <v>3.4680069999561396</v>
      </c>
      <c r="Q51" s="189">
        <f t="shared" si="17"/>
        <v>5.2811168579566692</v>
      </c>
      <c r="R51" s="189">
        <f t="shared" si="17"/>
        <v>0.87881053687300881</v>
      </c>
      <c r="S51" s="189">
        <f t="shared" si="17"/>
        <v>-0.77244787819661198</v>
      </c>
      <c r="T51" s="189">
        <f t="shared" si="17"/>
        <v>-9.4300585560294241</v>
      </c>
      <c r="U51" s="189">
        <f t="shared" si="17"/>
        <v>-21.611844692796552</v>
      </c>
      <c r="V51" s="189">
        <f t="shared" si="17"/>
        <v>-32.743007481526007</v>
      </c>
      <c r="W51" s="189">
        <f t="shared" si="17"/>
        <v>-24.99853465725533</v>
      </c>
      <c r="X51" s="189">
        <f t="shared" si="17"/>
        <v>-16.707213352719943</v>
      </c>
      <c r="Y51" s="189">
        <f t="shared" si="17"/>
        <v>-11.745033727279013</v>
      </c>
      <c r="Z51" s="189">
        <f t="shared" si="17"/>
        <v>-10.637485930720695</v>
      </c>
      <c r="AA51" s="189">
        <f t="shared" si="17"/>
        <v>-4.6442610200531247</v>
      </c>
      <c r="AB51" s="189">
        <f t="shared" si="17"/>
        <v>3.4099930000439027</v>
      </c>
      <c r="AC51" s="189">
        <f t="shared" si="17"/>
        <v>4.9688831420433317</v>
      </c>
      <c r="AD51" s="189">
        <f t="shared" si="17"/>
        <v>0.85718946312698141</v>
      </c>
      <c r="AE51" s="189">
        <f t="shared" si="17"/>
        <v>-0.75055212180341269</v>
      </c>
      <c r="AF51" s="189">
        <f t="shared" si="17"/>
        <v>-9.434941443970585</v>
      </c>
      <c r="AG51" s="189">
        <f t="shared" si="17"/>
        <v>-21.039155307203632</v>
      </c>
      <c r="AH51" s="189">
        <f t="shared" si="17"/>
        <v>-32.590992518473826</v>
      </c>
      <c r="AI51" s="189">
        <f t="shared" ref="AI51:BJ51" si="18">AI6*AI50</f>
        <v>-25.81846534274468</v>
      </c>
      <c r="AJ51" s="189">
        <f t="shared" si="18"/>
        <v>-17.579786647280091</v>
      </c>
      <c r="AK51" s="189">
        <f t="shared" si="18"/>
        <v>-12.667966272720994</v>
      </c>
      <c r="AL51" s="189">
        <f t="shared" si="18"/>
        <v>-11.039514069279212</v>
      </c>
      <c r="AM51" s="189">
        <f t="shared" si="18"/>
        <v>-4.8007983969387684</v>
      </c>
      <c r="AN51" s="189">
        <f t="shared" si="18"/>
        <v>3.2863469616402385</v>
      </c>
      <c r="AO51" s="189">
        <f t="shared" si="18"/>
        <v>4.9353551957489019</v>
      </c>
      <c r="AP51" s="189">
        <f t="shared" si="18"/>
        <v>0.85144803702405358</v>
      </c>
      <c r="AQ51" s="189">
        <f t="shared" si="18"/>
        <v>-0.74530399242609546</v>
      </c>
      <c r="AR51" s="189">
        <f t="shared" si="18"/>
        <v>-9.4205610706933189</v>
      </c>
      <c r="AS51" s="189">
        <f t="shared" si="18"/>
        <v>-21.710679598207729</v>
      </c>
      <c r="AT51" s="189">
        <f t="shared" si="18"/>
        <v>-33.086383707965673</v>
      </c>
      <c r="AU51" s="189">
        <f t="shared" si="18"/>
        <v>-26.424941489416028</v>
      </c>
      <c r="AV51" s="189">
        <f t="shared" si="18"/>
        <v>-17.599429714506741</v>
      </c>
      <c r="AW51" s="189">
        <f t="shared" si="18"/>
        <v>-12.154924631759801</v>
      </c>
      <c r="AX51" s="189">
        <f t="shared" si="18"/>
        <v>-10.673674369315956</v>
      </c>
      <c r="AY51" s="189">
        <f t="shared" si="18"/>
        <v>-4.5457113229225055</v>
      </c>
      <c r="AZ51" s="189">
        <f t="shared" si="18"/>
        <v>3.3556352001919891</v>
      </c>
      <c r="BA51" s="189">
        <f t="shared" si="18"/>
        <v>4.9280987722635734</v>
      </c>
      <c r="BB51" s="189">
        <f t="shared" si="18"/>
        <v>0.8392876252159891</v>
      </c>
      <c r="BC51" s="189">
        <f t="shared" si="18"/>
        <v>-0.7297428170495045</v>
      </c>
      <c r="BD51" s="189">
        <f t="shared" si="18"/>
        <v>-8.9884093904677744</v>
      </c>
      <c r="BE51" s="189">
        <f t="shared" si="18"/>
        <v>-20.396267533871001</v>
      </c>
      <c r="BF51" s="189">
        <f t="shared" si="18"/>
        <v>-30.882671865132249</v>
      </c>
      <c r="BG51" s="189">
        <f t="shared" si="18"/>
        <v>-25.50221432724063</v>
      </c>
      <c r="BH51" s="189">
        <f t="shared" si="18"/>
        <v>-17.336314621608619</v>
      </c>
      <c r="BI51" s="189">
        <f t="shared" si="18"/>
        <v>-12.189311661021007</v>
      </c>
      <c r="BJ51" s="189">
        <f t="shared" si="18"/>
        <v>-10.307190364807974</v>
      </c>
      <c r="BK51" s="175"/>
      <c r="BL51" s="175"/>
      <c r="BM51" s="175"/>
      <c r="BN51" s="175"/>
      <c r="BO51" s="175"/>
      <c r="BP51" s="175"/>
      <c r="BQ51" s="175"/>
      <c r="BR51" s="175"/>
      <c r="BS51" s="175"/>
      <c r="BT51" s="175"/>
      <c r="BU51" s="175"/>
      <c r="BV51" s="175"/>
      <c r="BW51" s="175"/>
      <c r="BX51" s="175"/>
      <c r="BY51" s="175"/>
      <c r="BZ51" s="175"/>
      <c r="CA51" s="175"/>
      <c r="CB51" s="175"/>
      <c r="CC51" s="175"/>
      <c r="CD51" s="186"/>
      <c r="CE51" s="186"/>
      <c r="CF51" s="186"/>
      <c r="CG51" s="186"/>
      <c r="CH51" s="186"/>
    </row>
    <row r="52" spans="1:86" customFormat="1" ht="13.5" thickBot="1">
      <c r="A52" t="s">
        <v>198</v>
      </c>
      <c r="B52" s="190" t="s">
        <v>155</v>
      </c>
      <c r="C52" s="191">
        <f t="shared" ref="C52:AH52" si="19">C41-C51</f>
        <v>4.9572435620712838</v>
      </c>
      <c r="D52" s="191">
        <f t="shared" si="19"/>
        <v>-5.7035427210065954</v>
      </c>
      <c r="E52" s="191">
        <f t="shared" si="19"/>
        <v>-12.903682189079905</v>
      </c>
      <c r="F52" s="191">
        <f t="shared" si="19"/>
        <v>-11.454152678323309</v>
      </c>
      <c r="G52" s="191">
        <f t="shared" si="19"/>
        <v>-5.1319556403784681</v>
      </c>
      <c r="H52" s="191">
        <f t="shared" si="19"/>
        <v>0.80088743544103913</v>
      </c>
      <c r="I52" s="191">
        <f t="shared" si="19"/>
        <v>5.0261994457802217E-2</v>
      </c>
      <c r="J52" s="191">
        <f t="shared" si="19"/>
        <v>-6.895310255053964</v>
      </c>
      <c r="K52" s="191">
        <f t="shared" si="19"/>
        <v>-18.546592791481505</v>
      </c>
      <c r="L52" s="191">
        <f t="shared" si="19"/>
        <v>-21.163134938092703</v>
      </c>
      <c r="M52" s="191">
        <f t="shared" si="19"/>
        <v>-10.930203288435187</v>
      </c>
      <c r="N52" s="191">
        <f t="shared" si="19"/>
        <v>-3.9825772070329659</v>
      </c>
      <c r="O52" s="191">
        <f t="shared" si="19"/>
        <v>2.6237389799469044</v>
      </c>
      <c r="P52" s="191">
        <f t="shared" si="19"/>
        <v>-4.7110069999560782</v>
      </c>
      <c r="Q52" s="191">
        <f t="shared" si="19"/>
        <v>-16.609116857956757</v>
      </c>
      <c r="R52" s="191">
        <f t="shared" si="19"/>
        <v>-19.037810536873</v>
      </c>
      <c r="S52" s="191">
        <f t="shared" si="19"/>
        <v>-13.861552121803403</v>
      </c>
      <c r="T52" s="191">
        <f t="shared" si="19"/>
        <v>-9.0109414439706068</v>
      </c>
      <c r="U52" s="191">
        <f t="shared" si="19"/>
        <v>-5.9861553072036315</v>
      </c>
      <c r="V52" s="191">
        <f t="shared" si="19"/>
        <v>-0.35999251847383107</v>
      </c>
      <c r="W52" s="191">
        <f t="shared" si="19"/>
        <v>10.834534657255343</v>
      </c>
      <c r="X52" s="191">
        <f t="shared" si="19"/>
        <v>14.379213352719969</v>
      </c>
      <c r="Y52" s="191">
        <f t="shared" si="19"/>
        <v>7.7720337272790569</v>
      </c>
      <c r="Z52" s="191">
        <f t="shared" si="19"/>
        <v>-1.5085140692792631</v>
      </c>
      <c r="AA52" s="191">
        <f t="shared" si="19"/>
        <v>-2.6237389799469044</v>
      </c>
      <c r="AB52" s="191">
        <f t="shared" si="19"/>
        <v>4.7110069999560782</v>
      </c>
      <c r="AC52" s="191">
        <f t="shared" si="19"/>
        <v>16.609116857956757</v>
      </c>
      <c r="AD52" s="191">
        <f t="shared" si="19"/>
        <v>19.037810536873</v>
      </c>
      <c r="AE52" s="191">
        <f t="shared" si="19"/>
        <v>13.861552121803403</v>
      </c>
      <c r="AF52" s="191">
        <f t="shared" si="19"/>
        <v>9.0109414439706068</v>
      </c>
      <c r="AG52" s="191">
        <f t="shared" si="19"/>
        <v>5.9861553072036351</v>
      </c>
      <c r="AH52" s="191">
        <f t="shared" si="19"/>
        <v>0.35999251847383107</v>
      </c>
      <c r="AI52" s="191">
        <f t="shared" ref="AI52:BJ52" si="20">AI41-AI51</f>
        <v>-10.83453465725534</v>
      </c>
      <c r="AJ52" s="191">
        <f t="shared" si="20"/>
        <v>-14.379213352719969</v>
      </c>
      <c r="AK52" s="191">
        <f t="shared" si="20"/>
        <v>-7.7720337272790605</v>
      </c>
      <c r="AL52" s="191">
        <f t="shared" si="20"/>
        <v>1.5085140692792631</v>
      </c>
      <c r="AM52" s="191">
        <f t="shared" si="20"/>
        <v>10.228798396938766</v>
      </c>
      <c r="AN52" s="191">
        <f t="shared" si="20"/>
        <v>12.378653038359726</v>
      </c>
      <c r="AO52" s="191">
        <f t="shared" si="20"/>
        <v>10.787644804251169</v>
      </c>
      <c r="AP52" s="191">
        <f t="shared" si="20"/>
        <v>9.3235519629760155</v>
      </c>
      <c r="AQ52" s="191">
        <f t="shared" si="20"/>
        <v>1.2723039924260253</v>
      </c>
      <c r="AR52" s="191">
        <f t="shared" si="20"/>
        <v>1.615561070693369</v>
      </c>
      <c r="AS52" s="191">
        <f t="shared" si="20"/>
        <v>-7.7483204017921032</v>
      </c>
      <c r="AT52" s="191">
        <f t="shared" si="20"/>
        <v>-22.196616292034456</v>
      </c>
      <c r="AU52" s="191">
        <f t="shared" si="20"/>
        <v>-49.936058510583848</v>
      </c>
      <c r="AV52" s="191">
        <f t="shared" si="20"/>
        <v>-56.375570285493168</v>
      </c>
      <c r="AW52" s="191">
        <f t="shared" si="20"/>
        <v>-45.84307536824025</v>
      </c>
      <c r="AX52" s="191">
        <f t="shared" si="20"/>
        <v>-38.39632563068421</v>
      </c>
      <c r="AY52" s="191">
        <f t="shared" si="20"/>
        <v>-19.064288677077506</v>
      </c>
      <c r="AZ52" s="191">
        <f t="shared" si="20"/>
        <v>-11.459635200191917</v>
      </c>
      <c r="BA52" s="191">
        <f t="shared" si="20"/>
        <v>-10.297098772263489</v>
      </c>
      <c r="BB52" s="191">
        <f t="shared" si="20"/>
        <v>-5.0442876252160298</v>
      </c>
      <c r="BC52" s="191">
        <f t="shared" si="20"/>
        <v>1.1797428170495499</v>
      </c>
      <c r="BD52" s="191">
        <f t="shared" si="20"/>
        <v>1.4484093904678108</v>
      </c>
      <c r="BE52" s="191">
        <f t="shared" si="20"/>
        <v>-2.1927324661290548</v>
      </c>
      <c r="BF52" s="191">
        <f t="shared" si="20"/>
        <v>-6.2473281348678604</v>
      </c>
      <c r="BG52" s="191">
        <f t="shared" si="20"/>
        <v>-13.335785672759563</v>
      </c>
      <c r="BH52" s="191">
        <f t="shared" si="20"/>
        <v>-16.854685378391412</v>
      </c>
      <c r="BI52" s="191">
        <f t="shared" si="20"/>
        <v>-17.83368833897913</v>
      </c>
      <c r="BJ52" s="192">
        <f t="shared" si="20"/>
        <v>-15.269809635192024</v>
      </c>
      <c r="BK52" s="173"/>
    </row>
    <row r="53" spans="1:86" customFormat="1">
      <c r="B53" s="193" t="s">
        <v>156</v>
      </c>
      <c r="C53" s="194" t="s">
        <v>157</v>
      </c>
      <c r="D53" s="194" t="s">
        <v>158</v>
      </c>
      <c r="E53" s="194" t="s">
        <v>159</v>
      </c>
      <c r="F53" s="194" t="s">
        <v>160</v>
      </c>
      <c r="G53" s="195" t="s">
        <v>161</v>
      </c>
    </row>
    <row r="54" spans="1:86" customFormat="1">
      <c r="A54" t="s">
        <v>235</v>
      </c>
      <c r="B54" s="179" t="s">
        <v>236</v>
      </c>
      <c r="C54" s="196">
        <f>SUM(C52:N52)</f>
        <v>-90.902758716914491</v>
      </c>
      <c r="D54" s="196">
        <f>SUM(O52:Z52)</f>
        <v>-35.475569138315294</v>
      </c>
      <c r="E54" s="196">
        <f>SUM(AA52:AL52)</f>
        <v>35.475569138315308</v>
      </c>
      <c r="F54" s="196">
        <f>SUM(AM52:AX52)</f>
        <v>-174.88945322318295</v>
      </c>
      <c r="G54" s="197">
        <f>SUM(AY52:BJ52)</f>
        <v>-114.97118769355062</v>
      </c>
      <c r="H54" s="175" t="s">
        <v>162</v>
      </c>
      <c r="I54" s="175"/>
    </row>
    <row r="55" spans="1:86" customFormat="1" ht="13.5" thickBot="1">
      <c r="B55" s="190" t="s">
        <v>163</v>
      </c>
      <c r="C55" s="198"/>
      <c r="D55" s="199"/>
      <c r="E55" s="199"/>
      <c r="F55" s="199"/>
      <c r="G55" s="200"/>
    </row>
    <row r="57" spans="1:86" ht="13.5" thickBot="1"/>
    <row r="58" spans="1:86" customFormat="1">
      <c r="A58" s="175" t="s">
        <v>171</v>
      </c>
      <c r="B58" s="222" t="s">
        <v>211</v>
      </c>
      <c r="C58" s="223"/>
      <c r="D58" s="223"/>
      <c r="E58" s="223"/>
      <c r="F58" s="223"/>
      <c r="G58" s="224"/>
    </row>
    <row r="59" spans="1:86" customFormat="1">
      <c r="B59" s="225" t="s">
        <v>173</v>
      </c>
      <c r="C59" s="226">
        <f>SUM(C16:N16)</f>
        <v>22973.11</v>
      </c>
      <c r="D59" s="226">
        <f>SUM(O16:Z16)</f>
        <v>22241.873</v>
      </c>
      <c r="E59" s="226">
        <f>SUM(AA16:AL16)</f>
        <v>22304.836999999996</v>
      </c>
      <c r="F59" s="226">
        <f>SUM(AM16:AX16)</f>
        <v>22176.124</v>
      </c>
      <c r="G59" s="227">
        <f>SUM(AY16:BJ16)</f>
        <v>21586.173000000003</v>
      </c>
    </row>
    <row r="60" spans="1:86" customFormat="1">
      <c r="A60" t="s">
        <v>174</v>
      </c>
      <c r="B60" s="225" t="s">
        <v>175</v>
      </c>
      <c r="C60" s="226">
        <f>SUM(C15:N15)</f>
        <v>21664.221000000001</v>
      </c>
      <c r="D60" s="226">
        <f>SUM(O15:Z15)</f>
        <v>20945.837</v>
      </c>
      <c r="E60" s="226">
        <f>SUM(AA15:AL15)</f>
        <v>21097.967000000001</v>
      </c>
      <c r="F60" s="226">
        <f>SUM(AM15:AX15)</f>
        <v>20754.57</v>
      </c>
      <c r="G60" s="227">
        <f>SUM(AY15:BJ15)</f>
        <v>20079.152000000002</v>
      </c>
      <c r="I60" s="23"/>
      <c r="J60" s="23"/>
      <c r="K60" s="23"/>
      <c r="L60" s="23"/>
      <c r="M60" s="23"/>
    </row>
    <row r="61" spans="1:86" customFormat="1">
      <c r="A61" t="s">
        <v>176</v>
      </c>
      <c r="B61" s="225" t="s">
        <v>177</v>
      </c>
      <c r="C61" s="226">
        <f>C59-C60</f>
        <v>1308.8889999999992</v>
      </c>
      <c r="D61" s="226">
        <f t="shared" ref="D61:F61" si="21">D59-D60</f>
        <v>1296.0360000000001</v>
      </c>
      <c r="E61" s="226">
        <f t="shared" si="21"/>
        <v>1206.8699999999953</v>
      </c>
      <c r="F61" s="226">
        <f t="shared" si="21"/>
        <v>1421.5540000000001</v>
      </c>
      <c r="G61" s="227">
        <f>G59-G60</f>
        <v>1507.0210000000006</v>
      </c>
      <c r="I61" s="277"/>
      <c r="J61" s="277"/>
      <c r="K61" s="277"/>
      <c r="L61" s="277"/>
      <c r="M61" s="277"/>
    </row>
    <row r="62" spans="1:86" customFormat="1">
      <c r="A62" t="s">
        <v>178</v>
      </c>
      <c r="B62" s="228" t="s">
        <v>179</v>
      </c>
      <c r="C62" s="226">
        <f>SUMPRODUCT(C19:N19,C16:N16)</f>
        <v>1086.3989999999992</v>
      </c>
      <c r="D62" s="226">
        <f>SUMPRODUCT(O19:Z19,O16:Z16)</f>
        <v>1136.6459999999995</v>
      </c>
      <c r="E62" s="226">
        <f>SUMPRODUCT(AA19:AL19,AA16:AL16)</f>
        <v>1116.0160000000001</v>
      </c>
      <c r="F62" s="226">
        <f>SUMPRODUCT(AM19:AX19,AM16:AX16)</f>
        <v>1119.1209999999996</v>
      </c>
      <c r="G62" s="227">
        <f>SUMPRODUCT(AY19:BJ19,AY16:BJ16)</f>
        <v>1270.2950000000005</v>
      </c>
      <c r="I62" s="277"/>
      <c r="J62" s="331" t="s">
        <v>243</v>
      </c>
      <c r="K62" s="277"/>
      <c r="L62" s="277"/>
      <c r="M62" s="277"/>
    </row>
    <row r="63" spans="1:86" customFormat="1">
      <c r="A63" t="s">
        <v>180</v>
      </c>
      <c r="B63" s="229" t="s">
        <v>181</v>
      </c>
      <c r="C63" s="230">
        <f>C62/C59</f>
        <v>4.7290027340660415E-2</v>
      </c>
      <c r="D63" s="230">
        <f t="shared" ref="D63:G63" si="22">D62/D59</f>
        <v>5.1103879605822744E-2</v>
      </c>
      <c r="E63" s="230">
        <f t="shared" si="22"/>
        <v>5.0034707718330344E-2</v>
      </c>
      <c r="F63" s="230">
        <f t="shared" si="22"/>
        <v>5.046513087679342E-2</v>
      </c>
      <c r="G63" s="231">
        <f t="shared" si="22"/>
        <v>5.8847624356573092E-2</v>
      </c>
      <c r="H63" s="232"/>
      <c r="I63" s="277"/>
      <c r="J63" s="277"/>
      <c r="K63" s="277"/>
      <c r="L63" s="277"/>
      <c r="M63" s="277"/>
    </row>
    <row r="64" spans="1:86" customFormat="1">
      <c r="A64" t="s">
        <v>182</v>
      </c>
      <c r="B64" s="229" t="s">
        <v>202</v>
      </c>
      <c r="C64" s="335">
        <f>SUM($D$62:$E$62)/SUM($D$59:$E$59)</f>
        <v>5.0568538058141661E-2</v>
      </c>
      <c r="D64" s="335">
        <f t="shared" ref="D64:G64" si="23">SUM($D$62:$E$62)/SUM($D$59:$E$59)</f>
        <v>5.0568538058141661E-2</v>
      </c>
      <c r="E64" s="335">
        <f t="shared" si="23"/>
        <v>5.0568538058141661E-2</v>
      </c>
      <c r="F64" s="335">
        <f t="shared" si="23"/>
        <v>5.0568538058141661E-2</v>
      </c>
      <c r="G64" s="336">
        <f t="shared" si="23"/>
        <v>5.0568538058141661E-2</v>
      </c>
      <c r="H64" s="232"/>
      <c r="I64" s="277"/>
      <c r="J64" s="330">
        <f>SUM($D$62:$E$62)/(SUM($D$59:$E$59)-SUM($D$62:$E$62))</f>
        <v>5.326191524632496E-2</v>
      </c>
      <c r="K64" s="330">
        <f t="shared" ref="K64:N64" si="24">SUM($D$62:$E$62)/(SUM($D$59:$E$59)-SUM($D$62:$E$62))</f>
        <v>5.326191524632496E-2</v>
      </c>
      <c r="L64" s="330">
        <f t="shared" si="24"/>
        <v>5.326191524632496E-2</v>
      </c>
      <c r="M64" s="330">
        <f t="shared" si="24"/>
        <v>5.326191524632496E-2</v>
      </c>
      <c r="N64" s="330">
        <f t="shared" si="24"/>
        <v>5.326191524632496E-2</v>
      </c>
    </row>
    <row r="65" spans="1:14" customFormat="1">
      <c r="B65" s="229" t="s">
        <v>183</v>
      </c>
      <c r="C65" s="337">
        <f>C59*(1-C64)</f>
        <v>21811.393412651127</v>
      </c>
      <c r="D65" s="337">
        <f>D59*(1-D64)</f>
        <v>21117.133998715148</v>
      </c>
      <c r="E65" s="337">
        <f>E59*(1-E64)</f>
        <v>21176.914001284851</v>
      </c>
      <c r="F65" s="337">
        <f>F59*(1-F64)</f>
        <v>21054.70982952393</v>
      </c>
      <c r="G65" s="338">
        <f>G59*(1-G64)</f>
        <v>20494.591789119873</v>
      </c>
      <c r="I65" s="277"/>
      <c r="J65" s="278">
        <f>C59/(1+J64)</f>
        <v>21811.393412651127</v>
      </c>
      <c r="K65" s="278">
        <f>D59/(1+K64)</f>
        <v>21117.133998715148</v>
      </c>
      <c r="L65" s="278">
        <f>E59/(1+L64)</f>
        <v>21176.914001284851</v>
      </c>
      <c r="M65" s="278">
        <f>F59/(1+M64)</f>
        <v>21054.70982952393</v>
      </c>
      <c r="N65" s="278">
        <f>G59/(1+N64)</f>
        <v>20494.591789119873</v>
      </c>
    </row>
    <row r="66" spans="1:14" customFormat="1">
      <c r="B66" s="229" t="s">
        <v>184</v>
      </c>
      <c r="C66" s="226">
        <f>C59-C65</f>
        <v>1161.7165873488739</v>
      </c>
      <c r="D66" s="226">
        <f>D59-D65</f>
        <v>1124.7390012848518</v>
      </c>
      <c r="E66" s="226">
        <f>E59-E65</f>
        <v>1127.9229987151448</v>
      </c>
      <c r="F66" s="226">
        <f>F59-F65</f>
        <v>1121.4141704760696</v>
      </c>
      <c r="G66" s="227">
        <f>G59-G65</f>
        <v>1091.5812108801292</v>
      </c>
      <c r="I66" s="278"/>
      <c r="J66" s="277"/>
      <c r="K66" s="277"/>
      <c r="L66" s="277"/>
      <c r="M66" s="277"/>
      <c r="N66" s="277"/>
    </row>
    <row r="67" spans="1:14" customFormat="1" ht="13.5" thickBot="1">
      <c r="B67" s="275" t="s">
        <v>203</v>
      </c>
      <c r="C67" s="233">
        <f>C66-C62</f>
        <v>75.317587348874667</v>
      </c>
      <c r="D67" s="233">
        <f>D66-D62</f>
        <v>-11.906998715147665</v>
      </c>
      <c r="E67" s="233">
        <f>E66-E62</f>
        <v>11.906998715144709</v>
      </c>
      <c r="F67" s="233">
        <f>F66-F62</f>
        <v>2.2931704760699176</v>
      </c>
      <c r="G67" s="234">
        <f>G66-G62</f>
        <v>-178.71378911987131</v>
      </c>
      <c r="I67" s="23"/>
      <c r="J67" s="23"/>
      <c r="K67" s="23"/>
      <c r="L67" s="23"/>
      <c r="M67" s="23"/>
    </row>
    <row r="68" spans="1:14" customFormat="1">
      <c r="B68" s="222" t="s">
        <v>172</v>
      </c>
      <c r="C68" s="279"/>
      <c r="D68" s="279"/>
      <c r="E68" s="279"/>
      <c r="F68" s="279"/>
      <c r="G68" s="280"/>
      <c r="I68" s="23"/>
      <c r="J68" s="23"/>
      <c r="K68" s="23"/>
      <c r="L68" s="23"/>
      <c r="M68" s="23"/>
    </row>
    <row r="69" spans="1:14" customFormat="1">
      <c r="B69" s="281" t="s">
        <v>204</v>
      </c>
      <c r="C69" s="282">
        <f>SUM(C17:N17)</f>
        <v>8794.2870000000003</v>
      </c>
      <c r="D69" s="282">
        <f>SUM(O17:Z17)</f>
        <v>8575.5850000000009</v>
      </c>
      <c r="E69" s="282">
        <f>SUM(AA17:AL17)</f>
        <v>8611.6099999999988</v>
      </c>
      <c r="F69" s="282">
        <f>SUM(AM17:AX17)</f>
        <v>8502.9470000000001</v>
      </c>
      <c r="G69" s="283">
        <f>SUM(AY17:BJ17)</f>
        <v>8120.3760000000002</v>
      </c>
    </row>
    <row r="70" spans="1:14" customFormat="1">
      <c r="A70" t="s">
        <v>210</v>
      </c>
      <c r="B70" s="276" t="s">
        <v>205</v>
      </c>
      <c r="C70" s="226">
        <f>SUM(C6:N6)</f>
        <v>13092.424000000001</v>
      </c>
      <c r="D70" s="226">
        <f>SUM(O6:Z6)</f>
        <v>12529.642</v>
      </c>
      <c r="E70" s="226">
        <f>SUM(AA6:AL6)</f>
        <v>12577.210999999999</v>
      </c>
      <c r="F70" s="226">
        <f>SUM(AM6:AX6)</f>
        <v>12554.056</v>
      </c>
      <c r="G70" s="227">
        <f>SUM(AY6:BJ6)</f>
        <v>12195.501999999999</v>
      </c>
    </row>
    <row r="71" spans="1:14" customFormat="1">
      <c r="B71" s="276" t="s">
        <v>206</v>
      </c>
      <c r="C71" s="230">
        <f>(C60-SUM(C69:C70))/C70</f>
        <v>-1.6993797328898115E-2</v>
      </c>
      <c r="D71" s="230">
        <f t="shared" ref="D71:G71" si="25">(D60-SUM(D69:D70))/D70</f>
        <v>-1.2721033849171382E-2</v>
      </c>
      <c r="E71" s="230">
        <f t="shared" si="25"/>
        <v>-7.2237000715019992E-3</v>
      </c>
      <c r="F71" s="230">
        <f t="shared" si="25"/>
        <v>-2.409046128199531E-2</v>
      </c>
      <c r="G71" s="231">
        <f t="shared" si="25"/>
        <v>-1.9410927077868147E-2</v>
      </c>
    </row>
    <row r="72" spans="1:14" customFormat="1">
      <c r="B72" s="276" t="s">
        <v>207</v>
      </c>
      <c r="C72" s="230">
        <f>AVERAGE($D$71:$E$71)</f>
        <v>-9.9723669603366902E-3</v>
      </c>
      <c r="D72" s="230">
        <f t="shared" ref="D72:G72" si="26">AVERAGE($D$71:$E$71)</f>
        <v>-9.9723669603366902E-3</v>
      </c>
      <c r="E72" s="230">
        <f t="shared" si="26"/>
        <v>-9.9723669603366902E-3</v>
      </c>
      <c r="F72" s="230">
        <f t="shared" si="26"/>
        <v>-9.9723669603366902E-3</v>
      </c>
      <c r="G72" s="231">
        <f t="shared" si="26"/>
        <v>-9.9723669603366902E-3</v>
      </c>
    </row>
    <row r="73" spans="1:14" customFormat="1" ht="13.5" thickBot="1">
      <c r="B73" s="275" t="s">
        <v>208</v>
      </c>
      <c r="C73" s="284">
        <f>-(C72-C71)*C70</f>
        <v>-91.927543471682455</v>
      </c>
      <c r="D73" s="284">
        <f t="shared" ref="D73:G73" si="27">-(D72-D71)*D70</f>
        <v>-34.439812094352483</v>
      </c>
      <c r="E73" s="284">
        <f t="shared" si="27"/>
        <v>34.570563429587452</v>
      </c>
      <c r="F73" s="284">
        <f t="shared" si="27"/>
        <v>-177.23934672738432</v>
      </c>
      <c r="G73" s="285">
        <f t="shared" si="27"/>
        <v>-115.1079787904751</v>
      </c>
      <c r="H73" t="s">
        <v>162</v>
      </c>
    </row>
    <row r="74" spans="1:14" customFormat="1" ht="13.5" thickBot="1">
      <c r="B74" s="286" t="s">
        <v>209</v>
      </c>
      <c r="C74" s="287"/>
      <c r="D74" s="287"/>
      <c r="E74" s="287"/>
      <c r="F74" s="287"/>
      <c r="G74" s="288">
        <f>G67+G73</f>
        <v>-293.82176791034641</v>
      </c>
    </row>
    <row r="75" spans="1:14" customFormat="1" ht="18.75" thickBot="1">
      <c r="A75" s="170" t="s">
        <v>185</v>
      </c>
    </row>
    <row r="76" spans="1:14" customFormat="1" ht="13.5" thickBot="1">
      <c r="B76" s="235" t="s">
        <v>186</v>
      </c>
      <c r="C76" s="236" t="s">
        <v>157</v>
      </c>
      <c r="D76" s="237" t="s">
        <v>158</v>
      </c>
      <c r="E76" s="237" t="s">
        <v>159</v>
      </c>
      <c r="F76" s="237" t="s">
        <v>160</v>
      </c>
      <c r="G76" s="238" t="s">
        <v>161</v>
      </c>
    </row>
    <row r="77" spans="1:14" customFormat="1">
      <c r="B77" s="239" t="s">
        <v>187</v>
      </c>
      <c r="C77" s="240">
        <f>C67</f>
        <v>75.317587348874667</v>
      </c>
      <c r="D77" s="241">
        <f>D67</f>
        <v>-11.906998715147665</v>
      </c>
      <c r="E77" s="241">
        <f>E67</f>
        <v>11.906998715144709</v>
      </c>
      <c r="F77" s="241">
        <f>F67</f>
        <v>2.2931704760699176</v>
      </c>
      <c r="G77" s="242">
        <f>G31</f>
        <v>-177.42091372087543</v>
      </c>
    </row>
    <row r="78" spans="1:14" customFormat="1">
      <c r="B78" s="243" t="s">
        <v>188</v>
      </c>
      <c r="C78" s="244">
        <f>C54</f>
        <v>-90.902758716914491</v>
      </c>
      <c r="D78" s="245">
        <f t="shared" ref="D78:G78" si="28">D54</f>
        <v>-35.475569138315294</v>
      </c>
      <c r="E78" s="245">
        <f t="shared" si="28"/>
        <v>35.475569138315308</v>
      </c>
      <c r="F78" s="245">
        <f t="shared" si="28"/>
        <v>-174.88945322318295</v>
      </c>
      <c r="G78" s="246">
        <f t="shared" si="28"/>
        <v>-114.97118769355062</v>
      </c>
    </row>
    <row r="79" spans="1:14" customFormat="1" ht="13.5" thickBot="1">
      <c r="B79" s="247" t="s">
        <v>189</v>
      </c>
      <c r="C79" s="248">
        <f>SUM(C77:C78)</f>
        <v>-15.585171368039823</v>
      </c>
      <c r="D79" s="249">
        <f t="shared" ref="D79:G79" si="29">SUM(D77:D78)</f>
        <v>-47.382567853462959</v>
      </c>
      <c r="E79" s="249">
        <f t="shared" si="29"/>
        <v>47.382567853460017</v>
      </c>
      <c r="F79" s="249">
        <f t="shared" si="29"/>
        <v>-172.59628274711304</v>
      </c>
      <c r="G79" s="250">
        <f t="shared" si="29"/>
        <v>-292.39210141442607</v>
      </c>
      <c r="H79" s="175" t="s">
        <v>162</v>
      </c>
      <c r="I79" s="175"/>
    </row>
    <row r="80" spans="1:14" ht="13.5" thickBot="1"/>
    <row r="81" spans="2:7">
      <c r="B81" s="251" t="s">
        <v>190</v>
      </c>
      <c r="C81" s="252"/>
      <c r="D81" s="252"/>
      <c r="E81" s="252"/>
      <c r="F81" s="252"/>
      <c r="G81" s="253">
        <f>G60-G79</f>
        <v>20371.544101414427</v>
      </c>
    </row>
    <row r="82" spans="2:7" ht="13.5" thickBot="1">
      <c r="B82" s="254" t="s">
        <v>191</v>
      </c>
      <c r="C82" s="255"/>
      <c r="D82" s="255"/>
      <c r="E82" s="255"/>
      <c r="F82" s="255"/>
      <c r="G82" s="256">
        <f>(G59-G81)/G81</f>
        <v>5.9623801344604106E-2</v>
      </c>
    </row>
    <row r="83" spans="2:7">
      <c r="B83" s="319" t="s">
        <v>238</v>
      </c>
      <c r="C83" s="320"/>
      <c r="D83" s="320"/>
      <c r="E83" s="320"/>
      <c r="F83" s="320"/>
      <c r="G83" s="321">
        <f>(D70*'Close out - all DNOs'!C12+'SPD DF (July 13) Source'!E70*'Close out - all DNOs'!C13)/('SPD DF (July 13) Source'!D70+'SPD DF (July 13) Source'!E70)</f>
        <v>5.9534939058516367E-2</v>
      </c>
    </row>
    <row r="84" spans="2:7">
      <c r="B84" s="322" t="s">
        <v>240</v>
      </c>
      <c r="C84" s="323"/>
      <c r="D84" s="323"/>
      <c r="E84" s="323"/>
      <c r="F84" s="323"/>
      <c r="G84" s="324">
        <f>0.95*G83</f>
        <v>5.6558192105590543E-2</v>
      </c>
    </row>
    <row r="85" spans="2:7">
      <c r="B85" s="322" t="s">
        <v>239</v>
      </c>
      <c r="C85" s="323"/>
      <c r="D85" s="323"/>
      <c r="E85" s="323"/>
      <c r="F85" s="323"/>
      <c r="G85" s="325">
        <v>5.3999999999999999E-2</v>
      </c>
    </row>
    <row r="86" spans="2:7">
      <c r="B86" s="322" t="s">
        <v>241</v>
      </c>
      <c r="C86" s="323"/>
      <c r="D86" s="323"/>
      <c r="E86" s="323"/>
      <c r="F86" s="323"/>
      <c r="G86" s="324">
        <f>0.95*G85</f>
        <v>5.1299999999999998E-2</v>
      </c>
    </row>
    <row r="87" spans="2:7" ht="13.5" thickBot="1">
      <c r="B87" s="326" t="s">
        <v>242</v>
      </c>
      <c r="C87" s="327"/>
      <c r="D87" s="327"/>
      <c r="E87" s="327"/>
      <c r="F87" s="327"/>
      <c r="G87" s="328" t="b">
        <f>AND(G82&gt;G84,G82&gt;G86)</f>
        <v>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B4:F25"/>
  <sheetViews>
    <sheetView workbookViewId="0">
      <selection activeCell="H6" sqref="H6"/>
    </sheetView>
  </sheetViews>
  <sheetFormatPr defaultRowHeight="12.75"/>
  <cols>
    <col min="2" max="2" width="11.25" customWidth="1"/>
    <col min="3" max="3" width="18.5" customWidth="1"/>
    <col min="4" max="4" width="9.625" customWidth="1"/>
    <col min="5" max="5" width="13.625" bestFit="1" customWidth="1"/>
  </cols>
  <sheetData>
    <row r="4" spans="2:6">
      <c r="B4" s="1" t="s">
        <v>222</v>
      </c>
      <c r="C4" s="299" t="s">
        <v>212</v>
      </c>
    </row>
    <row r="6" spans="2:6">
      <c r="C6" s="290"/>
    </row>
    <row r="7" spans="2:6" s="297" customFormat="1" ht="25.5">
      <c r="B7" s="296" t="s">
        <v>213</v>
      </c>
      <c r="C7" s="300" t="s">
        <v>214</v>
      </c>
      <c r="D7" s="300" t="s">
        <v>162</v>
      </c>
    </row>
    <row r="8" spans="2:6">
      <c r="B8" s="291" t="s">
        <v>221</v>
      </c>
      <c r="C8" s="298">
        <v>144431</v>
      </c>
      <c r="D8" s="295">
        <f>C8/1000000</f>
        <v>0.144431</v>
      </c>
    </row>
    <row r="9" spans="2:6">
      <c r="B9" s="291" t="s">
        <v>105</v>
      </c>
      <c r="C9" s="298">
        <v>1835224245</v>
      </c>
      <c r="D9" s="295">
        <f>C9/1000000</f>
        <v>1835.2242450000001</v>
      </c>
    </row>
    <row r="10" spans="2:6">
      <c r="B10" s="291" t="s">
        <v>106</v>
      </c>
      <c r="C10" s="298">
        <v>3418174059</v>
      </c>
      <c r="D10" s="295">
        <f t="shared" ref="D10:D11" si="0">C10/1000000</f>
        <v>3418.1740589999999</v>
      </c>
    </row>
    <row r="11" spans="2:6">
      <c r="B11" s="291" t="s">
        <v>107</v>
      </c>
      <c r="C11" s="298">
        <v>19603067059</v>
      </c>
      <c r="D11" s="295">
        <f t="shared" si="0"/>
        <v>19603.067059000001</v>
      </c>
    </row>
    <row r="12" spans="2:6">
      <c r="B12" s="293" t="s">
        <v>215</v>
      </c>
      <c r="C12" s="294">
        <f>SUM(C8:C11)</f>
        <v>24856609794</v>
      </c>
      <c r="D12" s="294">
        <f>SUM(D8:D11)</f>
        <v>24856.609794</v>
      </c>
    </row>
    <row r="13" spans="2:6" ht="13.5" thickBot="1">
      <c r="B13" s="291"/>
      <c r="C13" s="173"/>
      <c r="D13" s="173"/>
      <c r="F13" t="s">
        <v>225</v>
      </c>
    </row>
    <row r="14" spans="2:6" ht="13.5" thickBot="1">
      <c r="B14" s="301" t="s">
        <v>216</v>
      </c>
      <c r="C14" s="302"/>
      <c r="D14" s="302"/>
      <c r="E14" s="303">
        <f>-'SPD DF (July 13) Source'!G79</f>
        <v>292.39210141442607</v>
      </c>
      <c r="F14" t="b">
        <f>D20=E14</f>
        <v>1</v>
      </c>
    </row>
    <row r="15" spans="2:6" s="297" customFormat="1" ht="25.5">
      <c r="B15" s="304" t="s">
        <v>217</v>
      </c>
      <c r="C15" s="305" t="s">
        <v>218</v>
      </c>
      <c r="D15" s="305" t="s">
        <v>219</v>
      </c>
      <c r="E15" s="306" t="s">
        <v>220</v>
      </c>
    </row>
    <row r="16" spans="2:6">
      <c r="B16" s="307" t="s">
        <v>221</v>
      </c>
      <c r="C16" s="316">
        <f>C8/$C$12</f>
        <v>5.8105671367486087E-6</v>
      </c>
      <c r="D16" s="309">
        <f>C16*$E$14</f>
        <v>1.6989639355235306E-3</v>
      </c>
      <c r="E16" s="246">
        <f>'Annual incentive - all'!F7+'Restatement Apportionment'!D16</f>
        <v>4742.5446989639349</v>
      </c>
    </row>
    <row r="17" spans="2:5">
      <c r="B17" s="307" t="s">
        <v>105</v>
      </c>
      <c r="C17" s="308">
        <f t="shared" ref="C17:C19" si="1">C9/$C$12</f>
        <v>7.3832443772883088E-2</v>
      </c>
      <c r="D17" s="309">
        <f>C17*$E$14</f>
        <v>21.588023387315744</v>
      </c>
      <c r="E17" s="246">
        <f>'Annual incentive - all'!F8+'Restatement Apportionment'!D17</f>
        <v>878.61102338731575</v>
      </c>
    </row>
    <row r="18" spans="2:5">
      <c r="B18" s="307" t="s">
        <v>106</v>
      </c>
      <c r="C18" s="308">
        <f t="shared" si="1"/>
        <v>0.1375156985336389</v>
      </c>
      <c r="D18" s="309">
        <f>C18*$E$14</f>
        <v>40.208504071723389</v>
      </c>
      <c r="E18" s="246">
        <f>'Annual incentive - all'!F9+'Restatement Apportionment'!D18</f>
        <v>1598.9505040717233</v>
      </c>
    </row>
    <row r="19" spans="2:5" ht="13.5" thickBot="1">
      <c r="B19" s="310" t="s">
        <v>107</v>
      </c>
      <c r="C19" s="311">
        <f t="shared" si="1"/>
        <v>0.78864604712634123</v>
      </c>
      <c r="D19" s="312">
        <f>C19*$E$14</f>
        <v>230.5938749914514</v>
      </c>
      <c r="E19" s="317">
        <f>'Annual incentive - all'!F10+'Restatement Apportionment'!D19</f>
        <v>12674.176874991452</v>
      </c>
    </row>
    <row r="20" spans="2:5" ht="13.5" thickBot="1">
      <c r="B20" s="313"/>
      <c r="C20" s="314"/>
      <c r="D20" s="315">
        <f>SUM(D16:D19)</f>
        <v>292.39210141442607</v>
      </c>
      <c r="E20" s="318">
        <f>SUM(E16:E19)</f>
        <v>19894.283101414425</v>
      </c>
    </row>
    <row r="23" spans="2:5">
      <c r="B23" t="s">
        <v>223</v>
      </c>
      <c r="E23" s="173">
        <f>'Annual incentive - all'!G11</f>
        <v>20371.544101414427</v>
      </c>
    </row>
    <row r="24" spans="2:5">
      <c r="B24" t="s">
        <v>224</v>
      </c>
      <c r="E24" s="173">
        <f>'SPD DF (July 13) Source'!G81</f>
        <v>20371.544101414427</v>
      </c>
    </row>
    <row r="25" spans="2:5">
      <c r="E25" t="b">
        <f>E23=E24</f>
        <v>1</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CV35"/>
  <sheetViews>
    <sheetView workbookViewId="0"/>
  </sheetViews>
  <sheetFormatPr defaultRowHeight="12.75"/>
  <cols>
    <col min="1" max="1" width="74.5" customWidth="1"/>
    <col min="2" max="2" width="9.5" customWidth="1"/>
    <col min="3" max="3" width="41.5" customWidth="1"/>
  </cols>
  <sheetData>
    <row r="1" spans="2:100">
      <c r="B1" s="72"/>
      <c r="C1" s="72"/>
      <c r="D1" s="72"/>
      <c r="E1" s="72"/>
      <c r="F1" s="72"/>
      <c r="G1" s="72"/>
      <c r="H1" s="72"/>
      <c r="I1" s="72"/>
      <c r="J1" s="72"/>
      <c r="K1" s="72"/>
    </row>
    <row r="2" spans="2:100">
      <c r="B2" s="73" t="s">
        <v>68</v>
      </c>
      <c r="C2" s="74"/>
      <c r="D2" s="75"/>
      <c r="E2" s="76"/>
      <c r="F2" s="77"/>
      <c r="G2" s="77"/>
      <c r="H2" s="77"/>
      <c r="I2" s="77"/>
      <c r="J2" s="77"/>
      <c r="K2" s="77"/>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c r="B3" s="1"/>
      <c r="C3" s="42"/>
      <c r="D3" s="40"/>
      <c r="E3" s="41"/>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c r="B4" s="35"/>
      <c r="C4" s="31"/>
      <c r="D4" s="70">
        <v>38443</v>
      </c>
      <c r="E4" s="70">
        <v>38473</v>
      </c>
      <c r="F4" s="70">
        <v>38504</v>
      </c>
      <c r="G4" s="70">
        <v>38534</v>
      </c>
      <c r="H4" s="70">
        <v>38565</v>
      </c>
      <c r="I4" s="70">
        <v>38596</v>
      </c>
      <c r="J4" s="70">
        <v>38626</v>
      </c>
      <c r="K4" s="70">
        <v>38657</v>
      </c>
      <c r="L4" s="70">
        <v>38687</v>
      </c>
      <c r="M4" s="70">
        <v>38718</v>
      </c>
      <c r="N4" s="70">
        <v>38749</v>
      </c>
      <c r="O4" s="70">
        <v>38777</v>
      </c>
      <c r="P4" s="70">
        <v>38808</v>
      </c>
      <c r="Q4" s="70">
        <v>38838</v>
      </c>
      <c r="R4" s="70">
        <v>38869</v>
      </c>
      <c r="S4" s="70">
        <v>38899</v>
      </c>
      <c r="T4" s="70">
        <v>38930</v>
      </c>
      <c r="U4" s="70">
        <v>38961</v>
      </c>
      <c r="V4" s="70">
        <v>38991</v>
      </c>
      <c r="W4" s="70">
        <v>39022</v>
      </c>
      <c r="X4" s="70">
        <v>39052</v>
      </c>
      <c r="Y4" s="70">
        <v>39083</v>
      </c>
      <c r="Z4" s="70">
        <v>39114</v>
      </c>
      <c r="AA4" s="70">
        <v>39142</v>
      </c>
      <c r="AB4" s="70">
        <v>39173</v>
      </c>
      <c r="AC4" s="70">
        <v>39203</v>
      </c>
      <c r="AD4" s="70">
        <v>39234</v>
      </c>
      <c r="AE4" s="70">
        <v>39264</v>
      </c>
      <c r="AF4" s="70">
        <v>39295</v>
      </c>
      <c r="AG4" s="70">
        <v>39326</v>
      </c>
      <c r="AH4" s="70">
        <v>39356</v>
      </c>
      <c r="AI4" s="70">
        <v>39387</v>
      </c>
      <c r="AJ4" s="70">
        <v>39417</v>
      </c>
      <c r="AK4" s="70">
        <v>39448</v>
      </c>
      <c r="AL4" s="70">
        <v>39479</v>
      </c>
      <c r="AM4" s="70">
        <v>39508</v>
      </c>
      <c r="AN4" s="70">
        <v>39539</v>
      </c>
      <c r="AO4" s="70">
        <v>39569</v>
      </c>
      <c r="AP4" s="70">
        <v>39600</v>
      </c>
      <c r="AQ4" s="70">
        <v>39630</v>
      </c>
      <c r="AR4" s="70">
        <v>39661</v>
      </c>
      <c r="AS4" s="70">
        <v>39692</v>
      </c>
      <c r="AT4" s="70">
        <v>39722</v>
      </c>
      <c r="AU4" s="70">
        <v>39753</v>
      </c>
      <c r="AV4" s="70">
        <v>39783</v>
      </c>
      <c r="AW4" s="70">
        <v>39814</v>
      </c>
      <c r="AX4" s="70">
        <v>39845</v>
      </c>
      <c r="AY4" s="70">
        <v>39873</v>
      </c>
      <c r="AZ4" s="70">
        <v>39904</v>
      </c>
      <c r="BA4" s="70">
        <v>39934</v>
      </c>
      <c r="BB4" s="70">
        <v>39965</v>
      </c>
      <c r="BC4" s="70">
        <v>39995</v>
      </c>
      <c r="BD4" s="70">
        <v>40026</v>
      </c>
      <c r="BE4" s="70">
        <v>40057</v>
      </c>
      <c r="BF4" s="70">
        <v>40087</v>
      </c>
      <c r="BG4" s="70">
        <v>40118</v>
      </c>
      <c r="BH4" s="70">
        <v>40148</v>
      </c>
      <c r="BI4" s="70">
        <v>40179</v>
      </c>
      <c r="BJ4" s="70">
        <v>40210</v>
      </c>
      <c r="BK4" s="70">
        <v>40238</v>
      </c>
      <c r="BL4" s="70">
        <v>40269</v>
      </c>
      <c r="BM4" s="70">
        <v>40299</v>
      </c>
      <c r="BN4" s="70">
        <v>40330</v>
      </c>
      <c r="BO4" s="70">
        <v>40360</v>
      </c>
      <c r="BP4" s="70">
        <v>40391</v>
      </c>
      <c r="BQ4" s="70">
        <v>40422</v>
      </c>
      <c r="BR4" s="70">
        <v>40452</v>
      </c>
      <c r="BS4" s="70">
        <v>40483</v>
      </c>
      <c r="BT4" s="70">
        <v>40513</v>
      </c>
      <c r="BU4" s="70">
        <v>40544</v>
      </c>
      <c r="BV4" s="70">
        <v>40575</v>
      </c>
      <c r="BW4" s="70">
        <v>40603</v>
      </c>
      <c r="BX4" s="70">
        <v>40634</v>
      </c>
      <c r="BY4" s="70">
        <v>40664</v>
      </c>
      <c r="BZ4" s="70">
        <v>40695</v>
      </c>
      <c r="CA4" s="70">
        <v>40725</v>
      </c>
      <c r="CB4" s="70">
        <v>40756</v>
      </c>
      <c r="CC4" s="70">
        <v>40787</v>
      </c>
      <c r="CD4" s="70">
        <v>40817</v>
      </c>
      <c r="CE4" s="70">
        <v>40848</v>
      </c>
      <c r="CF4" s="70">
        <v>40878</v>
      </c>
      <c r="CG4" s="70">
        <v>40909</v>
      </c>
      <c r="CH4" s="70">
        <v>40940</v>
      </c>
      <c r="CI4" s="70">
        <v>40969</v>
      </c>
      <c r="CJ4" s="70">
        <v>41000</v>
      </c>
      <c r="CK4" s="70">
        <v>41030</v>
      </c>
      <c r="CL4" s="70">
        <v>41061</v>
      </c>
      <c r="CM4" s="70">
        <v>41091</v>
      </c>
      <c r="CN4" s="70">
        <v>41122</v>
      </c>
      <c r="CO4" s="35"/>
      <c r="CP4" s="35"/>
      <c r="CQ4" s="35"/>
      <c r="CR4" s="35"/>
      <c r="CS4" s="35"/>
      <c r="CT4" s="35"/>
      <c r="CU4" s="35"/>
      <c r="CV4" s="35"/>
    </row>
    <row r="5" spans="2:100">
      <c r="B5" s="78" t="s">
        <v>69</v>
      </c>
      <c r="C5" s="79" t="s">
        <v>120</v>
      </c>
      <c r="D5" s="71">
        <v>5</v>
      </c>
      <c r="E5" s="71">
        <v>5</v>
      </c>
      <c r="F5" s="71">
        <v>5</v>
      </c>
      <c r="G5" s="71">
        <v>5</v>
      </c>
      <c r="H5" s="71">
        <v>5</v>
      </c>
      <c r="I5" s="71">
        <v>5</v>
      </c>
      <c r="J5" s="71">
        <v>5</v>
      </c>
      <c r="K5" s="71">
        <v>5</v>
      </c>
      <c r="L5" s="71">
        <v>5</v>
      </c>
      <c r="M5" s="71">
        <v>5</v>
      </c>
      <c r="N5" s="71">
        <v>5</v>
      </c>
      <c r="O5" s="71">
        <v>5</v>
      </c>
      <c r="P5" s="71">
        <v>5</v>
      </c>
      <c r="Q5" s="71">
        <v>5</v>
      </c>
      <c r="R5" s="71">
        <v>5</v>
      </c>
      <c r="S5" s="71">
        <v>5</v>
      </c>
      <c r="T5" s="71">
        <v>5</v>
      </c>
      <c r="U5" s="71">
        <v>5</v>
      </c>
      <c r="V5" s="71">
        <v>5</v>
      </c>
      <c r="W5" s="71">
        <v>5</v>
      </c>
      <c r="X5" s="71">
        <v>5</v>
      </c>
      <c r="Y5" s="71">
        <v>5</v>
      </c>
      <c r="Z5" s="71">
        <v>5</v>
      </c>
      <c r="AA5" s="71">
        <v>5</v>
      </c>
      <c r="AB5" s="71">
        <v>5</v>
      </c>
      <c r="AC5" s="71">
        <v>5</v>
      </c>
      <c r="AD5" s="71">
        <v>5</v>
      </c>
      <c r="AE5" s="71">
        <v>5</v>
      </c>
      <c r="AF5" s="71">
        <v>5</v>
      </c>
      <c r="AG5" s="71">
        <v>5</v>
      </c>
      <c r="AH5" s="71">
        <v>5</v>
      </c>
      <c r="AI5" s="71">
        <v>5</v>
      </c>
      <c r="AJ5" s="71">
        <v>5</v>
      </c>
      <c r="AK5" s="71">
        <v>5</v>
      </c>
      <c r="AL5" s="71">
        <v>5</v>
      </c>
      <c r="AM5" s="71">
        <v>5</v>
      </c>
      <c r="AN5" s="71">
        <v>5</v>
      </c>
      <c r="AO5" s="71">
        <v>5</v>
      </c>
      <c r="AP5" s="71">
        <v>5</v>
      </c>
      <c r="AQ5" s="71">
        <v>5</v>
      </c>
      <c r="AR5" s="71">
        <v>5</v>
      </c>
      <c r="AS5" s="71">
        <v>5</v>
      </c>
      <c r="AT5" s="71">
        <v>5</v>
      </c>
      <c r="AU5" s="71">
        <v>5</v>
      </c>
      <c r="AV5" s="71">
        <v>5</v>
      </c>
      <c r="AW5" s="71">
        <v>5</v>
      </c>
      <c r="AX5" s="71">
        <v>5</v>
      </c>
      <c r="AY5" s="71">
        <v>5</v>
      </c>
      <c r="AZ5" s="71">
        <v>5</v>
      </c>
      <c r="BA5" s="71">
        <v>5</v>
      </c>
      <c r="BB5" s="71">
        <v>5</v>
      </c>
      <c r="BC5" s="71">
        <v>5</v>
      </c>
      <c r="BD5" s="71">
        <v>5</v>
      </c>
      <c r="BE5" s="71">
        <v>5</v>
      </c>
      <c r="BF5" s="71">
        <v>5</v>
      </c>
      <c r="BG5" s="71">
        <v>5</v>
      </c>
      <c r="BH5" s="71">
        <v>5</v>
      </c>
      <c r="BI5" s="71">
        <v>5</v>
      </c>
      <c r="BJ5" s="71">
        <v>5</v>
      </c>
      <c r="BK5" s="71">
        <v>5</v>
      </c>
      <c r="BL5" s="71">
        <v>5</v>
      </c>
      <c r="BM5" s="71">
        <v>5</v>
      </c>
      <c r="BN5" s="71">
        <v>5</v>
      </c>
      <c r="BO5" s="71">
        <v>5</v>
      </c>
      <c r="BP5" s="71">
        <v>5</v>
      </c>
      <c r="BQ5" s="71">
        <v>5</v>
      </c>
      <c r="BR5" s="71">
        <v>5</v>
      </c>
      <c r="BS5" s="71">
        <v>5</v>
      </c>
      <c r="BT5" s="71">
        <v>5</v>
      </c>
      <c r="BU5" s="71">
        <v>5</v>
      </c>
      <c r="BV5" s="71">
        <v>5</v>
      </c>
      <c r="BW5" s="71">
        <v>5</v>
      </c>
      <c r="BX5" s="71">
        <v>5</v>
      </c>
      <c r="BY5" s="71">
        <v>5</v>
      </c>
      <c r="BZ5" s="71">
        <v>5</v>
      </c>
      <c r="CA5" s="71">
        <v>5</v>
      </c>
      <c r="CB5" s="71">
        <v>5</v>
      </c>
      <c r="CC5" s="71">
        <v>5</v>
      </c>
      <c r="CD5" s="71">
        <v>5</v>
      </c>
      <c r="CE5" s="71">
        <v>5</v>
      </c>
      <c r="CF5" s="71">
        <v>5</v>
      </c>
      <c r="CG5" s="71">
        <v>5</v>
      </c>
      <c r="CH5" s="71">
        <v>5</v>
      </c>
      <c r="CI5" s="71">
        <v>5</v>
      </c>
      <c r="CJ5" s="71">
        <v>5</v>
      </c>
      <c r="CK5" s="71">
        <v>5</v>
      </c>
      <c r="CL5" s="71">
        <v>5</v>
      </c>
      <c r="CM5" s="71"/>
      <c r="CN5" s="71"/>
      <c r="CO5" s="35"/>
      <c r="CP5" s="35"/>
      <c r="CQ5" s="35"/>
      <c r="CR5" s="35"/>
      <c r="CS5" s="35"/>
      <c r="CT5" s="35"/>
      <c r="CU5" s="35"/>
      <c r="CV5" s="35"/>
    </row>
    <row r="6" spans="2:100">
      <c r="B6" s="78" t="s">
        <v>70</v>
      </c>
      <c r="C6" s="79" t="s">
        <v>18</v>
      </c>
      <c r="D6" s="71">
        <v>1</v>
      </c>
      <c r="E6" s="71">
        <v>1</v>
      </c>
      <c r="F6" s="71">
        <v>1</v>
      </c>
      <c r="G6" s="71">
        <v>1</v>
      </c>
      <c r="H6" s="71">
        <v>1</v>
      </c>
      <c r="I6" s="71">
        <v>1</v>
      </c>
      <c r="J6" s="71">
        <v>1</v>
      </c>
      <c r="K6" s="71">
        <v>1</v>
      </c>
      <c r="L6" s="71">
        <v>1</v>
      </c>
      <c r="M6" s="71">
        <v>1</v>
      </c>
      <c r="N6" s="71">
        <v>1</v>
      </c>
      <c r="O6" s="71">
        <v>1</v>
      </c>
      <c r="P6" s="71">
        <v>1</v>
      </c>
      <c r="Q6" s="71">
        <v>1</v>
      </c>
      <c r="R6" s="71">
        <v>1</v>
      </c>
      <c r="S6" s="71">
        <v>1</v>
      </c>
      <c r="T6" s="71">
        <v>1</v>
      </c>
      <c r="U6" s="71">
        <v>1</v>
      </c>
      <c r="V6" s="71">
        <v>1</v>
      </c>
      <c r="W6" s="71">
        <v>1</v>
      </c>
      <c r="X6" s="71">
        <v>1</v>
      </c>
      <c r="Y6" s="71">
        <v>1</v>
      </c>
      <c r="Z6" s="71">
        <v>1</v>
      </c>
      <c r="AA6" s="71">
        <v>1</v>
      </c>
      <c r="AB6" s="71">
        <v>1</v>
      </c>
      <c r="AC6" s="71">
        <v>1</v>
      </c>
      <c r="AD6" s="71">
        <v>1</v>
      </c>
      <c r="AE6" s="71">
        <v>1</v>
      </c>
      <c r="AF6" s="71">
        <v>1</v>
      </c>
      <c r="AG6" s="71">
        <v>1</v>
      </c>
      <c r="AH6" s="71">
        <v>1</v>
      </c>
      <c r="AI6" s="71">
        <v>1</v>
      </c>
      <c r="AJ6" s="71">
        <v>1</v>
      </c>
      <c r="AK6" s="71">
        <v>1</v>
      </c>
      <c r="AL6" s="71">
        <v>1</v>
      </c>
      <c r="AM6" s="71">
        <v>1</v>
      </c>
      <c r="AN6" s="71">
        <v>1</v>
      </c>
      <c r="AO6" s="71">
        <v>1</v>
      </c>
      <c r="AP6" s="71">
        <v>1</v>
      </c>
      <c r="AQ6" s="71">
        <v>1</v>
      </c>
      <c r="AR6" s="71">
        <v>1</v>
      </c>
      <c r="AS6" s="71">
        <v>1</v>
      </c>
      <c r="AT6" s="71">
        <v>1</v>
      </c>
      <c r="AU6" s="71">
        <v>1</v>
      </c>
      <c r="AV6" s="71">
        <v>1</v>
      </c>
      <c r="AW6" s="71">
        <v>1</v>
      </c>
      <c r="AX6" s="71">
        <v>1</v>
      </c>
      <c r="AY6" s="71">
        <v>1</v>
      </c>
      <c r="AZ6" s="71">
        <v>1</v>
      </c>
      <c r="BA6" s="71">
        <v>1</v>
      </c>
      <c r="BB6" s="71">
        <v>1</v>
      </c>
      <c r="BC6" s="71">
        <v>1</v>
      </c>
      <c r="BD6" s="71">
        <v>1</v>
      </c>
      <c r="BE6" s="71">
        <v>1</v>
      </c>
      <c r="BF6" s="71">
        <v>1</v>
      </c>
      <c r="BG6" s="71">
        <v>1</v>
      </c>
      <c r="BH6" s="71">
        <v>1</v>
      </c>
      <c r="BI6" s="71">
        <v>1</v>
      </c>
      <c r="BJ6" s="71">
        <v>1</v>
      </c>
      <c r="BK6" s="71">
        <v>1</v>
      </c>
      <c r="BL6" s="71">
        <v>1</v>
      </c>
      <c r="BM6" s="71">
        <v>1</v>
      </c>
      <c r="BN6" s="71">
        <v>1</v>
      </c>
      <c r="BO6" s="71">
        <v>1</v>
      </c>
      <c r="BP6" s="71">
        <v>1</v>
      </c>
      <c r="BQ6" s="71">
        <v>1</v>
      </c>
      <c r="BR6" s="71">
        <v>1</v>
      </c>
      <c r="BS6" s="71">
        <v>1</v>
      </c>
      <c r="BT6" s="71">
        <v>1</v>
      </c>
      <c r="BU6" s="71">
        <v>1</v>
      </c>
      <c r="BV6" s="71">
        <v>1</v>
      </c>
      <c r="BW6" s="71">
        <v>1</v>
      </c>
      <c r="BX6" s="71">
        <v>1</v>
      </c>
      <c r="BY6" s="71">
        <v>1</v>
      </c>
      <c r="BZ6" s="71">
        <v>1</v>
      </c>
      <c r="CA6" s="71">
        <v>1</v>
      </c>
      <c r="CB6" s="71">
        <v>1</v>
      </c>
      <c r="CC6" s="71">
        <v>1</v>
      </c>
      <c r="CD6" s="71">
        <v>1</v>
      </c>
      <c r="CE6" s="71">
        <v>1</v>
      </c>
      <c r="CF6" s="71">
        <v>1</v>
      </c>
      <c r="CG6" s="71">
        <v>1</v>
      </c>
      <c r="CH6" s="71">
        <v>1</v>
      </c>
      <c r="CI6" s="71">
        <v>1</v>
      </c>
      <c r="CJ6" s="71">
        <v>1</v>
      </c>
      <c r="CK6" s="71">
        <v>1</v>
      </c>
      <c r="CL6" s="71">
        <v>1</v>
      </c>
      <c r="CM6" s="71"/>
      <c r="CN6" s="71"/>
      <c r="CO6" s="35"/>
      <c r="CP6" s="35"/>
      <c r="CQ6" s="35"/>
      <c r="CR6" s="35"/>
      <c r="CS6" s="35"/>
      <c r="CT6" s="35"/>
      <c r="CU6" s="35"/>
      <c r="CV6" s="35"/>
    </row>
    <row r="7" spans="2:100">
      <c r="B7" s="78"/>
      <c r="C7" s="79" t="s">
        <v>19</v>
      </c>
      <c r="D7" s="71">
        <v>2</v>
      </c>
      <c r="E7" s="71">
        <v>2</v>
      </c>
      <c r="F7" s="71">
        <v>2</v>
      </c>
      <c r="G7" s="71">
        <v>2</v>
      </c>
      <c r="H7" s="71">
        <v>2</v>
      </c>
      <c r="I7" s="71">
        <v>2</v>
      </c>
      <c r="J7" s="71">
        <v>2</v>
      </c>
      <c r="K7" s="71">
        <v>2</v>
      </c>
      <c r="L7" s="71">
        <v>2</v>
      </c>
      <c r="M7" s="71">
        <v>2</v>
      </c>
      <c r="N7" s="71">
        <v>2</v>
      </c>
      <c r="O7" s="71">
        <v>2</v>
      </c>
      <c r="P7" s="71">
        <v>2</v>
      </c>
      <c r="Q7" s="71">
        <v>2</v>
      </c>
      <c r="R7" s="71">
        <v>2</v>
      </c>
      <c r="S7" s="71">
        <v>2</v>
      </c>
      <c r="T7" s="71">
        <v>2</v>
      </c>
      <c r="U7" s="71">
        <v>2</v>
      </c>
      <c r="V7" s="71">
        <v>2</v>
      </c>
      <c r="W7" s="71">
        <v>2</v>
      </c>
      <c r="X7" s="71">
        <v>2</v>
      </c>
      <c r="Y7" s="71">
        <v>2</v>
      </c>
      <c r="Z7" s="71">
        <v>2</v>
      </c>
      <c r="AA7" s="71">
        <v>2</v>
      </c>
      <c r="AB7" s="71">
        <v>2</v>
      </c>
      <c r="AC7" s="71">
        <v>2</v>
      </c>
      <c r="AD7" s="71">
        <v>2</v>
      </c>
      <c r="AE7" s="71">
        <v>2</v>
      </c>
      <c r="AF7" s="71">
        <v>2</v>
      </c>
      <c r="AG7" s="71">
        <v>2</v>
      </c>
      <c r="AH7" s="71">
        <v>2</v>
      </c>
      <c r="AI7" s="71">
        <v>2</v>
      </c>
      <c r="AJ7" s="71">
        <v>2</v>
      </c>
      <c r="AK7" s="71">
        <v>2</v>
      </c>
      <c r="AL7" s="71">
        <v>2</v>
      </c>
      <c r="AM7" s="71">
        <v>2</v>
      </c>
      <c r="AN7" s="71">
        <v>2</v>
      </c>
      <c r="AO7" s="71">
        <v>2</v>
      </c>
      <c r="AP7" s="71">
        <v>2</v>
      </c>
      <c r="AQ7" s="71">
        <v>2</v>
      </c>
      <c r="AR7" s="71">
        <v>2</v>
      </c>
      <c r="AS7" s="71">
        <v>2</v>
      </c>
      <c r="AT7" s="71">
        <v>2</v>
      </c>
      <c r="AU7" s="71">
        <v>2</v>
      </c>
      <c r="AV7" s="71">
        <v>2</v>
      </c>
      <c r="AW7" s="71">
        <v>2</v>
      </c>
      <c r="AX7" s="71">
        <v>2</v>
      </c>
      <c r="AY7" s="71">
        <v>2</v>
      </c>
      <c r="AZ7" s="71">
        <v>2</v>
      </c>
      <c r="BA7" s="71">
        <v>2</v>
      </c>
      <c r="BB7" s="71">
        <v>2</v>
      </c>
      <c r="BC7" s="71">
        <v>2</v>
      </c>
      <c r="BD7" s="71">
        <v>2</v>
      </c>
      <c r="BE7" s="71">
        <v>2</v>
      </c>
      <c r="BF7" s="71">
        <v>2</v>
      </c>
      <c r="BG7" s="71">
        <v>2</v>
      </c>
      <c r="BH7" s="71">
        <v>2</v>
      </c>
      <c r="BI7" s="71">
        <v>2</v>
      </c>
      <c r="BJ7" s="71">
        <v>2</v>
      </c>
      <c r="BK7" s="71">
        <v>2</v>
      </c>
      <c r="BL7" s="71">
        <v>2</v>
      </c>
      <c r="BM7" s="71">
        <v>2</v>
      </c>
      <c r="BN7" s="71">
        <v>2</v>
      </c>
      <c r="BO7" s="71">
        <v>2</v>
      </c>
      <c r="BP7" s="71">
        <v>2</v>
      </c>
      <c r="BQ7" s="71">
        <v>2</v>
      </c>
      <c r="BR7" s="71">
        <v>2</v>
      </c>
      <c r="BS7" s="71">
        <v>2</v>
      </c>
      <c r="BT7" s="71">
        <v>2</v>
      </c>
      <c r="BU7" s="71">
        <v>2</v>
      </c>
      <c r="BV7" s="71">
        <v>2</v>
      </c>
      <c r="BW7" s="71">
        <v>2</v>
      </c>
      <c r="BX7" s="71">
        <v>2</v>
      </c>
      <c r="BY7" s="71">
        <v>2</v>
      </c>
      <c r="BZ7" s="71">
        <v>2</v>
      </c>
      <c r="CA7" s="71">
        <v>2</v>
      </c>
      <c r="CB7" s="71">
        <v>2</v>
      </c>
      <c r="CC7" s="71">
        <v>2</v>
      </c>
      <c r="CD7" s="71">
        <v>2</v>
      </c>
      <c r="CE7" s="71">
        <v>2</v>
      </c>
      <c r="CF7" s="71">
        <v>2</v>
      </c>
      <c r="CG7" s="71">
        <v>2</v>
      </c>
      <c r="CH7" s="71">
        <v>2</v>
      </c>
      <c r="CI7" s="71">
        <v>2</v>
      </c>
      <c r="CJ7" s="71">
        <v>2</v>
      </c>
      <c r="CK7" s="71">
        <v>2</v>
      </c>
      <c r="CL7" s="71">
        <v>2</v>
      </c>
      <c r="CM7" s="71"/>
      <c r="CN7" s="71"/>
      <c r="CO7" s="35"/>
      <c r="CP7" s="35"/>
      <c r="CQ7" s="35"/>
      <c r="CR7" s="35"/>
      <c r="CS7" s="35"/>
      <c r="CT7" s="35"/>
      <c r="CU7" s="35"/>
      <c r="CV7" s="35"/>
    </row>
    <row r="8" spans="2:100">
      <c r="B8" s="78"/>
      <c r="C8" s="79" t="s">
        <v>20</v>
      </c>
      <c r="D8" s="71">
        <v>2.5</v>
      </c>
      <c r="E8" s="71">
        <v>2.5</v>
      </c>
      <c r="F8" s="71">
        <v>2.5</v>
      </c>
      <c r="G8" s="71">
        <v>2.5</v>
      </c>
      <c r="H8" s="71">
        <v>2.5</v>
      </c>
      <c r="I8" s="71">
        <v>2.5</v>
      </c>
      <c r="J8" s="71">
        <v>2.5</v>
      </c>
      <c r="K8" s="71">
        <v>2.5</v>
      </c>
      <c r="L8" s="71">
        <v>2.5</v>
      </c>
      <c r="M8" s="71">
        <v>2.5</v>
      </c>
      <c r="N8" s="71">
        <v>2.5</v>
      </c>
      <c r="O8" s="71">
        <v>2.5</v>
      </c>
      <c r="P8" s="71">
        <v>2.5</v>
      </c>
      <c r="Q8" s="71">
        <v>2.5</v>
      </c>
      <c r="R8" s="71">
        <v>2.5</v>
      </c>
      <c r="S8" s="71">
        <v>2.5</v>
      </c>
      <c r="T8" s="71">
        <v>2.5</v>
      </c>
      <c r="U8" s="71">
        <v>2.5</v>
      </c>
      <c r="V8" s="71">
        <v>2.5</v>
      </c>
      <c r="W8" s="71">
        <v>2.5</v>
      </c>
      <c r="X8" s="71">
        <v>2.5</v>
      </c>
      <c r="Y8" s="71">
        <v>2.5</v>
      </c>
      <c r="Z8" s="71">
        <v>2.5</v>
      </c>
      <c r="AA8" s="71">
        <v>2.5</v>
      </c>
      <c r="AB8" s="71">
        <v>2.5</v>
      </c>
      <c r="AC8" s="71">
        <v>2.5</v>
      </c>
      <c r="AD8" s="71">
        <v>2.5</v>
      </c>
      <c r="AE8" s="71">
        <v>2.5</v>
      </c>
      <c r="AF8" s="71">
        <v>2.5</v>
      </c>
      <c r="AG8" s="71">
        <v>2.5</v>
      </c>
      <c r="AH8" s="71">
        <v>2.5</v>
      </c>
      <c r="AI8" s="71">
        <v>2.5</v>
      </c>
      <c r="AJ8" s="71">
        <v>2.5</v>
      </c>
      <c r="AK8" s="71">
        <v>2.5</v>
      </c>
      <c r="AL8" s="71">
        <v>2.5</v>
      </c>
      <c r="AM8" s="71">
        <v>2.5</v>
      </c>
      <c r="AN8" s="71">
        <v>2.5</v>
      </c>
      <c r="AO8" s="71">
        <v>2.5</v>
      </c>
      <c r="AP8" s="71">
        <v>2.5</v>
      </c>
      <c r="AQ8" s="71">
        <v>2.5</v>
      </c>
      <c r="AR8" s="71">
        <v>2.5</v>
      </c>
      <c r="AS8" s="71">
        <v>2.5</v>
      </c>
      <c r="AT8" s="71">
        <v>2.5</v>
      </c>
      <c r="AU8" s="71">
        <v>2.5</v>
      </c>
      <c r="AV8" s="71">
        <v>2.5</v>
      </c>
      <c r="AW8" s="71">
        <v>2.5</v>
      </c>
      <c r="AX8" s="71">
        <v>2.5</v>
      </c>
      <c r="AY8" s="71">
        <v>2.5</v>
      </c>
      <c r="AZ8" s="71">
        <v>2.5</v>
      </c>
      <c r="BA8" s="71">
        <v>2.5</v>
      </c>
      <c r="BB8" s="71">
        <v>2.5</v>
      </c>
      <c r="BC8" s="71">
        <v>2.5</v>
      </c>
      <c r="BD8" s="71">
        <v>2.5</v>
      </c>
      <c r="BE8" s="71">
        <v>2.5</v>
      </c>
      <c r="BF8" s="71">
        <v>2.5</v>
      </c>
      <c r="BG8" s="71">
        <v>2.5</v>
      </c>
      <c r="BH8" s="71">
        <v>2.5</v>
      </c>
      <c r="BI8" s="71">
        <v>2.5</v>
      </c>
      <c r="BJ8" s="71">
        <v>2.5</v>
      </c>
      <c r="BK8" s="71">
        <v>2.5</v>
      </c>
      <c r="BL8" s="71">
        <v>2.5</v>
      </c>
      <c r="BM8" s="71">
        <v>2.5</v>
      </c>
      <c r="BN8" s="71">
        <v>2.5</v>
      </c>
      <c r="BO8" s="71">
        <v>2.5</v>
      </c>
      <c r="BP8" s="71">
        <v>2.5</v>
      </c>
      <c r="BQ8" s="71">
        <v>2.5</v>
      </c>
      <c r="BR8" s="71">
        <v>2.5</v>
      </c>
      <c r="BS8" s="71">
        <v>2.5</v>
      </c>
      <c r="BT8" s="71">
        <v>2.5</v>
      </c>
      <c r="BU8" s="71">
        <v>2.5</v>
      </c>
      <c r="BV8" s="71">
        <v>2.5</v>
      </c>
      <c r="BW8" s="71">
        <v>2.5</v>
      </c>
      <c r="BX8" s="71">
        <v>2.5</v>
      </c>
      <c r="BY8" s="71">
        <v>2.5</v>
      </c>
      <c r="BZ8" s="71">
        <v>2.5</v>
      </c>
      <c r="CA8" s="71">
        <v>2.5</v>
      </c>
      <c r="CB8" s="71">
        <v>2.5</v>
      </c>
      <c r="CC8" s="71">
        <v>2.5</v>
      </c>
      <c r="CD8" s="71">
        <v>2.5</v>
      </c>
      <c r="CE8" s="71">
        <v>2.5</v>
      </c>
      <c r="CF8" s="71">
        <v>2.5</v>
      </c>
      <c r="CG8" s="71">
        <v>2.5</v>
      </c>
      <c r="CH8" s="71">
        <v>2.5</v>
      </c>
      <c r="CI8" s="71">
        <v>2.5</v>
      </c>
      <c r="CJ8" s="71">
        <v>2.5</v>
      </c>
      <c r="CK8" s="71">
        <v>2.5</v>
      </c>
      <c r="CL8" s="71">
        <v>2.5</v>
      </c>
      <c r="CM8" s="71"/>
      <c r="CN8" s="71"/>
      <c r="CO8" s="35"/>
      <c r="CP8" s="35"/>
      <c r="CQ8" s="35"/>
      <c r="CR8" s="35"/>
      <c r="CS8" s="35"/>
      <c r="CT8" s="35"/>
      <c r="CU8" s="35"/>
      <c r="CV8" s="35"/>
    </row>
    <row r="9" spans="2:100">
      <c r="B9" s="78"/>
      <c r="C9" s="79" t="s">
        <v>21</v>
      </c>
      <c r="D9" s="71">
        <v>0.5</v>
      </c>
      <c r="E9" s="71">
        <v>0.5</v>
      </c>
      <c r="F9" s="71">
        <v>0.5</v>
      </c>
      <c r="G9" s="71">
        <v>0.5</v>
      </c>
      <c r="H9" s="71">
        <v>0.5</v>
      </c>
      <c r="I9" s="71">
        <v>0.5</v>
      </c>
      <c r="J9" s="71">
        <v>0.5</v>
      </c>
      <c r="K9" s="71">
        <v>0.5</v>
      </c>
      <c r="L9" s="71">
        <v>0.5</v>
      </c>
      <c r="M9" s="71">
        <v>0.5</v>
      </c>
      <c r="N9" s="71">
        <v>0.5</v>
      </c>
      <c r="O9" s="71">
        <v>0.5</v>
      </c>
      <c r="P9" s="71">
        <v>0.5</v>
      </c>
      <c r="Q9" s="71">
        <v>0.5</v>
      </c>
      <c r="R9" s="71">
        <v>0.5</v>
      </c>
      <c r="S9" s="71">
        <v>0.5</v>
      </c>
      <c r="T9" s="71">
        <v>0.5</v>
      </c>
      <c r="U9" s="71">
        <v>0.5</v>
      </c>
      <c r="V9" s="71">
        <v>0.5</v>
      </c>
      <c r="W9" s="71">
        <v>0.5</v>
      </c>
      <c r="X9" s="71">
        <v>0.5</v>
      </c>
      <c r="Y9" s="71">
        <v>0.5</v>
      </c>
      <c r="Z9" s="71">
        <v>0.5</v>
      </c>
      <c r="AA9" s="71">
        <v>0.5</v>
      </c>
      <c r="AB9" s="71">
        <v>0.5</v>
      </c>
      <c r="AC9" s="71">
        <v>0.5</v>
      </c>
      <c r="AD9" s="71">
        <v>0.5</v>
      </c>
      <c r="AE9" s="71">
        <v>0.5</v>
      </c>
      <c r="AF9" s="71">
        <v>0.5</v>
      </c>
      <c r="AG9" s="71">
        <v>0.5</v>
      </c>
      <c r="AH9" s="71">
        <v>0.5</v>
      </c>
      <c r="AI9" s="71">
        <v>0.5</v>
      </c>
      <c r="AJ9" s="71">
        <v>0.5</v>
      </c>
      <c r="AK9" s="71">
        <v>0.5</v>
      </c>
      <c r="AL9" s="71">
        <v>0.5</v>
      </c>
      <c r="AM9" s="71">
        <v>0.5</v>
      </c>
      <c r="AN9" s="71">
        <v>0.5</v>
      </c>
      <c r="AO9" s="71">
        <v>0.5</v>
      </c>
      <c r="AP9" s="71">
        <v>0.5</v>
      </c>
      <c r="AQ9" s="71">
        <v>0.5</v>
      </c>
      <c r="AR9" s="71">
        <v>0.5</v>
      </c>
      <c r="AS9" s="71">
        <v>0.5</v>
      </c>
      <c r="AT9" s="71">
        <v>0.5</v>
      </c>
      <c r="AU9" s="71">
        <v>0.5</v>
      </c>
      <c r="AV9" s="71">
        <v>0.5</v>
      </c>
      <c r="AW9" s="71">
        <v>0.5</v>
      </c>
      <c r="AX9" s="71">
        <v>0.5</v>
      </c>
      <c r="AY9" s="71">
        <v>0.5</v>
      </c>
      <c r="AZ9" s="71">
        <v>0.5</v>
      </c>
      <c r="BA9" s="71">
        <v>0.5</v>
      </c>
      <c r="BB9" s="71">
        <v>0.5</v>
      </c>
      <c r="BC9" s="71">
        <v>0.5</v>
      </c>
      <c r="BD9" s="71">
        <v>0.5</v>
      </c>
      <c r="BE9" s="71">
        <v>0.5</v>
      </c>
      <c r="BF9" s="71">
        <v>0.5</v>
      </c>
      <c r="BG9" s="71">
        <v>0.5</v>
      </c>
      <c r="BH9" s="71">
        <v>0.5</v>
      </c>
      <c r="BI9" s="71">
        <v>0.5</v>
      </c>
      <c r="BJ9" s="71">
        <v>0.5</v>
      </c>
      <c r="BK9" s="71">
        <v>0.5</v>
      </c>
      <c r="BL9" s="71">
        <v>0.5</v>
      </c>
      <c r="BM9" s="71">
        <v>0.5</v>
      </c>
      <c r="BN9" s="71">
        <v>0.5</v>
      </c>
      <c r="BO9" s="71">
        <v>0.5</v>
      </c>
      <c r="BP9" s="71">
        <v>0.5</v>
      </c>
      <c r="BQ9" s="71">
        <v>0.5</v>
      </c>
      <c r="BR9" s="71">
        <v>0.5</v>
      </c>
      <c r="BS9" s="71">
        <v>0.5</v>
      </c>
      <c r="BT9" s="71">
        <v>0.5</v>
      </c>
      <c r="BU9" s="71">
        <v>0.5</v>
      </c>
      <c r="BV9" s="71">
        <v>0.5</v>
      </c>
      <c r="BW9" s="71">
        <v>0.5</v>
      </c>
      <c r="BX9" s="71">
        <v>0.5</v>
      </c>
      <c r="BY9" s="71">
        <v>0.5</v>
      </c>
      <c r="BZ9" s="71">
        <v>0.5</v>
      </c>
      <c r="CA9" s="71">
        <v>0.5</v>
      </c>
      <c r="CB9" s="71">
        <v>0.5</v>
      </c>
      <c r="CC9" s="71">
        <v>0.5</v>
      </c>
      <c r="CD9" s="71">
        <v>0.5</v>
      </c>
      <c r="CE9" s="71">
        <v>0.5</v>
      </c>
      <c r="CF9" s="71">
        <v>0.5</v>
      </c>
      <c r="CG9" s="71">
        <v>0.5</v>
      </c>
      <c r="CH9" s="71">
        <v>0.5</v>
      </c>
      <c r="CI9" s="71">
        <v>0.5</v>
      </c>
      <c r="CJ9" s="71">
        <v>0.5</v>
      </c>
      <c r="CK9" s="71">
        <v>0.5</v>
      </c>
      <c r="CL9" s="71">
        <v>0.5</v>
      </c>
      <c r="CM9" s="71"/>
      <c r="CN9" s="71"/>
      <c r="CO9" s="35"/>
      <c r="CP9" s="35"/>
      <c r="CQ9" s="35"/>
      <c r="CR9" s="35"/>
      <c r="CS9" s="35"/>
      <c r="CT9" s="35"/>
      <c r="CU9" s="35"/>
      <c r="CV9" s="35"/>
    </row>
    <row r="10" spans="2:100">
      <c r="B10" s="78"/>
      <c r="C10" s="79" t="s">
        <v>22</v>
      </c>
      <c r="D10" s="71">
        <v>4</v>
      </c>
      <c r="E10" s="71">
        <v>4</v>
      </c>
      <c r="F10" s="71">
        <v>4</v>
      </c>
      <c r="G10" s="71">
        <v>4</v>
      </c>
      <c r="H10" s="71">
        <v>4</v>
      </c>
      <c r="I10" s="71">
        <v>4</v>
      </c>
      <c r="J10" s="71">
        <v>4</v>
      </c>
      <c r="K10" s="71">
        <v>4</v>
      </c>
      <c r="L10" s="71">
        <v>4</v>
      </c>
      <c r="M10" s="71">
        <v>4</v>
      </c>
      <c r="N10" s="71">
        <v>4</v>
      </c>
      <c r="O10" s="71">
        <v>4</v>
      </c>
      <c r="P10" s="71">
        <v>4</v>
      </c>
      <c r="Q10" s="71">
        <v>4</v>
      </c>
      <c r="R10" s="71">
        <v>4</v>
      </c>
      <c r="S10" s="71">
        <v>4</v>
      </c>
      <c r="T10" s="71">
        <v>4</v>
      </c>
      <c r="U10" s="71">
        <v>4</v>
      </c>
      <c r="V10" s="71">
        <v>4</v>
      </c>
      <c r="W10" s="71">
        <v>4</v>
      </c>
      <c r="X10" s="71">
        <v>4</v>
      </c>
      <c r="Y10" s="71">
        <v>4</v>
      </c>
      <c r="Z10" s="71">
        <v>4</v>
      </c>
      <c r="AA10" s="71">
        <v>4</v>
      </c>
      <c r="AB10" s="71">
        <v>4</v>
      </c>
      <c r="AC10" s="71">
        <v>4</v>
      </c>
      <c r="AD10" s="71">
        <v>4</v>
      </c>
      <c r="AE10" s="71">
        <v>4</v>
      </c>
      <c r="AF10" s="71">
        <v>4</v>
      </c>
      <c r="AG10" s="71">
        <v>4</v>
      </c>
      <c r="AH10" s="71">
        <v>4</v>
      </c>
      <c r="AI10" s="71">
        <v>4</v>
      </c>
      <c r="AJ10" s="71">
        <v>4</v>
      </c>
      <c r="AK10" s="71">
        <v>4</v>
      </c>
      <c r="AL10" s="71">
        <v>4</v>
      </c>
      <c r="AM10" s="71">
        <v>4</v>
      </c>
      <c r="AN10" s="71">
        <v>4</v>
      </c>
      <c r="AO10" s="71">
        <v>4</v>
      </c>
      <c r="AP10" s="71">
        <v>4</v>
      </c>
      <c r="AQ10" s="71">
        <v>4</v>
      </c>
      <c r="AR10" s="71">
        <v>4</v>
      </c>
      <c r="AS10" s="71">
        <v>4</v>
      </c>
      <c r="AT10" s="71">
        <v>4</v>
      </c>
      <c r="AU10" s="71">
        <v>4</v>
      </c>
      <c r="AV10" s="71">
        <v>4</v>
      </c>
      <c r="AW10" s="71">
        <v>4</v>
      </c>
      <c r="AX10" s="71">
        <v>4</v>
      </c>
      <c r="AY10" s="71">
        <v>4</v>
      </c>
      <c r="AZ10" s="71">
        <v>4</v>
      </c>
      <c r="BA10" s="71">
        <v>4</v>
      </c>
      <c r="BB10" s="71">
        <v>4</v>
      </c>
      <c r="BC10" s="71">
        <v>4</v>
      </c>
      <c r="BD10" s="71">
        <v>4</v>
      </c>
      <c r="BE10" s="71">
        <v>4</v>
      </c>
      <c r="BF10" s="71">
        <v>4</v>
      </c>
      <c r="BG10" s="71">
        <v>4</v>
      </c>
      <c r="BH10" s="71">
        <v>4</v>
      </c>
      <c r="BI10" s="71">
        <v>4</v>
      </c>
      <c r="BJ10" s="71">
        <v>4</v>
      </c>
      <c r="BK10" s="71">
        <v>4</v>
      </c>
      <c r="BL10" s="71">
        <v>4</v>
      </c>
      <c r="BM10" s="71">
        <v>4</v>
      </c>
      <c r="BN10" s="71">
        <v>4</v>
      </c>
      <c r="BO10" s="71">
        <v>4</v>
      </c>
      <c r="BP10" s="71">
        <v>4</v>
      </c>
      <c r="BQ10" s="71">
        <v>4</v>
      </c>
      <c r="BR10" s="71">
        <v>4</v>
      </c>
      <c r="BS10" s="71">
        <v>4</v>
      </c>
      <c r="BT10" s="71">
        <v>4</v>
      </c>
      <c r="BU10" s="71">
        <v>4</v>
      </c>
      <c r="BV10" s="71">
        <v>4</v>
      </c>
      <c r="BW10" s="71">
        <v>4</v>
      </c>
      <c r="BX10" s="71">
        <v>4</v>
      </c>
      <c r="BY10" s="71">
        <v>4</v>
      </c>
      <c r="BZ10" s="71">
        <v>4</v>
      </c>
      <c r="CA10" s="71">
        <v>4</v>
      </c>
      <c r="CB10" s="71">
        <v>4</v>
      </c>
      <c r="CC10" s="71">
        <v>4</v>
      </c>
      <c r="CD10" s="71">
        <v>4</v>
      </c>
      <c r="CE10" s="71">
        <v>4</v>
      </c>
      <c r="CF10" s="71">
        <v>4</v>
      </c>
      <c r="CG10" s="71">
        <v>4</v>
      </c>
      <c r="CH10" s="71">
        <v>4</v>
      </c>
      <c r="CI10" s="71">
        <v>4</v>
      </c>
      <c r="CJ10" s="71">
        <v>4</v>
      </c>
      <c r="CK10" s="71">
        <v>4</v>
      </c>
      <c r="CL10" s="71">
        <v>4</v>
      </c>
      <c r="CM10" s="71"/>
      <c r="CN10" s="71"/>
      <c r="CO10" s="35"/>
      <c r="CP10" s="35"/>
      <c r="CQ10" s="35"/>
      <c r="CR10" s="35"/>
      <c r="CS10" s="35"/>
      <c r="CT10" s="35"/>
      <c r="CU10" s="35"/>
      <c r="CV10" s="35"/>
    </row>
    <row r="11" spans="2:100">
      <c r="B11" s="80"/>
      <c r="C11" s="31" t="s">
        <v>67</v>
      </c>
      <c r="D11" s="71">
        <v>6</v>
      </c>
      <c r="E11" s="71">
        <v>6</v>
      </c>
      <c r="F11" s="71">
        <v>6</v>
      </c>
      <c r="G11" s="71">
        <v>6</v>
      </c>
      <c r="H11" s="71">
        <v>6</v>
      </c>
      <c r="I11" s="71">
        <v>6</v>
      </c>
      <c r="J11" s="71">
        <v>6</v>
      </c>
      <c r="K11" s="71">
        <v>6</v>
      </c>
      <c r="L11" s="71">
        <v>6</v>
      </c>
      <c r="M11" s="71">
        <v>6</v>
      </c>
      <c r="N11" s="71">
        <v>6</v>
      </c>
      <c r="O11" s="71">
        <v>6</v>
      </c>
      <c r="P11" s="71">
        <v>6</v>
      </c>
      <c r="Q11" s="71">
        <v>6</v>
      </c>
      <c r="R11" s="71">
        <v>6</v>
      </c>
      <c r="S11" s="71">
        <v>6</v>
      </c>
      <c r="T11" s="71">
        <v>6</v>
      </c>
      <c r="U11" s="71">
        <v>6</v>
      </c>
      <c r="V11" s="71">
        <v>6</v>
      </c>
      <c r="W11" s="71">
        <v>6</v>
      </c>
      <c r="X11" s="71">
        <v>6</v>
      </c>
      <c r="Y11" s="71">
        <v>6</v>
      </c>
      <c r="Z11" s="71">
        <v>6</v>
      </c>
      <c r="AA11" s="71">
        <v>6</v>
      </c>
      <c r="AB11" s="71">
        <v>6</v>
      </c>
      <c r="AC11" s="71">
        <v>6</v>
      </c>
      <c r="AD11" s="71">
        <v>6</v>
      </c>
      <c r="AE11" s="71">
        <v>6</v>
      </c>
      <c r="AF11" s="71">
        <v>6</v>
      </c>
      <c r="AG11" s="71">
        <v>6</v>
      </c>
      <c r="AH11" s="71">
        <v>6</v>
      </c>
      <c r="AI11" s="71">
        <v>6</v>
      </c>
      <c r="AJ11" s="71">
        <v>6</v>
      </c>
      <c r="AK11" s="71">
        <v>6</v>
      </c>
      <c r="AL11" s="71">
        <v>6</v>
      </c>
      <c r="AM11" s="71">
        <v>6</v>
      </c>
      <c r="AN11" s="71">
        <v>6</v>
      </c>
      <c r="AO11" s="71">
        <v>6</v>
      </c>
      <c r="AP11" s="71">
        <v>6</v>
      </c>
      <c r="AQ11" s="71">
        <v>6</v>
      </c>
      <c r="AR11" s="71">
        <v>6</v>
      </c>
      <c r="AS11" s="71">
        <v>6</v>
      </c>
      <c r="AT11" s="71">
        <v>6</v>
      </c>
      <c r="AU11" s="71">
        <v>6</v>
      </c>
      <c r="AV11" s="71">
        <v>6</v>
      </c>
      <c r="AW11" s="71">
        <v>6</v>
      </c>
      <c r="AX11" s="71">
        <v>6</v>
      </c>
      <c r="AY11" s="71">
        <v>6</v>
      </c>
      <c r="AZ11" s="71">
        <v>6</v>
      </c>
      <c r="BA11" s="71">
        <v>6</v>
      </c>
      <c r="BB11" s="71">
        <v>6</v>
      </c>
      <c r="BC11" s="71">
        <v>6</v>
      </c>
      <c r="BD11" s="71">
        <v>6</v>
      </c>
      <c r="BE11" s="71">
        <v>6</v>
      </c>
      <c r="BF11" s="71">
        <v>6</v>
      </c>
      <c r="BG11" s="71">
        <v>6</v>
      </c>
      <c r="BH11" s="71">
        <v>6</v>
      </c>
      <c r="BI11" s="71">
        <v>6</v>
      </c>
      <c r="BJ11" s="71">
        <v>6</v>
      </c>
      <c r="BK11" s="71">
        <v>6</v>
      </c>
      <c r="BL11" s="71">
        <v>6</v>
      </c>
      <c r="BM11" s="71">
        <v>6</v>
      </c>
      <c r="BN11" s="71">
        <v>6</v>
      </c>
      <c r="BO11" s="71">
        <v>6</v>
      </c>
      <c r="BP11" s="71">
        <v>6</v>
      </c>
      <c r="BQ11" s="71">
        <v>6</v>
      </c>
      <c r="BR11" s="71">
        <v>6</v>
      </c>
      <c r="BS11" s="71">
        <v>6</v>
      </c>
      <c r="BT11" s="71">
        <v>6</v>
      </c>
      <c r="BU11" s="71">
        <v>6</v>
      </c>
      <c r="BV11" s="71">
        <v>6</v>
      </c>
      <c r="BW11" s="71">
        <v>6</v>
      </c>
      <c r="BX11" s="71">
        <v>6</v>
      </c>
      <c r="BY11" s="71">
        <v>6</v>
      </c>
      <c r="BZ11" s="71">
        <v>6</v>
      </c>
      <c r="CA11" s="71">
        <v>6</v>
      </c>
      <c r="CB11" s="71">
        <v>6</v>
      </c>
      <c r="CC11" s="71">
        <v>6</v>
      </c>
      <c r="CD11" s="71">
        <v>6</v>
      </c>
      <c r="CE11" s="71">
        <v>6</v>
      </c>
      <c r="CF11" s="71">
        <v>6</v>
      </c>
      <c r="CG11" s="71">
        <v>6</v>
      </c>
      <c r="CH11" s="71">
        <v>6</v>
      </c>
      <c r="CI11" s="71">
        <v>6</v>
      </c>
      <c r="CJ11" s="71">
        <v>6</v>
      </c>
      <c r="CK11" s="71">
        <v>6</v>
      </c>
      <c r="CL11" s="71">
        <v>6</v>
      </c>
      <c r="CM11" s="71"/>
      <c r="CN11" s="71"/>
      <c r="CO11" s="35"/>
      <c r="CP11" s="35"/>
      <c r="CQ11" s="35"/>
      <c r="CR11" s="35"/>
      <c r="CS11" s="35"/>
      <c r="CT11" s="35"/>
      <c r="CU11" s="35"/>
      <c r="CV11" s="35"/>
    </row>
    <row r="12" spans="2:100">
      <c r="B12" s="81"/>
    </row>
    <row r="13" spans="2:100">
      <c r="B13" s="81"/>
    </row>
    <row r="14" spans="2:100" ht="15" thickBot="1">
      <c r="B14" s="78" t="s">
        <v>71</v>
      </c>
      <c r="C14" s="82"/>
      <c r="BL14" s="83"/>
      <c r="BM14" s="83"/>
      <c r="BN14" s="83"/>
      <c r="BO14" s="83"/>
      <c r="BP14" s="83"/>
      <c r="BQ14" s="83"/>
      <c r="BR14" s="83"/>
      <c r="BS14" s="83"/>
      <c r="BT14" s="83"/>
      <c r="BU14" s="83"/>
      <c r="BV14" s="83"/>
      <c r="BW14" s="83"/>
      <c r="BX14" s="83"/>
      <c r="BY14" s="83"/>
      <c r="BZ14" s="83"/>
      <c r="CA14" s="83"/>
      <c r="CB14" s="83"/>
      <c r="CC14" s="83"/>
      <c r="CD14" s="83"/>
      <c r="CE14" s="83"/>
      <c r="CF14" s="83"/>
      <c r="CG14" s="83"/>
      <c r="CH14" s="83"/>
      <c r="CI14" s="83"/>
      <c r="CJ14" s="83"/>
      <c r="CK14" s="83"/>
      <c r="CL14" s="83"/>
      <c r="CM14" s="83"/>
      <c r="CN14" s="83"/>
      <c r="CO14" s="83"/>
      <c r="CP14" s="83"/>
      <c r="CQ14" s="83"/>
      <c r="CR14" s="83"/>
      <c r="CS14" s="83"/>
      <c r="CT14" s="83"/>
      <c r="CU14" s="83"/>
      <c r="CV14" s="84"/>
    </row>
    <row r="15" spans="2:100" ht="14.25">
      <c r="B15" s="81"/>
      <c r="C15" s="85"/>
      <c r="D15" s="86">
        <v>200504</v>
      </c>
      <c r="E15" s="86">
        <v>200505</v>
      </c>
      <c r="F15" s="86">
        <v>200506</v>
      </c>
      <c r="G15" s="86">
        <v>200507</v>
      </c>
      <c r="H15" s="86">
        <v>200508</v>
      </c>
      <c r="I15" s="86">
        <v>200509</v>
      </c>
      <c r="J15" s="86">
        <v>200510</v>
      </c>
      <c r="K15" s="86">
        <v>200511</v>
      </c>
      <c r="L15" s="86">
        <v>200512</v>
      </c>
      <c r="M15" s="86">
        <v>200601</v>
      </c>
      <c r="N15" s="86">
        <v>200602</v>
      </c>
      <c r="O15" s="86">
        <v>200603</v>
      </c>
      <c r="P15" s="86">
        <v>200604</v>
      </c>
      <c r="Q15" s="86">
        <v>200605</v>
      </c>
      <c r="R15" s="86">
        <v>200606</v>
      </c>
      <c r="S15" s="86">
        <v>200607</v>
      </c>
      <c r="T15" s="86">
        <v>200608</v>
      </c>
      <c r="U15" s="86">
        <v>200609</v>
      </c>
      <c r="V15" s="86">
        <v>200610</v>
      </c>
      <c r="W15" s="86">
        <v>200611</v>
      </c>
      <c r="X15" s="86">
        <v>200612</v>
      </c>
      <c r="Y15" s="86">
        <v>200701</v>
      </c>
      <c r="Z15" s="86">
        <v>200702</v>
      </c>
      <c r="AA15" s="86">
        <v>200703</v>
      </c>
      <c r="AB15" s="86">
        <v>200704</v>
      </c>
      <c r="AC15" s="86">
        <v>200705</v>
      </c>
      <c r="AD15" s="86">
        <v>200706</v>
      </c>
      <c r="AE15" s="86">
        <v>200707</v>
      </c>
      <c r="AF15" s="86">
        <v>200708</v>
      </c>
      <c r="AG15" s="86">
        <v>200709</v>
      </c>
      <c r="AH15" s="86">
        <v>200710</v>
      </c>
      <c r="AI15" s="86">
        <v>200711</v>
      </c>
      <c r="AJ15" s="86">
        <v>200712</v>
      </c>
      <c r="AK15" s="86">
        <v>200801</v>
      </c>
      <c r="AL15" s="86">
        <v>200802</v>
      </c>
      <c r="AM15" s="86">
        <v>200803</v>
      </c>
      <c r="AN15" s="86">
        <v>200804</v>
      </c>
      <c r="AO15" s="86">
        <v>200805</v>
      </c>
      <c r="AP15" s="86">
        <v>200806</v>
      </c>
      <c r="AQ15" s="86">
        <v>200807</v>
      </c>
      <c r="AR15" s="86">
        <v>200808</v>
      </c>
      <c r="AS15" s="86">
        <v>200809</v>
      </c>
      <c r="AT15" s="86">
        <v>200810</v>
      </c>
      <c r="AU15" s="86">
        <v>200811</v>
      </c>
      <c r="AV15" s="86">
        <v>200812</v>
      </c>
      <c r="AW15" s="86">
        <v>200901</v>
      </c>
      <c r="AX15" s="86">
        <v>200902</v>
      </c>
      <c r="AY15" s="86">
        <v>200903</v>
      </c>
      <c r="AZ15" s="86">
        <v>200904</v>
      </c>
      <c r="BA15" s="86">
        <v>200905</v>
      </c>
      <c r="BB15" s="86">
        <v>200906</v>
      </c>
      <c r="BC15" s="86">
        <v>200907</v>
      </c>
      <c r="BD15" s="86">
        <v>200908</v>
      </c>
      <c r="BE15" s="86">
        <v>200909</v>
      </c>
      <c r="BF15" s="86">
        <v>200910</v>
      </c>
      <c r="BG15" s="86">
        <v>200911</v>
      </c>
      <c r="BH15" s="86">
        <v>200912</v>
      </c>
      <c r="BI15" s="86">
        <v>201001</v>
      </c>
      <c r="BJ15" s="86">
        <v>201002</v>
      </c>
      <c r="BK15" s="87">
        <v>201003</v>
      </c>
      <c r="BL15" s="88">
        <f>BK15+1</f>
        <v>201004</v>
      </c>
      <c r="BM15" s="89">
        <f t="shared" ref="BM15:BT15" si="0">BL15+1</f>
        <v>201005</v>
      </c>
      <c r="BN15" s="89">
        <f t="shared" si="0"/>
        <v>201006</v>
      </c>
      <c r="BO15" s="89">
        <f t="shared" si="0"/>
        <v>201007</v>
      </c>
      <c r="BP15" s="89">
        <f t="shared" si="0"/>
        <v>201008</v>
      </c>
      <c r="BQ15" s="89">
        <f t="shared" si="0"/>
        <v>201009</v>
      </c>
      <c r="BR15" s="89">
        <f t="shared" si="0"/>
        <v>201010</v>
      </c>
      <c r="BS15" s="89">
        <f t="shared" si="0"/>
        <v>201011</v>
      </c>
      <c r="BT15" s="89">
        <f t="shared" si="0"/>
        <v>201012</v>
      </c>
      <c r="BU15" s="89">
        <v>201101</v>
      </c>
      <c r="BV15" s="89">
        <f>BU15+1</f>
        <v>201102</v>
      </c>
      <c r="BW15" s="89">
        <f t="shared" ref="BW15:CF15" si="1">BV15+1</f>
        <v>201103</v>
      </c>
      <c r="BX15" s="89">
        <f t="shared" si="1"/>
        <v>201104</v>
      </c>
      <c r="BY15" s="89">
        <f t="shared" si="1"/>
        <v>201105</v>
      </c>
      <c r="BZ15" s="89">
        <f t="shared" si="1"/>
        <v>201106</v>
      </c>
      <c r="CA15" s="89">
        <f t="shared" si="1"/>
        <v>201107</v>
      </c>
      <c r="CB15" s="89">
        <f t="shared" si="1"/>
        <v>201108</v>
      </c>
      <c r="CC15" s="89">
        <f t="shared" si="1"/>
        <v>201109</v>
      </c>
      <c r="CD15" s="89">
        <f t="shared" si="1"/>
        <v>201110</v>
      </c>
      <c r="CE15" s="89">
        <f t="shared" si="1"/>
        <v>201111</v>
      </c>
      <c r="CF15" s="89">
        <f t="shared" si="1"/>
        <v>201112</v>
      </c>
      <c r="CG15" s="89">
        <v>201201</v>
      </c>
      <c r="CH15" s="89">
        <f>CG15+1</f>
        <v>201202</v>
      </c>
      <c r="CI15" s="89">
        <f t="shared" ref="CI15:CR15" si="2">CH15+1</f>
        <v>201203</v>
      </c>
      <c r="CJ15" s="89">
        <f t="shared" si="2"/>
        <v>201204</v>
      </c>
      <c r="CK15" s="89">
        <f t="shared" si="2"/>
        <v>201205</v>
      </c>
      <c r="CL15" s="89">
        <f t="shared" si="2"/>
        <v>201206</v>
      </c>
      <c r="CM15" s="89">
        <f t="shared" si="2"/>
        <v>201207</v>
      </c>
      <c r="CN15" s="89">
        <f t="shared" si="2"/>
        <v>201208</v>
      </c>
      <c r="CO15" s="89">
        <f t="shared" si="2"/>
        <v>201209</v>
      </c>
      <c r="CP15" s="89">
        <f>CO15+1</f>
        <v>201210</v>
      </c>
      <c r="CQ15" s="89">
        <f t="shared" si="2"/>
        <v>201211</v>
      </c>
      <c r="CR15" s="89">
        <f t="shared" si="2"/>
        <v>201212</v>
      </c>
      <c r="CS15" s="89">
        <v>201301</v>
      </c>
      <c r="CT15" s="89">
        <f>CS15+1</f>
        <v>201302</v>
      </c>
      <c r="CU15" s="90">
        <f>CT15+1</f>
        <v>201303</v>
      </c>
      <c r="CV15" s="84"/>
    </row>
    <row r="16" spans="2:100" ht="14.25">
      <c r="B16" s="81"/>
      <c r="C16" s="91" t="s">
        <v>72</v>
      </c>
      <c r="D16" s="92">
        <f>IF(D6=0,0,D6-D5)</f>
        <v>-4</v>
      </c>
      <c r="E16" s="92">
        <f t="shared" ref="E16:BP20" si="3">IF(E6=0,0,E6-E5)</f>
        <v>-4</v>
      </c>
      <c r="F16" s="92">
        <f t="shared" si="3"/>
        <v>-4</v>
      </c>
      <c r="G16" s="92">
        <f t="shared" si="3"/>
        <v>-4</v>
      </c>
      <c r="H16" s="92">
        <f t="shared" si="3"/>
        <v>-4</v>
      </c>
      <c r="I16" s="92">
        <f t="shared" si="3"/>
        <v>-4</v>
      </c>
      <c r="J16" s="92">
        <f t="shared" si="3"/>
        <v>-4</v>
      </c>
      <c r="K16" s="92">
        <f t="shared" si="3"/>
        <v>-4</v>
      </c>
      <c r="L16" s="92">
        <f t="shared" si="3"/>
        <v>-4</v>
      </c>
      <c r="M16" s="92">
        <f t="shared" si="3"/>
        <v>-4</v>
      </c>
      <c r="N16" s="92">
        <f t="shared" si="3"/>
        <v>-4</v>
      </c>
      <c r="O16" s="92">
        <f t="shared" si="3"/>
        <v>-4</v>
      </c>
      <c r="P16" s="92">
        <f t="shared" si="3"/>
        <v>-4</v>
      </c>
      <c r="Q16" s="92">
        <f t="shared" si="3"/>
        <v>-4</v>
      </c>
      <c r="R16" s="92">
        <f t="shared" si="3"/>
        <v>-4</v>
      </c>
      <c r="S16" s="92">
        <f t="shared" si="3"/>
        <v>-4</v>
      </c>
      <c r="T16" s="92">
        <f t="shared" si="3"/>
        <v>-4</v>
      </c>
      <c r="U16" s="92">
        <f t="shared" si="3"/>
        <v>-4</v>
      </c>
      <c r="V16" s="92">
        <f t="shared" si="3"/>
        <v>-4</v>
      </c>
      <c r="W16" s="92">
        <f t="shared" si="3"/>
        <v>-4</v>
      </c>
      <c r="X16" s="92">
        <f t="shared" si="3"/>
        <v>-4</v>
      </c>
      <c r="Y16" s="92">
        <f t="shared" si="3"/>
        <v>-4</v>
      </c>
      <c r="Z16" s="92">
        <f t="shared" si="3"/>
        <v>-4</v>
      </c>
      <c r="AA16" s="92">
        <f t="shared" si="3"/>
        <v>-4</v>
      </c>
      <c r="AB16" s="92">
        <f t="shared" si="3"/>
        <v>-4</v>
      </c>
      <c r="AC16" s="92">
        <f t="shared" si="3"/>
        <v>-4</v>
      </c>
      <c r="AD16" s="92">
        <f t="shared" si="3"/>
        <v>-4</v>
      </c>
      <c r="AE16" s="92">
        <f t="shared" si="3"/>
        <v>-4</v>
      </c>
      <c r="AF16" s="92">
        <f t="shared" si="3"/>
        <v>-4</v>
      </c>
      <c r="AG16" s="92">
        <f t="shared" si="3"/>
        <v>-4</v>
      </c>
      <c r="AH16" s="92">
        <f t="shared" si="3"/>
        <v>-4</v>
      </c>
      <c r="AI16" s="92">
        <f t="shared" si="3"/>
        <v>-4</v>
      </c>
      <c r="AJ16" s="92">
        <f t="shared" si="3"/>
        <v>-4</v>
      </c>
      <c r="AK16" s="92">
        <f t="shared" si="3"/>
        <v>-4</v>
      </c>
      <c r="AL16" s="92">
        <f t="shared" si="3"/>
        <v>-4</v>
      </c>
      <c r="AM16" s="92">
        <f t="shared" si="3"/>
        <v>-4</v>
      </c>
      <c r="AN16" s="92">
        <f t="shared" si="3"/>
        <v>-4</v>
      </c>
      <c r="AO16" s="92">
        <f t="shared" si="3"/>
        <v>-4</v>
      </c>
      <c r="AP16" s="92">
        <f t="shared" si="3"/>
        <v>-4</v>
      </c>
      <c r="AQ16" s="92">
        <f t="shared" si="3"/>
        <v>-4</v>
      </c>
      <c r="AR16" s="92">
        <f t="shared" si="3"/>
        <v>-4</v>
      </c>
      <c r="AS16" s="92">
        <f t="shared" si="3"/>
        <v>-4</v>
      </c>
      <c r="AT16" s="92">
        <f t="shared" si="3"/>
        <v>-4</v>
      </c>
      <c r="AU16" s="92">
        <f t="shared" si="3"/>
        <v>-4</v>
      </c>
      <c r="AV16" s="92">
        <f t="shared" si="3"/>
        <v>-4</v>
      </c>
      <c r="AW16" s="92">
        <f t="shared" si="3"/>
        <v>-4</v>
      </c>
      <c r="AX16" s="92">
        <f t="shared" si="3"/>
        <v>-4</v>
      </c>
      <c r="AY16" s="92">
        <f t="shared" si="3"/>
        <v>-4</v>
      </c>
      <c r="AZ16" s="92">
        <f t="shared" si="3"/>
        <v>-4</v>
      </c>
      <c r="BA16" s="92">
        <f t="shared" si="3"/>
        <v>-4</v>
      </c>
      <c r="BB16" s="92">
        <f t="shared" si="3"/>
        <v>-4</v>
      </c>
      <c r="BC16" s="92">
        <f t="shared" si="3"/>
        <v>-4</v>
      </c>
      <c r="BD16" s="92">
        <f t="shared" si="3"/>
        <v>-4</v>
      </c>
      <c r="BE16" s="92">
        <f t="shared" si="3"/>
        <v>-4</v>
      </c>
      <c r="BF16" s="92">
        <f t="shared" si="3"/>
        <v>-4</v>
      </c>
      <c r="BG16" s="92">
        <f t="shared" si="3"/>
        <v>-4</v>
      </c>
      <c r="BH16" s="92">
        <f t="shared" si="3"/>
        <v>-4</v>
      </c>
      <c r="BI16" s="92">
        <f t="shared" si="3"/>
        <v>-4</v>
      </c>
      <c r="BJ16" s="92">
        <f t="shared" si="3"/>
        <v>-4</v>
      </c>
      <c r="BK16" s="92">
        <f t="shared" si="3"/>
        <v>-4</v>
      </c>
      <c r="BL16" s="92">
        <f t="shared" si="3"/>
        <v>-4</v>
      </c>
      <c r="BM16" s="92">
        <f t="shared" si="3"/>
        <v>-4</v>
      </c>
      <c r="BN16" s="92">
        <f t="shared" si="3"/>
        <v>-4</v>
      </c>
      <c r="BO16" s="92">
        <f t="shared" si="3"/>
        <v>-4</v>
      </c>
      <c r="BP16" s="92">
        <f t="shared" si="3"/>
        <v>-4</v>
      </c>
      <c r="BQ16" s="92">
        <f t="shared" ref="BQ16:CU20" si="4">IF(BQ6=0,0,BQ6-BQ5)</f>
        <v>-4</v>
      </c>
      <c r="BR16" s="92">
        <f t="shared" si="4"/>
        <v>-4</v>
      </c>
      <c r="BS16" s="92">
        <f t="shared" si="4"/>
        <v>-4</v>
      </c>
      <c r="BT16" s="92">
        <f t="shared" si="4"/>
        <v>-4</v>
      </c>
      <c r="BU16" s="92">
        <f t="shared" si="4"/>
        <v>-4</v>
      </c>
      <c r="BV16" s="92">
        <f t="shared" si="4"/>
        <v>-4</v>
      </c>
      <c r="BW16" s="92">
        <f t="shared" si="4"/>
        <v>-4</v>
      </c>
      <c r="BX16" s="92">
        <f t="shared" si="4"/>
        <v>-4</v>
      </c>
      <c r="BY16" s="92">
        <f t="shared" si="4"/>
        <v>-4</v>
      </c>
      <c r="BZ16" s="92">
        <f t="shared" si="4"/>
        <v>-4</v>
      </c>
      <c r="CA16" s="92">
        <f t="shared" si="4"/>
        <v>-4</v>
      </c>
      <c r="CB16" s="92">
        <f t="shared" si="4"/>
        <v>-4</v>
      </c>
      <c r="CC16" s="92">
        <f t="shared" si="4"/>
        <v>-4</v>
      </c>
      <c r="CD16" s="92">
        <f t="shared" si="4"/>
        <v>-4</v>
      </c>
      <c r="CE16" s="92">
        <f t="shared" si="4"/>
        <v>-4</v>
      </c>
      <c r="CF16" s="92">
        <f t="shared" si="4"/>
        <v>-4</v>
      </c>
      <c r="CG16" s="92">
        <f t="shared" si="4"/>
        <v>-4</v>
      </c>
      <c r="CH16" s="92">
        <f t="shared" si="4"/>
        <v>-4</v>
      </c>
      <c r="CI16" s="92">
        <f t="shared" si="4"/>
        <v>-4</v>
      </c>
      <c r="CJ16" s="92">
        <f t="shared" si="4"/>
        <v>-4</v>
      </c>
      <c r="CK16" s="92">
        <f t="shared" si="4"/>
        <v>-4</v>
      </c>
      <c r="CL16" s="92">
        <f t="shared" si="4"/>
        <v>-4</v>
      </c>
      <c r="CM16" s="92">
        <f t="shared" si="4"/>
        <v>0</v>
      </c>
      <c r="CN16" s="92">
        <f t="shared" si="4"/>
        <v>0</v>
      </c>
      <c r="CO16" s="92">
        <f t="shared" si="4"/>
        <v>0</v>
      </c>
      <c r="CP16" s="92">
        <f t="shared" si="4"/>
        <v>0</v>
      </c>
      <c r="CQ16" s="92">
        <f t="shared" si="4"/>
        <v>0</v>
      </c>
      <c r="CR16" s="92">
        <f t="shared" si="4"/>
        <v>0</v>
      </c>
      <c r="CS16" s="92">
        <f t="shared" si="4"/>
        <v>0</v>
      </c>
      <c r="CT16" s="92">
        <f t="shared" si="4"/>
        <v>0</v>
      </c>
      <c r="CU16" s="92">
        <f t="shared" si="4"/>
        <v>0</v>
      </c>
      <c r="CV16" s="84"/>
    </row>
    <row r="17" spans="1:100" ht="14.25">
      <c r="B17" s="81"/>
      <c r="C17" s="91" t="s">
        <v>73</v>
      </c>
      <c r="D17" s="92">
        <f t="shared" ref="D17:S20" si="5">IF(D7=0,0,D7-D6)</f>
        <v>1</v>
      </c>
      <c r="E17" s="92">
        <f t="shared" si="5"/>
        <v>1</v>
      </c>
      <c r="F17" s="92">
        <f t="shared" si="5"/>
        <v>1</v>
      </c>
      <c r="G17" s="92">
        <f t="shared" si="5"/>
        <v>1</v>
      </c>
      <c r="H17" s="92">
        <f t="shared" si="5"/>
        <v>1</v>
      </c>
      <c r="I17" s="92">
        <f t="shared" si="5"/>
        <v>1</v>
      </c>
      <c r="J17" s="92">
        <f t="shared" si="5"/>
        <v>1</v>
      </c>
      <c r="K17" s="92">
        <f t="shared" si="5"/>
        <v>1</v>
      </c>
      <c r="L17" s="92">
        <f t="shared" si="5"/>
        <v>1</v>
      </c>
      <c r="M17" s="92">
        <f t="shared" si="5"/>
        <v>1</v>
      </c>
      <c r="N17" s="92">
        <f t="shared" si="5"/>
        <v>1</v>
      </c>
      <c r="O17" s="92">
        <f t="shared" si="5"/>
        <v>1</v>
      </c>
      <c r="P17" s="92">
        <f t="shared" si="5"/>
        <v>1</v>
      </c>
      <c r="Q17" s="92">
        <f t="shared" si="5"/>
        <v>1</v>
      </c>
      <c r="R17" s="92">
        <f t="shared" si="5"/>
        <v>1</v>
      </c>
      <c r="S17" s="92">
        <f t="shared" si="5"/>
        <v>1</v>
      </c>
      <c r="T17" s="92">
        <f t="shared" si="3"/>
        <v>1</v>
      </c>
      <c r="U17" s="92">
        <f t="shared" si="3"/>
        <v>1</v>
      </c>
      <c r="V17" s="92">
        <f t="shared" si="3"/>
        <v>1</v>
      </c>
      <c r="W17" s="92">
        <f t="shared" si="3"/>
        <v>1</v>
      </c>
      <c r="X17" s="92">
        <f t="shared" si="3"/>
        <v>1</v>
      </c>
      <c r="Y17" s="92">
        <f t="shared" si="3"/>
        <v>1</v>
      </c>
      <c r="Z17" s="92">
        <f t="shared" si="3"/>
        <v>1</v>
      </c>
      <c r="AA17" s="92">
        <f t="shared" si="3"/>
        <v>1</v>
      </c>
      <c r="AB17" s="92">
        <f t="shared" si="3"/>
        <v>1</v>
      </c>
      <c r="AC17" s="92">
        <f t="shared" si="3"/>
        <v>1</v>
      </c>
      <c r="AD17" s="92">
        <f t="shared" si="3"/>
        <v>1</v>
      </c>
      <c r="AE17" s="92">
        <f t="shared" si="3"/>
        <v>1</v>
      </c>
      <c r="AF17" s="92">
        <f t="shared" si="3"/>
        <v>1</v>
      </c>
      <c r="AG17" s="92">
        <f t="shared" si="3"/>
        <v>1</v>
      </c>
      <c r="AH17" s="92">
        <f t="shared" si="3"/>
        <v>1</v>
      </c>
      <c r="AI17" s="92">
        <f t="shared" si="3"/>
        <v>1</v>
      </c>
      <c r="AJ17" s="92">
        <f t="shared" si="3"/>
        <v>1</v>
      </c>
      <c r="AK17" s="92">
        <f t="shared" si="3"/>
        <v>1</v>
      </c>
      <c r="AL17" s="92">
        <f t="shared" si="3"/>
        <v>1</v>
      </c>
      <c r="AM17" s="92">
        <f t="shared" si="3"/>
        <v>1</v>
      </c>
      <c r="AN17" s="92">
        <f t="shared" si="3"/>
        <v>1</v>
      </c>
      <c r="AO17" s="92">
        <f t="shared" si="3"/>
        <v>1</v>
      </c>
      <c r="AP17" s="92">
        <f t="shared" si="3"/>
        <v>1</v>
      </c>
      <c r="AQ17" s="92">
        <f t="shared" si="3"/>
        <v>1</v>
      </c>
      <c r="AR17" s="92">
        <f t="shared" si="3"/>
        <v>1</v>
      </c>
      <c r="AS17" s="92">
        <f t="shared" si="3"/>
        <v>1</v>
      </c>
      <c r="AT17" s="92">
        <f t="shared" si="3"/>
        <v>1</v>
      </c>
      <c r="AU17" s="92">
        <f t="shared" si="3"/>
        <v>1</v>
      </c>
      <c r="AV17" s="92">
        <f t="shared" si="3"/>
        <v>1</v>
      </c>
      <c r="AW17" s="92">
        <f t="shared" si="3"/>
        <v>1</v>
      </c>
      <c r="AX17" s="92">
        <f t="shared" si="3"/>
        <v>1</v>
      </c>
      <c r="AY17" s="92">
        <f t="shared" si="3"/>
        <v>1</v>
      </c>
      <c r="AZ17" s="92">
        <f t="shared" si="3"/>
        <v>1</v>
      </c>
      <c r="BA17" s="92">
        <f t="shared" si="3"/>
        <v>1</v>
      </c>
      <c r="BB17" s="92">
        <f t="shared" si="3"/>
        <v>1</v>
      </c>
      <c r="BC17" s="92">
        <f t="shared" si="3"/>
        <v>1</v>
      </c>
      <c r="BD17" s="92">
        <f t="shared" si="3"/>
        <v>1</v>
      </c>
      <c r="BE17" s="92">
        <f t="shared" si="3"/>
        <v>1</v>
      </c>
      <c r="BF17" s="92">
        <f t="shared" si="3"/>
        <v>1</v>
      </c>
      <c r="BG17" s="92">
        <f t="shared" si="3"/>
        <v>1</v>
      </c>
      <c r="BH17" s="92">
        <f t="shared" si="3"/>
        <v>1</v>
      </c>
      <c r="BI17" s="92">
        <f t="shared" si="3"/>
        <v>1</v>
      </c>
      <c r="BJ17" s="92">
        <f t="shared" si="3"/>
        <v>1</v>
      </c>
      <c r="BK17" s="92">
        <f t="shared" si="3"/>
        <v>1</v>
      </c>
      <c r="BL17" s="92">
        <f t="shared" si="3"/>
        <v>1</v>
      </c>
      <c r="BM17" s="92">
        <f t="shared" si="3"/>
        <v>1</v>
      </c>
      <c r="BN17" s="92">
        <f t="shared" si="3"/>
        <v>1</v>
      </c>
      <c r="BO17" s="92">
        <f t="shared" si="3"/>
        <v>1</v>
      </c>
      <c r="BP17" s="92">
        <f t="shared" si="3"/>
        <v>1</v>
      </c>
      <c r="BQ17" s="92">
        <f t="shared" si="4"/>
        <v>1</v>
      </c>
      <c r="BR17" s="92">
        <f t="shared" si="4"/>
        <v>1</v>
      </c>
      <c r="BS17" s="92">
        <f t="shared" si="4"/>
        <v>1</v>
      </c>
      <c r="BT17" s="92">
        <f t="shared" si="4"/>
        <v>1</v>
      </c>
      <c r="BU17" s="92">
        <f t="shared" si="4"/>
        <v>1</v>
      </c>
      <c r="BV17" s="92">
        <f t="shared" si="4"/>
        <v>1</v>
      </c>
      <c r="BW17" s="92">
        <f t="shared" si="4"/>
        <v>1</v>
      </c>
      <c r="BX17" s="92">
        <f t="shared" si="4"/>
        <v>1</v>
      </c>
      <c r="BY17" s="92">
        <f t="shared" si="4"/>
        <v>1</v>
      </c>
      <c r="BZ17" s="92">
        <f t="shared" si="4"/>
        <v>1</v>
      </c>
      <c r="CA17" s="92">
        <f t="shared" si="4"/>
        <v>1</v>
      </c>
      <c r="CB17" s="92">
        <f t="shared" si="4"/>
        <v>1</v>
      </c>
      <c r="CC17" s="92">
        <f t="shared" si="4"/>
        <v>1</v>
      </c>
      <c r="CD17" s="92">
        <f t="shared" si="4"/>
        <v>1</v>
      </c>
      <c r="CE17" s="92">
        <f t="shared" si="4"/>
        <v>1</v>
      </c>
      <c r="CF17" s="92">
        <f t="shared" si="4"/>
        <v>1</v>
      </c>
      <c r="CG17" s="92">
        <f t="shared" si="4"/>
        <v>1</v>
      </c>
      <c r="CH17" s="92">
        <f t="shared" si="4"/>
        <v>1</v>
      </c>
      <c r="CI17" s="92">
        <f t="shared" si="4"/>
        <v>1</v>
      </c>
      <c r="CJ17" s="92">
        <f t="shared" si="4"/>
        <v>1</v>
      </c>
      <c r="CK17" s="92">
        <f t="shared" si="4"/>
        <v>1</v>
      </c>
      <c r="CL17" s="92">
        <f t="shared" si="4"/>
        <v>1</v>
      </c>
      <c r="CM17" s="92">
        <f t="shared" si="4"/>
        <v>0</v>
      </c>
      <c r="CN17" s="92">
        <f t="shared" si="4"/>
        <v>0</v>
      </c>
      <c r="CO17" s="92">
        <f t="shared" si="4"/>
        <v>0</v>
      </c>
      <c r="CP17" s="92">
        <f t="shared" si="4"/>
        <v>0</v>
      </c>
      <c r="CQ17" s="92">
        <f t="shared" si="4"/>
        <v>0</v>
      </c>
      <c r="CR17" s="92">
        <f t="shared" si="4"/>
        <v>0</v>
      </c>
      <c r="CS17" s="92">
        <f t="shared" si="4"/>
        <v>0</v>
      </c>
      <c r="CT17" s="92">
        <f t="shared" si="4"/>
        <v>0</v>
      </c>
      <c r="CU17" s="92">
        <f t="shared" si="4"/>
        <v>0</v>
      </c>
      <c r="CV17" s="84"/>
    </row>
    <row r="18" spans="1:100" ht="14.25">
      <c r="B18" s="81"/>
      <c r="C18" s="91" t="s">
        <v>74</v>
      </c>
      <c r="D18" s="92">
        <f t="shared" si="5"/>
        <v>0.5</v>
      </c>
      <c r="E18" s="92">
        <f t="shared" si="5"/>
        <v>0.5</v>
      </c>
      <c r="F18" s="92">
        <f t="shared" si="5"/>
        <v>0.5</v>
      </c>
      <c r="G18" s="92">
        <f t="shared" si="5"/>
        <v>0.5</v>
      </c>
      <c r="H18" s="92">
        <f t="shared" si="5"/>
        <v>0.5</v>
      </c>
      <c r="I18" s="92">
        <f t="shared" si="5"/>
        <v>0.5</v>
      </c>
      <c r="J18" s="92">
        <f t="shared" si="5"/>
        <v>0.5</v>
      </c>
      <c r="K18" s="92">
        <f t="shared" si="5"/>
        <v>0.5</v>
      </c>
      <c r="L18" s="92">
        <f t="shared" si="5"/>
        <v>0.5</v>
      </c>
      <c r="M18" s="92">
        <f t="shared" si="5"/>
        <v>0.5</v>
      </c>
      <c r="N18" s="92">
        <f t="shared" si="5"/>
        <v>0.5</v>
      </c>
      <c r="O18" s="92">
        <f t="shared" si="5"/>
        <v>0.5</v>
      </c>
      <c r="P18" s="92">
        <f t="shared" si="5"/>
        <v>0.5</v>
      </c>
      <c r="Q18" s="92">
        <f t="shared" si="5"/>
        <v>0.5</v>
      </c>
      <c r="R18" s="92">
        <f t="shared" si="5"/>
        <v>0.5</v>
      </c>
      <c r="S18" s="92">
        <f t="shared" si="5"/>
        <v>0.5</v>
      </c>
      <c r="T18" s="92">
        <f t="shared" si="3"/>
        <v>0.5</v>
      </c>
      <c r="U18" s="92">
        <f t="shared" si="3"/>
        <v>0.5</v>
      </c>
      <c r="V18" s="92">
        <f t="shared" si="3"/>
        <v>0.5</v>
      </c>
      <c r="W18" s="92">
        <f t="shared" si="3"/>
        <v>0.5</v>
      </c>
      <c r="X18" s="92">
        <f t="shared" si="3"/>
        <v>0.5</v>
      </c>
      <c r="Y18" s="92">
        <f t="shared" si="3"/>
        <v>0.5</v>
      </c>
      <c r="Z18" s="92">
        <f t="shared" si="3"/>
        <v>0.5</v>
      </c>
      <c r="AA18" s="92">
        <f t="shared" si="3"/>
        <v>0.5</v>
      </c>
      <c r="AB18" s="92">
        <f t="shared" si="3"/>
        <v>0.5</v>
      </c>
      <c r="AC18" s="92">
        <f t="shared" si="3"/>
        <v>0.5</v>
      </c>
      <c r="AD18" s="92">
        <f t="shared" si="3"/>
        <v>0.5</v>
      </c>
      <c r="AE18" s="92">
        <f t="shared" si="3"/>
        <v>0.5</v>
      </c>
      <c r="AF18" s="92">
        <f t="shared" si="3"/>
        <v>0.5</v>
      </c>
      <c r="AG18" s="92">
        <f t="shared" si="3"/>
        <v>0.5</v>
      </c>
      <c r="AH18" s="92">
        <f t="shared" si="3"/>
        <v>0.5</v>
      </c>
      <c r="AI18" s="92">
        <f t="shared" si="3"/>
        <v>0.5</v>
      </c>
      <c r="AJ18" s="92">
        <f t="shared" si="3"/>
        <v>0.5</v>
      </c>
      <c r="AK18" s="92">
        <f t="shared" si="3"/>
        <v>0.5</v>
      </c>
      <c r="AL18" s="92">
        <f t="shared" si="3"/>
        <v>0.5</v>
      </c>
      <c r="AM18" s="92">
        <f t="shared" si="3"/>
        <v>0.5</v>
      </c>
      <c r="AN18" s="92">
        <f t="shared" si="3"/>
        <v>0.5</v>
      </c>
      <c r="AO18" s="92">
        <f t="shared" si="3"/>
        <v>0.5</v>
      </c>
      <c r="AP18" s="92">
        <f t="shared" si="3"/>
        <v>0.5</v>
      </c>
      <c r="AQ18" s="92">
        <f t="shared" si="3"/>
        <v>0.5</v>
      </c>
      <c r="AR18" s="92">
        <f t="shared" si="3"/>
        <v>0.5</v>
      </c>
      <c r="AS18" s="92">
        <f t="shared" si="3"/>
        <v>0.5</v>
      </c>
      <c r="AT18" s="92">
        <f t="shared" si="3"/>
        <v>0.5</v>
      </c>
      <c r="AU18" s="92">
        <f t="shared" si="3"/>
        <v>0.5</v>
      </c>
      <c r="AV18" s="92">
        <f t="shared" si="3"/>
        <v>0.5</v>
      </c>
      <c r="AW18" s="92">
        <f t="shared" si="3"/>
        <v>0.5</v>
      </c>
      <c r="AX18" s="92">
        <f t="shared" si="3"/>
        <v>0.5</v>
      </c>
      <c r="AY18" s="92">
        <f t="shared" si="3"/>
        <v>0.5</v>
      </c>
      <c r="AZ18" s="92">
        <f t="shared" si="3"/>
        <v>0.5</v>
      </c>
      <c r="BA18" s="92">
        <f t="shared" si="3"/>
        <v>0.5</v>
      </c>
      <c r="BB18" s="92">
        <f t="shared" si="3"/>
        <v>0.5</v>
      </c>
      <c r="BC18" s="92">
        <f t="shared" si="3"/>
        <v>0.5</v>
      </c>
      <c r="BD18" s="92">
        <f t="shared" si="3"/>
        <v>0.5</v>
      </c>
      <c r="BE18" s="92">
        <f t="shared" si="3"/>
        <v>0.5</v>
      </c>
      <c r="BF18" s="92">
        <f t="shared" si="3"/>
        <v>0.5</v>
      </c>
      <c r="BG18" s="92">
        <f t="shared" si="3"/>
        <v>0.5</v>
      </c>
      <c r="BH18" s="92">
        <f t="shared" si="3"/>
        <v>0.5</v>
      </c>
      <c r="BI18" s="92">
        <f t="shared" si="3"/>
        <v>0.5</v>
      </c>
      <c r="BJ18" s="92">
        <f t="shared" si="3"/>
        <v>0.5</v>
      </c>
      <c r="BK18" s="92">
        <f t="shared" si="3"/>
        <v>0.5</v>
      </c>
      <c r="BL18" s="92">
        <f t="shared" si="3"/>
        <v>0.5</v>
      </c>
      <c r="BM18" s="92">
        <f t="shared" si="3"/>
        <v>0.5</v>
      </c>
      <c r="BN18" s="92">
        <f t="shared" si="3"/>
        <v>0.5</v>
      </c>
      <c r="BO18" s="92">
        <f t="shared" si="3"/>
        <v>0.5</v>
      </c>
      <c r="BP18" s="92">
        <f t="shared" si="3"/>
        <v>0.5</v>
      </c>
      <c r="BQ18" s="92">
        <f t="shared" si="4"/>
        <v>0.5</v>
      </c>
      <c r="BR18" s="92">
        <f t="shared" si="4"/>
        <v>0.5</v>
      </c>
      <c r="BS18" s="92">
        <f t="shared" si="4"/>
        <v>0.5</v>
      </c>
      <c r="BT18" s="92">
        <f t="shared" si="4"/>
        <v>0.5</v>
      </c>
      <c r="BU18" s="92">
        <f t="shared" si="4"/>
        <v>0.5</v>
      </c>
      <c r="BV18" s="92">
        <f t="shared" si="4"/>
        <v>0.5</v>
      </c>
      <c r="BW18" s="92">
        <f t="shared" si="4"/>
        <v>0.5</v>
      </c>
      <c r="BX18" s="92">
        <f t="shared" si="4"/>
        <v>0.5</v>
      </c>
      <c r="BY18" s="92">
        <f t="shared" si="4"/>
        <v>0.5</v>
      </c>
      <c r="BZ18" s="92">
        <f t="shared" si="4"/>
        <v>0.5</v>
      </c>
      <c r="CA18" s="92">
        <f t="shared" si="4"/>
        <v>0.5</v>
      </c>
      <c r="CB18" s="92">
        <f t="shared" si="4"/>
        <v>0.5</v>
      </c>
      <c r="CC18" s="92">
        <f t="shared" si="4"/>
        <v>0.5</v>
      </c>
      <c r="CD18" s="92">
        <f t="shared" si="4"/>
        <v>0.5</v>
      </c>
      <c r="CE18" s="92">
        <f t="shared" si="4"/>
        <v>0.5</v>
      </c>
      <c r="CF18" s="92">
        <f t="shared" si="4"/>
        <v>0.5</v>
      </c>
      <c r="CG18" s="92">
        <f t="shared" si="4"/>
        <v>0.5</v>
      </c>
      <c r="CH18" s="92">
        <f t="shared" si="4"/>
        <v>0.5</v>
      </c>
      <c r="CI18" s="92">
        <f t="shared" si="4"/>
        <v>0.5</v>
      </c>
      <c r="CJ18" s="92">
        <f t="shared" si="4"/>
        <v>0.5</v>
      </c>
      <c r="CK18" s="92">
        <f t="shared" si="4"/>
        <v>0.5</v>
      </c>
      <c r="CL18" s="92">
        <f t="shared" si="4"/>
        <v>0.5</v>
      </c>
      <c r="CM18" s="92">
        <f t="shared" si="4"/>
        <v>0</v>
      </c>
      <c r="CN18" s="92">
        <f t="shared" si="4"/>
        <v>0</v>
      </c>
      <c r="CO18" s="92">
        <f t="shared" si="4"/>
        <v>0</v>
      </c>
      <c r="CP18" s="92">
        <f t="shared" si="4"/>
        <v>0</v>
      </c>
      <c r="CQ18" s="92">
        <f t="shared" si="4"/>
        <v>0</v>
      </c>
      <c r="CR18" s="92">
        <f t="shared" si="4"/>
        <v>0</v>
      </c>
      <c r="CS18" s="92">
        <f t="shared" si="4"/>
        <v>0</v>
      </c>
      <c r="CT18" s="92">
        <f t="shared" si="4"/>
        <v>0</v>
      </c>
      <c r="CU18" s="92">
        <f t="shared" si="4"/>
        <v>0</v>
      </c>
      <c r="CV18" s="84"/>
    </row>
    <row r="19" spans="1:100" ht="14.25">
      <c r="B19" s="81"/>
      <c r="C19" s="91" t="s">
        <v>75</v>
      </c>
      <c r="D19" s="92">
        <f t="shared" si="5"/>
        <v>-2</v>
      </c>
      <c r="E19" s="92">
        <f t="shared" si="3"/>
        <v>-2</v>
      </c>
      <c r="F19" s="92">
        <f t="shared" si="3"/>
        <v>-2</v>
      </c>
      <c r="G19" s="92">
        <f t="shared" si="3"/>
        <v>-2</v>
      </c>
      <c r="H19" s="92">
        <f t="shared" si="3"/>
        <v>-2</v>
      </c>
      <c r="I19" s="92">
        <f t="shared" si="3"/>
        <v>-2</v>
      </c>
      <c r="J19" s="92">
        <f t="shared" si="3"/>
        <v>-2</v>
      </c>
      <c r="K19" s="92">
        <f t="shared" si="3"/>
        <v>-2</v>
      </c>
      <c r="L19" s="92">
        <f t="shared" si="3"/>
        <v>-2</v>
      </c>
      <c r="M19" s="92">
        <f t="shared" si="3"/>
        <v>-2</v>
      </c>
      <c r="N19" s="92">
        <f t="shared" si="3"/>
        <v>-2</v>
      </c>
      <c r="O19" s="92">
        <f t="shared" si="3"/>
        <v>-2</v>
      </c>
      <c r="P19" s="92">
        <f t="shared" si="3"/>
        <v>-2</v>
      </c>
      <c r="Q19" s="92">
        <f t="shared" si="3"/>
        <v>-2</v>
      </c>
      <c r="R19" s="92">
        <f t="shared" si="3"/>
        <v>-2</v>
      </c>
      <c r="S19" s="92">
        <f t="shared" si="3"/>
        <v>-2</v>
      </c>
      <c r="T19" s="92">
        <f t="shared" si="3"/>
        <v>-2</v>
      </c>
      <c r="U19" s="92">
        <f t="shared" si="3"/>
        <v>-2</v>
      </c>
      <c r="V19" s="92">
        <f t="shared" si="3"/>
        <v>-2</v>
      </c>
      <c r="W19" s="92">
        <f t="shared" si="3"/>
        <v>-2</v>
      </c>
      <c r="X19" s="92">
        <f t="shared" si="3"/>
        <v>-2</v>
      </c>
      <c r="Y19" s="92">
        <f t="shared" si="3"/>
        <v>-2</v>
      </c>
      <c r="Z19" s="92">
        <f t="shared" si="3"/>
        <v>-2</v>
      </c>
      <c r="AA19" s="92">
        <f t="shared" si="3"/>
        <v>-2</v>
      </c>
      <c r="AB19" s="92">
        <f t="shared" si="3"/>
        <v>-2</v>
      </c>
      <c r="AC19" s="92">
        <f t="shared" si="3"/>
        <v>-2</v>
      </c>
      <c r="AD19" s="92">
        <f t="shared" si="3"/>
        <v>-2</v>
      </c>
      <c r="AE19" s="92">
        <f t="shared" si="3"/>
        <v>-2</v>
      </c>
      <c r="AF19" s="92">
        <f t="shared" si="3"/>
        <v>-2</v>
      </c>
      <c r="AG19" s="92">
        <f t="shared" si="3"/>
        <v>-2</v>
      </c>
      <c r="AH19" s="92">
        <f t="shared" si="3"/>
        <v>-2</v>
      </c>
      <c r="AI19" s="92">
        <f t="shared" si="3"/>
        <v>-2</v>
      </c>
      <c r="AJ19" s="92">
        <f t="shared" si="3"/>
        <v>-2</v>
      </c>
      <c r="AK19" s="92">
        <f t="shared" si="3"/>
        <v>-2</v>
      </c>
      <c r="AL19" s="92">
        <f t="shared" si="3"/>
        <v>-2</v>
      </c>
      <c r="AM19" s="92">
        <f t="shared" si="3"/>
        <v>-2</v>
      </c>
      <c r="AN19" s="92">
        <f t="shared" si="3"/>
        <v>-2</v>
      </c>
      <c r="AO19" s="92">
        <f t="shared" si="3"/>
        <v>-2</v>
      </c>
      <c r="AP19" s="92">
        <f t="shared" si="3"/>
        <v>-2</v>
      </c>
      <c r="AQ19" s="92">
        <f t="shared" si="3"/>
        <v>-2</v>
      </c>
      <c r="AR19" s="92">
        <f t="shared" si="3"/>
        <v>-2</v>
      </c>
      <c r="AS19" s="92">
        <f t="shared" si="3"/>
        <v>-2</v>
      </c>
      <c r="AT19" s="92">
        <f t="shared" si="3"/>
        <v>-2</v>
      </c>
      <c r="AU19" s="92">
        <f t="shared" si="3"/>
        <v>-2</v>
      </c>
      <c r="AV19" s="92">
        <f t="shared" si="3"/>
        <v>-2</v>
      </c>
      <c r="AW19" s="92">
        <f t="shared" si="3"/>
        <v>-2</v>
      </c>
      <c r="AX19" s="92">
        <f t="shared" si="3"/>
        <v>-2</v>
      </c>
      <c r="AY19" s="92">
        <f t="shared" si="3"/>
        <v>-2</v>
      </c>
      <c r="AZ19" s="92">
        <f t="shared" si="3"/>
        <v>-2</v>
      </c>
      <c r="BA19" s="92">
        <f t="shared" si="3"/>
        <v>-2</v>
      </c>
      <c r="BB19" s="92">
        <f t="shared" si="3"/>
        <v>-2</v>
      </c>
      <c r="BC19" s="92">
        <f t="shared" si="3"/>
        <v>-2</v>
      </c>
      <c r="BD19" s="92">
        <f t="shared" si="3"/>
        <v>-2</v>
      </c>
      <c r="BE19" s="92">
        <f t="shared" si="3"/>
        <v>-2</v>
      </c>
      <c r="BF19" s="92">
        <f t="shared" si="3"/>
        <v>-2</v>
      </c>
      <c r="BG19" s="92">
        <f t="shared" si="3"/>
        <v>-2</v>
      </c>
      <c r="BH19" s="92">
        <f t="shared" si="3"/>
        <v>-2</v>
      </c>
      <c r="BI19" s="92">
        <f t="shared" si="3"/>
        <v>-2</v>
      </c>
      <c r="BJ19" s="92">
        <f t="shared" si="3"/>
        <v>-2</v>
      </c>
      <c r="BK19" s="92">
        <f t="shared" si="3"/>
        <v>-2</v>
      </c>
      <c r="BL19" s="92">
        <f t="shared" si="3"/>
        <v>-2</v>
      </c>
      <c r="BM19" s="92">
        <f t="shared" si="3"/>
        <v>-2</v>
      </c>
      <c r="BN19" s="92">
        <f t="shared" si="3"/>
        <v>-2</v>
      </c>
      <c r="BO19" s="92">
        <f t="shared" si="3"/>
        <v>-2</v>
      </c>
      <c r="BP19" s="92">
        <f t="shared" si="3"/>
        <v>-2</v>
      </c>
      <c r="BQ19" s="92">
        <f t="shared" si="4"/>
        <v>-2</v>
      </c>
      <c r="BR19" s="92">
        <f t="shared" si="4"/>
        <v>-2</v>
      </c>
      <c r="BS19" s="92">
        <f t="shared" si="4"/>
        <v>-2</v>
      </c>
      <c r="BT19" s="92">
        <f t="shared" si="4"/>
        <v>-2</v>
      </c>
      <c r="BU19" s="92">
        <f t="shared" si="4"/>
        <v>-2</v>
      </c>
      <c r="BV19" s="92">
        <f t="shared" si="4"/>
        <v>-2</v>
      </c>
      <c r="BW19" s="92">
        <f t="shared" si="4"/>
        <v>-2</v>
      </c>
      <c r="BX19" s="92">
        <f t="shared" si="4"/>
        <v>-2</v>
      </c>
      <c r="BY19" s="92">
        <f t="shared" si="4"/>
        <v>-2</v>
      </c>
      <c r="BZ19" s="92">
        <f t="shared" si="4"/>
        <v>-2</v>
      </c>
      <c r="CA19" s="92">
        <f t="shared" si="4"/>
        <v>-2</v>
      </c>
      <c r="CB19" s="92">
        <f t="shared" si="4"/>
        <v>-2</v>
      </c>
      <c r="CC19" s="92">
        <f t="shared" si="4"/>
        <v>-2</v>
      </c>
      <c r="CD19" s="92">
        <f t="shared" si="4"/>
        <v>-2</v>
      </c>
      <c r="CE19" s="92">
        <f t="shared" si="4"/>
        <v>-2</v>
      </c>
      <c r="CF19" s="92">
        <f t="shared" si="4"/>
        <v>-2</v>
      </c>
      <c r="CG19" s="92">
        <f t="shared" si="4"/>
        <v>-2</v>
      </c>
      <c r="CH19" s="92">
        <f t="shared" si="4"/>
        <v>-2</v>
      </c>
      <c r="CI19" s="92">
        <f t="shared" si="4"/>
        <v>-2</v>
      </c>
      <c r="CJ19" s="92">
        <f t="shared" si="4"/>
        <v>-2</v>
      </c>
      <c r="CK19" s="92">
        <f t="shared" si="4"/>
        <v>-2</v>
      </c>
      <c r="CL19" s="92">
        <f t="shared" si="4"/>
        <v>-2</v>
      </c>
      <c r="CM19" s="92">
        <f t="shared" si="4"/>
        <v>0</v>
      </c>
      <c r="CN19" s="92">
        <f t="shared" si="4"/>
        <v>0</v>
      </c>
      <c r="CO19" s="92">
        <f t="shared" si="4"/>
        <v>0</v>
      </c>
      <c r="CP19" s="92">
        <f t="shared" si="4"/>
        <v>0</v>
      </c>
      <c r="CQ19" s="92">
        <f t="shared" si="4"/>
        <v>0</v>
      </c>
      <c r="CR19" s="92">
        <f t="shared" si="4"/>
        <v>0</v>
      </c>
      <c r="CS19" s="92">
        <f t="shared" si="4"/>
        <v>0</v>
      </c>
      <c r="CT19" s="92">
        <f t="shared" si="4"/>
        <v>0</v>
      </c>
      <c r="CU19" s="92">
        <f t="shared" si="4"/>
        <v>0</v>
      </c>
      <c r="CV19" s="84"/>
    </row>
    <row r="20" spans="1:100" ht="14.25">
      <c r="B20" s="81"/>
      <c r="C20" s="91" t="s">
        <v>76</v>
      </c>
      <c r="D20" s="92">
        <f t="shared" si="5"/>
        <v>3.5</v>
      </c>
      <c r="E20" s="92">
        <f t="shared" si="3"/>
        <v>3.5</v>
      </c>
      <c r="F20" s="92">
        <f t="shared" si="3"/>
        <v>3.5</v>
      </c>
      <c r="G20" s="92">
        <f t="shared" si="3"/>
        <v>3.5</v>
      </c>
      <c r="H20" s="92">
        <f t="shared" si="3"/>
        <v>3.5</v>
      </c>
      <c r="I20" s="92">
        <f t="shared" si="3"/>
        <v>3.5</v>
      </c>
      <c r="J20" s="92">
        <f t="shared" si="3"/>
        <v>3.5</v>
      </c>
      <c r="K20" s="92">
        <f t="shared" si="3"/>
        <v>3.5</v>
      </c>
      <c r="L20" s="92">
        <f t="shared" si="3"/>
        <v>3.5</v>
      </c>
      <c r="M20" s="92">
        <f t="shared" si="3"/>
        <v>3.5</v>
      </c>
      <c r="N20" s="92">
        <f t="shared" si="3"/>
        <v>3.5</v>
      </c>
      <c r="O20" s="92">
        <f t="shared" si="3"/>
        <v>3.5</v>
      </c>
      <c r="P20" s="92">
        <f t="shared" si="3"/>
        <v>3.5</v>
      </c>
      <c r="Q20" s="92">
        <f t="shared" si="3"/>
        <v>3.5</v>
      </c>
      <c r="R20" s="92">
        <f t="shared" si="3"/>
        <v>3.5</v>
      </c>
      <c r="S20" s="92">
        <f t="shared" si="3"/>
        <v>3.5</v>
      </c>
      <c r="T20" s="92">
        <f t="shared" si="3"/>
        <v>3.5</v>
      </c>
      <c r="U20" s="92">
        <f t="shared" si="3"/>
        <v>3.5</v>
      </c>
      <c r="V20" s="92">
        <f t="shared" si="3"/>
        <v>3.5</v>
      </c>
      <c r="W20" s="92">
        <f t="shared" si="3"/>
        <v>3.5</v>
      </c>
      <c r="X20" s="92">
        <f t="shared" si="3"/>
        <v>3.5</v>
      </c>
      <c r="Y20" s="92">
        <f t="shared" si="3"/>
        <v>3.5</v>
      </c>
      <c r="Z20" s="92">
        <f t="shared" si="3"/>
        <v>3.5</v>
      </c>
      <c r="AA20" s="92">
        <f t="shared" si="3"/>
        <v>3.5</v>
      </c>
      <c r="AB20" s="92">
        <f t="shared" si="3"/>
        <v>3.5</v>
      </c>
      <c r="AC20" s="92">
        <f t="shared" si="3"/>
        <v>3.5</v>
      </c>
      <c r="AD20" s="92">
        <f t="shared" si="3"/>
        <v>3.5</v>
      </c>
      <c r="AE20" s="92">
        <f t="shared" si="3"/>
        <v>3.5</v>
      </c>
      <c r="AF20" s="92">
        <f t="shared" si="3"/>
        <v>3.5</v>
      </c>
      <c r="AG20" s="92">
        <f t="shared" si="3"/>
        <v>3.5</v>
      </c>
      <c r="AH20" s="92">
        <f t="shared" ref="AH20:BP20" si="6">IF(AH10=0,0,AH10-AH9)</f>
        <v>3.5</v>
      </c>
      <c r="AI20" s="92">
        <f t="shared" si="6"/>
        <v>3.5</v>
      </c>
      <c r="AJ20" s="92">
        <f t="shared" si="6"/>
        <v>3.5</v>
      </c>
      <c r="AK20" s="92">
        <f t="shared" si="6"/>
        <v>3.5</v>
      </c>
      <c r="AL20" s="92">
        <f t="shared" si="6"/>
        <v>3.5</v>
      </c>
      <c r="AM20" s="92">
        <f t="shared" si="6"/>
        <v>3.5</v>
      </c>
      <c r="AN20" s="92">
        <f t="shared" si="6"/>
        <v>3.5</v>
      </c>
      <c r="AO20" s="92">
        <f t="shared" si="6"/>
        <v>3.5</v>
      </c>
      <c r="AP20" s="92">
        <f t="shared" si="6"/>
        <v>3.5</v>
      </c>
      <c r="AQ20" s="92">
        <f t="shared" si="6"/>
        <v>3.5</v>
      </c>
      <c r="AR20" s="92">
        <f t="shared" si="6"/>
        <v>3.5</v>
      </c>
      <c r="AS20" s="92">
        <f t="shared" si="6"/>
        <v>3.5</v>
      </c>
      <c r="AT20" s="92">
        <f t="shared" si="6"/>
        <v>3.5</v>
      </c>
      <c r="AU20" s="92">
        <f t="shared" si="6"/>
        <v>3.5</v>
      </c>
      <c r="AV20" s="92">
        <f t="shared" si="6"/>
        <v>3.5</v>
      </c>
      <c r="AW20" s="92">
        <f t="shared" si="6"/>
        <v>3.5</v>
      </c>
      <c r="AX20" s="92">
        <f t="shared" si="6"/>
        <v>3.5</v>
      </c>
      <c r="AY20" s="92">
        <f t="shared" si="6"/>
        <v>3.5</v>
      </c>
      <c r="AZ20" s="92">
        <f t="shared" si="6"/>
        <v>3.5</v>
      </c>
      <c r="BA20" s="92">
        <f t="shared" si="6"/>
        <v>3.5</v>
      </c>
      <c r="BB20" s="92">
        <f t="shared" si="6"/>
        <v>3.5</v>
      </c>
      <c r="BC20" s="92">
        <f t="shared" si="6"/>
        <v>3.5</v>
      </c>
      <c r="BD20" s="92">
        <f t="shared" si="6"/>
        <v>3.5</v>
      </c>
      <c r="BE20" s="92">
        <f t="shared" si="6"/>
        <v>3.5</v>
      </c>
      <c r="BF20" s="92">
        <f t="shared" si="6"/>
        <v>3.5</v>
      </c>
      <c r="BG20" s="92">
        <f t="shared" si="6"/>
        <v>3.5</v>
      </c>
      <c r="BH20" s="92">
        <f t="shared" si="6"/>
        <v>3.5</v>
      </c>
      <c r="BI20" s="92">
        <f t="shared" si="6"/>
        <v>3.5</v>
      </c>
      <c r="BJ20" s="92">
        <f t="shared" si="6"/>
        <v>3.5</v>
      </c>
      <c r="BK20" s="92">
        <f t="shared" si="6"/>
        <v>3.5</v>
      </c>
      <c r="BL20" s="92">
        <f t="shared" si="6"/>
        <v>3.5</v>
      </c>
      <c r="BM20" s="92">
        <f t="shared" si="6"/>
        <v>3.5</v>
      </c>
      <c r="BN20" s="92">
        <f t="shared" si="6"/>
        <v>3.5</v>
      </c>
      <c r="BO20" s="92">
        <f t="shared" si="6"/>
        <v>3.5</v>
      </c>
      <c r="BP20" s="92">
        <f t="shared" si="6"/>
        <v>3.5</v>
      </c>
      <c r="BQ20" s="92">
        <f t="shared" si="4"/>
        <v>3.5</v>
      </c>
      <c r="BR20" s="92">
        <f t="shared" si="4"/>
        <v>3.5</v>
      </c>
      <c r="BS20" s="92">
        <f t="shared" si="4"/>
        <v>3.5</v>
      </c>
      <c r="BT20" s="92">
        <f t="shared" si="4"/>
        <v>3.5</v>
      </c>
      <c r="BU20" s="92">
        <f t="shared" si="4"/>
        <v>3.5</v>
      </c>
      <c r="BV20" s="92">
        <f t="shared" si="4"/>
        <v>3.5</v>
      </c>
      <c r="BW20" s="92">
        <f t="shared" si="4"/>
        <v>3.5</v>
      </c>
      <c r="BX20" s="92">
        <f t="shared" si="4"/>
        <v>3.5</v>
      </c>
      <c r="BY20" s="92">
        <f t="shared" si="4"/>
        <v>3.5</v>
      </c>
      <c r="BZ20" s="92">
        <f t="shared" si="4"/>
        <v>3.5</v>
      </c>
      <c r="CA20" s="92">
        <f t="shared" si="4"/>
        <v>3.5</v>
      </c>
      <c r="CB20" s="92">
        <f t="shared" si="4"/>
        <v>3.5</v>
      </c>
      <c r="CC20" s="92">
        <f t="shared" si="4"/>
        <v>3.5</v>
      </c>
      <c r="CD20" s="92">
        <f t="shared" si="4"/>
        <v>3.5</v>
      </c>
      <c r="CE20" s="92">
        <f t="shared" si="4"/>
        <v>3.5</v>
      </c>
      <c r="CF20" s="92">
        <f t="shared" si="4"/>
        <v>3.5</v>
      </c>
      <c r="CG20" s="92">
        <f t="shared" si="4"/>
        <v>3.5</v>
      </c>
      <c r="CH20" s="92">
        <f t="shared" si="4"/>
        <v>3.5</v>
      </c>
      <c r="CI20" s="92">
        <f t="shared" si="4"/>
        <v>3.5</v>
      </c>
      <c r="CJ20" s="92">
        <f t="shared" si="4"/>
        <v>3.5</v>
      </c>
      <c r="CK20" s="92">
        <f t="shared" si="4"/>
        <v>3.5</v>
      </c>
      <c r="CL20" s="92">
        <f t="shared" si="4"/>
        <v>3.5</v>
      </c>
      <c r="CM20" s="92">
        <f t="shared" si="4"/>
        <v>0</v>
      </c>
      <c r="CN20" s="92">
        <f t="shared" si="4"/>
        <v>0</v>
      </c>
      <c r="CO20" s="92">
        <f t="shared" si="4"/>
        <v>0</v>
      </c>
      <c r="CP20" s="92">
        <f t="shared" si="4"/>
        <v>0</v>
      </c>
      <c r="CQ20" s="92">
        <f t="shared" si="4"/>
        <v>0</v>
      </c>
      <c r="CR20" s="92">
        <f t="shared" si="4"/>
        <v>0</v>
      </c>
      <c r="CS20" s="92">
        <f t="shared" si="4"/>
        <v>0</v>
      </c>
      <c r="CT20" s="92">
        <f t="shared" si="4"/>
        <v>0</v>
      </c>
      <c r="CU20" s="92">
        <f t="shared" si="4"/>
        <v>0</v>
      </c>
      <c r="CV20" s="84"/>
    </row>
    <row r="21" spans="1:100">
      <c r="B21" s="78" t="s">
        <v>77</v>
      </c>
      <c r="C21" s="93" t="s">
        <v>78</v>
      </c>
      <c r="D21" s="94">
        <f>SUM(D16:D20)</f>
        <v>-1</v>
      </c>
      <c r="E21" s="94">
        <f t="shared" ref="E21:BP21" si="7">SUM(E16:E20)</f>
        <v>-1</v>
      </c>
      <c r="F21" s="94">
        <f t="shared" si="7"/>
        <v>-1</v>
      </c>
      <c r="G21" s="94">
        <f t="shared" si="7"/>
        <v>-1</v>
      </c>
      <c r="H21" s="94">
        <f t="shared" si="7"/>
        <v>-1</v>
      </c>
      <c r="I21" s="94">
        <f t="shared" si="7"/>
        <v>-1</v>
      </c>
      <c r="J21" s="94">
        <f t="shared" si="7"/>
        <v>-1</v>
      </c>
      <c r="K21" s="94">
        <f t="shared" si="7"/>
        <v>-1</v>
      </c>
      <c r="L21" s="94">
        <f t="shared" si="7"/>
        <v>-1</v>
      </c>
      <c r="M21" s="94">
        <f t="shared" si="7"/>
        <v>-1</v>
      </c>
      <c r="N21" s="94">
        <f t="shared" si="7"/>
        <v>-1</v>
      </c>
      <c r="O21" s="94">
        <f t="shared" si="7"/>
        <v>-1</v>
      </c>
      <c r="P21" s="94">
        <f t="shared" si="7"/>
        <v>-1</v>
      </c>
      <c r="Q21" s="94">
        <f t="shared" si="7"/>
        <v>-1</v>
      </c>
      <c r="R21" s="94">
        <f t="shared" si="7"/>
        <v>-1</v>
      </c>
      <c r="S21" s="94">
        <f t="shared" si="7"/>
        <v>-1</v>
      </c>
      <c r="T21" s="94">
        <f t="shared" si="7"/>
        <v>-1</v>
      </c>
      <c r="U21" s="94">
        <f t="shared" si="7"/>
        <v>-1</v>
      </c>
      <c r="V21" s="94">
        <f t="shared" si="7"/>
        <v>-1</v>
      </c>
      <c r="W21" s="94">
        <f t="shared" si="7"/>
        <v>-1</v>
      </c>
      <c r="X21" s="94">
        <f t="shared" si="7"/>
        <v>-1</v>
      </c>
      <c r="Y21" s="94">
        <f t="shared" si="7"/>
        <v>-1</v>
      </c>
      <c r="Z21" s="94">
        <f t="shared" si="7"/>
        <v>-1</v>
      </c>
      <c r="AA21" s="94">
        <f t="shared" si="7"/>
        <v>-1</v>
      </c>
      <c r="AB21" s="94">
        <f t="shared" si="7"/>
        <v>-1</v>
      </c>
      <c r="AC21" s="94">
        <f t="shared" si="7"/>
        <v>-1</v>
      </c>
      <c r="AD21" s="94">
        <f t="shared" si="7"/>
        <v>-1</v>
      </c>
      <c r="AE21" s="94">
        <f t="shared" si="7"/>
        <v>-1</v>
      </c>
      <c r="AF21" s="94">
        <f t="shared" si="7"/>
        <v>-1</v>
      </c>
      <c r="AG21" s="94">
        <f t="shared" si="7"/>
        <v>-1</v>
      </c>
      <c r="AH21" s="94">
        <f t="shared" si="7"/>
        <v>-1</v>
      </c>
      <c r="AI21" s="94">
        <f t="shared" si="7"/>
        <v>-1</v>
      </c>
      <c r="AJ21" s="94">
        <f t="shared" si="7"/>
        <v>-1</v>
      </c>
      <c r="AK21" s="94">
        <f t="shared" si="7"/>
        <v>-1</v>
      </c>
      <c r="AL21" s="94">
        <f t="shared" si="7"/>
        <v>-1</v>
      </c>
      <c r="AM21" s="94">
        <f t="shared" si="7"/>
        <v>-1</v>
      </c>
      <c r="AN21" s="94">
        <f t="shared" si="7"/>
        <v>-1</v>
      </c>
      <c r="AO21" s="94">
        <f t="shared" si="7"/>
        <v>-1</v>
      </c>
      <c r="AP21" s="94">
        <f t="shared" si="7"/>
        <v>-1</v>
      </c>
      <c r="AQ21" s="94">
        <f t="shared" si="7"/>
        <v>-1</v>
      </c>
      <c r="AR21" s="94">
        <f t="shared" si="7"/>
        <v>-1</v>
      </c>
      <c r="AS21" s="94">
        <f t="shared" si="7"/>
        <v>-1</v>
      </c>
      <c r="AT21" s="94">
        <f t="shared" si="7"/>
        <v>-1</v>
      </c>
      <c r="AU21" s="94">
        <f t="shared" si="7"/>
        <v>-1</v>
      </c>
      <c r="AV21" s="94">
        <f t="shared" si="7"/>
        <v>-1</v>
      </c>
      <c r="AW21" s="94">
        <f t="shared" si="7"/>
        <v>-1</v>
      </c>
      <c r="AX21" s="94">
        <f t="shared" si="7"/>
        <v>-1</v>
      </c>
      <c r="AY21" s="94">
        <f t="shared" si="7"/>
        <v>-1</v>
      </c>
      <c r="AZ21" s="94">
        <f t="shared" si="7"/>
        <v>-1</v>
      </c>
      <c r="BA21" s="94">
        <f t="shared" si="7"/>
        <v>-1</v>
      </c>
      <c r="BB21" s="94">
        <f t="shared" si="7"/>
        <v>-1</v>
      </c>
      <c r="BC21" s="94">
        <f t="shared" si="7"/>
        <v>-1</v>
      </c>
      <c r="BD21" s="94">
        <f t="shared" si="7"/>
        <v>-1</v>
      </c>
      <c r="BE21" s="94">
        <f t="shared" si="7"/>
        <v>-1</v>
      </c>
      <c r="BF21" s="94">
        <f t="shared" si="7"/>
        <v>-1</v>
      </c>
      <c r="BG21" s="94">
        <f t="shared" si="7"/>
        <v>-1</v>
      </c>
      <c r="BH21" s="94">
        <f t="shared" si="7"/>
        <v>-1</v>
      </c>
      <c r="BI21" s="94">
        <f t="shared" si="7"/>
        <v>-1</v>
      </c>
      <c r="BJ21" s="94">
        <f t="shared" si="7"/>
        <v>-1</v>
      </c>
      <c r="BK21" s="94">
        <f t="shared" si="7"/>
        <v>-1</v>
      </c>
      <c r="BL21" s="94">
        <f t="shared" si="7"/>
        <v>-1</v>
      </c>
      <c r="BM21" s="94">
        <f t="shared" si="7"/>
        <v>-1</v>
      </c>
      <c r="BN21" s="94">
        <f t="shared" si="7"/>
        <v>-1</v>
      </c>
      <c r="BO21" s="94">
        <f t="shared" si="7"/>
        <v>-1</v>
      </c>
      <c r="BP21" s="94">
        <f t="shared" si="7"/>
        <v>-1</v>
      </c>
      <c r="BQ21" s="94">
        <f t="shared" ref="BQ21:CU21" si="8">SUM(BQ16:BQ20)</f>
        <v>-1</v>
      </c>
      <c r="BR21" s="94">
        <f t="shared" si="8"/>
        <v>-1</v>
      </c>
      <c r="BS21" s="94">
        <f t="shared" si="8"/>
        <v>-1</v>
      </c>
      <c r="BT21" s="94">
        <f t="shared" si="8"/>
        <v>-1</v>
      </c>
      <c r="BU21" s="94">
        <f t="shared" si="8"/>
        <v>-1</v>
      </c>
      <c r="BV21" s="94">
        <f t="shared" si="8"/>
        <v>-1</v>
      </c>
      <c r="BW21" s="94">
        <f t="shared" si="8"/>
        <v>-1</v>
      </c>
      <c r="BX21" s="94">
        <f t="shared" si="8"/>
        <v>-1</v>
      </c>
      <c r="BY21" s="94">
        <f t="shared" si="8"/>
        <v>-1</v>
      </c>
      <c r="BZ21" s="94">
        <f t="shared" si="8"/>
        <v>-1</v>
      </c>
      <c r="CA21" s="94">
        <f t="shared" si="8"/>
        <v>-1</v>
      </c>
      <c r="CB21" s="94">
        <f t="shared" si="8"/>
        <v>-1</v>
      </c>
      <c r="CC21" s="94">
        <f t="shared" si="8"/>
        <v>-1</v>
      </c>
      <c r="CD21" s="94">
        <f t="shared" si="8"/>
        <v>-1</v>
      </c>
      <c r="CE21" s="94">
        <f t="shared" si="8"/>
        <v>-1</v>
      </c>
      <c r="CF21" s="94">
        <f t="shared" si="8"/>
        <v>-1</v>
      </c>
      <c r="CG21" s="94">
        <f t="shared" si="8"/>
        <v>-1</v>
      </c>
      <c r="CH21" s="94">
        <f t="shared" si="8"/>
        <v>-1</v>
      </c>
      <c r="CI21" s="94">
        <f t="shared" si="8"/>
        <v>-1</v>
      </c>
      <c r="CJ21" s="94">
        <f t="shared" si="8"/>
        <v>-1</v>
      </c>
      <c r="CK21" s="94">
        <f t="shared" si="8"/>
        <v>-1</v>
      </c>
      <c r="CL21" s="94">
        <f t="shared" si="8"/>
        <v>-1</v>
      </c>
      <c r="CM21" s="94">
        <f t="shared" si="8"/>
        <v>0</v>
      </c>
      <c r="CN21" s="94">
        <f t="shared" si="8"/>
        <v>0</v>
      </c>
      <c r="CO21" s="94">
        <f t="shared" si="8"/>
        <v>0</v>
      </c>
      <c r="CP21" s="94">
        <f t="shared" si="8"/>
        <v>0</v>
      </c>
      <c r="CQ21" s="94">
        <f t="shared" si="8"/>
        <v>0</v>
      </c>
      <c r="CR21" s="94">
        <f t="shared" si="8"/>
        <v>0</v>
      </c>
      <c r="CS21" s="94">
        <f t="shared" si="8"/>
        <v>0</v>
      </c>
      <c r="CT21" s="94">
        <f t="shared" si="8"/>
        <v>0</v>
      </c>
      <c r="CU21" s="95">
        <f t="shared" si="8"/>
        <v>0</v>
      </c>
    </row>
    <row r="23" spans="1:100">
      <c r="B23" s="96"/>
    </row>
    <row r="24" spans="1:100">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c r="A25" s="81" t="s">
        <v>127</v>
      </c>
      <c r="B25" s="25"/>
      <c r="C25" s="97" t="s">
        <v>79</v>
      </c>
      <c r="D25" s="98">
        <f>D11</f>
        <v>6</v>
      </c>
      <c r="E25" s="98">
        <f t="shared" ref="E25:BP25" si="9">E11</f>
        <v>6</v>
      </c>
      <c r="F25" s="98">
        <f t="shared" si="9"/>
        <v>6</v>
      </c>
      <c r="G25" s="98">
        <f t="shared" si="9"/>
        <v>6</v>
      </c>
      <c r="H25" s="98">
        <f t="shared" si="9"/>
        <v>6</v>
      </c>
      <c r="I25" s="98">
        <f t="shared" si="9"/>
        <v>6</v>
      </c>
      <c r="J25" s="98">
        <f t="shared" si="9"/>
        <v>6</v>
      </c>
      <c r="K25" s="98">
        <f t="shared" si="9"/>
        <v>6</v>
      </c>
      <c r="L25" s="98">
        <f t="shared" si="9"/>
        <v>6</v>
      </c>
      <c r="M25" s="98">
        <f t="shared" si="9"/>
        <v>6</v>
      </c>
      <c r="N25" s="98">
        <f t="shared" si="9"/>
        <v>6</v>
      </c>
      <c r="O25" s="98">
        <f t="shared" si="9"/>
        <v>6</v>
      </c>
      <c r="P25" s="98">
        <f t="shared" si="9"/>
        <v>6</v>
      </c>
      <c r="Q25" s="98">
        <f t="shared" si="9"/>
        <v>6</v>
      </c>
      <c r="R25" s="98">
        <f t="shared" si="9"/>
        <v>6</v>
      </c>
      <c r="S25" s="98">
        <f t="shared" si="9"/>
        <v>6</v>
      </c>
      <c r="T25" s="98">
        <f t="shared" si="9"/>
        <v>6</v>
      </c>
      <c r="U25" s="98">
        <f t="shared" si="9"/>
        <v>6</v>
      </c>
      <c r="V25" s="98">
        <f t="shared" si="9"/>
        <v>6</v>
      </c>
      <c r="W25" s="98">
        <f t="shared" si="9"/>
        <v>6</v>
      </c>
      <c r="X25" s="98">
        <f t="shared" si="9"/>
        <v>6</v>
      </c>
      <c r="Y25" s="98">
        <f t="shared" si="9"/>
        <v>6</v>
      </c>
      <c r="Z25" s="98">
        <f t="shared" si="9"/>
        <v>6</v>
      </c>
      <c r="AA25" s="98">
        <f t="shared" si="9"/>
        <v>6</v>
      </c>
      <c r="AB25" s="98">
        <f t="shared" si="9"/>
        <v>6</v>
      </c>
      <c r="AC25" s="98">
        <f t="shared" si="9"/>
        <v>6</v>
      </c>
      <c r="AD25" s="98">
        <f t="shared" si="9"/>
        <v>6</v>
      </c>
      <c r="AE25" s="98">
        <f t="shared" si="9"/>
        <v>6</v>
      </c>
      <c r="AF25" s="98">
        <f t="shared" si="9"/>
        <v>6</v>
      </c>
      <c r="AG25" s="98">
        <f t="shared" si="9"/>
        <v>6</v>
      </c>
      <c r="AH25" s="98">
        <f t="shared" si="9"/>
        <v>6</v>
      </c>
      <c r="AI25" s="98">
        <f t="shared" si="9"/>
        <v>6</v>
      </c>
      <c r="AJ25" s="98">
        <f t="shared" si="9"/>
        <v>6</v>
      </c>
      <c r="AK25" s="98">
        <f t="shared" si="9"/>
        <v>6</v>
      </c>
      <c r="AL25" s="98">
        <f t="shared" si="9"/>
        <v>6</v>
      </c>
      <c r="AM25" s="98">
        <f t="shared" si="9"/>
        <v>6</v>
      </c>
      <c r="AN25" s="98">
        <f t="shared" si="9"/>
        <v>6</v>
      </c>
      <c r="AO25" s="98">
        <f t="shared" si="9"/>
        <v>6</v>
      </c>
      <c r="AP25" s="98">
        <f t="shared" si="9"/>
        <v>6</v>
      </c>
      <c r="AQ25" s="98">
        <f t="shared" si="9"/>
        <v>6</v>
      </c>
      <c r="AR25" s="98">
        <f t="shared" si="9"/>
        <v>6</v>
      </c>
      <c r="AS25" s="98">
        <f t="shared" si="9"/>
        <v>6</v>
      </c>
      <c r="AT25" s="98">
        <f t="shared" si="9"/>
        <v>6</v>
      </c>
      <c r="AU25" s="98">
        <f t="shared" si="9"/>
        <v>6</v>
      </c>
      <c r="AV25" s="98">
        <f t="shared" si="9"/>
        <v>6</v>
      </c>
      <c r="AW25" s="98">
        <f t="shared" si="9"/>
        <v>6</v>
      </c>
      <c r="AX25" s="98">
        <f t="shared" si="9"/>
        <v>6</v>
      </c>
      <c r="AY25" s="98">
        <f t="shared" si="9"/>
        <v>6</v>
      </c>
      <c r="AZ25" s="98">
        <f t="shared" si="9"/>
        <v>6</v>
      </c>
      <c r="BA25" s="98">
        <f t="shared" si="9"/>
        <v>6</v>
      </c>
      <c r="BB25" s="98">
        <f t="shared" si="9"/>
        <v>6</v>
      </c>
      <c r="BC25" s="98">
        <f t="shared" si="9"/>
        <v>6</v>
      </c>
      <c r="BD25" s="98">
        <f t="shared" si="9"/>
        <v>6</v>
      </c>
      <c r="BE25" s="98">
        <f t="shared" si="9"/>
        <v>6</v>
      </c>
      <c r="BF25" s="98">
        <f t="shared" si="9"/>
        <v>6</v>
      </c>
      <c r="BG25" s="98">
        <f t="shared" si="9"/>
        <v>6</v>
      </c>
      <c r="BH25" s="98">
        <f t="shared" si="9"/>
        <v>6</v>
      </c>
      <c r="BI25" s="98">
        <f t="shared" si="9"/>
        <v>6</v>
      </c>
      <c r="BJ25" s="98">
        <f t="shared" si="9"/>
        <v>6</v>
      </c>
      <c r="BK25" s="98">
        <f t="shared" si="9"/>
        <v>6</v>
      </c>
      <c r="BL25" s="98">
        <f t="shared" si="9"/>
        <v>6</v>
      </c>
      <c r="BM25" s="98">
        <f t="shared" si="9"/>
        <v>6</v>
      </c>
      <c r="BN25" s="98">
        <f t="shared" si="9"/>
        <v>6</v>
      </c>
      <c r="BO25" s="98">
        <f t="shared" si="9"/>
        <v>6</v>
      </c>
      <c r="BP25" s="98">
        <f t="shared" si="9"/>
        <v>6</v>
      </c>
      <c r="BQ25" s="98">
        <f t="shared" ref="BQ25:CN25" si="10">BQ11</f>
        <v>6</v>
      </c>
      <c r="BR25" s="98">
        <f t="shared" si="10"/>
        <v>6</v>
      </c>
      <c r="BS25" s="98">
        <f t="shared" si="10"/>
        <v>6</v>
      </c>
      <c r="BT25" s="98">
        <f t="shared" si="10"/>
        <v>6</v>
      </c>
      <c r="BU25" s="98">
        <f t="shared" si="10"/>
        <v>6</v>
      </c>
      <c r="BV25" s="98">
        <f t="shared" si="10"/>
        <v>6</v>
      </c>
      <c r="BW25" s="98">
        <f t="shared" si="10"/>
        <v>6</v>
      </c>
      <c r="BX25" s="98">
        <f t="shared" si="10"/>
        <v>6</v>
      </c>
      <c r="BY25" s="98">
        <f t="shared" si="10"/>
        <v>6</v>
      </c>
      <c r="BZ25" s="98">
        <f t="shared" si="10"/>
        <v>6</v>
      </c>
      <c r="CA25" s="98">
        <f t="shared" si="10"/>
        <v>6</v>
      </c>
      <c r="CB25" s="98">
        <f t="shared" si="10"/>
        <v>6</v>
      </c>
      <c r="CC25" s="98">
        <f t="shared" si="10"/>
        <v>6</v>
      </c>
      <c r="CD25" s="98">
        <f t="shared" si="10"/>
        <v>6</v>
      </c>
      <c r="CE25" s="98">
        <f t="shared" si="10"/>
        <v>6</v>
      </c>
      <c r="CF25" s="98">
        <f t="shared" si="10"/>
        <v>6</v>
      </c>
      <c r="CG25" s="98">
        <f t="shared" si="10"/>
        <v>6</v>
      </c>
      <c r="CH25" s="98">
        <f t="shared" si="10"/>
        <v>6</v>
      </c>
      <c r="CI25" s="98">
        <f t="shared" si="10"/>
        <v>6</v>
      </c>
      <c r="CJ25" s="98">
        <f t="shared" si="10"/>
        <v>6</v>
      </c>
      <c r="CK25" s="98">
        <f t="shared" si="10"/>
        <v>6</v>
      </c>
      <c r="CL25" s="98">
        <f t="shared" si="10"/>
        <v>6</v>
      </c>
      <c r="CM25" s="98">
        <f t="shared" si="10"/>
        <v>0</v>
      </c>
      <c r="CN25" s="98">
        <f t="shared" si="10"/>
        <v>0</v>
      </c>
      <c r="CO25" s="25"/>
      <c r="CP25" s="25"/>
      <c r="CQ25" s="25"/>
      <c r="CR25" s="25"/>
      <c r="CS25" s="25"/>
    </row>
    <row r="26" spans="1:100">
      <c r="A26" s="80" t="s">
        <v>80</v>
      </c>
      <c r="B26" s="25"/>
      <c r="C26" s="97" t="s">
        <v>81</v>
      </c>
      <c r="D26" s="98">
        <f>D5-D11</f>
        <v>-1</v>
      </c>
      <c r="E26" s="98">
        <f t="shared" ref="E26:BK26" si="11">E5-E11</f>
        <v>-1</v>
      </c>
      <c r="F26" s="98">
        <f t="shared" si="11"/>
        <v>-1</v>
      </c>
      <c r="G26" s="98">
        <f t="shared" si="11"/>
        <v>-1</v>
      </c>
      <c r="H26" s="98">
        <f t="shared" si="11"/>
        <v>-1</v>
      </c>
      <c r="I26" s="98">
        <f t="shared" si="11"/>
        <v>-1</v>
      </c>
      <c r="J26" s="98">
        <f t="shared" si="11"/>
        <v>-1</v>
      </c>
      <c r="K26" s="98">
        <f t="shared" si="11"/>
        <v>-1</v>
      </c>
      <c r="L26" s="98">
        <f t="shared" si="11"/>
        <v>-1</v>
      </c>
      <c r="M26" s="98">
        <f t="shared" si="11"/>
        <v>-1</v>
      </c>
      <c r="N26" s="98">
        <f t="shared" si="11"/>
        <v>-1</v>
      </c>
      <c r="O26" s="98">
        <f t="shared" si="11"/>
        <v>-1</v>
      </c>
      <c r="P26" s="99">
        <f t="shared" si="11"/>
        <v>-1</v>
      </c>
      <c r="Q26" s="99">
        <f t="shared" si="11"/>
        <v>-1</v>
      </c>
      <c r="R26" s="99">
        <f t="shared" si="11"/>
        <v>-1</v>
      </c>
      <c r="S26" s="99">
        <f t="shared" si="11"/>
        <v>-1</v>
      </c>
      <c r="T26" s="99">
        <f t="shared" si="11"/>
        <v>-1</v>
      </c>
      <c r="U26" s="99">
        <f t="shared" si="11"/>
        <v>-1</v>
      </c>
      <c r="V26" s="99">
        <f t="shared" si="11"/>
        <v>-1</v>
      </c>
      <c r="W26" s="99">
        <f t="shared" si="11"/>
        <v>-1</v>
      </c>
      <c r="X26" s="99">
        <f t="shared" si="11"/>
        <v>-1</v>
      </c>
      <c r="Y26" s="99">
        <f t="shared" si="11"/>
        <v>-1</v>
      </c>
      <c r="Z26" s="99">
        <f t="shared" si="11"/>
        <v>-1</v>
      </c>
      <c r="AA26" s="99">
        <f t="shared" si="11"/>
        <v>-1</v>
      </c>
      <c r="AB26" s="100">
        <f t="shared" si="11"/>
        <v>-1</v>
      </c>
      <c r="AC26" s="100">
        <f t="shared" si="11"/>
        <v>-1</v>
      </c>
      <c r="AD26" s="100">
        <f t="shared" si="11"/>
        <v>-1</v>
      </c>
      <c r="AE26" s="100">
        <f t="shared" si="11"/>
        <v>-1</v>
      </c>
      <c r="AF26" s="100">
        <f t="shared" si="11"/>
        <v>-1</v>
      </c>
      <c r="AG26" s="100">
        <f t="shared" si="11"/>
        <v>-1</v>
      </c>
      <c r="AH26" s="100">
        <f t="shared" si="11"/>
        <v>-1</v>
      </c>
      <c r="AI26" s="100">
        <f t="shared" si="11"/>
        <v>-1</v>
      </c>
      <c r="AJ26" s="100">
        <f t="shared" si="11"/>
        <v>-1</v>
      </c>
      <c r="AK26" s="100">
        <f t="shared" si="11"/>
        <v>-1</v>
      </c>
      <c r="AL26" s="100">
        <f t="shared" si="11"/>
        <v>-1</v>
      </c>
      <c r="AM26" s="100">
        <f t="shared" si="11"/>
        <v>-1</v>
      </c>
      <c r="AN26" s="101">
        <f t="shared" si="11"/>
        <v>-1</v>
      </c>
      <c r="AO26" s="101">
        <f t="shared" si="11"/>
        <v>-1</v>
      </c>
      <c r="AP26" s="101">
        <f t="shared" si="11"/>
        <v>-1</v>
      </c>
      <c r="AQ26" s="101">
        <f t="shared" si="11"/>
        <v>-1</v>
      </c>
      <c r="AR26" s="101">
        <f t="shared" si="11"/>
        <v>-1</v>
      </c>
      <c r="AS26" s="101">
        <f t="shared" si="11"/>
        <v>-1</v>
      </c>
      <c r="AT26" s="101">
        <f t="shared" si="11"/>
        <v>-1</v>
      </c>
      <c r="AU26" s="101">
        <f t="shared" si="11"/>
        <v>-1</v>
      </c>
      <c r="AV26" s="101">
        <f t="shared" si="11"/>
        <v>-1</v>
      </c>
      <c r="AW26" s="101">
        <f t="shared" si="11"/>
        <v>-1</v>
      </c>
      <c r="AX26" s="101">
        <f t="shared" si="11"/>
        <v>-1</v>
      </c>
      <c r="AY26" s="101">
        <f t="shared" si="11"/>
        <v>-1</v>
      </c>
      <c r="AZ26" s="102">
        <f t="shared" si="11"/>
        <v>-1</v>
      </c>
      <c r="BA26" s="102">
        <f t="shared" si="11"/>
        <v>-1</v>
      </c>
      <c r="BB26" s="102">
        <f t="shared" si="11"/>
        <v>-1</v>
      </c>
      <c r="BC26" s="102">
        <f t="shared" si="11"/>
        <v>-1</v>
      </c>
      <c r="BD26" s="102">
        <f t="shared" si="11"/>
        <v>-1</v>
      </c>
      <c r="BE26" s="102">
        <f t="shared" si="11"/>
        <v>-1</v>
      </c>
      <c r="BF26" s="102">
        <f t="shared" si="11"/>
        <v>-1</v>
      </c>
      <c r="BG26" s="102">
        <f t="shared" si="11"/>
        <v>-1</v>
      </c>
      <c r="BH26" s="102">
        <f t="shared" si="11"/>
        <v>-1</v>
      </c>
      <c r="BI26" s="102">
        <f t="shared" si="11"/>
        <v>-1</v>
      </c>
      <c r="BJ26" s="102">
        <f t="shared" si="11"/>
        <v>-1</v>
      </c>
      <c r="BK26" s="102">
        <f t="shared" si="11"/>
        <v>-1</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c r="A27" s="80" t="s">
        <v>82</v>
      </c>
      <c r="B27" s="25"/>
      <c r="C27" s="103" t="s">
        <v>83</v>
      </c>
      <c r="D27" s="104">
        <v>30</v>
      </c>
      <c r="E27" s="104">
        <v>31</v>
      </c>
      <c r="F27" s="104">
        <v>30</v>
      </c>
      <c r="G27" s="104">
        <v>31</v>
      </c>
      <c r="H27" s="104">
        <v>31</v>
      </c>
      <c r="I27" s="104">
        <v>30</v>
      </c>
      <c r="J27" s="104">
        <v>31</v>
      </c>
      <c r="K27" s="104">
        <v>30</v>
      </c>
      <c r="L27" s="104">
        <v>31</v>
      </c>
      <c r="M27" s="104">
        <v>31</v>
      </c>
      <c r="N27" s="104">
        <v>28</v>
      </c>
      <c r="O27" s="104">
        <v>31</v>
      </c>
      <c r="P27" s="105">
        <v>30</v>
      </c>
      <c r="Q27" s="105">
        <v>31</v>
      </c>
      <c r="R27" s="105">
        <v>30</v>
      </c>
      <c r="S27" s="105">
        <v>31</v>
      </c>
      <c r="T27" s="105">
        <v>31</v>
      </c>
      <c r="U27" s="105">
        <v>30</v>
      </c>
      <c r="V27" s="105">
        <v>31</v>
      </c>
      <c r="W27" s="105">
        <v>30</v>
      </c>
      <c r="X27" s="105">
        <v>31</v>
      </c>
      <c r="Y27" s="105">
        <v>31</v>
      </c>
      <c r="Z27" s="105">
        <v>28</v>
      </c>
      <c r="AA27" s="105">
        <v>31</v>
      </c>
      <c r="AB27" s="106">
        <v>30</v>
      </c>
      <c r="AC27" s="106">
        <v>31</v>
      </c>
      <c r="AD27" s="106">
        <v>30</v>
      </c>
      <c r="AE27" s="106">
        <v>31</v>
      </c>
      <c r="AF27" s="106">
        <v>31</v>
      </c>
      <c r="AG27" s="106">
        <v>30</v>
      </c>
      <c r="AH27" s="106">
        <v>31</v>
      </c>
      <c r="AI27" s="106">
        <v>30</v>
      </c>
      <c r="AJ27" s="106">
        <v>31</v>
      </c>
      <c r="AK27" s="106">
        <v>31</v>
      </c>
      <c r="AL27" s="106">
        <v>28</v>
      </c>
      <c r="AM27" s="106">
        <v>31</v>
      </c>
      <c r="AN27" s="107">
        <v>30</v>
      </c>
      <c r="AO27" s="107">
        <v>31</v>
      </c>
      <c r="AP27" s="107">
        <v>30</v>
      </c>
      <c r="AQ27" s="107">
        <v>31</v>
      </c>
      <c r="AR27" s="107">
        <v>31</v>
      </c>
      <c r="AS27" s="107">
        <v>30</v>
      </c>
      <c r="AT27" s="107">
        <v>31</v>
      </c>
      <c r="AU27" s="107">
        <v>30</v>
      </c>
      <c r="AV27" s="107">
        <v>31</v>
      </c>
      <c r="AW27" s="107">
        <v>31</v>
      </c>
      <c r="AX27" s="107">
        <v>28</v>
      </c>
      <c r="AY27" s="107">
        <v>31</v>
      </c>
      <c r="AZ27" s="108">
        <v>30</v>
      </c>
      <c r="BA27" s="108">
        <v>31</v>
      </c>
      <c r="BB27" s="108">
        <v>30</v>
      </c>
      <c r="BC27" s="108">
        <v>31</v>
      </c>
      <c r="BD27" s="108">
        <v>31</v>
      </c>
      <c r="BE27" s="108">
        <v>30</v>
      </c>
      <c r="BF27" s="108">
        <v>31</v>
      </c>
      <c r="BG27" s="108">
        <v>30</v>
      </c>
      <c r="BH27" s="108">
        <v>31</v>
      </c>
      <c r="BI27" s="108">
        <v>31</v>
      </c>
      <c r="BJ27" s="108">
        <v>28</v>
      </c>
      <c r="BK27" s="108">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c r="A28" s="109" t="s">
        <v>84</v>
      </c>
      <c r="B28" s="25"/>
      <c r="C28" s="103" t="s">
        <v>85</v>
      </c>
      <c r="D28" s="98">
        <f>(SUM($D$26:$O$26))*D27/365</f>
        <v>-0.98630136986301364</v>
      </c>
      <c r="E28" s="98">
        <f t="shared" ref="E28:O28" si="12">(SUM($D$26:$O$26))*E27/365</f>
        <v>-1.0191780821917809</v>
      </c>
      <c r="F28" s="98">
        <f t="shared" si="12"/>
        <v>-0.98630136986301364</v>
      </c>
      <c r="G28" s="98">
        <f t="shared" si="12"/>
        <v>-1.0191780821917809</v>
      </c>
      <c r="H28" s="98">
        <f t="shared" si="12"/>
        <v>-1.0191780821917809</v>
      </c>
      <c r="I28" s="98">
        <f t="shared" si="12"/>
        <v>-0.98630136986301364</v>
      </c>
      <c r="J28" s="98">
        <f t="shared" si="12"/>
        <v>-1.0191780821917809</v>
      </c>
      <c r="K28" s="98">
        <f t="shared" si="12"/>
        <v>-0.98630136986301364</v>
      </c>
      <c r="L28" s="98">
        <f t="shared" si="12"/>
        <v>-1.0191780821917809</v>
      </c>
      <c r="M28" s="98">
        <f t="shared" si="12"/>
        <v>-1.0191780821917809</v>
      </c>
      <c r="N28" s="98">
        <f t="shared" si="12"/>
        <v>-0.92054794520547945</v>
      </c>
      <c r="O28" s="98">
        <f t="shared" si="12"/>
        <v>-1.0191780821917809</v>
      </c>
      <c r="P28" s="99">
        <f>(SUM($P$26:$AA$26))*P27/365</f>
        <v>-0.98630136986301364</v>
      </c>
      <c r="Q28" s="99">
        <f t="shared" ref="Q28:AA28" si="13">(SUM($P$26:$AA$26))*Q27/365</f>
        <v>-1.0191780821917809</v>
      </c>
      <c r="R28" s="99">
        <f t="shared" si="13"/>
        <v>-0.98630136986301364</v>
      </c>
      <c r="S28" s="99">
        <f t="shared" si="13"/>
        <v>-1.0191780821917809</v>
      </c>
      <c r="T28" s="99">
        <f t="shared" si="13"/>
        <v>-1.0191780821917809</v>
      </c>
      <c r="U28" s="99">
        <f t="shared" si="13"/>
        <v>-0.98630136986301364</v>
      </c>
      <c r="V28" s="99">
        <f t="shared" si="13"/>
        <v>-1.0191780821917809</v>
      </c>
      <c r="W28" s="99">
        <f t="shared" si="13"/>
        <v>-0.98630136986301364</v>
      </c>
      <c r="X28" s="99">
        <f t="shared" si="13"/>
        <v>-1.0191780821917809</v>
      </c>
      <c r="Y28" s="99">
        <f t="shared" si="13"/>
        <v>-1.0191780821917809</v>
      </c>
      <c r="Z28" s="99">
        <f t="shared" si="13"/>
        <v>-0.92054794520547945</v>
      </c>
      <c r="AA28" s="99">
        <f t="shared" si="13"/>
        <v>-1.0191780821917809</v>
      </c>
      <c r="AB28" s="100">
        <f>(SUM($AB$26:$AM$26))*AB27/365</f>
        <v>-0.98630136986301364</v>
      </c>
      <c r="AC28" s="100">
        <f t="shared" ref="AC28:AM28" si="14">(SUM($AB$26:$AM$26))*AC27/365</f>
        <v>-1.0191780821917809</v>
      </c>
      <c r="AD28" s="100">
        <f t="shared" si="14"/>
        <v>-0.98630136986301364</v>
      </c>
      <c r="AE28" s="100">
        <f t="shared" si="14"/>
        <v>-1.0191780821917809</v>
      </c>
      <c r="AF28" s="100">
        <f t="shared" si="14"/>
        <v>-1.0191780821917809</v>
      </c>
      <c r="AG28" s="100">
        <f t="shared" si="14"/>
        <v>-0.98630136986301364</v>
      </c>
      <c r="AH28" s="100">
        <f t="shared" si="14"/>
        <v>-1.0191780821917809</v>
      </c>
      <c r="AI28" s="100">
        <f t="shared" si="14"/>
        <v>-0.98630136986301364</v>
      </c>
      <c r="AJ28" s="100">
        <f t="shared" si="14"/>
        <v>-1.0191780821917809</v>
      </c>
      <c r="AK28" s="100">
        <f t="shared" si="14"/>
        <v>-1.0191780821917809</v>
      </c>
      <c r="AL28" s="100">
        <f t="shared" si="14"/>
        <v>-0.92054794520547945</v>
      </c>
      <c r="AM28" s="100">
        <f t="shared" si="14"/>
        <v>-1.0191780821917809</v>
      </c>
      <c r="AN28" s="101">
        <f>(SUM($AN$26:$AY$26))*AN27/365</f>
        <v>-0.98630136986301364</v>
      </c>
      <c r="AO28" s="101">
        <f>(SUM($AN$26:$AY$26))*AO27/365</f>
        <v>-1.0191780821917809</v>
      </c>
      <c r="AP28" s="101">
        <f t="shared" ref="AP28:AY28" si="15">(SUM($AN$26:$AY$26))*AP27/365</f>
        <v>-0.98630136986301364</v>
      </c>
      <c r="AQ28" s="101">
        <f t="shared" si="15"/>
        <v>-1.0191780821917809</v>
      </c>
      <c r="AR28" s="101">
        <f t="shared" si="15"/>
        <v>-1.0191780821917809</v>
      </c>
      <c r="AS28" s="101">
        <f t="shared" si="15"/>
        <v>-0.98630136986301364</v>
      </c>
      <c r="AT28" s="101">
        <f t="shared" si="15"/>
        <v>-1.0191780821917809</v>
      </c>
      <c r="AU28" s="101">
        <f t="shared" si="15"/>
        <v>-0.98630136986301364</v>
      </c>
      <c r="AV28" s="101">
        <f t="shared" si="15"/>
        <v>-1.0191780821917809</v>
      </c>
      <c r="AW28" s="101">
        <f t="shared" si="15"/>
        <v>-1.0191780821917809</v>
      </c>
      <c r="AX28" s="101">
        <f t="shared" si="15"/>
        <v>-0.92054794520547945</v>
      </c>
      <c r="AY28" s="101">
        <f t="shared" si="15"/>
        <v>-1.0191780821917809</v>
      </c>
      <c r="AZ28" s="102">
        <f>(SUM($AZ$26:$BK$26))*AZ27/365</f>
        <v>-0.98630136986301364</v>
      </c>
      <c r="BA28" s="102">
        <f t="shared" ref="BA28:BK28" si="16">(SUM($AZ$26:$BK$26))*BA27/365</f>
        <v>-1.0191780821917809</v>
      </c>
      <c r="BB28" s="102">
        <f t="shared" si="16"/>
        <v>-0.98630136986301364</v>
      </c>
      <c r="BC28" s="102">
        <f t="shared" si="16"/>
        <v>-1.0191780821917809</v>
      </c>
      <c r="BD28" s="102">
        <f t="shared" si="16"/>
        <v>-1.0191780821917809</v>
      </c>
      <c r="BE28" s="102">
        <f t="shared" si="16"/>
        <v>-0.98630136986301364</v>
      </c>
      <c r="BF28" s="102">
        <f t="shared" si="16"/>
        <v>-1.0191780821917809</v>
      </c>
      <c r="BG28" s="102">
        <f t="shared" si="16"/>
        <v>-0.98630136986301364</v>
      </c>
      <c r="BH28" s="102">
        <f t="shared" si="16"/>
        <v>-1.0191780821917809</v>
      </c>
      <c r="BI28" s="102">
        <f t="shared" si="16"/>
        <v>-1.0191780821917809</v>
      </c>
      <c r="BJ28" s="102">
        <f t="shared" si="16"/>
        <v>-0.92054794520547945</v>
      </c>
      <c r="BK28" s="102">
        <f t="shared" si="16"/>
        <v>-1.0191780821917809</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c r="A29" s="358" t="s">
        <v>86</v>
      </c>
      <c r="B29" s="110">
        <v>0.31</v>
      </c>
      <c r="C29" s="103" t="s">
        <v>87</v>
      </c>
      <c r="D29" s="111"/>
      <c r="E29" s="111"/>
      <c r="F29" s="112">
        <f>D$28*$B29</f>
        <v>-0.30575342465753425</v>
      </c>
      <c r="G29" s="112">
        <f t="shared" ref="G29:BR29" si="17">E$28*$B29</f>
        <v>-0.31594520547945204</v>
      </c>
      <c r="H29" s="112">
        <f t="shared" si="17"/>
        <v>-0.30575342465753425</v>
      </c>
      <c r="I29" s="112">
        <f t="shared" si="17"/>
        <v>-0.31594520547945204</v>
      </c>
      <c r="J29" s="112">
        <f t="shared" si="17"/>
        <v>-0.31594520547945204</v>
      </c>
      <c r="K29" s="112">
        <f t="shared" si="17"/>
        <v>-0.30575342465753425</v>
      </c>
      <c r="L29" s="112">
        <f t="shared" si="17"/>
        <v>-0.31594520547945204</v>
      </c>
      <c r="M29" s="112">
        <f t="shared" si="17"/>
        <v>-0.30575342465753425</v>
      </c>
      <c r="N29" s="112">
        <f t="shared" si="17"/>
        <v>-0.31594520547945204</v>
      </c>
      <c r="O29" s="112">
        <f t="shared" si="17"/>
        <v>-0.31594520547945204</v>
      </c>
      <c r="P29" s="112">
        <f t="shared" si="17"/>
        <v>-0.2853698630136986</v>
      </c>
      <c r="Q29" s="112">
        <f t="shared" si="17"/>
        <v>-0.31594520547945204</v>
      </c>
      <c r="R29" s="113">
        <f t="shared" si="17"/>
        <v>-0.30575342465753425</v>
      </c>
      <c r="S29" s="113">
        <f t="shared" si="17"/>
        <v>-0.31594520547945204</v>
      </c>
      <c r="T29" s="113">
        <f t="shared" si="17"/>
        <v>-0.30575342465753425</v>
      </c>
      <c r="U29" s="113">
        <f t="shared" si="17"/>
        <v>-0.31594520547945204</v>
      </c>
      <c r="V29" s="113">
        <f t="shared" si="17"/>
        <v>-0.31594520547945204</v>
      </c>
      <c r="W29" s="113">
        <f t="shared" si="17"/>
        <v>-0.30575342465753425</v>
      </c>
      <c r="X29" s="113">
        <f t="shared" si="17"/>
        <v>-0.31594520547945204</v>
      </c>
      <c r="Y29" s="113">
        <f t="shared" si="17"/>
        <v>-0.30575342465753425</v>
      </c>
      <c r="Z29" s="113">
        <f t="shared" si="17"/>
        <v>-0.31594520547945204</v>
      </c>
      <c r="AA29" s="113">
        <f t="shared" si="17"/>
        <v>-0.31594520547945204</v>
      </c>
      <c r="AB29" s="113">
        <f t="shared" si="17"/>
        <v>-0.2853698630136986</v>
      </c>
      <c r="AC29" s="113">
        <f t="shared" si="17"/>
        <v>-0.31594520547945204</v>
      </c>
      <c r="AD29" s="114">
        <f t="shared" si="17"/>
        <v>-0.30575342465753425</v>
      </c>
      <c r="AE29" s="114">
        <f t="shared" si="17"/>
        <v>-0.31594520547945204</v>
      </c>
      <c r="AF29" s="114">
        <f t="shared" si="17"/>
        <v>-0.30575342465753425</v>
      </c>
      <c r="AG29" s="114">
        <f t="shared" si="17"/>
        <v>-0.31594520547945204</v>
      </c>
      <c r="AH29" s="114">
        <f t="shared" si="17"/>
        <v>-0.31594520547945204</v>
      </c>
      <c r="AI29" s="114">
        <f t="shared" si="17"/>
        <v>-0.30575342465753425</v>
      </c>
      <c r="AJ29" s="114">
        <f t="shared" si="17"/>
        <v>-0.31594520547945204</v>
      </c>
      <c r="AK29" s="114">
        <f t="shared" si="17"/>
        <v>-0.30575342465753425</v>
      </c>
      <c r="AL29" s="114">
        <f t="shared" si="17"/>
        <v>-0.31594520547945204</v>
      </c>
      <c r="AM29" s="114">
        <f t="shared" si="17"/>
        <v>-0.31594520547945204</v>
      </c>
      <c r="AN29" s="114">
        <f t="shared" si="17"/>
        <v>-0.2853698630136986</v>
      </c>
      <c r="AO29" s="114">
        <f t="shared" si="17"/>
        <v>-0.31594520547945204</v>
      </c>
      <c r="AP29" s="115">
        <f t="shared" si="17"/>
        <v>-0.30575342465753425</v>
      </c>
      <c r="AQ29" s="115">
        <f t="shared" si="17"/>
        <v>-0.31594520547945204</v>
      </c>
      <c r="AR29" s="115">
        <f t="shared" si="17"/>
        <v>-0.30575342465753425</v>
      </c>
      <c r="AS29" s="115">
        <f t="shared" si="17"/>
        <v>-0.31594520547945204</v>
      </c>
      <c r="AT29" s="115">
        <f t="shared" si="17"/>
        <v>-0.31594520547945204</v>
      </c>
      <c r="AU29" s="115">
        <f t="shared" si="17"/>
        <v>-0.30575342465753425</v>
      </c>
      <c r="AV29" s="115">
        <f t="shared" si="17"/>
        <v>-0.31594520547945204</v>
      </c>
      <c r="AW29" s="115">
        <f t="shared" si="17"/>
        <v>-0.30575342465753425</v>
      </c>
      <c r="AX29" s="115">
        <f t="shared" si="17"/>
        <v>-0.31594520547945204</v>
      </c>
      <c r="AY29" s="115">
        <f t="shared" si="17"/>
        <v>-0.31594520547945204</v>
      </c>
      <c r="AZ29" s="115">
        <f t="shared" si="17"/>
        <v>-0.2853698630136986</v>
      </c>
      <c r="BA29" s="115">
        <f t="shared" si="17"/>
        <v>-0.31594520547945204</v>
      </c>
      <c r="BB29" s="116">
        <f t="shared" si="17"/>
        <v>-0.30575342465753425</v>
      </c>
      <c r="BC29" s="116">
        <f t="shared" si="17"/>
        <v>-0.31594520547945204</v>
      </c>
      <c r="BD29" s="116">
        <f t="shared" si="17"/>
        <v>-0.30575342465753425</v>
      </c>
      <c r="BE29" s="116">
        <f t="shared" si="17"/>
        <v>-0.31594520547945204</v>
      </c>
      <c r="BF29" s="116">
        <f t="shared" si="17"/>
        <v>-0.31594520547945204</v>
      </c>
      <c r="BG29" s="116">
        <f t="shared" si="17"/>
        <v>-0.30575342465753425</v>
      </c>
      <c r="BH29" s="116">
        <f t="shared" si="17"/>
        <v>-0.31594520547945204</v>
      </c>
      <c r="BI29" s="116">
        <f t="shared" si="17"/>
        <v>-0.30575342465753425</v>
      </c>
      <c r="BJ29" s="116">
        <f t="shared" si="17"/>
        <v>-0.31594520547945204</v>
      </c>
      <c r="BK29" s="116">
        <f t="shared" si="17"/>
        <v>-0.31594520547945204</v>
      </c>
      <c r="BL29" s="116">
        <f t="shared" si="17"/>
        <v>-0.2853698630136986</v>
      </c>
      <c r="BM29" s="116">
        <f t="shared" si="17"/>
        <v>-0.31594520547945204</v>
      </c>
      <c r="BN29" s="117">
        <f t="shared" si="17"/>
        <v>0</v>
      </c>
      <c r="BO29" s="117">
        <f t="shared" si="17"/>
        <v>0</v>
      </c>
      <c r="BP29" s="117">
        <f t="shared" si="17"/>
        <v>0</v>
      </c>
      <c r="BQ29" s="117">
        <f t="shared" si="17"/>
        <v>0</v>
      </c>
      <c r="BR29" s="117">
        <f t="shared" si="17"/>
        <v>0</v>
      </c>
      <c r="BS29" s="117">
        <f t="shared" ref="BS29:CN29" si="18">BQ$28*$B29</f>
        <v>0</v>
      </c>
      <c r="BT29" s="117">
        <f t="shared" si="18"/>
        <v>0</v>
      </c>
      <c r="BU29" s="117">
        <f t="shared" si="18"/>
        <v>0</v>
      </c>
      <c r="BV29" s="117">
        <f t="shared" si="18"/>
        <v>0</v>
      </c>
      <c r="BW29" s="117">
        <f t="shared" si="18"/>
        <v>0</v>
      </c>
      <c r="BX29" s="117">
        <f t="shared" si="18"/>
        <v>0</v>
      </c>
      <c r="BY29" s="117">
        <f t="shared" si="18"/>
        <v>0</v>
      </c>
      <c r="BZ29" s="118">
        <f t="shared" si="18"/>
        <v>0</v>
      </c>
      <c r="CA29" s="118">
        <f t="shared" si="18"/>
        <v>0</v>
      </c>
      <c r="CB29" s="118">
        <f t="shared" si="18"/>
        <v>0</v>
      </c>
      <c r="CC29" s="118">
        <f t="shared" si="18"/>
        <v>0</v>
      </c>
      <c r="CD29" s="118">
        <f t="shared" si="18"/>
        <v>0</v>
      </c>
      <c r="CE29" s="118">
        <f t="shared" si="18"/>
        <v>0</v>
      </c>
      <c r="CF29" s="118">
        <f t="shared" si="18"/>
        <v>0</v>
      </c>
      <c r="CG29" s="118">
        <f t="shared" si="18"/>
        <v>0</v>
      </c>
      <c r="CH29" s="118">
        <f t="shared" si="18"/>
        <v>0</v>
      </c>
      <c r="CI29" s="118">
        <f t="shared" si="18"/>
        <v>0</v>
      </c>
      <c r="CJ29" s="118">
        <f t="shared" si="18"/>
        <v>0</v>
      </c>
      <c r="CK29" s="118">
        <f t="shared" si="18"/>
        <v>0</v>
      </c>
      <c r="CL29" s="119">
        <f t="shared" si="18"/>
        <v>0</v>
      </c>
      <c r="CM29" s="119">
        <f t="shared" si="18"/>
        <v>0</v>
      </c>
      <c r="CN29" s="119">
        <f t="shared" si="18"/>
        <v>0</v>
      </c>
      <c r="CO29" s="25"/>
      <c r="CP29" s="25"/>
      <c r="CQ29" s="25"/>
      <c r="CR29" s="25"/>
      <c r="CS29" s="25"/>
    </row>
    <row r="30" spans="1:100">
      <c r="A30" s="358"/>
      <c r="B30" s="110">
        <v>0.37</v>
      </c>
      <c r="C30" s="103" t="s">
        <v>88</v>
      </c>
      <c r="D30" s="111"/>
      <c r="E30" s="111"/>
      <c r="F30" s="111"/>
      <c r="G30" s="111"/>
      <c r="H30" s="112">
        <f>D$28*$B30</f>
        <v>-0.36493150684931502</v>
      </c>
      <c r="I30" s="112">
        <f t="shared" ref="I30:BT30" si="19">E$28*$B30</f>
        <v>-0.37709589041095892</v>
      </c>
      <c r="J30" s="112">
        <f t="shared" si="19"/>
        <v>-0.36493150684931502</v>
      </c>
      <c r="K30" s="112">
        <f t="shared" si="19"/>
        <v>-0.37709589041095892</v>
      </c>
      <c r="L30" s="112">
        <f t="shared" si="19"/>
        <v>-0.37709589041095892</v>
      </c>
      <c r="M30" s="112">
        <f t="shared" si="19"/>
        <v>-0.36493150684931502</v>
      </c>
      <c r="N30" s="112">
        <f t="shared" si="19"/>
        <v>-0.37709589041095892</v>
      </c>
      <c r="O30" s="112">
        <f t="shared" si="19"/>
        <v>-0.36493150684931502</v>
      </c>
      <c r="P30" s="112">
        <f t="shared" si="19"/>
        <v>-0.37709589041095892</v>
      </c>
      <c r="Q30" s="112">
        <f t="shared" si="19"/>
        <v>-0.37709589041095892</v>
      </c>
      <c r="R30" s="112">
        <f t="shared" si="19"/>
        <v>-0.34060273972602739</v>
      </c>
      <c r="S30" s="112">
        <f t="shared" si="19"/>
        <v>-0.37709589041095892</v>
      </c>
      <c r="T30" s="113">
        <f t="shared" si="19"/>
        <v>-0.36493150684931502</v>
      </c>
      <c r="U30" s="113">
        <f t="shared" si="19"/>
        <v>-0.37709589041095892</v>
      </c>
      <c r="V30" s="113">
        <f t="shared" si="19"/>
        <v>-0.36493150684931502</v>
      </c>
      <c r="W30" s="113">
        <f t="shared" si="19"/>
        <v>-0.37709589041095892</v>
      </c>
      <c r="X30" s="113">
        <f t="shared" si="19"/>
        <v>-0.37709589041095892</v>
      </c>
      <c r="Y30" s="113">
        <f t="shared" si="19"/>
        <v>-0.36493150684931502</v>
      </c>
      <c r="Z30" s="113">
        <f t="shared" si="19"/>
        <v>-0.37709589041095892</v>
      </c>
      <c r="AA30" s="113">
        <f t="shared" si="19"/>
        <v>-0.36493150684931502</v>
      </c>
      <c r="AB30" s="113">
        <f t="shared" si="19"/>
        <v>-0.37709589041095892</v>
      </c>
      <c r="AC30" s="113">
        <f t="shared" si="19"/>
        <v>-0.37709589041095892</v>
      </c>
      <c r="AD30" s="113">
        <f t="shared" si="19"/>
        <v>-0.34060273972602739</v>
      </c>
      <c r="AE30" s="113">
        <f t="shared" si="19"/>
        <v>-0.37709589041095892</v>
      </c>
      <c r="AF30" s="114">
        <f t="shared" si="19"/>
        <v>-0.36493150684931502</v>
      </c>
      <c r="AG30" s="114">
        <f t="shared" si="19"/>
        <v>-0.37709589041095892</v>
      </c>
      <c r="AH30" s="114">
        <f t="shared" si="19"/>
        <v>-0.36493150684931502</v>
      </c>
      <c r="AI30" s="114">
        <f t="shared" si="19"/>
        <v>-0.37709589041095892</v>
      </c>
      <c r="AJ30" s="114">
        <f t="shared" si="19"/>
        <v>-0.37709589041095892</v>
      </c>
      <c r="AK30" s="114">
        <f t="shared" si="19"/>
        <v>-0.36493150684931502</v>
      </c>
      <c r="AL30" s="114">
        <f t="shared" si="19"/>
        <v>-0.37709589041095892</v>
      </c>
      <c r="AM30" s="114">
        <f t="shared" si="19"/>
        <v>-0.36493150684931502</v>
      </c>
      <c r="AN30" s="114">
        <f t="shared" si="19"/>
        <v>-0.37709589041095892</v>
      </c>
      <c r="AO30" s="114">
        <f t="shared" si="19"/>
        <v>-0.37709589041095892</v>
      </c>
      <c r="AP30" s="114">
        <f t="shared" si="19"/>
        <v>-0.34060273972602739</v>
      </c>
      <c r="AQ30" s="114">
        <f t="shared" si="19"/>
        <v>-0.37709589041095892</v>
      </c>
      <c r="AR30" s="115">
        <f t="shared" si="19"/>
        <v>-0.36493150684931502</v>
      </c>
      <c r="AS30" s="115">
        <f t="shared" si="19"/>
        <v>-0.37709589041095892</v>
      </c>
      <c r="AT30" s="115">
        <f t="shared" si="19"/>
        <v>-0.36493150684931502</v>
      </c>
      <c r="AU30" s="115">
        <f t="shared" si="19"/>
        <v>-0.37709589041095892</v>
      </c>
      <c r="AV30" s="115">
        <f t="shared" si="19"/>
        <v>-0.37709589041095892</v>
      </c>
      <c r="AW30" s="115">
        <f t="shared" si="19"/>
        <v>-0.36493150684931502</v>
      </c>
      <c r="AX30" s="115">
        <f t="shared" si="19"/>
        <v>-0.37709589041095892</v>
      </c>
      <c r="AY30" s="115">
        <f t="shared" si="19"/>
        <v>-0.36493150684931502</v>
      </c>
      <c r="AZ30" s="115">
        <f t="shared" si="19"/>
        <v>-0.37709589041095892</v>
      </c>
      <c r="BA30" s="115">
        <f t="shared" si="19"/>
        <v>-0.37709589041095892</v>
      </c>
      <c r="BB30" s="115">
        <f t="shared" si="19"/>
        <v>-0.34060273972602739</v>
      </c>
      <c r="BC30" s="115">
        <f t="shared" si="19"/>
        <v>-0.37709589041095892</v>
      </c>
      <c r="BD30" s="116">
        <f t="shared" si="19"/>
        <v>-0.36493150684931502</v>
      </c>
      <c r="BE30" s="116">
        <f t="shared" si="19"/>
        <v>-0.37709589041095892</v>
      </c>
      <c r="BF30" s="116">
        <f t="shared" si="19"/>
        <v>-0.36493150684931502</v>
      </c>
      <c r="BG30" s="116">
        <f t="shared" si="19"/>
        <v>-0.37709589041095892</v>
      </c>
      <c r="BH30" s="116">
        <f t="shared" si="19"/>
        <v>-0.37709589041095892</v>
      </c>
      <c r="BI30" s="116">
        <f t="shared" si="19"/>
        <v>-0.36493150684931502</v>
      </c>
      <c r="BJ30" s="116">
        <f t="shared" si="19"/>
        <v>-0.37709589041095892</v>
      </c>
      <c r="BK30" s="116">
        <f t="shared" si="19"/>
        <v>-0.36493150684931502</v>
      </c>
      <c r="BL30" s="116">
        <f t="shared" si="19"/>
        <v>-0.37709589041095892</v>
      </c>
      <c r="BM30" s="116">
        <f t="shared" si="19"/>
        <v>-0.37709589041095892</v>
      </c>
      <c r="BN30" s="116">
        <f t="shared" si="19"/>
        <v>-0.34060273972602739</v>
      </c>
      <c r="BO30" s="116">
        <f t="shared" si="19"/>
        <v>-0.37709589041095892</v>
      </c>
      <c r="BP30" s="117">
        <f t="shared" si="19"/>
        <v>0</v>
      </c>
      <c r="BQ30" s="117">
        <f t="shared" si="19"/>
        <v>0</v>
      </c>
      <c r="BR30" s="117">
        <f t="shared" si="19"/>
        <v>0</v>
      </c>
      <c r="BS30" s="117">
        <f t="shared" si="19"/>
        <v>0</v>
      </c>
      <c r="BT30" s="117">
        <f t="shared" si="19"/>
        <v>0</v>
      </c>
      <c r="BU30" s="117">
        <f t="shared" ref="BU30:CN30" si="20">BQ$28*$B30</f>
        <v>0</v>
      </c>
      <c r="BV30" s="117">
        <f t="shared" si="20"/>
        <v>0</v>
      </c>
      <c r="BW30" s="117">
        <f t="shared" si="20"/>
        <v>0</v>
      </c>
      <c r="BX30" s="117">
        <f t="shared" si="20"/>
        <v>0</v>
      </c>
      <c r="BY30" s="117">
        <f t="shared" si="20"/>
        <v>0</v>
      </c>
      <c r="BZ30" s="117">
        <f t="shared" si="20"/>
        <v>0</v>
      </c>
      <c r="CA30" s="117">
        <f t="shared" si="20"/>
        <v>0</v>
      </c>
      <c r="CB30" s="118">
        <f t="shared" si="20"/>
        <v>0</v>
      </c>
      <c r="CC30" s="118">
        <f t="shared" si="20"/>
        <v>0</v>
      </c>
      <c r="CD30" s="118">
        <f t="shared" si="20"/>
        <v>0</v>
      </c>
      <c r="CE30" s="118">
        <f t="shared" si="20"/>
        <v>0</v>
      </c>
      <c r="CF30" s="118">
        <f t="shared" si="20"/>
        <v>0</v>
      </c>
      <c r="CG30" s="118">
        <f t="shared" si="20"/>
        <v>0</v>
      </c>
      <c r="CH30" s="118">
        <f t="shared" si="20"/>
        <v>0</v>
      </c>
      <c r="CI30" s="118">
        <f t="shared" si="20"/>
        <v>0</v>
      </c>
      <c r="CJ30" s="118">
        <f t="shared" si="20"/>
        <v>0</v>
      </c>
      <c r="CK30" s="118">
        <f t="shared" si="20"/>
        <v>0</v>
      </c>
      <c r="CL30" s="118">
        <f t="shared" si="20"/>
        <v>0</v>
      </c>
      <c r="CM30" s="118">
        <f t="shared" si="20"/>
        <v>0</v>
      </c>
      <c r="CN30" s="119">
        <f t="shared" si="20"/>
        <v>0</v>
      </c>
      <c r="CO30" s="25"/>
      <c r="CP30" s="25"/>
      <c r="CQ30" s="25"/>
      <c r="CR30" s="25"/>
      <c r="CS30" s="25"/>
    </row>
    <row r="31" spans="1:100">
      <c r="A31" s="358"/>
      <c r="B31" s="110">
        <v>0.21</v>
      </c>
      <c r="C31" s="103" t="s">
        <v>89</v>
      </c>
      <c r="D31" s="111"/>
      <c r="E31" s="111"/>
      <c r="F31" s="111"/>
      <c r="G31" s="111"/>
      <c r="H31" s="111"/>
      <c r="I31" s="111"/>
      <c r="J31" s="111"/>
      <c r="K31" s="112">
        <f>D$28*$B31</f>
        <v>-0.20712328767123286</v>
      </c>
      <c r="L31" s="112">
        <f t="shared" ref="L31:BW31" si="21">E$28*$B31</f>
        <v>-0.21402739726027398</v>
      </c>
      <c r="M31" s="112">
        <f t="shared" si="21"/>
        <v>-0.20712328767123286</v>
      </c>
      <c r="N31" s="112">
        <f t="shared" si="21"/>
        <v>-0.21402739726027398</v>
      </c>
      <c r="O31" s="112">
        <f t="shared" si="21"/>
        <v>-0.21402739726027398</v>
      </c>
      <c r="P31" s="112">
        <f t="shared" si="21"/>
        <v>-0.20712328767123286</v>
      </c>
      <c r="Q31" s="112">
        <f t="shared" si="21"/>
        <v>-0.21402739726027398</v>
      </c>
      <c r="R31" s="112">
        <f t="shared" si="21"/>
        <v>-0.20712328767123286</v>
      </c>
      <c r="S31" s="112">
        <f t="shared" si="21"/>
        <v>-0.21402739726027398</v>
      </c>
      <c r="T31" s="112">
        <f t="shared" si="21"/>
        <v>-0.21402739726027398</v>
      </c>
      <c r="U31" s="112">
        <f t="shared" si="21"/>
        <v>-0.19331506849315067</v>
      </c>
      <c r="V31" s="112">
        <f t="shared" si="21"/>
        <v>-0.21402739726027398</v>
      </c>
      <c r="W31" s="113">
        <f t="shared" si="21"/>
        <v>-0.20712328767123286</v>
      </c>
      <c r="X31" s="113">
        <f t="shared" si="21"/>
        <v>-0.21402739726027398</v>
      </c>
      <c r="Y31" s="113">
        <f t="shared" si="21"/>
        <v>-0.20712328767123286</v>
      </c>
      <c r="Z31" s="113">
        <f t="shared" si="21"/>
        <v>-0.21402739726027398</v>
      </c>
      <c r="AA31" s="113">
        <f t="shared" si="21"/>
        <v>-0.21402739726027398</v>
      </c>
      <c r="AB31" s="113">
        <f t="shared" si="21"/>
        <v>-0.20712328767123286</v>
      </c>
      <c r="AC31" s="113">
        <f t="shared" si="21"/>
        <v>-0.21402739726027398</v>
      </c>
      <c r="AD31" s="113">
        <f t="shared" si="21"/>
        <v>-0.20712328767123286</v>
      </c>
      <c r="AE31" s="113">
        <f t="shared" si="21"/>
        <v>-0.21402739726027398</v>
      </c>
      <c r="AF31" s="113">
        <f t="shared" si="21"/>
        <v>-0.21402739726027398</v>
      </c>
      <c r="AG31" s="113">
        <f t="shared" si="21"/>
        <v>-0.19331506849315067</v>
      </c>
      <c r="AH31" s="113">
        <f t="shared" si="21"/>
        <v>-0.21402739726027398</v>
      </c>
      <c r="AI31" s="114">
        <f t="shared" si="21"/>
        <v>-0.20712328767123286</v>
      </c>
      <c r="AJ31" s="114">
        <f t="shared" si="21"/>
        <v>-0.21402739726027398</v>
      </c>
      <c r="AK31" s="114">
        <f t="shared" si="21"/>
        <v>-0.20712328767123286</v>
      </c>
      <c r="AL31" s="114">
        <f t="shared" si="21"/>
        <v>-0.21402739726027398</v>
      </c>
      <c r="AM31" s="114">
        <f t="shared" si="21"/>
        <v>-0.21402739726027398</v>
      </c>
      <c r="AN31" s="114">
        <f t="shared" si="21"/>
        <v>-0.20712328767123286</v>
      </c>
      <c r="AO31" s="114">
        <f t="shared" si="21"/>
        <v>-0.21402739726027398</v>
      </c>
      <c r="AP31" s="114">
        <f t="shared" si="21"/>
        <v>-0.20712328767123286</v>
      </c>
      <c r="AQ31" s="114">
        <f t="shared" si="21"/>
        <v>-0.21402739726027398</v>
      </c>
      <c r="AR31" s="114">
        <f t="shared" si="21"/>
        <v>-0.21402739726027398</v>
      </c>
      <c r="AS31" s="114">
        <f t="shared" si="21"/>
        <v>-0.19331506849315067</v>
      </c>
      <c r="AT31" s="114">
        <f t="shared" si="21"/>
        <v>-0.21402739726027398</v>
      </c>
      <c r="AU31" s="115">
        <f t="shared" si="21"/>
        <v>-0.20712328767123286</v>
      </c>
      <c r="AV31" s="115">
        <f t="shared" si="21"/>
        <v>-0.21402739726027398</v>
      </c>
      <c r="AW31" s="115">
        <f t="shared" si="21"/>
        <v>-0.20712328767123286</v>
      </c>
      <c r="AX31" s="115">
        <f t="shared" si="21"/>
        <v>-0.21402739726027398</v>
      </c>
      <c r="AY31" s="115">
        <f t="shared" si="21"/>
        <v>-0.21402739726027398</v>
      </c>
      <c r="AZ31" s="115">
        <f t="shared" si="21"/>
        <v>-0.20712328767123286</v>
      </c>
      <c r="BA31" s="115">
        <f t="shared" si="21"/>
        <v>-0.21402739726027398</v>
      </c>
      <c r="BB31" s="115">
        <f t="shared" si="21"/>
        <v>-0.20712328767123286</v>
      </c>
      <c r="BC31" s="115">
        <f t="shared" si="21"/>
        <v>-0.21402739726027398</v>
      </c>
      <c r="BD31" s="115">
        <f t="shared" si="21"/>
        <v>-0.21402739726027398</v>
      </c>
      <c r="BE31" s="115">
        <f t="shared" si="21"/>
        <v>-0.19331506849315067</v>
      </c>
      <c r="BF31" s="115">
        <f t="shared" si="21"/>
        <v>-0.21402739726027398</v>
      </c>
      <c r="BG31" s="116">
        <f t="shared" si="21"/>
        <v>-0.20712328767123286</v>
      </c>
      <c r="BH31" s="116">
        <f t="shared" si="21"/>
        <v>-0.21402739726027398</v>
      </c>
      <c r="BI31" s="116">
        <f t="shared" si="21"/>
        <v>-0.20712328767123286</v>
      </c>
      <c r="BJ31" s="116">
        <f t="shared" si="21"/>
        <v>-0.21402739726027398</v>
      </c>
      <c r="BK31" s="116">
        <f t="shared" si="21"/>
        <v>-0.21402739726027398</v>
      </c>
      <c r="BL31" s="116">
        <f t="shared" si="21"/>
        <v>-0.20712328767123286</v>
      </c>
      <c r="BM31" s="116">
        <f t="shared" si="21"/>
        <v>-0.21402739726027398</v>
      </c>
      <c r="BN31" s="116">
        <f t="shared" si="21"/>
        <v>-0.20712328767123286</v>
      </c>
      <c r="BO31" s="116">
        <f t="shared" si="21"/>
        <v>-0.21402739726027398</v>
      </c>
      <c r="BP31" s="116">
        <f t="shared" si="21"/>
        <v>-0.21402739726027398</v>
      </c>
      <c r="BQ31" s="116">
        <f t="shared" si="21"/>
        <v>-0.19331506849315067</v>
      </c>
      <c r="BR31" s="116">
        <f t="shared" si="21"/>
        <v>-0.21402739726027398</v>
      </c>
      <c r="BS31" s="117">
        <f t="shared" si="21"/>
        <v>0</v>
      </c>
      <c r="BT31" s="117">
        <f t="shared" si="21"/>
        <v>0</v>
      </c>
      <c r="BU31" s="117">
        <f t="shared" si="21"/>
        <v>0</v>
      </c>
      <c r="BV31" s="117">
        <f t="shared" si="21"/>
        <v>0</v>
      </c>
      <c r="BW31" s="117">
        <f t="shared" si="21"/>
        <v>0</v>
      </c>
      <c r="BX31" s="117">
        <f t="shared" ref="BX31:CN31" si="22">BQ$28*$B31</f>
        <v>0</v>
      </c>
      <c r="BY31" s="117">
        <f t="shared" si="22"/>
        <v>0</v>
      </c>
      <c r="BZ31" s="117">
        <f t="shared" si="22"/>
        <v>0</v>
      </c>
      <c r="CA31" s="117">
        <f t="shared" si="22"/>
        <v>0</v>
      </c>
      <c r="CB31" s="117">
        <f t="shared" si="22"/>
        <v>0</v>
      </c>
      <c r="CC31" s="117">
        <f t="shared" si="22"/>
        <v>0</v>
      </c>
      <c r="CD31" s="117">
        <f t="shared" si="22"/>
        <v>0</v>
      </c>
      <c r="CE31" s="118">
        <f t="shared" si="22"/>
        <v>0</v>
      </c>
      <c r="CF31" s="118">
        <f t="shared" si="22"/>
        <v>0</v>
      </c>
      <c r="CG31" s="118">
        <f t="shared" si="22"/>
        <v>0</v>
      </c>
      <c r="CH31" s="118">
        <f t="shared" si="22"/>
        <v>0</v>
      </c>
      <c r="CI31" s="118">
        <f t="shared" si="22"/>
        <v>0</v>
      </c>
      <c r="CJ31" s="118">
        <f t="shared" si="22"/>
        <v>0</v>
      </c>
      <c r="CK31" s="118">
        <f t="shared" si="22"/>
        <v>0</v>
      </c>
      <c r="CL31" s="118">
        <f t="shared" si="22"/>
        <v>0</v>
      </c>
      <c r="CM31" s="118">
        <f t="shared" si="22"/>
        <v>0</v>
      </c>
      <c r="CN31" s="118">
        <f t="shared" si="22"/>
        <v>0</v>
      </c>
      <c r="CO31" s="25"/>
      <c r="CP31" s="25"/>
      <c r="CQ31" s="25"/>
      <c r="CR31" s="25"/>
      <c r="CS31" s="25"/>
    </row>
    <row r="32" spans="1:100">
      <c r="A32" s="358"/>
      <c r="B32" s="110">
        <v>0.11</v>
      </c>
      <c r="C32" s="103" t="s">
        <v>90</v>
      </c>
      <c r="D32" s="120"/>
      <c r="E32" s="120"/>
      <c r="F32" s="111"/>
      <c r="G32" s="111"/>
      <c r="H32" s="111"/>
      <c r="I32" s="111"/>
      <c r="J32" s="111"/>
      <c r="K32" s="111"/>
      <c r="L32" s="111"/>
      <c r="M32" s="111"/>
      <c r="N32" s="111"/>
      <c r="O32" s="111"/>
      <c r="P32" s="111"/>
      <c r="Q32" s="111"/>
      <c r="R32" s="112">
        <f>D$28*$B32</f>
        <v>-0.1084931506849315</v>
      </c>
      <c r="S32" s="112">
        <f t="shared" ref="S32:CD32" si="23">E$28*$B32</f>
        <v>-0.1121095890410959</v>
      </c>
      <c r="T32" s="112">
        <f t="shared" si="23"/>
        <v>-0.1084931506849315</v>
      </c>
      <c r="U32" s="112">
        <f t="shared" si="23"/>
        <v>-0.1121095890410959</v>
      </c>
      <c r="V32" s="112">
        <f t="shared" si="23"/>
        <v>-0.1121095890410959</v>
      </c>
      <c r="W32" s="112">
        <f t="shared" si="23"/>
        <v>-0.1084931506849315</v>
      </c>
      <c r="X32" s="112">
        <f t="shared" si="23"/>
        <v>-0.1121095890410959</v>
      </c>
      <c r="Y32" s="112">
        <f t="shared" si="23"/>
        <v>-0.1084931506849315</v>
      </c>
      <c r="Z32" s="112">
        <f t="shared" si="23"/>
        <v>-0.1121095890410959</v>
      </c>
      <c r="AA32" s="112">
        <f t="shared" si="23"/>
        <v>-0.1121095890410959</v>
      </c>
      <c r="AB32" s="112">
        <f t="shared" si="23"/>
        <v>-0.10126027397260275</v>
      </c>
      <c r="AC32" s="112">
        <f t="shared" si="23"/>
        <v>-0.1121095890410959</v>
      </c>
      <c r="AD32" s="113">
        <f t="shared" si="23"/>
        <v>-0.1084931506849315</v>
      </c>
      <c r="AE32" s="113">
        <f t="shared" si="23"/>
        <v>-0.1121095890410959</v>
      </c>
      <c r="AF32" s="113">
        <f t="shared" si="23"/>
        <v>-0.1084931506849315</v>
      </c>
      <c r="AG32" s="113">
        <f t="shared" si="23"/>
        <v>-0.1121095890410959</v>
      </c>
      <c r="AH32" s="113">
        <f t="shared" si="23"/>
        <v>-0.1121095890410959</v>
      </c>
      <c r="AI32" s="113">
        <f t="shared" si="23"/>
        <v>-0.1084931506849315</v>
      </c>
      <c r="AJ32" s="113">
        <f t="shared" si="23"/>
        <v>-0.1121095890410959</v>
      </c>
      <c r="AK32" s="113">
        <f t="shared" si="23"/>
        <v>-0.1084931506849315</v>
      </c>
      <c r="AL32" s="113">
        <f t="shared" si="23"/>
        <v>-0.1121095890410959</v>
      </c>
      <c r="AM32" s="113">
        <f t="shared" si="23"/>
        <v>-0.1121095890410959</v>
      </c>
      <c r="AN32" s="113">
        <f t="shared" si="23"/>
        <v>-0.10126027397260275</v>
      </c>
      <c r="AO32" s="113">
        <f t="shared" si="23"/>
        <v>-0.1121095890410959</v>
      </c>
      <c r="AP32" s="114">
        <f t="shared" si="23"/>
        <v>-0.1084931506849315</v>
      </c>
      <c r="AQ32" s="114">
        <f t="shared" si="23"/>
        <v>-0.1121095890410959</v>
      </c>
      <c r="AR32" s="114">
        <f t="shared" si="23"/>
        <v>-0.1084931506849315</v>
      </c>
      <c r="AS32" s="114">
        <f t="shared" si="23"/>
        <v>-0.1121095890410959</v>
      </c>
      <c r="AT32" s="114">
        <f t="shared" si="23"/>
        <v>-0.1121095890410959</v>
      </c>
      <c r="AU32" s="114">
        <f t="shared" si="23"/>
        <v>-0.1084931506849315</v>
      </c>
      <c r="AV32" s="114">
        <f t="shared" si="23"/>
        <v>-0.1121095890410959</v>
      </c>
      <c r="AW32" s="114">
        <f t="shared" si="23"/>
        <v>-0.1084931506849315</v>
      </c>
      <c r="AX32" s="114">
        <f t="shared" si="23"/>
        <v>-0.1121095890410959</v>
      </c>
      <c r="AY32" s="114">
        <f t="shared" si="23"/>
        <v>-0.1121095890410959</v>
      </c>
      <c r="AZ32" s="114">
        <f t="shared" si="23"/>
        <v>-0.10126027397260275</v>
      </c>
      <c r="BA32" s="114">
        <f t="shared" si="23"/>
        <v>-0.1121095890410959</v>
      </c>
      <c r="BB32" s="115">
        <f t="shared" si="23"/>
        <v>-0.1084931506849315</v>
      </c>
      <c r="BC32" s="115">
        <f t="shared" si="23"/>
        <v>-0.1121095890410959</v>
      </c>
      <c r="BD32" s="115">
        <f t="shared" si="23"/>
        <v>-0.1084931506849315</v>
      </c>
      <c r="BE32" s="115">
        <f t="shared" si="23"/>
        <v>-0.1121095890410959</v>
      </c>
      <c r="BF32" s="115">
        <f t="shared" si="23"/>
        <v>-0.1121095890410959</v>
      </c>
      <c r="BG32" s="115">
        <f t="shared" si="23"/>
        <v>-0.1084931506849315</v>
      </c>
      <c r="BH32" s="115">
        <f t="shared" si="23"/>
        <v>-0.1121095890410959</v>
      </c>
      <c r="BI32" s="115">
        <f t="shared" si="23"/>
        <v>-0.1084931506849315</v>
      </c>
      <c r="BJ32" s="115">
        <f t="shared" si="23"/>
        <v>-0.1121095890410959</v>
      </c>
      <c r="BK32" s="115">
        <f t="shared" si="23"/>
        <v>-0.1121095890410959</v>
      </c>
      <c r="BL32" s="115">
        <f t="shared" si="23"/>
        <v>-0.10126027397260275</v>
      </c>
      <c r="BM32" s="115">
        <f t="shared" si="23"/>
        <v>-0.1121095890410959</v>
      </c>
      <c r="BN32" s="116">
        <f t="shared" si="23"/>
        <v>-0.1084931506849315</v>
      </c>
      <c r="BO32" s="116">
        <f t="shared" si="23"/>
        <v>-0.1121095890410959</v>
      </c>
      <c r="BP32" s="116">
        <f t="shared" si="23"/>
        <v>-0.1084931506849315</v>
      </c>
      <c r="BQ32" s="116">
        <f t="shared" si="23"/>
        <v>-0.1121095890410959</v>
      </c>
      <c r="BR32" s="116">
        <f t="shared" si="23"/>
        <v>-0.1121095890410959</v>
      </c>
      <c r="BS32" s="116">
        <f t="shared" si="23"/>
        <v>-0.1084931506849315</v>
      </c>
      <c r="BT32" s="116">
        <f t="shared" si="23"/>
        <v>-0.1121095890410959</v>
      </c>
      <c r="BU32" s="116">
        <f t="shared" si="23"/>
        <v>-0.1084931506849315</v>
      </c>
      <c r="BV32" s="116">
        <f t="shared" si="23"/>
        <v>-0.1121095890410959</v>
      </c>
      <c r="BW32" s="116">
        <f t="shared" si="23"/>
        <v>-0.1121095890410959</v>
      </c>
      <c r="BX32" s="116">
        <f t="shared" si="23"/>
        <v>-0.10126027397260275</v>
      </c>
      <c r="BY32" s="116">
        <f t="shared" si="23"/>
        <v>-0.1121095890410959</v>
      </c>
      <c r="BZ32" s="117">
        <f t="shared" si="23"/>
        <v>0</v>
      </c>
      <c r="CA32" s="117">
        <f t="shared" si="23"/>
        <v>0</v>
      </c>
      <c r="CB32" s="117">
        <f t="shared" si="23"/>
        <v>0</v>
      </c>
      <c r="CC32" s="117">
        <f t="shared" si="23"/>
        <v>0</v>
      </c>
      <c r="CD32" s="117">
        <f t="shared" si="23"/>
        <v>0</v>
      </c>
      <c r="CE32" s="117">
        <f t="shared" ref="CE32:CN32" si="24">BQ$28*$B32</f>
        <v>0</v>
      </c>
      <c r="CF32" s="117">
        <f t="shared" si="24"/>
        <v>0</v>
      </c>
      <c r="CG32" s="117">
        <f t="shared" si="24"/>
        <v>0</v>
      </c>
      <c r="CH32" s="117">
        <f t="shared" si="24"/>
        <v>0</v>
      </c>
      <c r="CI32" s="117">
        <f t="shared" si="24"/>
        <v>0</v>
      </c>
      <c r="CJ32" s="117">
        <f t="shared" si="24"/>
        <v>0</v>
      </c>
      <c r="CK32" s="117">
        <f t="shared" si="24"/>
        <v>0</v>
      </c>
      <c r="CL32" s="118">
        <f t="shared" si="24"/>
        <v>0</v>
      </c>
      <c r="CM32" s="118">
        <f t="shared" si="24"/>
        <v>0</v>
      </c>
      <c r="CN32" s="118">
        <f t="shared" si="24"/>
        <v>0</v>
      </c>
      <c r="CO32" s="25"/>
      <c r="CP32" s="25"/>
      <c r="CQ32" s="25"/>
      <c r="CR32" s="25"/>
      <c r="CS32" s="25"/>
    </row>
    <row r="33" spans="1:97">
      <c r="A33" s="121" t="s">
        <v>91</v>
      </c>
      <c r="B33" s="25"/>
      <c r="C33" s="97" t="s">
        <v>92</v>
      </c>
      <c r="D33" s="120">
        <f t="shared" ref="D33:BO33" si="25">SUM(D29:D32)</f>
        <v>0</v>
      </c>
      <c r="E33" s="120">
        <f t="shared" si="25"/>
        <v>0</v>
      </c>
      <c r="F33" s="111">
        <f t="shared" si="25"/>
        <v>-0.30575342465753425</v>
      </c>
      <c r="G33" s="111">
        <f t="shared" si="25"/>
        <v>-0.31594520547945204</v>
      </c>
      <c r="H33" s="111">
        <f t="shared" si="25"/>
        <v>-0.67068493150684927</v>
      </c>
      <c r="I33" s="111">
        <f t="shared" si="25"/>
        <v>-0.69304109589041096</v>
      </c>
      <c r="J33" s="111">
        <f t="shared" si="25"/>
        <v>-0.68087671232876712</v>
      </c>
      <c r="K33" s="111">
        <f t="shared" si="25"/>
        <v>-0.889972602739726</v>
      </c>
      <c r="L33" s="111">
        <f t="shared" si="25"/>
        <v>-0.90706849315068494</v>
      </c>
      <c r="M33" s="111">
        <f t="shared" si="25"/>
        <v>-0.87780821917808216</v>
      </c>
      <c r="N33" s="111">
        <f t="shared" si="25"/>
        <v>-0.90706849315068494</v>
      </c>
      <c r="O33" s="111">
        <f t="shared" si="25"/>
        <v>-0.8949041095890411</v>
      </c>
      <c r="P33" s="111">
        <f t="shared" si="25"/>
        <v>-0.86958904109589041</v>
      </c>
      <c r="Q33" s="111">
        <f t="shared" si="25"/>
        <v>-0.90706849315068494</v>
      </c>
      <c r="R33" s="112">
        <f t="shared" si="25"/>
        <v>-0.96197260273972596</v>
      </c>
      <c r="S33" s="112">
        <f t="shared" si="25"/>
        <v>-1.0191780821917809</v>
      </c>
      <c r="T33" s="112">
        <f t="shared" si="25"/>
        <v>-0.99320547945205473</v>
      </c>
      <c r="U33" s="112">
        <f t="shared" si="25"/>
        <v>-0.99846575342465749</v>
      </c>
      <c r="V33" s="112">
        <f t="shared" si="25"/>
        <v>-1.007013698630137</v>
      </c>
      <c r="W33" s="112">
        <f t="shared" si="25"/>
        <v>-0.99846575342465749</v>
      </c>
      <c r="X33" s="112">
        <f t="shared" si="25"/>
        <v>-1.0191780821917809</v>
      </c>
      <c r="Y33" s="112">
        <f t="shared" si="25"/>
        <v>-0.98630136986301364</v>
      </c>
      <c r="Z33" s="112">
        <f t="shared" si="25"/>
        <v>-1.0191780821917809</v>
      </c>
      <c r="AA33" s="112">
        <f t="shared" si="25"/>
        <v>-1.007013698630137</v>
      </c>
      <c r="AB33" s="112">
        <f t="shared" si="25"/>
        <v>-0.97084931506849315</v>
      </c>
      <c r="AC33" s="112">
        <f t="shared" si="25"/>
        <v>-1.0191780821917809</v>
      </c>
      <c r="AD33" s="113">
        <f t="shared" si="25"/>
        <v>-0.96197260273972596</v>
      </c>
      <c r="AE33" s="113">
        <f t="shared" si="25"/>
        <v>-1.0191780821917809</v>
      </c>
      <c r="AF33" s="113">
        <f t="shared" si="25"/>
        <v>-0.99320547945205473</v>
      </c>
      <c r="AG33" s="113">
        <f t="shared" si="25"/>
        <v>-0.99846575342465749</v>
      </c>
      <c r="AH33" s="113">
        <f t="shared" si="25"/>
        <v>-1.007013698630137</v>
      </c>
      <c r="AI33" s="113">
        <f t="shared" si="25"/>
        <v>-0.99846575342465749</v>
      </c>
      <c r="AJ33" s="113">
        <f t="shared" si="25"/>
        <v>-1.0191780821917809</v>
      </c>
      <c r="AK33" s="113">
        <f t="shared" si="25"/>
        <v>-0.98630136986301364</v>
      </c>
      <c r="AL33" s="113">
        <f t="shared" si="25"/>
        <v>-1.0191780821917809</v>
      </c>
      <c r="AM33" s="113">
        <f t="shared" si="25"/>
        <v>-1.007013698630137</v>
      </c>
      <c r="AN33" s="113">
        <f t="shared" si="25"/>
        <v>-0.97084931506849315</v>
      </c>
      <c r="AO33" s="113">
        <f t="shared" si="25"/>
        <v>-1.0191780821917809</v>
      </c>
      <c r="AP33" s="114">
        <f t="shared" si="25"/>
        <v>-0.96197260273972596</v>
      </c>
      <c r="AQ33" s="114">
        <f t="shared" si="25"/>
        <v>-1.0191780821917809</v>
      </c>
      <c r="AR33" s="114">
        <f t="shared" si="25"/>
        <v>-0.99320547945205473</v>
      </c>
      <c r="AS33" s="114">
        <f t="shared" si="25"/>
        <v>-0.99846575342465749</v>
      </c>
      <c r="AT33" s="114">
        <f t="shared" si="25"/>
        <v>-1.007013698630137</v>
      </c>
      <c r="AU33" s="114">
        <f t="shared" si="25"/>
        <v>-0.99846575342465749</v>
      </c>
      <c r="AV33" s="114">
        <f t="shared" si="25"/>
        <v>-1.0191780821917809</v>
      </c>
      <c r="AW33" s="114">
        <f t="shared" si="25"/>
        <v>-0.98630136986301364</v>
      </c>
      <c r="AX33" s="114">
        <f t="shared" si="25"/>
        <v>-1.0191780821917809</v>
      </c>
      <c r="AY33" s="114">
        <f t="shared" si="25"/>
        <v>-1.007013698630137</v>
      </c>
      <c r="AZ33" s="114">
        <f t="shared" si="25"/>
        <v>-0.97084931506849315</v>
      </c>
      <c r="BA33" s="114">
        <f t="shared" si="25"/>
        <v>-1.0191780821917809</v>
      </c>
      <c r="BB33" s="115">
        <f t="shared" si="25"/>
        <v>-0.96197260273972596</v>
      </c>
      <c r="BC33" s="115">
        <f t="shared" si="25"/>
        <v>-1.0191780821917809</v>
      </c>
      <c r="BD33" s="115">
        <f t="shared" si="25"/>
        <v>-0.99320547945205473</v>
      </c>
      <c r="BE33" s="115">
        <f t="shared" si="25"/>
        <v>-0.99846575342465749</v>
      </c>
      <c r="BF33" s="115">
        <f t="shared" si="25"/>
        <v>-1.007013698630137</v>
      </c>
      <c r="BG33" s="115">
        <f t="shared" si="25"/>
        <v>-0.99846575342465749</v>
      </c>
      <c r="BH33" s="115">
        <f t="shared" si="25"/>
        <v>-1.0191780821917809</v>
      </c>
      <c r="BI33" s="115">
        <f t="shared" si="25"/>
        <v>-0.98630136986301364</v>
      </c>
      <c r="BJ33" s="115">
        <f t="shared" si="25"/>
        <v>-1.0191780821917809</v>
      </c>
      <c r="BK33" s="115">
        <f t="shared" si="25"/>
        <v>-1.007013698630137</v>
      </c>
      <c r="BL33" s="115">
        <f t="shared" si="25"/>
        <v>-0.97084931506849315</v>
      </c>
      <c r="BM33" s="115">
        <f t="shared" si="25"/>
        <v>-1.0191780821917809</v>
      </c>
      <c r="BN33" s="116">
        <f t="shared" si="25"/>
        <v>-0.65621917808219177</v>
      </c>
      <c r="BO33" s="116">
        <f t="shared" si="25"/>
        <v>-0.70323287671232881</v>
      </c>
      <c r="BP33" s="116">
        <f t="shared" ref="BP33:CN33" si="26">SUM(BP29:BP32)</f>
        <v>-0.32252054794520546</v>
      </c>
      <c r="BQ33" s="116">
        <f t="shared" si="26"/>
        <v>-0.30542465753424658</v>
      </c>
      <c r="BR33" s="116">
        <f t="shared" si="26"/>
        <v>-0.32613698630136989</v>
      </c>
      <c r="BS33" s="116">
        <f t="shared" si="26"/>
        <v>-0.1084931506849315</v>
      </c>
      <c r="BT33" s="116">
        <f t="shared" si="26"/>
        <v>-0.1121095890410959</v>
      </c>
      <c r="BU33" s="116">
        <f t="shared" si="26"/>
        <v>-0.1084931506849315</v>
      </c>
      <c r="BV33" s="116">
        <f t="shared" si="26"/>
        <v>-0.1121095890410959</v>
      </c>
      <c r="BW33" s="116">
        <f t="shared" si="26"/>
        <v>-0.1121095890410959</v>
      </c>
      <c r="BX33" s="116">
        <f t="shared" si="26"/>
        <v>-0.10126027397260275</v>
      </c>
      <c r="BY33" s="116">
        <f t="shared" si="26"/>
        <v>-0.1121095890410959</v>
      </c>
      <c r="BZ33" s="117">
        <f t="shared" si="26"/>
        <v>0</v>
      </c>
      <c r="CA33" s="117">
        <f t="shared" si="26"/>
        <v>0</v>
      </c>
      <c r="CB33" s="117">
        <f t="shared" si="26"/>
        <v>0</v>
      </c>
      <c r="CC33" s="117">
        <f t="shared" si="26"/>
        <v>0</v>
      </c>
      <c r="CD33" s="117">
        <f t="shared" si="26"/>
        <v>0</v>
      </c>
      <c r="CE33" s="117">
        <f t="shared" si="26"/>
        <v>0</v>
      </c>
      <c r="CF33" s="117">
        <f t="shared" si="26"/>
        <v>0</v>
      </c>
      <c r="CG33" s="117">
        <f t="shared" si="26"/>
        <v>0</v>
      </c>
      <c r="CH33" s="117">
        <f t="shared" si="26"/>
        <v>0</v>
      </c>
      <c r="CI33" s="117">
        <f t="shared" si="26"/>
        <v>0</v>
      </c>
      <c r="CJ33" s="117">
        <f t="shared" si="26"/>
        <v>0</v>
      </c>
      <c r="CK33" s="117">
        <f t="shared" si="26"/>
        <v>0</v>
      </c>
      <c r="CL33" s="118">
        <f t="shared" si="26"/>
        <v>0</v>
      </c>
      <c r="CM33" s="118">
        <f t="shared" si="26"/>
        <v>0</v>
      </c>
      <c r="CN33" s="118">
        <f t="shared" si="26"/>
        <v>0</v>
      </c>
      <c r="CO33" s="25"/>
      <c r="CP33" s="25"/>
      <c r="CQ33" s="25"/>
      <c r="CR33" s="25"/>
      <c r="CS33" s="25"/>
    </row>
    <row r="34" spans="1:97" ht="25.5">
      <c r="A34" s="139" t="s">
        <v>128</v>
      </c>
      <c r="B34" s="25"/>
      <c r="C34" s="97" t="s">
        <v>93</v>
      </c>
      <c r="D34" s="122">
        <f>D5</f>
        <v>5</v>
      </c>
      <c r="E34" s="122">
        <f t="shared" ref="E34:AM34" si="27">E5</f>
        <v>5</v>
      </c>
      <c r="F34" s="122">
        <f t="shared" si="27"/>
        <v>5</v>
      </c>
      <c r="G34" s="122">
        <f t="shared" si="27"/>
        <v>5</v>
      </c>
      <c r="H34" s="122">
        <f t="shared" si="27"/>
        <v>5</v>
      </c>
      <c r="I34" s="122">
        <f t="shared" si="27"/>
        <v>5</v>
      </c>
      <c r="J34" s="122">
        <f t="shared" si="27"/>
        <v>5</v>
      </c>
      <c r="K34" s="122">
        <f t="shared" si="27"/>
        <v>5</v>
      </c>
      <c r="L34" s="122">
        <f t="shared" si="27"/>
        <v>5</v>
      </c>
      <c r="M34" s="122">
        <f t="shared" si="27"/>
        <v>5</v>
      </c>
      <c r="N34" s="122">
        <f t="shared" si="27"/>
        <v>5</v>
      </c>
      <c r="O34" s="122">
        <f t="shared" si="27"/>
        <v>5</v>
      </c>
      <c r="P34" s="122">
        <f t="shared" si="27"/>
        <v>5</v>
      </c>
      <c r="Q34" s="122">
        <f t="shared" si="27"/>
        <v>5</v>
      </c>
      <c r="R34" s="122">
        <f t="shared" si="27"/>
        <v>5</v>
      </c>
      <c r="S34" s="122">
        <f t="shared" si="27"/>
        <v>5</v>
      </c>
      <c r="T34" s="122">
        <f t="shared" si="27"/>
        <v>5</v>
      </c>
      <c r="U34" s="122">
        <f t="shared" si="27"/>
        <v>5</v>
      </c>
      <c r="V34" s="122">
        <f t="shared" si="27"/>
        <v>5</v>
      </c>
      <c r="W34" s="122">
        <f t="shared" si="27"/>
        <v>5</v>
      </c>
      <c r="X34" s="122">
        <f t="shared" si="27"/>
        <v>5</v>
      </c>
      <c r="Y34" s="122">
        <f t="shared" si="27"/>
        <v>5</v>
      </c>
      <c r="Z34" s="122">
        <f t="shared" si="27"/>
        <v>5</v>
      </c>
      <c r="AA34" s="122">
        <f t="shared" si="27"/>
        <v>5</v>
      </c>
      <c r="AB34" s="122">
        <f t="shared" si="27"/>
        <v>5</v>
      </c>
      <c r="AC34" s="122">
        <f t="shared" si="27"/>
        <v>5</v>
      </c>
      <c r="AD34" s="122">
        <f t="shared" si="27"/>
        <v>5</v>
      </c>
      <c r="AE34" s="122">
        <f t="shared" si="27"/>
        <v>5</v>
      </c>
      <c r="AF34" s="122">
        <f t="shared" si="27"/>
        <v>5</v>
      </c>
      <c r="AG34" s="122">
        <f t="shared" si="27"/>
        <v>5</v>
      </c>
      <c r="AH34" s="122">
        <f t="shared" si="27"/>
        <v>5</v>
      </c>
      <c r="AI34" s="122">
        <f t="shared" si="27"/>
        <v>5</v>
      </c>
      <c r="AJ34" s="122">
        <f t="shared" si="27"/>
        <v>5</v>
      </c>
      <c r="AK34" s="122">
        <f t="shared" si="27"/>
        <v>5</v>
      </c>
      <c r="AL34" s="122">
        <f t="shared" si="27"/>
        <v>5</v>
      </c>
      <c r="AM34" s="122">
        <f t="shared" si="27"/>
        <v>5</v>
      </c>
      <c r="AN34" s="113">
        <f t="shared" ref="AN34:CN34" si="28">AN5-AN33</f>
        <v>5.9708493150684934</v>
      </c>
      <c r="AO34" s="113">
        <f t="shared" si="28"/>
        <v>6.0191780821917806</v>
      </c>
      <c r="AP34" s="114">
        <f>AP5-AP33</f>
        <v>5.961972602739726</v>
      </c>
      <c r="AQ34" s="114">
        <f t="shared" si="28"/>
        <v>6.0191780821917806</v>
      </c>
      <c r="AR34" s="114">
        <f t="shared" si="28"/>
        <v>5.9932054794520546</v>
      </c>
      <c r="AS34" s="114">
        <f t="shared" si="28"/>
        <v>5.9984657534246573</v>
      </c>
      <c r="AT34" s="114">
        <f t="shared" si="28"/>
        <v>6.0070136986301375</v>
      </c>
      <c r="AU34" s="114">
        <f t="shared" si="28"/>
        <v>5.9984657534246573</v>
      </c>
      <c r="AV34" s="114">
        <f t="shared" si="28"/>
        <v>6.0191780821917806</v>
      </c>
      <c r="AW34" s="114">
        <f t="shared" si="28"/>
        <v>5.9863013698630141</v>
      </c>
      <c r="AX34" s="114">
        <f t="shared" si="28"/>
        <v>6.0191780821917806</v>
      </c>
      <c r="AY34" s="114">
        <f t="shared" si="28"/>
        <v>6.0070136986301375</v>
      </c>
      <c r="AZ34" s="114">
        <f t="shared" si="28"/>
        <v>5.9708493150684934</v>
      </c>
      <c r="BA34" s="114">
        <f t="shared" si="28"/>
        <v>6.0191780821917806</v>
      </c>
      <c r="BB34" s="115">
        <f t="shared" si="28"/>
        <v>5.961972602739726</v>
      </c>
      <c r="BC34" s="115">
        <f t="shared" si="28"/>
        <v>6.0191780821917806</v>
      </c>
      <c r="BD34" s="115">
        <f t="shared" si="28"/>
        <v>5.9932054794520546</v>
      </c>
      <c r="BE34" s="115">
        <f t="shared" si="28"/>
        <v>5.9984657534246573</v>
      </c>
      <c r="BF34" s="115">
        <f t="shared" si="28"/>
        <v>6.0070136986301375</v>
      </c>
      <c r="BG34" s="115">
        <f t="shared" si="28"/>
        <v>5.9984657534246573</v>
      </c>
      <c r="BH34" s="115">
        <f t="shared" si="28"/>
        <v>6.0191780821917806</v>
      </c>
      <c r="BI34" s="115">
        <f t="shared" si="28"/>
        <v>5.9863013698630141</v>
      </c>
      <c r="BJ34" s="115">
        <f t="shared" si="28"/>
        <v>6.0191780821917806</v>
      </c>
      <c r="BK34" s="115">
        <f t="shared" si="28"/>
        <v>6.0070136986301375</v>
      </c>
      <c r="BL34" s="115">
        <f t="shared" si="28"/>
        <v>5.9708493150684934</v>
      </c>
      <c r="BM34" s="115">
        <f t="shared" si="28"/>
        <v>6.0191780821917806</v>
      </c>
      <c r="BN34" s="116">
        <f t="shared" si="28"/>
        <v>5.6562191780821918</v>
      </c>
      <c r="BO34" s="116">
        <f t="shared" si="28"/>
        <v>5.7032328767123293</v>
      </c>
      <c r="BP34" s="116">
        <f t="shared" si="28"/>
        <v>5.3225205479452056</v>
      </c>
      <c r="BQ34" s="116">
        <f t="shared" si="28"/>
        <v>5.305424657534247</v>
      </c>
      <c r="BR34" s="116">
        <f t="shared" si="28"/>
        <v>5.3261369863013694</v>
      </c>
      <c r="BS34" s="116">
        <f t="shared" si="28"/>
        <v>5.1084931506849314</v>
      </c>
      <c r="BT34" s="116">
        <f t="shared" si="28"/>
        <v>5.1121095890410961</v>
      </c>
      <c r="BU34" s="116">
        <f t="shared" si="28"/>
        <v>5.1084931506849314</v>
      </c>
      <c r="BV34" s="116">
        <f t="shared" si="28"/>
        <v>5.1121095890410961</v>
      </c>
      <c r="BW34" s="116">
        <f t="shared" si="28"/>
        <v>5.1121095890410961</v>
      </c>
      <c r="BX34" s="116">
        <f t="shared" si="28"/>
        <v>5.1012602739726027</v>
      </c>
      <c r="BY34" s="116">
        <f t="shared" si="28"/>
        <v>5.1121095890410961</v>
      </c>
      <c r="BZ34" s="117">
        <f t="shared" si="28"/>
        <v>5</v>
      </c>
      <c r="CA34" s="117">
        <f t="shared" si="28"/>
        <v>5</v>
      </c>
      <c r="CB34" s="117">
        <f t="shared" si="28"/>
        <v>5</v>
      </c>
      <c r="CC34" s="117">
        <f t="shared" si="28"/>
        <v>5</v>
      </c>
      <c r="CD34" s="117">
        <f t="shared" si="28"/>
        <v>5</v>
      </c>
      <c r="CE34" s="117">
        <f t="shared" si="28"/>
        <v>5</v>
      </c>
      <c r="CF34" s="117">
        <f t="shared" si="28"/>
        <v>5</v>
      </c>
      <c r="CG34" s="117">
        <f t="shared" si="28"/>
        <v>5</v>
      </c>
      <c r="CH34" s="117">
        <f t="shared" si="28"/>
        <v>5</v>
      </c>
      <c r="CI34" s="117">
        <f t="shared" si="28"/>
        <v>5</v>
      </c>
      <c r="CJ34" s="117">
        <f t="shared" si="28"/>
        <v>5</v>
      </c>
      <c r="CK34" s="117">
        <f t="shared" si="28"/>
        <v>5</v>
      </c>
      <c r="CL34" s="118">
        <f t="shared" si="28"/>
        <v>5</v>
      </c>
      <c r="CM34" s="118">
        <f t="shared" si="28"/>
        <v>0</v>
      </c>
      <c r="CN34" s="118">
        <f t="shared" si="28"/>
        <v>0</v>
      </c>
      <c r="CO34" s="25"/>
      <c r="CP34" s="25"/>
      <c r="CQ34" s="25"/>
      <c r="CR34" s="25"/>
      <c r="CS34" s="25"/>
    </row>
    <row r="35" spans="1:97" ht="25.5">
      <c r="A35" s="109" t="s">
        <v>94</v>
      </c>
      <c r="B35" s="25"/>
      <c r="C35" s="15" t="s">
        <v>95</v>
      </c>
      <c r="D35" s="120">
        <f>SUM(D$5,D16:D20)-D$34</f>
        <v>-1</v>
      </c>
      <c r="E35" s="120">
        <f t="shared" ref="E35:BP35" si="29">SUM(E$5,E16:E20)-E$34</f>
        <v>-1</v>
      </c>
      <c r="F35" s="111">
        <f t="shared" si="29"/>
        <v>-1</v>
      </c>
      <c r="G35" s="111">
        <f t="shared" si="29"/>
        <v>-1</v>
      </c>
      <c r="H35" s="111">
        <f t="shared" si="29"/>
        <v>-1</v>
      </c>
      <c r="I35" s="111">
        <f t="shared" si="29"/>
        <v>-1</v>
      </c>
      <c r="J35" s="111">
        <f t="shared" si="29"/>
        <v>-1</v>
      </c>
      <c r="K35" s="111">
        <f t="shared" si="29"/>
        <v>-1</v>
      </c>
      <c r="L35" s="111">
        <f t="shared" si="29"/>
        <v>-1</v>
      </c>
      <c r="M35" s="111">
        <f t="shared" si="29"/>
        <v>-1</v>
      </c>
      <c r="N35" s="111">
        <f t="shared" si="29"/>
        <v>-1</v>
      </c>
      <c r="O35" s="111">
        <f t="shared" si="29"/>
        <v>-1</v>
      </c>
      <c r="P35" s="111">
        <f t="shared" si="29"/>
        <v>-1</v>
      </c>
      <c r="Q35" s="111">
        <f t="shared" si="29"/>
        <v>-1</v>
      </c>
      <c r="R35" s="112">
        <f t="shared" si="29"/>
        <v>-1</v>
      </c>
      <c r="S35" s="112">
        <f t="shared" si="29"/>
        <v>-1</v>
      </c>
      <c r="T35" s="112">
        <f t="shared" si="29"/>
        <v>-1</v>
      </c>
      <c r="U35" s="112">
        <f t="shared" si="29"/>
        <v>-1</v>
      </c>
      <c r="V35" s="112">
        <f t="shared" si="29"/>
        <v>-1</v>
      </c>
      <c r="W35" s="112">
        <f t="shared" si="29"/>
        <v>-1</v>
      </c>
      <c r="X35" s="112">
        <f t="shared" si="29"/>
        <v>-1</v>
      </c>
      <c r="Y35" s="112">
        <f t="shared" si="29"/>
        <v>-1</v>
      </c>
      <c r="Z35" s="112">
        <f t="shared" si="29"/>
        <v>-1</v>
      </c>
      <c r="AA35" s="112">
        <f t="shared" si="29"/>
        <v>-1</v>
      </c>
      <c r="AB35" s="112">
        <f t="shared" si="29"/>
        <v>-1</v>
      </c>
      <c r="AC35" s="112">
        <f t="shared" si="29"/>
        <v>-1</v>
      </c>
      <c r="AD35" s="113">
        <f t="shared" si="29"/>
        <v>-1</v>
      </c>
      <c r="AE35" s="113">
        <f t="shared" si="29"/>
        <v>-1</v>
      </c>
      <c r="AF35" s="113">
        <f t="shared" si="29"/>
        <v>-1</v>
      </c>
      <c r="AG35" s="113">
        <f t="shared" si="29"/>
        <v>-1</v>
      </c>
      <c r="AH35" s="113">
        <f t="shared" si="29"/>
        <v>-1</v>
      </c>
      <c r="AI35" s="113">
        <f t="shared" si="29"/>
        <v>-1</v>
      </c>
      <c r="AJ35" s="113">
        <f t="shared" si="29"/>
        <v>-1</v>
      </c>
      <c r="AK35" s="113">
        <f t="shared" si="29"/>
        <v>-1</v>
      </c>
      <c r="AL35" s="113">
        <f t="shared" si="29"/>
        <v>-1</v>
      </c>
      <c r="AM35" s="113">
        <f t="shared" si="29"/>
        <v>-1</v>
      </c>
      <c r="AN35" s="113">
        <f t="shared" si="29"/>
        <v>-1.9708493150684934</v>
      </c>
      <c r="AO35" s="113">
        <f t="shared" si="29"/>
        <v>-2.0191780821917806</v>
      </c>
      <c r="AP35" s="114">
        <f t="shared" si="29"/>
        <v>-1.961972602739726</v>
      </c>
      <c r="AQ35" s="114">
        <f t="shared" si="29"/>
        <v>-2.0191780821917806</v>
      </c>
      <c r="AR35" s="114">
        <f t="shared" si="29"/>
        <v>-1.9932054794520546</v>
      </c>
      <c r="AS35" s="114">
        <f t="shared" si="29"/>
        <v>-1.9984657534246573</v>
      </c>
      <c r="AT35" s="114">
        <f t="shared" si="29"/>
        <v>-2.0070136986301375</v>
      </c>
      <c r="AU35" s="114">
        <f t="shared" si="29"/>
        <v>-1.9984657534246573</v>
      </c>
      <c r="AV35" s="114">
        <f t="shared" si="29"/>
        <v>-2.0191780821917806</v>
      </c>
      <c r="AW35" s="114">
        <f t="shared" si="29"/>
        <v>-1.9863013698630141</v>
      </c>
      <c r="AX35" s="114">
        <f t="shared" si="29"/>
        <v>-2.0191780821917806</v>
      </c>
      <c r="AY35" s="114">
        <f t="shared" si="29"/>
        <v>-2.0070136986301375</v>
      </c>
      <c r="AZ35" s="114">
        <f t="shared" si="29"/>
        <v>-1.9708493150684934</v>
      </c>
      <c r="BA35" s="114">
        <f t="shared" si="29"/>
        <v>-2.0191780821917806</v>
      </c>
      <c r="BB35" s="115">
        <f t="shared" si="29"/>
        <v>-1.961972602739726</v>
      </c>
      <c r="BC35" s="115">
        <f t="shared" si="29"/>
        <v>-2.0191780821917806</v>
      </c>
      <c r="BD35" s="115">
        <f t="shared" si="29"/>
        <v>-1.9932054794520546</v>
      </c>
      <c r="BE35" s="115">
        <f t="shared" si="29"/>
        <v>-1.9984657534246573</v>
      </c>
      <c r="BF35" s="115">
        <f t="shared" si="29"/>
        <v>-2.0070136986301375</v>
      </c>
      <c r="BG35" s="115">
        <f t="shared" si="29"/>
        <v>-1.9984657534246573</v>
      </c>
      <c r="BH35" s="115">
        <f t="shared" si="29"/>
        <v>-2.0191780821917806</v>
      </c>
      <c r="BI35" s="115">
        <f t="shared" si="29"/>
        <v>-1.9863013698630141</v>
      </c>
      <c r="BJ35" s="115">
        <f t="shared" si="29"/>
        <v>-2.0191780821917806</v>
      </c>
      <c r="BK35" s="115">
        <f t="shared" si="29"/>
        <v>-2.0070136986301375</v>
      </c>
      <c r="BL35" s="115">
        <f t="shared" si="29"/>
        <v>-1.9708493150684934</v>
      </c>
      <c r="BM35" s="115">
        <f t="shared" si="29"/>
        <v>-2.0191780821917806</v>
      </c>
      <c r="BN35" s="116">
        <f t="shared" si="29"/>
        <v>-1.6562191780821918</v>
      </c>
      <c r="BO35" s="116">
        <f t="shared" si="29"/>
        <v>-1.7032328767123293</v>
      </c>
      <c r="BP35" s="116">
        <f t="shared" si="29"/>
        <v>-1.3225205479452056</v>
      </c>
      <c r="BQ35" s="116">
        <f t="shared" ref="BQ35:CN35" si="30">SUM(BQ$5,BQ16:BQ20)-BQ$34</f>
        <v>-1.305424657534247</v>
      </c>
      <c r="BR35" s="116">
        <f t="shared" si="30"/>
        <v>-1.3261369863013694</v>
      </c>
      <c r="BS35" s="116">
        <f t="shared" si="30"/>
        <v>-1.1084931506849314</v>
      </c>
      <c r="BT35" s="116">
        <f t="shared" si="30"/>
        <v>-1.1121095890410961</v>
      </c>
      <c r="BU35" s="116">
        <f t="shared" si="30"/>
        <v>-1.1084931506849314</v>
      </c>
      <c r="BV35" s="116">
        <f t="shared" si="30"/>
        <v>-1.1121095890410961</v>
      </c>
      <c r="BW35" s="116">
        <f t="shared" si="30"/>
        <v>-1.1121095890410961</v>
      </c>
      <c r="BX35" s="116">
        <f t="shared" si="30"/>
        <v>-1.1012602739726027</v>
      </c>
      <c r="BY35" s="116">
        <f t="shared" si="30"/>
        <v>-1.1121095890410961</v>
      </c>
      <c r="BZ35" s="117">
        <f t="shared" si="30"/>
        <v>-1</v>
      </c>
      <c r="CA35" s="117">
        <f t="shared" si="30"/>
        <v>-1</v>
      </c>
      <c r="CB35" s="117">
        <f t="shared" si="30"/>
        <v>-1</v>
      </c>
      <c r="CC35" s="117">
        <f t="shared" si="30"/>
        <v>-1</v>
      </c>
      <c r="CD35" s="117">
        <f t="shared" si="30"/>
        <v>-1</v>
      </c>
      <c r="CE35" s="117">
        <f t="shared" si="30"/>
        <v>-1</v>
      </c>
      <c r="CF35" s="117">
        <f t="shared" si="30"/>
        <v>-1</v>
      </c>
      <c r="CG35" s="117">
        <f t="shared" si="30"/>
        <v>-1</v>
      </c>
      <c r="CH35" s="117">
        <f t="shared" si="30"/>
        <v>-1</v>
      </c>
      <c r="CI35" s="117">
        <f t="shared" si="30"/>
        <v>-1</v>
      </c>
      <c r="CJ35" s="117">
        <f t="shared" si="30"/>
        <v>-1</v>
      </c>
      <c r="CK35" s="117">
        <f t="shared" si="30"/>
        <v>-1</v>
      </c>
      <c r="CL35" s="118">
        <f t="shared" si="30"/>
        <v>-1</v>
      </c>
      <c r="CM35" s="118">
        <f t="shared" si="30"/>
        <v>0</v>
      </c>
      <c r="CN35" s="118">
        <f t="shared" si="30"/>
        <v>0</v>
      </c>
      <c r="CO35" s="25"/>
      <c r="CP35" s="25"/>
      <c r="CQ35" s="25"/>
      <c r="CR35" s="25"/>
      <c r="CS35" s="25"/>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sheetPr>
    <tabColor theme="0"/>
  </sheetPr>
  <dimension ref="B1:D20"/>
  <sheetViews>
    <sheetView workbookViewId="0">
      <selection activeCell="D6" sqref="D6"/>
    </sheetView>
  </sheetViews>
  <sheetFormatPr defaultRowHeight="12.75"/>
  <cols>
    <col min="2" max="2" width="18.25" customWidth="1"/>
    <col min="3" max="3" width="11.75" customWidth="1"/>
    <col min="4" max="4" width="13.625" customWidth="1"/>
  </cols>
  <sheetData>
    <row r="1" spans="2:4">
      <c r="B1" s="1" t="s">
        <v>0</v>
      </c>
    </row>
    <row r="3" spans="2:4" ht="25.5">
      <c r="B3" s="2"/>
      <c r="C3" s="3" t="s">
        <v>1</v>
      </c>
      <c r="D3" s="4" t="s">
        <v>2</v>
      </c>
    </row>
    <row r="4" spans="2:4">
      <c r="B4" s="5"/>
      <c r="C4" s="6" t="s">
        <v>3</v>
      </c>
      <c r="D4" s="7" t="s">
        <v>4</v>
      </c>
    </row>
    <row r="5" spans="2:4">
      <c r="B5" s="8" t="s">
        <v>5</v>
      </c>
      <c r="C5" s="128" t="s">
        <v>22</v>
      </c>
      <c r="D5" s="129" t="s">
        <v>22</v>
      </c>
    </row>
    <row r="6" spans="2:4">
      <c r="B6" s="8" t="s">
        <v>6</v>
      </c>
      <c r="C6" s="130">
        <f>SUM('Revised fully-reconciled - all'!AY13:BJ13)</f>
        <v>21586.173000000003</v>
      </c>
      <c r="D6" s="131">
        <f>SUM('Revised App C - restatement'!AY13:BJ13)</f>
        <v>21586.173000000003</v>
      </c>
    </row>
    <row r="7" spans="2:4">
      <c r="B7" s="8" t="s">
        <v>7</v>
      </c>
      <c r="C7" s="130">
        <f>SUM('Revised fully-reconciled - all'!AY12:BJ12)</f>
        <v>20079.152000000002</v>
      </c>
      <c r="D7" s="131">
        <f>'SPD DF (July 13) Source'!G81</f>
        <v>20371.544101414427</v>
      </c>
    </row>
    <row r="9" spans="2:4" ht="63.75">
      <c r="B9" s="9"/>
      <c r="C9" s="10" t="s">
        <v>8</v>
      </c>
    </row>
    <row r="10" spans="2:4">
      <c r="B10" s="8" t="s">
        <v>5</v>
      </c>
      <c r="C10" s="128" t="s">
        <v>22</v>
      </c>
    </row>
    <row r="11" spans="2:4">
      <c r="B11" s="9" t="s">
        <v>9</v>
      </c>
      <c r="C11" s="132">
        <f>(SUM('[2]Revised fully-reconciled - all'!C13:N13)-SUM('[2]Revised fully-reconciled - all'!C12:N12))/SUM('[2]Revised fully-reconciled - all'!C12:N12)</f>
        <v>6.0417081232692335E-2</v>
      </c>
    </row>
    <row r="12" spans="2:4">
      <c r="B12" s="9" t="s">
        <v>10</v>
      </c>
      <c r="C12" s="132">
        <f>(SUM('[2]Revised fully-reconciled - all'!O13:Z13)-SUM('[2]Revised fully-reconciled - all'!O12:Z12))/SUM('[2]Revised fully-reconciled - all'!O12:Z12)</f>
        <v>6.1875588929676102E-2</v>
      </c>
    </row>
    <row r="13" spans="2:4">
      <c r="B13" s="9" t="s">
        <v>11</v>
      </c>
      <c r="C13" s="132">
        <f>(SUM('[2]Revised fully-reconciled - all'!AA13:AL13)-SUM('[2]Revised fully-reconciled - all'!AA12:AL12))/SUM('[2]Revised fully-reconciled - all'!AA12:AL12)</f>
        <v>5.7203141895140669E-2</v>
      </c>
    </row>
    <row r="14" spans="2:4" ht="12.75" customHeight="1">
      <c r="B14" s="9" t="s">
        <v>12</v>
      </c>
      <c r="C14" s="132">
        <f>(SUM('[2]Revised fully-reconciled - all'!AM13:AX13)-SUM('[2]Revised fully-reconciled - all'!AM12:AX12))/SUM('[2]Revised fully-reconciled - all'!AM12:AX12)</f>
        <v>6.8493541422443349E-2</v>
      </c>
    </row>
    <row r="15" spans="2:4">
      <c r="B15" s="9" t="s">
        <v>13</v>
      </c>
      <c r="C15" s="132">
        <f>(SUM('[2]Revised fully-reconciled - all'!AY13:BJ13)-SUM('[2]Revised fully-reconciled - all'!AY12:BJ12))/SUM('[2]Revised fully-reconciled - all'!AY12:BJ12)</f>
        <v>7.5054016225386433E-2</v>
      </c>
    </row>
    <row r="17" spans="2:3">
      <c r="B17" t="s">
        <v>123</v>
      </c>
      <c r="C17" s="133">
        <v>41455</v>
      </c>
    </row>
    <row r="19" spans="2:3">
      <c r="B19" s="11" t="s">
        <v>14</v>
      </c>
    </row>
    <row r="20" spans="2:3">
      <c r="B20" s="11" t="s">
        <v>15</v>
      </c>
    </row>
  </sheetData>
  <sheetProtection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theme="0"/>
  </sheetPr>
  <dimension ref="B2:BJ21"/>
  <sheetViews>
    <sheetView workbookViewId="0">
      <selection activeCell="C3" sqref="C3"/>
    </sheetView>
  </sheetViews>
  <sheetFormatPr defaultRowHeight="12.75"/>
  <cols>
    <col min="1" max="1" width="4.5" customWidth="1"/>
    <col min="2" max="2" width="21.5" customWidth="1"/>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4">
        <f>'SPD DF (July 13) Source'!C6</f>
        <v>1031.2570000000001</v>
      </c>
      <c r="D3" s="134">
        <f>'SPD DF (July 13) Source'!D6</f>
        <v>951.59299999999996</v>
      </c>
      <c r="E3" s="134">
        <f>'SPD DF (July 13) Source'!E6</f>
        <v>840.43100000000004</v>
      </c>
      <c r="F3" s="134">
        <f>'SPD DF (July 13) Source'!F6</f>
        <v>846.78399999999999</v>
      </c>
      <c r="G3" s="134">
        <f>'SPD DF (July 13) Source'!G6</f>
        <v>838.41800000000001</v>
      </c>
      <c r="H3" s="134">
        <f>'SPD DF (July 13) Source'!H6</f>
        <v>883.26700000000005</v>
      </c>
      <c r="I3" s="134">
        <f>'SPD DF (July 13) Source'!I6</f>
        <v>1076.4670000000001</v>
      </c>
      <c r="J3" s="134">
        <f>'SPD DF (July 13) Source'!J6</f>
        <v>1308.153</v>
      </c>
      <c r="K3" s="134">
        <f>'SPD DF (July 13) Source'!K6</f>
        <v>1403.2950000000001</v>
      </c>
      <c r="L3" s="134">
        <f>'SPD DF (July 13) Source'!L6</f>
        <v>1391.799</v>
      </c>
      <c r="M3" s="134">
        <f>'SPD DF (July 13) Source'!M6</f>
        <v>1214.127</v>
      </c>
      <c r="N3" s="134">
        <f>'SPD DF (July 13) Source'!N6</f>
        <v>1306.8330000000001</v>
      </c>
      <c r="O3" s="134">
        <f>'SPD DF (July 13) Source'!O6</f>
        <v>1034.107</v>
      </c>
      <c r="P3" s="134">
        <f>'SPD DF (July 13) Source'!P6</f>
        <v>907.74099999999999</v>
      </c>
      <c r="Q3" s="134">
        <f>'SPD DF (July 13) Source'!Q6</f>
        <v>839.86400000000003</v>
      </c>
      <c r="R3" s="134">
        <f>'SPD DF (July 13) Source'!R6</f>
        <v>837.87699999999995</v>
      </c>
      <c r="S3" s="134">
        <f>'SPD DF (July 13) Source'!S6</f>
        <v>843.22500000000002</v>
      </c>
      <c r="T3" s="134">
        <f>'SPD DF (July 13) Source'!T6</f>
        <v>878.71699999999998</v>
      </c>
      <c r="U3" s="134">
        <f>'SPD DF (July 13) Source'!U6</f>
        <v>1055.0640000000001</v>
      </c>
      <c r="V3" s="134">
        <f>'SPD DF (July 13) Source'!V6</f>
        <v>1231.6189999999999</v>
      </c>
      <c r="W3" s="134">
        <f>'SPD DF (July 13) Source'!W6</f>
        <v>1300.5519999999999</v>
      </c>
      <c r="X3" s="134">
        <f>'SPD DF (July 13) Source'!X6</f>
        <v>1277.511</v>
      </c>
      <c r="Y3" s="134">
        <f>'SPD DF (July 13) Source'!Y6</f>
        <v>1134.643</v>
      </c>
      <c r="Z3" s="134">
        <f>'SPD DF (July 13) Source'!Z6</f>
        <v>1188.722</v>
      </c>
      <c r="AA3" s="134">
        <f>'SPD DF (July 13) Source'!AA6</f>
        <v>980.78800000000001</v>
      </c>
      <c r="AB3" s="134">
        <f>'SPD DF (July 13) Source'!AB6</f>
        <v>892.55600000000004</v>
      </c>
      <c r="AC3" s="134">
        <f>'SPD DF (July 13) Source'!AC6</f>
        <v>790.20899999999995</v>
      </c>
      <c r="AD3" s="134">
        <f>'SPD DF (July 13) Source'!AD6</f>
        <v>817.26300000000003</v>
      </c>
      <c r="AE3" s="134">
        <f>'SPD DF (July 13) Source'!AE6</f>
        <v>819.32299999999998</v>
      </c>
      <c r="AF3" s="134">
        <f>'SPD DF (July 13) Source'!AF6</f>
        <v>879.17200000000003</v>
      </c>
      <c r="AG3" s="134">
        <f>'SPD DF (July 13) Source'!AG6</f>
        <v>1027.106</v>
      </c>
      <c r="AH3" s="134">
        <f>'SPD DF (July 13) Source'!AH6</f>
        <v>1225.9010000000001</v>
      </c>
      <c r="AI3" s="134">
        <f>'SPD DF (July 13) Source'!AI6</f>
        <v>1343.2090000000001</v>
      </c>
      <c r="AJ3" s="134">
        <f>'SPD DF (July 13) Source'!AJ6</f>
        <v>1344.232</v>
      </c>
      <c r="AK3" s="134">
        <f>'SPD DF (July 13) Source'!AK6</f>
        <v>1223.8040000000001</v>
      </c>
      <c r="AL3" s="134">
        <f>'SPD DF (July 13) Source'!AL6</f>
        <v>1233.6479999999999</v>
      </c>
      <c r="AM3" s="134">
        <f>'SPD DF (July 13) Source'!AM6</f>
        <v>1013.846</v>
      </c>
      <c r="AN3" s="134">
        <f>'SPD DF (July 13) Source'!AN6</f>
        <v>860.19200000000001</v>
      </c>
      <c r="AO3" s="134">
        <f>'SPD DF (July 13) Source'!AO6</f>
        <v>784.87699999999995</v>
      </c>
      <c r="AP3" s="134">
        <f>'SPD DF (July 13) Source'!AP6</f>
        <v>811.78899999999999</v>
      </c>
      <c r="AQ3" s="134">
        <f>'SPD DF (July 13) Source'!AQ6</f>
        <v>813.59400000000005</v>
      </c>
      <c r="AR3" s="134">
        <f>'SPD DF (July 13) Source'!AR6</f>
        <v>877.83199999999999</v>
      </c>
      <c r="AS3" s="134">
        <f>'SPD DF (July 13) Source'!AS6</f>
        <v>1059.8889999999999</v>
      </c>
      <c r="AT3" s="134">
        <f>'SPD DF (July 13) Source'!AT6</f>
        <v>1244.5350000000001</v>
      </c>
      <c r="AU3" s="134">
        <f>'SPD DF (July 13) Source'!AU6</f>
        <v>1374.761</v>
      </c>
      <c r="AV3" s="134">
        <f>'SPD DF (July 13) Source'!AV6</f>
        <v>1345.7339999999999</v>
      </c>
      <c r="AW3" s="134">
        <f>'SPD DF (July 13) Source'!AW6</f>
        <v>1174.241</v>
      </c>
      <c r="AX3" s="134">
        <f>'SPD DF (July 13) Source'!AX6</f>
        <v>1192.7660000000001</v>
      </c>
      <c r="AY3" s="135">
        <f>'SPD DF (July 13) Source'!AY6</f>
        <v>959.976</v>
      </c>
      <c r="AZ3" s="135">
        <f>'SPD DF (July 13) Source'!AZ6</f>
        <v>878.32799999999997</v>
      </c>
      <c r="BA3" s="135">
        <f>'SPD DF (July 13) Source'!BA6</f>
        <v>783.72299999999996</v>
      </c>
      <c r="BB3" s="135">
        <f>'SPD DF (July 13) Source'!BB6</f>
        <v>800.19500000000005</v>
      </c>
      <c r="BC3" s="135">
        <f>'SPD DF (July 13) Source'!BC6</f>
        <v>796.60699999999997</v>
      </c>
      <c r="BD3" s="135">
        <f>'SPD DF (July 13) Source'!BD6</f>
        <v>837.56299999999999</v>
      </c>
      <c r="BE3" s="135">
        <f>'SPD DF (July 13) Source'!BE6</f>
        <v>995.721</v>
      </c>
      <c r="BF3" s="135">
        <f>'SPD DF (July 13) Source'!BF6</f>
        <v>1161.643</v>
      </c>
      <c r="BG3" s="135">
        <f>'SPD DF (July 13) Source'!BG6</f>
        <v>1326.7560000000001</v>
      </c>
      <c r="BH3" s="135">
        <f>'SPD DF (July 13) Source'!BH6</f>
        <v>1325.615</v>
      </c>
      <c r="BI3" s="135">
        <f>'SPD DF (July 13) Source'!BI6</f>
        <v>1177.5630000000001</v>
      </c>
      <c r="BJ3" s="135">
        <f>'SPD DF (July 13) Source'!BJ6</f>
        <v>1151.8119999999999</v>
      </c>
    </row>
    <row r="4" spans="2:62">
      <c r="B4" s="15" t="s">
        <v>18</v>
      </c>
      <c r="C4" s="134">
        <f>'SPD DF (July 13) Source'!C7</f>
        <v>1034.6510000000001</v>
      </c>
      <c r="D4" s="134">
        <f>'SPD DF (July 13) Source'!D7</f>
        <v>955.721</v>
      </c>
      <c r="E4" s="134">
        <f>'SPD DF (July 13) Source'!E7</f>
        <v>840.95699999999999</v>
      </c>
      <c r="F4" s="134">
        <f>'SPD DF (July 13) Source'!F7</f>
        <v>844.55700000000002</v>
      </c>
      <c r="G4" s="134">
        <f>'SPD DF (July 13) Source'!G7</f>
        <v>838.60799999999995</v>
      </c>
      <c r="H4" s="134">
        <f>'SPD DF (July 13) Source'!H7</f>
        <v>883.34100000000001</v>
      </c>
      <c r="I4" s="134">
        <f>'SPD DF (July 13) Source'!I7</f>
        <v>1074.548</v>
      </c>
      <c r="J4" s="134">
        <f>'SPD DF (July 13) Source'!J7</f>
        <v>1301.924</v>
      </c>
      <c r="K4" s="134">
        <f>'SPD DF (July 13) Source'!K7</f>
        <v>1393.4860000000001</v>
      </c>
      <c r="L4" s="134">
        <f>'SPD DF (July 13) Source'!L7</f>
        <v>1380.9949999999999</v>
      </c>
      <c r="M4" s="134">
        <f>'SPD DF (July 13) Source'!M7</f>
        <v>1208.258</v>
      </c>
      <c r="N4" s="134">
        <f>'SPD DF (July 13) Source'!N7</f>
        <v>1302.615</v>
      </c>
      <c r="O4" s="134">
        <f>'SPD DF (July 13) Source'!O7</f>
        <v>1034.789</v>
      </c>
      <c r="P4" s="134">
        <f>'SPD DF (July 13) Source'!P7</f>
        <v>913.12099999999998</v>
      </c>
      <c r="Q4" s="134">
        <f>'SPD DF (July 13) Source'!Q7</f>
        <v>840.41399999999999</v>
      </c>
      <c r="R4" s="134">
        <f>'SPD DF (July 13) Source'!R7</f>
        <v>833.35400000000004</v>
      </c>
      <c r="S4" s="134">
        <f>'SPD DF (July 13) Source'!S7</f>
        <v>839.673</v>
      </c>
      <c r="T4" s="134">
        <f>'SPD DF (July 13) Source'!T7</f>
        <v>874.01099999999997</v>
      </c>
      <c r="U4" s="134">
        <f>'SPD DF (July 13) Source'!U7</f>
        <v>1051.2429999999999</v>
      </c>
      <c r="V4" s="134">
        <f>'SPD DF (July 13) Source'!V7</f>
        <v>1216.43</v>
      </c>
      <c r="W4" s="134">
        <f>'SPD DF (July 13) Source'!W7</f>
        <v>1294.4100000000001</v>
      </c>
      <c r="X4" s="134">
        <f>'SPD DF (July 13) Source'!X7</f>
        <v>1277.4179999999999</v>
      </c>
      <c r="Y4" s="134">
        <f>'SPD DF (July 13) Source'!Y7</f>
        <v>1136.587</v>
      </c>
      <c r="Z4" s="134">
        <f>'SPD DF (July 13) Source'!Z7</f>
        <v>1187.902</v>
      </c>
      <c r="AA4" s="134">
        <f>'SPD DF (July 13) Source'!AA7</f>
        <v>979.78499999999997</v>
      </c>
      <c r="AB4" s="134">
        <f>'SPD DF (July 13) Source'!AB7</f>
        <v>893.86800000000005</v>
      </c>
      <c r="AC4" s="134">
        <f>'SPD DF (July 13) Source'!AC7</f>
        <v>795.89099999999996</v>
      </c>
      <c r="AD4" s="134">
        <f>'SPD DF (July 13) Source'!AD7</f>
        <v>824.41200000000003</v>
      </c>
      <c r="AE4" s="134">
        <f>'SPD DF (July 13) Source'!AE7</f>
        <v>826.27</v>
      </c>
      <c r="AF4" s="134">
        <f>'SPD DF (July 13) Source'!AF7</f>
        <v>883.61099999999999</v>
      </c>
      <c r="AG4" s="134">
        <f>'SPD DF (July 13) Source'!AG7</f>
        <v>1029.588</v>
      </c>
      <c r="AH4" s="134">
        <f>'SPD DF (July 13) Source'!AH7</f>
        <v>1219.9949999999999</v>
      </c>
      <c r="AI4" s="134">
        <f>'SPD DF (July 13) Source'!AI7</f>
        <v>1335.4570000000001</v>
      </c>
      <c r="AJ4" s="134">
        <f>'SPD DF (July 13) Source'!AJ7</f>
        <v>1335.0830000000001</v>
      </c>
      <c r="AK4" s="134">
        <f>'SPD DF (July 13) Source'!AK7</f>
        <v>1216.5889999999999</v>
      </c>
      <c r="AL4" s="134">
        <f>'SPD DF (July 13) Source'!AL7</f>
        <v>1228.9770000000001</v>
      </c>
      <c r="AM4" s="134">
        <f>'SPD DF (July 13) Source'!AM7</f>
        <v>1013.928</v>
      </c>
      <c r="AN4" s="134">
        <f>'SPD DF (July 13) Source'!AN7</f>
        <v>865.27200000000005</v>
      </c>
      <c r="AO4" s="134">
        <f>'SPD DF (July 13) Source'!AO7</f>
        <v>790.76</v>
      </c>
      <c r="AP4" s="134">
        <f>'SPD DF (July 13) Source'!AP7</f>
        <v>820.71100000000001</v>
      </c>
      <c r="AQ4" s="134">
        <f>'SPD DF (July 13) Source'!AQ7</f>
        <v>813.74</v>
      </c>
      <c r="AR4" s="134">
        <f>'SPD DF (July 13) Source'!AR7</f>
        <v>882.46199999999999</v>
      </c>
      <c r="AS4" s="134">
        <f>'SPD DF (July 13) Source'!AS7</f>
        <v>1062.021</v>
      </c>
      <c r="AT4" s="134">
        <f>'SPD DF (July 13) Source'!AT7</f>
        <v>1240.508</v>
      </c>
      <c r="AU4" s="134">
        <f>'SPD DF (July 13) Source'!AU7</f>
        <v>1361.3920000000001</v>
      </c>
      <c r="AV4" s="134">
        <f>'SPD DF (July 13) Source'!AV7</f>
        <v>1330.5820000000001</v>
      </c>
      <c r="AW4" s="134">
        <f>'SPD DF (July 13) Source'!AW7</f>
        <v>1161.357</v>
      </c>
      <c r="AX4" s="134">
        <f>'SPD DF (July 13) Source'!AX7</f>
        <v>1180.2739999999999</v>
      </c>
      <c r="AY4" s="135">
        <f>'SPD DF (July 13) Source'!AY7</f>
        <v>954.00599999999997</v>
      </c>
      <c r="AZ4" s="135">
        <f>'SPD DF (July 13) Source'!AZ7</f>
        <v>879.03300000000002</v>
      </c>
      <c r="BA4" s="135">
        <f>'SPD DF (July 13) Source'!BA7</f>
        <v>783.86900000000003</v>
      </c>
      <c r="BB4" s="135">
        <f>'SPD DF (July 13) Source'!BB7</f>
        <v>800.45799999999997</v>
      </c>
      <c r="BC4" s="135">
        <f>'SPD DF (July 13) Source'!BC7</f>
        <v>800.36</v>
      </c>
      <c r="BD4" s="135">
        <f>'SPD DF (July 13) Source'!BD7</f>
        <v>839.80100000000004</v>
      </c>
      <c r="BE4" s="135">
        <f>'SPD DF (July 13) Source'!BE7</f>
        <v>994.73699999999997</v>
      </c>
      <c r="BF4" s="135">
        <f>'SPD DF (July 13) Source'!BF7</f>
        <v>1154.8689999999999</v>
      </c>
      <c r="BG4" s="135">
        <f>'SPD DF (July 13) Source'!BG7</f>
        <v>1321.0809999999999</v>
      </c>
      <c r="BH4" s="135">
        <f>'SPD DF (July 13) Source'!BH7</f>
        <v>1320.65</v>
      </c>
      <c r="BI4" s="135">
        <f>'SPD DF (July 13) Source'!BI7</f>
        <v>1173.3599999999999</v>
      </c>
      <c r="BJ4" s="135">
        <f>'SPD DF (July 13) Source'!BJ7</f>
        <v>1145.942</v>
      </c>
    </row>
    <row r="5" spans="2:62">
      <c r="B5" s="15" t="s">
        <v>19</v>
      </c>
      <c r="C5" s="134">
        <f>'SPD DF (July 13) Source'!C8</f>
        <v>1040.039</v>
      </c>
      <c r="D5" s="134">
        <f>'SPD DF (July 13) Source'!D8</f>
        <v>956.15499999999997</v>
      </c>
      <c r="E5" s="134">
        <f>'SPD DF (July 13) Source'!E8</f>
        <v>838.58</v>
      </c>
      <c r="F5" s="134">
        <f>'SPD DF (July 13) Source'!F8</f>
        <v>842.14700000000005</v>
      </c>
      <c r="G5" s="134">
        <f>'SPD DF (July 13) Source'!G8</f>
        <v>838.43899999999996</v>
      </c>
      <c r="H5" s="134">
        <f>'SPD DF (July 13) Source'!H8</f>
        <v>882.75099999999998</v>
      </c>
      <c r="I5" s="134">
        <f>'SPD DF (July 13) Source'!I8</f>
        <v>1066.431</v>
      </c>
      <c r="J5" s="134">
        <f>'SPD DF (July 13) Source'!J8</f>
        <v>1284.4780000000001</v>
      </c>
      <c r="K5" s="134">
        <f>'SPD DF (July 13) Source'!K8</f>
        <v>1376.4690000000001</v>
      </c>
      <c r="L5" s="134">
        <f>'SPD DF (July 13) Source'!L8</f>
        <v>1368.319</v>
      </c>
      <c r="M5" s="134">
        <f>'SPD DF (July 13) Source'!M8</f>
        <v>1202.104</v>
      </c>
      <c r="N5" s="134">
        <f>'SPD DF (July 13) Source'!N8</f>
        <v>1302.6310000000001</v>
      </c>
      <c r="O5" s="134">
        <f>'SPD DF (July 13) Source'!O8</f>
        <v>1037.6320000000001</v>
      </c>
      <c r="P5" s="134">
        <f>'SPD DF (July 13) Source'!P8</f>
        <v>910.80700000000002</v>
      </c>
      <c r="Q5" s="134">
        <f>'SPD DF (July 13) Source'!Q8</f>
        <v>833.79499999999996</v>
      </c>
      <c r="R5" s="134">
        <f>'SPD DF (July 13) Source'!R8</f>
        <v>825.21400000000006</v>
      </c>
      <c r="S5" s="134">
        <f>'SPD DF (July 13) Source'!S8</f>
        <v>834.56500000000005</v>
      </c>
      <c r="T5" s="134">
        <f>'SPD DF (July 13) Source'!T8</f>
        <v>864.73900000000003</v>
      </c>
      <c r="U5" s="134">
        <f>'SPD DF (July 13) Source'!U8</f>
        <v>1032.913</v>
      </c>
      <c r="V5" s="134">
        <f>'SPD DF (July 13) Source'!V8</f>
        <v>1207.508</v>
      </c>
      <c r="W5" s="134">
        <f>'SPD DF (July 13) Source'!W8</f>
        <v>1293.1959999999999</v>
      </c>
      <c r="X5" s="134">
        <f>'SPD DF (July 13) Source'!X8</f>
        <v>1277.749</v>
      </c>
      <c r="Y5" s="134">
        <f>'SPD DF (July 13) Source'!Y8</f>
        <v>1132.7239999999999</v>
      </c>
      <c r="Z5" s="134">
        <f>'SPD DF (July 13) Source'!Z8</f>
        <v>1182.011</v>
      </c>
      <c r="AA5" s="134">
        <f>'SPD DF (July 13) Source'!AA8</f>
        <v>976.06200000000001</v>
      </c>
      <c r="AB5" s="134">
        <f>'SPD DF (July 13) Source'!AB8</f>
        <v>900.44200000000001</v>
      </c>
      <c r="AC5" s="134">
        <f>'SPD DF (July 13) Source'!AC8</f>
        <v>811.64300000000003</v>
      </c>
      <c r="AD5" s="134">
        <f>'SPD DF (July 13) Source'!AD8</f>
        <v>835.13099999999997</v>
      </c>
      <c r="AE5" s="134">
        <f>'SPD DF (July 13) Source'!AE8</f>
        <v>832.25099999999998</v>
      </c>
      <c r="AF5" s="134">
        <f>'SPD DF (July 13) Source'!AF8</f>
        <v>881.62199999999996</v>
      </c>
      <c r="AG5" s="134">
        <f>'SPD DF (July 13) Source'!AG8</f>
        <v>1019.984</v>
      </c>
      <c r="AH5" s="134">
        <f>'SPD DF (July 13) Source'!AH8</f>
        <v>1204.07</v>
      </c>
      <c r="AI5" s="134">
        <f>'SPD DF (July 13) Source'!AI8</f>
        <v>1315.749</v>
      </c>
      <c r="AJ5" s="134">
        <f>'SPD DF (July 13) Source'!AJ8</f>
        <v>1318.51</v>
      </c>
      <c r="AK5" s="134">
        <f>'SPD DF (July 13) Source'!AK8</f>
        <v>1206.009</v>
      </c>
      <c r="AL5" s="134">
        <f>'SPD DF (July 13) Source'!AL8</f>
        <v>1226.7650000000001</v>
      </c>
      <c r="AM5" s="134">
        <f>'SPD DF (July 13) Source'!AM8</f>
        <v>1019.9450000000001</v>
      </c>
      <c r="AN5" s="134">
        <f>'SPD DF (July 13) Source'!AN8</f>
        <v>879.27300000000002</v>
      </c>
      <c r="AO5" s="134">
        <f>'SPD DF (July 13) Source'!AO8</f>
        <v>798.86500000000001</v>
      </c>
      <c r="AP5" s="134">
        <f>'SPD DF (July 13) Source'!AP8</f>
        <v>824.99300000000005</v>
      </c>
      <c r="AQ5" s="134">
        <f>'SPD DF (July 13) Source'!AQ8</f>
        <v>820.61500000000001</v>
      </c>
      <c r="AR5" s="134">
        <f>'SPD DF (July 13) Source'!AR8</f>
        <v>879.61699999999996</v>
      </c>
      <c r="AS5" s="134">
        <f>'SPD DF (July 13) Source'!AS8</f>
        <v>1048.4970000000001</v>
      </c>
      <c r="AT5" s="134">
        <f>'SPD DF (July 13) Source'!AT8</f>
        <v>1216.221</v>
      </c>
      <c r="AU5" s="134">
        <f>'SPD DF (July 13) Source'!AU8</f>
        <v>1331.2719999999999</v>
      </c>
      <c r="AV5" s="134">
        <f>'SPD DF (July 13) Source'!AV8</f>
        <v>1301.729</v>
      </c>
      <c r="AW5" s="134">
        <f>'SPD DF (July 13) Source'!AW8</f>
        <v>1141.068</v>
      </c>
      <c r="AX5" s="134">
        <f>'SPD DF (July 13) Source'!AX8</f>
        <v>1166.9670000000001</v>
      </c>
      <c r="AY5" s="135">
        <f>'SPD DF (July 13) Source'!AY8</f>
        <v>951.26700000000005</v>
      </c>
      <c r="AZ5" s="135">
        <f>'SPD DF (July 13) Source'!AZ8</f>
        <v>880.20600000000002</v>
      </c>
      <c r="BA5" s="135">
        <f>'SPD DF (July 13) Source'!BA8</f>
        <v>786.39599999999996</v>
      </c>
      <c r="BB5" s="135">
        <f>'SPD DF (July 13) Source'!BB8</f>
        <v>803.96400000000006</v>
      </c>
      <c r="BC5" s="135">
        <f>'SPD DF (July 13) Source'!BC8</f>
        <v>804.75199999999995</v>
      </c>
      <c r="BD5" s="135">
        <f>'SPD DF (July 13) Source'!BD8</f>
        <v>839.63400000000001</v>
      </c>
      <c r="BE5" s="135">
        <f>'SPD DF (July 13) Source'!BE8</f>
        <v>985.9</v>
      </c>
      <c r="BF5" s="135">
        <f>'SPD DF (July 13) Source'!BF8</f>
        <v>1141.5309999999999</v>
      </c>
      <c r="BG5" s="135">
        <f>'SPD DF (July 13) Source'!BG8</f>
        <v>1307.789</v>
      </c>
      <c r="BH5" s="135">
        <f>'SPD DF (July 13) Source'!BH8</f>
        <v>1308.808</v>
      </c>
      <c r="BI5" s="135">
        <f>'SPD DF (July 13) Source'!BI8</f>
        <v>1163.924</v>
      </c>
      <c r="BJ5" s="135">
        <f>'SPD DF (July 13) Source'!BJ8</f>
        <v>1141.4059999999999</v>
      </c>
    </row>
    <row r="6" spans="2:62">
      <c r="B6" s="15" t="s">
        <v>20</v>
      </c>
      <c r="C6" s="134">
        <f>'SPD DF (July 13) Source'!C9</f>
        <v>1037.204</v>
      </c>
      <c r="D6" s="134">
        <f>'SPD DF (July 13) Source'!D9</f>
        <v>954.73500000000001</v>
      </c>
      <c r="E6" s="134">
        <f>'SPD DF (July 13) Source'!E9</f>
        <v>838.27099999999996</v>
      </c>
      <c r="F6" s="134">
        <f>'SPD DF (July 13) Source'!F9</f>
        <v>842.51400000000001</v>
      </c>
      <c r="G6" s="134">
        <f>'SPD DF (July 13) Source'!G9</f>
        <v>839.40800000000002</v>
      </c>
      <c r="H6" s="134">
        <f>'SPD DF (July 13) Source'!H9</f>
        <v>881.33399999999995</v>
      </c>
      <c r="I6" s="134">
        <f>'SPD DF (July 13) Source'!I9</f>
        <v>1062.4880000000001</v>
      </c>
      <c r="J6" s="134">
        <f>'SPD DF (July 13) Source'!J9</f>
        <v>1276.835</v>
      </c>
      <c r="K6" s="134">
        <f>'SPD DF (July 13) Source'!K9</f>
        <v>1367.3620000000001</v>
      </c>
      <c r="L6" s="134">
        <f>'SPD DF (July 13) Source'!L9</f>
        <v>1358.826</v>
      </c>
      <c r="M6" s="134">
        <f>'SPD DF (July 13) Source'!M9</f>
        <v>1195.271</v>
      </c>
      <c r="N6" s="134">
        <f>'SPD DF (July 13) Source'!N9</f>
        <v>1295.954</v>
      </c>
      <c r="O6" s="134">
        <f>'SPD DF (July 13) Source'!O9</f>
        <v>1034.8820000000001</v>
      </c>
      <c r="P6" s="134">
        <f>'SPD DF (July 13) Source'!P9</f>
        <v>909.01499999999999</v>
      </c>
      <c r="Q6" s="134">
        <f>'SPD DF (July 13) Source'!Q9</f>
        <v>830.46900000000005</v>
      </c>
      <c r="R6" s="134">
        <f>'SPD DF (July 13) Source'!R9</f>
        <v>821.78599999999994</v>
      </c>
      <c r="S6" s="134">
        <f>'SPD DF (July 13) Source'!S9</f>
        <v>830.31500000000005</v>
      </c>
      <c r="T6" s="134">
        <f>'SPD DF (July 13) Source'!T9</f>
        <v>861.995</v>
      </c>
      <c r="U6" s="134">
        <f>'SPD DF (July 13) Source'!U9</f>
        <v>1028.664</v>
      </c>
      <c r="V6" s="134">
        <f>'SPD DF (July 13) Source'!V9</f>
        <v>1201.413</v>
      </c>
      <c r="W6" s="134">
        <f>'SPD DF (July 13) Source'!W9</f>
        <v>1286.903</v>
      </c>
      <c r="X6" s="134">
        <f>'SPD DF (July 13) Source'!X9</f>
        <v>1275.2750000000001</v>
      </c>
      <c r="Y6" s="134">
        <f>'SPD DF (July 13) Source'!Y9</f>
        <v>1132.2</v>
      </c>
      <c r="Z6" s="134">
        <f>'SPD DF (July 13) Source'!Z9</f>
        <v>1179.191</v>
      </c>
      <c r="AA6" s="134">
        <f>'SPD DF (July 13) Source'!AA9</f>
        <v>975.09400000000005</v>
      </c>
      <c r="AB6" s="134">
        <f>'SPD DF (July 13) Source'!AB9</f>
        <v>902.46900000000005</v>
      </c>
      <c r="AC6" s="134">
        <f>'SPD DF (July 13) Source'!AC9</f>
        <v>813.49</v>
      </c>
      <c r="AD6" s="134">
        <f>'SPD DF (July 13) Source'!AD9</f>
        <v>836.71100000000001</v>
      </c>
      <c r="AE6" s="134">
        <f>'SPD DF (July 13) Source'!AE9</f>
        <v>832.46900000000005</v>
      </c>
      <c r="AF6" s="134">
        <f>'SPD DF (July 13) Source'!AF9</f>
        <v>879.88699999999994</v>
      </c>
      <c r="AG6" s="134">
        <f>'SPD DF (July 13) Source'!AG9</f>
        <v>1013.254</v>
      </c>
      <c r="AH6" s="134">
        <f>'SPD DF (July 13) Source'!AH9</f>
        <v>1195.7349999999999</v>
      </c>
      <c r="AI6" s="134">
        <f>'SPD DF (July 13) Source'!AI9</f>
        <v>1309.0070000000001</v>
      </c>
      <c r="AJ6" s="134">
        <f>'SPD DF (July 13) Source'!AJ9</f>
        <v>1314.5060000000001</v>
      </c>
      <c r="AK6" s="134">
        <f>'SPD DF (July 13) Source'!AK9</f>
        <v>1209.24</v>
      </c>
      <c r="AL6" s="134">
        <f>'SPD DF (July 13) Source'!AL9</f>
        <v>1226.3040000000001</v>
      </c>
      <c r="AM6" s="134">
        <f>'SPD DF (July 13) Source'!AM9</f>
        <v>1021.208</v>
      </c>
      <c r="AN6" s="134">
        <f>'SPD DF (July 13) Source'!AN9</f>
        <v>877.74900000000002</v>
      </c>
      <c r="AO6" s="134">
        <f>'SPD DF (July 13) Source'!AO9</f>
        <v>802.23400000000004</v>
      </c>
      <c r="AP6" s="134">
        <f>'SPD DF (July 13) Source'!AP9</f>
        <v>825.26599999999996</v>
      </c>
      <c r="AQ6" s="134">
        <f>'SPD DF (July 13) Source'!AQ9</f>
        <v>817.971</v>
      </c>
      <c r="AR6" s="134">
        <f>'SPD DF (July 13) Source'!AR9</f>
        <v>874.02700000000004</v>
      </c>
      <c r="AS6" s="134">
        <f>'SPD DF (July 13) Source'!AS9</f>
        <v>1038.904</v>
      </c>
      <c r="AT6" s="134">
        <f>'SPD DF (July 13) Source'!AT9</f>
        <v>1201.5920000000001</v>
      </c>
      <c r="AU6" s="134">
        <f>'SPD DF (July 13) Source'!AU9</f>
        <v>1314.4490000000001</v>
      </c>
      <c r="AV6" s="134">
        <f>'SPD DF (July 13) Source'!AV9</f>
        <v>1287.82</v>
      </c>
      <c r="AW6" s="134">
        <f>'SPD DF (July 13) Source'!AW9</f>
        <v>1130.17</v>
      </c>
      <c r="AX6" s="134">
        <f>'SPD DF (July 13) Source'!AX9</f>
        <v>1157.731</v>
      </c>
      <c r="AY6" s="135">
        <f>'SPD DF (July 13) Source'!AY9</f>
        <v>945.86300000000006</v>
      </c>
      <c r="AZ6" s="135">
        <f>'SPD DF (July 13) Source'!AZ9</f>
        <v>877.61800000000005</v>
      </c>
      <c r="BA6" s="135">
        <f>'SPD DF (July 13) Source'!BA9</f>
        <v>784.97199999999998</v>
      </c>
      <c r="BB6" s="135">
        <f>'SPD DF (July 13) Source'!BB9</f>
        <v>800.91800000000001</v>
      </c>
      <c r="BC6" s="135">
        <f>'SPD DF (July 13) Source'!BC9</f>
        <v>802.20699999999999</v>
      </c>
      <c r="BD6" s="135">
        <f>'SPD DF (July 13) Source'!BD9</f>
        <v>835.07100000000003</v>
      </c>
      <c r="BE6" s="135">
        <f>'SPD DF (July 13) Source'!BE9</f>
        <v>979.82899999999995</v>
      </c>
      <c r="BF6" s="135">
        <f>'SPD DF (July 13) Source'!BF9</f>
        <v>1132.376</v>
      </c>
      <c r="BG6" s="135">
        <f>'SPD DF (July 13) Source'!BG9</f>
        <v>1297.0170000000001</v>
      </c>
      <c r="BH6" s="135">
        <f>'SPD DF (July 13) Source'!BH9</f>
        <v>1300.971</v>
      </c>
      <c r="BI6" s="135">
        <f>'SPD DF (July 13) Source'!BI9</f>
        <v>1158.202</v>
      </c>
      <c r="BJ6" s="135">
        <f>'SPD DF (July 13) Source'!BJ9</f>
        <v>1136.0550000000001</v>
      </c>
    </row>
    <row r="7" spans="2:62">
      <c r="B7" s="15" t="s">
        <v>21</v>
      </c>
      <c r="C7" s="134">
        <f>'SPD DF (July 13) Source'!C10</f>
        <v>1036.278</v>
      </c>
      <c r="D7" s="134">
        <f>'SPD DF (July 13) Source'!D10</f>
        <v>954.50300000000004</v>
      </c>
      <c r="E7" s="134">
        <f>'SPD DF (July 13) Source'!E10</f>
        <v>835.90800000000002</v>
      </c>
      <c r="F7" s="134">
        <f>'SPD DF (July 13) Source'!F10</f>
        <v>838.56600000000003</v>
      </c>
      <c r="G7" s="134">
        <f>'SPD DF (July 13) Source'!G10</f>
        <v>834.62900000000002</v>
      </c>
      <c r="H7" s="134">
        <f>'SPD DF (July 13) Source'!H10</f>
        <v>875.47500000000002</v>
      </c>
      <c r="I7" s="134">
        <f>'SPD DF (July 13) Source'!I10</f>
        <v>1056.0920000000001</v>
      </c>
      <c r="J7" s="134">
        <f>'SPD DF (July 13) Source'!J10</f>
        <v>1267.777</v>
      </c>
      <c r="K7" s="134">
        <f>'SPD DF (July 13) Source'!K10</f>
        <v>1358.9280000000001</v>
      </c>
      <c r="L7" s="134">
        <f>'SPD DF (July 13) Source'!L10</f>
        <v>1354.0050000000001</v>
      </c>
      <c r="M7" s="134">
        <f>'SPD DF (July 13) Source'!M10</f>
        <v>1192.4000000000001</v>
      </c>
      <c r="N7" s="134">
        <f>'SPD DF (July 13) Source'!N10</f>
        <v>1292.0329999999999</v>
      </c>
      <c r="O7" s="134">
        <f>'SPD DF (July 13) Source'!O10</f>
        <v>1032.097</v>
      </c>
      <c r="P7" s="134">
        <f>'SPD DF (July 13) Source'!P10</f>
        <v>906.67399999999998</v>
      </c>
      <c r="Q7" s="134">
        <f>'SPD DF (July 13) Source'!Q10</f>
        <v>828.48800000000006</v>
      </c>
      <c r="R7" s="134">
        <f>'SPD DF (July 13) Source'!R10</f>
        <v>819.81399999999996</v>
      </c>
      <c r="S7" s="134">
        <f>'SPD DF (July 13) Source'!S10</f>
        <v>828.51</v>
      </c>
      <c r="T7" s="134">
        <f>'SPD DF (July 13) Source'!T10</f>
        <v>860.09500000000003</v>
      </c>
      <c r="U7" s="134">
        <f>'SPD DF (July 13) Source'!U10</f>
        <v>1027.605</v>
      </c>
      <c r="V7" s="134">
        <f>'SPD DF (July 13) Source'!V10</f>
        <v>1197.4559999999999</v>
      </c>
      <c r="W7" s="134">
        <f>'SPD DF (July 13) Source'!W10</f>
        <v>1286.6959999999999</v>
      </c>
      <c r="X7" s="134">
        <f>'SPD DF (July 13) Source'!X10</f>
        <v>1275.1780000000001</v>
      </c>
      <c r="Y7" s="134">
        <f>'SPD DF (July 13) Source'!Y10</f>
        <v>1132.278</v>
      </c>
      <c r="Z7" s="134">
        <f>'SPD DF (July 13) Source'!Z10</f>
        <v>1179.5309999999999</v>
      </c>
      <c r="AA7" s="134">
        <f>'SPD DF (July 13) Source'!AA10</f>
        <v>976.57100000000003</v>
      </c>
      <c r="AB7" s="134">
        <f>'SPD DF (July 13) Source'!AB10</f>
        <v>903.85199999999998</v>
      </c>
      <c r="AC7" s="134">
        <f>'SPD DF (July 13) Source'!AC10</f>
        <v>815.12800000000004</v>
      </c>
      <c r="AD7" s="134">
        <f>'SPD DF (July 13) Source'!AD10</f>
        <v>837.15800000000002</v>
      </c>
      <c r="AE7" s="134">
        <f>'SPD DF (July 13) Source'!AE10</f>
        <v>832.43399999999997</v>
      </c>
      <c r="AF7" s="134">
        <f>'SPD DF (July 13) Source'!AF10</f>
        <v>878.74800000000005</v>
      </c>
      <c r="AG7" s="134">
        <f>'SPD DF (July 13) Source'!AG10</f>
        <v>1012.053</v>
      </c>
      <c r="AH7" s="134">
        <f>'SPD DF (July 13) Source'!AH10</f>
        <v>1193.67</v>
      </c>
      <c r="AI7" s="134">
        <f>'SPD DF (July 13) Source'!AI10</f>
        <v>1306.556</v>
      </c>
      <c r="AJ7" s="134">
        <f>'SPD DF (July 13) Source'!AJ10</f>
        <v>1312.2729999999999</v>
      </c>
      <c r="AK7" s="134">
        <f>'SPD DF (July 13) Source'!AK10</f>
        <v>1203.364</v>
      </c>
      <c r="AL7" s="134">
        <f>'SPD DF (July 13) Source'!AL10</f>
        <v>1224.117</v>
      </c>
      <c r="AM7" s="134">
        <f>'SPD DF (July 13) Source'!AM10</f>
        <v>1019.274</v>
      </c>
      <c r="AN7" s="134">
        <f>'SPD DF (July 13) Source'!AN10</f>
        <v>875.85699999999997</v>
      </c>
      <c r="AO7" s="134">
        <f>'SPD DF (July 13) Source'!AO10</f>
        <v>800.6</v>
      </c>
      <c r="AP7" s="134">
        <f>'SPD DF (July 13) Source'!AP10</f>
        <v>821.96400000000006</v>
      </c>
      <c r="AQ7" s="134">
        <f>'SPD DF (July 13) Source'!AQ10</f>
        <v>814.12099999999998</v>
      </c>
      <c r="AR7" s="134">
        <f>'SPD DF (July 13) Source'!AR10</f>
        <v>870.02700000000004</v>
      </c>
      <c r="AS7" s="134">
        <f>'SPD DF (July 13) Source'!AS10</f>
        <v>1030.43</v>
      </c>
      <c r="AT7" s="134">
        <f>'SPD DF (July 13) Source'!AT10</f>
        <v>1189.252</v>
      </c>
      <c r="AU7" s="134">
        <f>'SPD DF (July 13) Source'!AU10</f>
        <v>1298.4000000000001</v>
      </c>
      <c r="AV7" s="134">
        <f>'SPD DF (July 13) Source'!AV10</f>
        <v>1271.759</v>
      </c>
      <c r="AW7" s="134">
        <f>'SPD DF (July 13) Source'!AW10</f>
        <v>1116.2429999999999</v>
      </c>
      <c r="AX7" s="134">
        <f>'SPD DF (July 13) Source'!AX10</f>
        <v>1143.6959999999999</v>
      </c>
      <c r="AY7" s="135">
        <f>'SPD DF (July 13) Source'!AY10</f>
        <v>936.36599999999999</v>
      </c>
      <c r="AZ7" s="135">
        <f>'SPD DF (July 13) Source'!AZ10</f>
        <v>870.22400000000005</v>
      </c>
      <c r="BA7" s="135">
        <f>'SPD DF (July 13) Source'!BA10</f>
        <v>778.35400000000004</v>
      </c>
      <c r="BB7" s="135">
        <f>'SPD DF (July 13) Source'!BB10</f>
        <v>795.99</v>
      </c>
      <c r="BC7" s="135">
        <f>'SPD DF (July 13) Source'!BC10</f>
        <v>797.05700000000002</v>
      </c>
      <c r="BD7" s="135">
        <f>'SPD DF (July 13) Source'!BD10</f>
        <v>830.02300000000002</v>
      </c>
      <c r="BE7" s="135">
        <f>'SPD DF (July 13) Source'!BE10</f>
        <v>973.13199999999995</v>
      </c>
      <c r="BF7" s="135">
        <f>'SPD DF (July 13) Source'!BF10</f>
        <v>1124.5129999999999</v>
      </c>
      <c r="BG7" s="135">
        <f>'SPD DF (July 13) Source'!BG10</f>
        <v>1287.9179999999999</v>
      </c>
      <c r="BH7" s="135">
        <f>'SPD DF (July 13) Source'!BH10</f>
        <v>1291.424</v>
      </c>
      <c r="BI7" s="135">
        <f>'SPD DF (July 13) Source'!BI10</f>
        <v>1147.54</v>
      </c>
      <c r="BJ7" s="135">
        <f>'SPD DF (July 13) Source'!BJ10</f>
        <v>1126.2349999999999</v>
      </c>
    </row>
    <row r="8" spans="2:62">
      <c r="B8" s="15" t="s">
        <v>22</v>
      </c>
      <c r="C8" s="134">
        <f>'SPD DF (July 13) Source'!C11</f>
        <v>1031.3309999999999</v>
      </c>
      <c r="D8" s="134">
        <f>'SPD DF (July 13) Source'!D11</f>
        <v>949.52499999999998</v>
      </c>
      <c r="E8" s="134">
        <f>'SPD DF (July 13) Source'!E11</f>
        <v>832.81200000000001</v>
      </c>
      <c r="F8" s="134">
        <f>'SPD DF (July 13) Source'!F11</f>
        <v>836.21799999999996</v>
      </c>
      <c r="G8" s="134">
        <f>'SPD DF (July 13) Source'!G11</f>
        <v>832.51800000000003</v>
      </c>
      <c r="H8" s="134">
        <f>'SPD DF (July 13) Source'!H11</f>
        <v>874.58900000000006</v>
      </c>
      <c r="I8" s="134">
        <f>'SPD DF (July 13) Source'!I11</f>
        <v>1054.4670000000001</v>
      </c>
      <c r="J8" s="134">
        <f>'SPD DF (July 13) Source'!J11</f>
        <v>1266.48</v>
      </c>
      <c r="K8" s="134">
        <f>'SPD DF (July 13) Source'!K11</f>
        <v>1357.7750000000001</v>
      </c>
      <c r="L8" s="134">
        <f>'SPD DF (July 13) Source'!L11</f>
        <v>1352.434</v>
      </c>
      <c r="M8" s="134">
        <f>'SPD DF (July 13) Source'!M11</f>
        <v>1190.6289999999999</v>
      </c>
      <c r="N8" s="134">
        <f>'SPD DF (July 13) Source'!N11</f>
        <v>1291.1559999999999</v>
      </c>
      <c r="O8" s="134">
        <f>'SPD DF (July 13) Source'!O11</f>
        <v>1031.8340000000001</v>
      </c>
      <c r="P8" s="134">
        <f>'SPD DF (July 13) Source'!P11</f>
        <v>906.49800000000005</v>
      </c>
      <c r="Q8" s="134">
        <f>'SPD DF (July 13) Source'!Q11</f>
        <v>828.53599999999994</v>
      </c>
      <c r="R8" s="134">
        <f>'SPD DF (July 13) Source'!R11</f>
        <v>819.71799999999996</v>
      </c>
      <c r="S8" s="134">
        <f>'SPD DF (July 13) Source'!S11</f>
        <v>828.59100000000001</v>
      </c>
      <c r="T8" s="134">
        <f>'SPD DF (July 13) Source'!T11</f>
        <v>860.27599999999995</v>
      </c>
      <c r="U8" s="134">
        <f>'SPD DF (July 13) Source'!U11</f>
        <v>1027.4659999999999</v>
      </c>
      <c r="V8" s="134">
        <f>'SPD DF (July 13) Source'!V11</f>
        <v>1198.5160000000001</v>
      </c>
      <c r="W8" s="134">
        <f>'SPD DF (July 13) Source'!W11</f>
        <v>1286.3879999999999</v>
      </c>
      <c r="X8" s="134">
        <f>'SPD DF (July 13) Source'!X11</f>
        <v>1275.183</v>
      </c>
      <c r="Y8" s="134">
        <f>'SPD DF (July 13) Source'!Y11</f>
        <v>1130.67</v>
      </c>
      <c r="Z8" s="134">
        <f>'SPD DF (July 13) Source'!Z11</f>
        <v>1176.576</v>
      </c>
      <c r="AA8" s="134">
        <f>'SPD DF (July 13) Source'!AA11</f>
        <v>973.52</v>
      </c>
      <c r="AB8" s="134">
        <f>'SPD DF (July 13) Source'!AB11</f>
        <v>900.67700000000002</v>
      </c>
      <c r="AC8" s="134">
        <f>'SPD DF (July 13) Source'!AC11</f>
        <v>811.78700000000003</v>
      </c>
      <c r="AD8" s="134">
        <f>'SPD DF (July 13) Source'!AD11</f>
        <v>0</v>
      </c>
      <c r="AE8" s="134">
        <f>'SPD DF (July 13) Source'!AE11</f>
        <v>0</v>
      </c>
      <c r="AF8" s="134">
        <f>'SPD DF (July 13) Source'!AF11</f>
        <v>0</v>
      </c>
      <c r="AG8" s="134">
        <f>'SPD DF (July 13) Source'!AG11</f>
        <v>0</v>
      </c>
      <c r="AH8" s="134">
        <f>'SPD DF (July 13) Source'!AH11</f>
        <v>0</v>
      </c>
      <c r="AI8" s="134">
        <f>'SPD DF (July 13) Source'!AI11</f>
        <v>0</v>
      </c>
      <c r="AJ8" s="134">
        <f>'SPD DF (July 13) Source'!AJ11</f>
        <v>0</v>
      </c>
      <c r="AK8" s="134">
        <f>'SPD DF (July 13) Source'!AK11</f>
        <v>0</v>
      </c>
      <c r="AL8" s="134">
        <f>'SPD DF (July 13) Source'!AL11</f>
        <v>0</v>
      </c>
      <c r="AM8" s="134">
        <f>'SPD DF (July 13) Source'!AM11</f>
        <v>0</v>
      </c>
      <c r="AN8" s="134">
        <f>'SPD DF (July 13) Source'!AN11</f>
        <v>0</v>
      </c>
      <c r="AO8" s="134">
        <f>'SPD DF (July 13) Source'!AO11</f>
        <v>0</v>
      </c>
      <c r="AP8" s="134">
        <f>'SPD DF (July 13) Source'!AP11</f>
        <v>0</v>
      </c>
      <c r="AQ8" s="134">
        <f>'SPD DF (July 13) Source'!AQ11</f>
        <v>0</v>
      </c>
      <c r="AR8" s="134">
        <f>'SPD DF (July 13) Source'!AR11</f>
        <v>0</v>
      </c>
      <c r="AS8" s="134">
        <f>'SPD DF (July 13) Source'!AS11</f>
        <v>0</v>
      </c>
      <c r="AT8" s="134">
        <f>'SPD DF (July 13) Source'!AT11</f>
        <v>0</v>
      </c>
      <c r="AU8" s="134">
        <f>'SPD DF (July 13) Source'!AU11</f>
        <v>0</v>
      </c>
      <c r="AV8" s="134">
        <f>'SPD DF (July 13) Source'!AV11</f>
        <v>0</v>
      </c>
      <c r="AW8" s="134">
        <f>'SPD DF (July 13) Source'!AW11</f>
        <v>0</v>
      </c>
      <c r="AX8" s="134">
        <f>'SPD DF (July 13) Source'!AX11</f>
        <v>0</v>
      </c>
      <c r="AY8" s="135">
        <f>'SPD DF (July 13) Source'!AY11</f>
        <v>0</v>
      </c>
      <c r="AZ8" s="135">
        <f>'SPD DF (July 13) Source'!AZ11</f>
        <v>0</v>
      </c>
      <c r="BA8" s="135">
        <f>'SPD DF (July 13) Source'!BA11</f>
        <v>0</v>
      </c>
      <c r="BB8" s="135">
        <f>'SPD DF (July 13) Source'!BB11</f>
        <v>0</v>
      </c>
      <c r="BC8" s="135">
        <f>'SPD DF (July 13) Source'!BC11</f>
        <v>0</v>
      </c>
      <c r="BD8" s="135">
        <f>'SPD DF (July 13) Source'!BD11</f>
        <v>0</v>
      </c>
      <c r="BE8" s="135">
        <f>'SPD DF (July 13) Source'!BE11</f>
        <v>0</v>
      </c>
      <c r="BF8" s="135">
        <f>'SPD DF (July 13) Source'!BF11</f>
        <v>0</v>
      </c>
      <c r="BG8" s="135">
        <f>'SPD DF (July 13) Source'!BG11</f>
        <v>0</v>
      </c>
      <c r="BH8" s="135">
        <f>'SPD DF (July 13) Source'!BH11</f>
        <v>0</v>
      </c>
      <c r="BI8" s="135">
        <f>'SPD DF (July 13) Source'!BI11</f>
        <v>0</v>
      </c>
      <c r="BJ8" s="135">
        <f>'SPD DF (July 13) Source'!BJ11</f>
        <v>0</v>
      </c>
    </row>
    <row r="9" spans="2:62">
      <c r="B9" s="15" t="s">
        <v>23</v>
      </c>
      <c r="C9" s="134">
        <f>'SPD DF (July 13) Source'!C12</f>
        <v>1031.3309999999999</v>
      </c>
      <c r="D9" s="134">
        <f>'SPD DF (July 13) Source'!D12</f>
        <v>949.52499999999998</v>
      </c>
      <c r="E9" s="134">
        <f>'SPD DF (July 13) Source'!E12</f>
        <v>832.81200000000001</v>
      </c>
      <c r="F9" s="134">
        <f>'SPD DF (July 13) Source'!F12</f>
        <v>836.21799999999996</v>
      </c>
      <c r="G9" s="134">
        <f>'SPD DF (July 13) Source'!G12</f>
        <v>832.51800000000003</v>
      </c>
      <c r="H9" s="134">
        <f>'SPD DF (July 13) Source'!H12</f>
        <v>874.58900000000006</v>
      </c>
      <c r="I9" s="134">
        <f>'SPD DF (July 13) Source'!I12</f>
        <v>1054.4670000000001</v>
      </c>
      <c r="J9" s="134">
        <f>'SPD DF (July 13) Source'!J12</f>
        <v>1266.48</v>
      </c>
      <c r="K9" s="134">
        <f>'SPD DF (July 13) Source'!K12</f>
        <v>1357.7750000000001</v>
      </c>
      <c r="L9" s="134">
        <f>'SPD DF (July 13) Source'!L12</f>
        <v>1352.434</v>
      </c>
      <c r="M9" s="134">
        <f>'SPD DF (July 13) Source'!M12</f>
        <v>1190.6289999999999</v>
      </c>
      <c r="N9" s="134">
        <f>'SPD DF (July 13) Source'!N12</f>
        <v>1291.1559999999999</v>
      </c>
      <c r="O9" s="134">
        <f>'SPD DF (July 13) Source'!O12</f>
        <v>1031.8340000000001</v>
      </c>
      <c r="P9" s="134">
        <f>'SPD DF (July 13) Source'!P12</f>
        <v>906.49800000000005</v>
      </c>
      <c r="Q9" s="134">
        <f>'SPD DF (July 13) Source'!Q12</f>
        <v>828.53599999999994</v>
      </c>
      <c r="R9" s="134">
        <f>'SPD DF (July 13) Source'!R12</f>
        <v>819.71799999999996</v>
      </c>
      <c r="S9" s="134">
        <f>'SPD DF (July 13) Source'!S12</f>
        <v>828.59100000000001</v>
      </c>
      <c r="T9" s="134">
        <f>'SPD DF (July 13) Source'!T12</f>
        <v>860.27599999999995</v>
      </c>
      <c r="U9" s="134">
        <f>'SPD DF (July 13) Source'!U12</f>
        <v>1027.4659999999999</v>
      </c>
      <c r="V9" s="134">
        <f>'SPD DF (July 13) Source'!V12</f>
        <v>1198.5160000000001</v>
      </c>
      <c r="W9" s="134">
        <f>'SPD DF (July 13) Source'!W12</f>
        <v>1286.3879999999999</v>
      </c>
      <c r="X9" s="134">
        <f>'SPD DF (July 13) Source'!X12</f>
        <v>1275.183</v>
      </c>
      <c r="Y9" s="134">
        <f>'SPD DF (July 13) Source'!Y12</f>
        <v>1130.67</v>
      </c>
      <c r="Z9" s="134">
        <f>'SPD DF (July 13) Source'!Z12</f>
        <v>1176.576</v>
      </c>
      <c r="AA9" s="134">
        <f>'SPD DF (July 13) Source'!AA12</f>
        <v>973.52</v>
      </c>
      <c r="AB9" s="134">
        <f>'SPD DF (July 13) Source'!AB12</f>
        <v>900.67700000000002</v>
      </c>
      <c r="AC9" s="134">
        <f>'SPD DF (July 13) Source'!AC12</f>
        <v>811.78700000000003</v>
      </c>
      <c r="AD9" s="134">
        <f>'SPD DF (July 13) Source'!AD12</f>
        <v>837.15800000000002</v>
      </c>
      <c r="AE9" s="134">
        <f>'SPD DF (July 13) Source'!AE12</f>
        <v>832.43399999999997</v>
      </c>
      <c r="AF9" s="134">
        <f>'SPD DF (July 13) Source'!AF12</f>
        <v>878.74800000000005</v>
      </c>
      <c r="AG9" s="134">
        <f>'SPD DF (July 13) Source'!AG12</f>
        <v>1012.053</v>
      </c>
      <c r="AH9" s="134">
        <f>'SPD DF (July 13) Source'!AH12</f>
        <v>1193.67</v>
      </c>
      <c r="AI9" s="134">
        <f>'SPD DF (July 13) Source'!AI12</f>
        <v>1306.556</v>
      </c>
      <c r="AJ9" s="134">
        <f>'SPD DF (July 13) Source'!AJ12</f>
        <v>1312.2729999999999</v>
      </c>
      <c r="AK9" s="134">
        <f>'SPD DF (July 13) Source'!AK12</f>
        <v>1203.364</v>
      </c>
      <c r="AL9" s="134">
        <f>'SPD DF (July 13) Source'!AL12</f>
        <v>1224.117</v>
      </c>
      <c r="AM9" s="134">
        <f>'SPD DF (July 13) Source'!AM12</f>
        <v>1019.274</v>
      </c>
      <c r="AN9" s="134">
        <f>'SPD DF (July 13) Source'!AN12</f>
        <v>875.85699999999997</v>
      </c>
      <c r="AO9" s="134">
        <f>'SPD DF (July 13) Source'!AO12</f>
        <v>800.6</v>
      </c>
      <c r="AP9" s="134">
        <f>'SPD DF (July 13) Source'!AP12</f>
        <v>821.96400000000006</v>
      </c>
      <c r="AQ9" s="134">
        <f>'SPD DF (July 13) Source'!AQ12</f>
        <v>814.12099999999998</v>
      </c>
      <c r="AR9" s="134">
        <f>'SPD DF (July 13) Source'!AR12</f>
        <v>870.02700000000004</v>
      </c>
      <c r="AS9" s="134">
        <f>'SPD DF (July 13) Source'!AS12</f>
        <v>1030.43</v>
      </c>
      <c r="AT9" s="134">
        <f>'SPD DF (July 13) Source'!AT12</f>
        <v>1189.252</v>
      </c>
      <c r="AU9" s="134">
        <f>'SPD DF (July 13) Source'!AU12</f>
        <v>1298.4000000000001</v>
      </c>
      <c r="AV9" s="134">
        <f>'SPD DF (July 13) Source'!AV12</f>
        <v>1271.759</v>
      </c>
      <c r="AW9" s="134">
        <f>'SPD DF (July 13) Source'!AW12</f>
        <v>1116.2429999999999</v>
      </c>
      <c r="AX9" s="134">
        <f>'SPD DF (July 13) Source'!AX12</f>
        <v>1143.6959999999999</v>
      </c>
      <c r="AY9" s="135">
        <f>'SPD DF (July 13) Source'!AY12</f>
        <v>936.36599999999999</v>
      </c>
      <c r="AZ9" s="135">
        <f>'SPD DF (July 13) Source'!AZ12</f>
        <v>870.22400000000005</v>
      </c>
      <c r="BA9" s="135">
        <f>'SPD DF (July 13) Source'!BA12</f>
        <v>778.35400000000004</v>
      </c>
      <c r="BB9" s="135">
        <f>'SPD DF (July 13) Source'!BB12</f>
        <v>795.99</v>
      </c>
      <c r="BC9" s="135">
        <f>'SPD DF (July 13) Source'!BC12</f>
        <v>797.05700000000002</v>
      </c>
      <c r="BD9" s="135">
        <f>'SPD DF (July 13) Source'!BD12</f>
        <v>830.02300000000002</v>
      </c>
      <c r="BE9" s="135">
        <f>'SPD DF (July 13) Source'!BE12</f>
        <v>973.13199999999995</v>
      </c>
      <c r="BF9" s="135">
        <f>'SPD DF (July 13) Source'!BF12</f>
        <v>1124.5129999999999</v>
      </c>
      <c r="BG9" s="135">
        <f>'SPD DF (July 13) Source'!BG12</f>
        <v>1287.9179999999999</v>
      </c>
      <c r="BH9" s="135">
        <f>'SPD DF (July 13) Source'!BH12</f>
        <v>1291.424</v>
      </c>
      <c r="BI9" s="135">
        <f>'SPD DF (July 13) Source'!BI12</f>
        <v>1147.54</v>
      </c>
      <c r="BJ9" s="135">
        <f>'SPD DF (July 13) Source'!BJ12</f>
        <v>1126.2349999999999</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1755.0629999999999</v>
      </c>
      <c r="D12" s="22">
        <f t="shared" ref="D12:BJ12" si="0">SUM(D9,D14)</f>
        <v>1681.9209999999998</v>
      </c>
      <c r="E12" s="22">
        <f t="shared" si="0"/>
        <v>1548.74</v>
      </c>
      <c r="F12" s="22">
        <f t="shared" si="0"/>
        <v>1532.5070000000001</v>
      </c>
      <c r="G12" s="22">
        <f t="shared" si="0"/>
        <v>1561.2180000000001</v>
      </c>
      <c r="H12" s="22">
        <f t="shared" si="0"/>
        <v>1593.3850000000002</v>
      </c>
      <c r="I12" s="22">
        <f t="shared" si="0"/>
        <v>1803.971</v>
      </c>
      <c r="J12" s="22">
        <f t="shared" si="0"/>
        <v>2028.867</v>
      </c>
      <c r="K12" s="22">
        <f t="shared" si="0"/>
        <v>2093.6080000000002</v>
      </c>
      <c r="L12" s="22">
        <f t="shared" si="0"/>
        <v>2106.9359999999997</v>
      </c>
      <c r="M12" s="22">
        <f t="shared" si="0"/>
        <v>1888.5239999999999</v>
      </c>
      <c r="N12" s="22">
        <f t="shared" si="0"/>
        <v>2069.4809999999998</v>
      </c>
      <c r="O12" s="22">
        <f t="shared" si="0"/>
        <v>1728.0419999999999</v>
      </c>
      <c r="P12" s="22">
        <f t="shared" si="0"/>
        <v>1631.462</v>
      </c>
      <c r="Q12" s="22">
        <f t="shared" si="0"/>
        <v>1523.3019999999999</v>
      </c>
      <c r="R12" s="22">
        <f t="shared" si="0"/>
        <v>1512.8420000000001</v>
      </c>
      <c r="S12" s="22">
        <f t="shared" si="0"/>
        <v>1541.5340000000001</v>
      </c>
      <c r="T12" s="22">
        <f t="shared" si="0"/>
        <v>1560.4059999999999</v>
      </c>
      <c r="U12" s="22">
        <f t="shared" si="0"/>
        <v>1757.9119999999998</v>
      </c>
      <c r="V12" s="22">
        <f t="shared" si="0"/>
        <v>1933.933</v>
      </c>
      <c r="W12" s="22">
        <f t="shared" si="0"/>
        <v>1995.1599999999999</v>
      </c>
      <c r="X12" s="22">
        <f t="shared" si="0"/>
        <v>2011.0320000000002</v>
      </c>
      <c r="Y12" s="22">
        <f t="shared" si="0"/>
        <v>1821.674</v>
      </c>
      <c r="Z12" s="22">
        <f t="shared" si="0"/>
        <v>1928.538</v>
      </c>
      <c r="AA12" s="22">
        <f t="shared" si="0"/>
        <v>1659.2649999999999</v>
      </c>
      <c r="AB12" s="22">
        <f t="shared" si="0"/>
        <v>1611.8980000000001</v>
      </c>
      <c r="AC12" s="22">
        <f t="shared" si="0"/>
        <v>1498.116</v>
      </c>
      <c r="AD12" s="22">
        <f t="shared" si="0"/>
        <v>1515.4389999999999</v>
      </c>
      <c r="AE12" s="22">
        <f t="shared" si="0"/>
        <v>1541.3710000000001</v>
      </c>
      <c r="AF12" s="22">
        <f t="shared" si="0"/>
        <v>1570.614</v>
      </c>
      <c r="AG12" s="22">
        <f t="shared" si="0"/>
        <v>1754.432</v>
      </c>
      <c r="AH12" s="22">
        <f t="shared" si="0"/>
        <v>1939.748</v>
      </c>
      <c r="AI12" s="22">
        <f t="shared" si="0"/>
        <v>2026.7330000000002</v>
      </c>
      <c r="AJ12" s="22">
        <f t="shared" si="0"/>
        <v>2071.0479999999998</v>
      </c>
      <c r="AK12" s="22">
        <f t="shared" si="0"/>
        <v>1927.1959999999999</v>
      </c>
      <c r="AL12" s="22">
        <f t="shared" si="0"/>
        <v>1982.107</v>
      </c>
      <c r="AM12" s="22">
        <f t="shared" si="0"/>
        <v>1747.298</v>
      </c>
      <c r="AN12" s="22">
        <f t="shared" si="0"/>
        <v>1598.413</v>
      </c>
      <c r="AO12" s="22">
        <f t="shared" si="0"/>
        <v>1496.8780000000002</v>
      </c>
      <c r="AP12" s="22">
        <f t="shared" si="0"/>
        <v>1525.7070000000001</v>
      </c>
      <c r="AQ12" s="22">
        <f t="shared" si="0"/>
        <v>1516.722</v>
      </c>
      <c r="AR12" s="22">
        <f t="shared" si="0"/>
        <v>1571.6759999999999</v>
      </c>
      <c r="AS12" s="22">
        <f t="shared" si="0"/>
        <v>1771.6350000000002</v>
      </c>
      <c r="AT12" s="22">
        <f t="shared" si="0"/>
        <v>1903.423</v>
      </c>
      <c r="AU12" s="22">
        <f t="shared" si="0"/>
        <v>1992.0150000000001</v>
      </c>
      <c r="AV12" s="22">
        <f t="shared" si="0"/>
        <v>1993.3440000000001</v>
      </c>
      <c r="AW12" s="22">
        <f t="shared" si="0"/>
        <v>1781.8719999999998</v>
      </c>
      <c r="AX12" s="22">
        <f t="shared" si="0"/>
        <v>1855.587</v>
      </c>
      <c r="AY12" s="22">
        <f t="shared" si="0"/>
        <v>1592.6979999999999</v>
      </c>
      <c r="AZ12" s="22">
        <f t="shared" si="0"/>
        <v>1540.7139999999999</v>
      </c>
      <c r="BA12" s="22">
        <f t="shared" si="0"/>
        <v>1432.2040000000002</v>
      </c>
      <c r="BB12" s="22">
        <f t="shared" si="0"/>
        <v>1455.7829999999999</v>
      </c>
      <c r="BC12" s="22">
        <f t="shared" si="0"/>
        <v>1462.2730000000001</v>
      </c>
      <c r="BD12" s="22">
        <f t="shared" si="0"/>
        <v>1491.0439999999999</v>
      </c>
      <c r="BE12" s="22">
        <f t="shared" si="0"/>
        <v>1667.029</v>
      </c>
      <c r="BF12" s="22">
        <f t="shared" si="0"/>
        <v>1819.2349999999999</v>
      </c>
      <c r="BG12" s="22">
        <f t="shared" si="0"/>
        <v>1969.0129999999999</v>
      </c>
      <c r="BH12" s="22">
        <f t="shared" si="0"/>
        <v>1998.596</v>
      </c>
      <c r="BI12" s="22">
        <f t="shared" si="0"/>
        <v>1805.4209999999998</v>
      </c>
      <c r="BJ12" s="22">
        <f t="shared" si="0"/>
        <v>1845.1419999999998</v>
      </c>
    </row>
    <row r="13" spans="2:62">
      <c r="B13" s="21" t="s">
        <v>121</v>
      </c>
      <c r="C13" s="134">
        <f>'SPD DF (July 13) Source'!C16</f>
        <v>1886.8630000000001</v>
      </c>
      <c r="D13" s="134">
        <f>'SPD DF (July 13) Source'!D16</f>
        <v>1786.116</v>
      </c>
      <c r="E13" s="134">
        <f>'SPD DF (July 13) Source'!E16</f>
        <v>1631.721</v>
      </c>
      <c r="F13" s="134">
        <f>'SPD DF (July 13) Source'!F16</f>
        <v>1575.2170000000001</v>
      </c>
      <c r="G13" s="134">
        <f>'SPD DF (July 13) Source'!G16</f>
        <v>1665.9079999999999</v>
      </c>
      <c r="H13" s="134">
        <f>'SPD DF (July 13) Source'!H16</f>
        <v>1699.9269999999999</v>
      </c>
      <c r="I13" s="134">
        <f>'SPD DF (July 13) Source'!I16</f>
        <v>1917.0429999999999</v>
      </c>
      <c r="J13" s="134">
        <f>'SPD DF (July 13) Source'!J16</f>
        <v>2112.433</v>
      </c>
      <c r="K13" s="134">
        <f>'SPD DF (July 13) Source'!K16</f>
        <v>2231.2089999999998</v>
      </c>
      <c r="L13" s="134">
        <f>'SPD DF (July 13) Source'!L16</f>
        <v>2243.194</v>
      </c>
      <c r="M13" s="134">
        <f>'SPD DF (July 13) Source'!M16</f>
        <v>2017.3989999999999</v>
      </c>
      <c r="N13" s="134">
        <f>'SPD DF (July 13) Source'!N16</f>
        <v>2206.08</v>
      </c>
      <c r="O13" s="134">
        <f>'SPD DF (July 13) Source'!O16</f>
        <v>1861.2560000000001</v>
      </c>
      <c r="P13" s="134">
        <f>'SPD DF (July 13) Source'!P16</f>
        <v>1766.5809999999999</v>
      </c>
      <c r="Q13" s="134">
        <f>'SPD DF (July 13) Source'!Q16</f>
        <v>1581.634</v>
      </c>
      <c r="R13" s="134">
        <f>'SPD DF (July 13) Source'!R16</f>
        <v>1557.0440000000001</v>
      </c>
      <c r="S13" s="134">
        <f>'SPD DF (July 13) Source'!S16</f>
        <v>1631.971</v>
      </c>
      <c r="T13" s="134">
        <f>'SPD DF (July 13) Source'!T16</f>
        <v>1644.126</v>
      </c>
      <c r="U13" s="134">
        <f>'SPD DF (July 13) Source'!U16</f>
        <v>1843.329</v>
      </c>
      <c r="V13" s="134">
        <f>'SPD DF (July 13) Source'!V16</f>
        <v>2033.4649999999999</v>
      </c>
      <c r="W13" s="134">
        <f>'SPD DF (July 13) Source'!W16</f>
        <v>2144.2820000000002</v>
      </c>
      <c r="X13" s="134">
        <f>'SPD DF (July 13) Source'!X16</f>
        <v>2168.529</v>
      </c>
      <c r="Y13" s="134">
        <f>'SPD DF (July 13) Source'!Y16</f>
        <v>1948.1489999999999</v>
      </c>
      <c r="Z13" s="134">
        <f>'SPD DF (July 13) Source'!Z16</f>
        <v>2061.5070000000001</v>
      </c>
      <c r="AA13" s="134">
        <f>'SPD DF (July 13) Source'!AA16</f>
        <v>1725.58</v>
      </c>
      <c r="AB13" s="134">
        <f>'SPD DF (July 13) Source'!AB16</f>
        <v>1724.35</v>
      </c>
      <c r="AC13" s="134">
        <f>'SPD DF (July 13) Source'!AC16</f>
        <v>1595.9870000000001</v>
      </c>
      <c r="AD13" s="134">
        <f>'SPD DF (July 13) Source'!AD16</f>
        <v>1564.3050000000001</v>
      </c>
      <c r="AE13" s="134">
        <f>'SPD DF (July 13) Source'!AE16</f>
        <v>1634.8230000000001</v>
      </c>
      <c r="AF13" s="134">
        <f>'SPD DF (July 13) Source'!AF16</f>
        <v>1655.979</v>
      </c>
      <c r="AG13" s="134">
        <f>'SPD DF (July 13) Source'!AG16</f>
        <v>1863.221</v>
      </c>
      <c r="AH13" s="134">
        <f>'SPD DF (July 13) Source'!AH16</f>
        <v>2015.0319999999999</v>
      </c>
      <c r="AI13" s="134">
        <f>'SPD DF (July 13) Source'!AI16</f>
        <v>2172.087</v>
      </c>
      <c r="AJ13" s="134">
        <f>'SPD DF (July 13) Source'!AJ16</f>
        <v>2215.8069999999998</v>
      </c>
      <c r="AK13" s="134">
        <f>'SPD DF (July 13) Source'!AK16</f>
        <v>2040.7080000000001</v>
      </c>
      <c r="AL13" s="134">
        <f>'SPD DF (July 13) Source'!AL16</f>
        <v>2096.9580000000001</v>
      </c>
      <c r="AM13" s="134">
        <f>'SPD DF (July 13) Source'!AM16</f>
        <v>1886.3019999999999</v>
      </c>
      <c r="AN13" s="134">
        <f>'SPD DF (July 13) Source'!AN16</f>
        <v>1702.6120000000001</v>
      </c>
      <c r="AO13" s="134">
        <f>'SPD DF (July 13) Source'!AO16</f>
        <v>1588.6320000000001</v>
      </c>
      <c r="AP13" s="134">
        <f>'SPD DF (July 13) Source'!AP16</f>
        <v>1597.085</v>
      </c>
      <c r="AQ13" s="134">
        <f>'SPD DF (July 13) Source'!AQ16</f>
        <v>1638.87</v>
      </c>
      <c r="AR13" s="134">
        <f>'SPD DF (July 13) Source'!AR16</f>
        <v>1672.9290000000001</v>
      </c>
      <c r="AS13" s="134">
        <f>'SPD DF (July 13) Source'!AS16</f>
        <v>1918.922</v>
      </c>
      <c r="AT13" s="134">
        <f>'SPD DF (July 13) Source'!AT16</f>
        <v>1997.9570000000001</v>
      </c>
      <c r="AU13" s="134">
        <f>'SPD DF (July 13) Source'!AU16</f>
        <v>2139.393</v>
      </c>
      <c r="AV13" s="134">
        <f>'SPD DF (July 13) Source'!AV16</f>
        <v>2153.306</v>
      </c>
      <c r="AW13" s="134">
        <f>'SPD DF (July 13) Source'!AW16</f>
        <v>1917.635</v>
      </c>
      <c r="AX13" s="134">
        <f>'SPD DF (July 13) Source'!AX16</f>
        <v>1962.481</v>
      </c>
      <c r="AY13" s="135">
        <f>'SPD DF (July 13) Source'!AY16</f>
        <v>1703.2</v>
      </c>
      <c r="AZ13" s="135">
        <f>'SPD DF (July 13) Source'!AZ16</f>
        <v>1674.51</v>
      </c>
      <c r="BA13" s="135">
        <f>'SPD DF (July 13) Source'!BA16</f>
        <v>1513.758</v>
      </c>
      <c r="BB13" s="135">
        <f>'SPD DF (July 13) Source'!BB16</f>
        <v>1518.6210000000001</v>
      </c>
      <c r="BC13" s="135">
        <f>'SPD DF (July 13) Source'!BC16</f>
        <v>1580.009</v>
      </c>
      <c r="BD13" s="135">
        <f>'SPD DF (July 13) Source'!BD16</f>
        <v>1606.94</v>
      </c>
      <c r="BE13" s="135">
        <f>'SPD DF (July 13) Source'!BE16</f>
        <v>1787.135</v>
      </c>
      <c r="BF13" s="135">
        <f>'SPD DF (July 13) Source'!BF16</f>
        <v>1924.2380000000001</v>
      </c>
      <c r="BG13" s="135">
        <f>'SPD DF (July 13) Source'!BG16</f>
        <v>2132.5030000000002</v>
      </c>
      <c r="BH13" s="135">
        <f>'SPD DF (July 13) Source'!BH16</f>
        <v>2198.6309999999999</v>
      </c>
      <c r="BI13" s="135">
        <f>'SPD DF (July 13) Source'!BI16</f>
        <v>1944.002</v>
      </c>
      <c r="BJ13" s="135">
        <f>'SPD DF (July 13) Source'!BJ16</f>
        <v>2002.626</v>
      </c>
    </row>
    <row r="14" spans="2:62">
      <c r="B14" s="21" t="s">
        <v>25</v>
      </c>
      <c r="C14" s="134">
        <f>'SPD DF (July 13) Source'!C17</f>
        <v>723.73199999999997</v>
      </c>
      <c r="D14" s="134">
        <f>'SPD DF (July 13) Source'!D17</f>
        <v>732.39599999999996</v>
      </c>
      <c r="E14" s="134">
        <f>'SPD DF (July 13) Source'!E17</f>
        <v>715.928</v>
      </c>
      <c r="F14" s="134">
        <f>'SPD DF (July 13) Source'!F17</f>
        <v>696.28899999999999</v>
      </c>
      <c r="G14" s="134">
        <f>'SPD DF (July 13) Source'!G17</f>
        <v>728.7</v>
      </c>
      <c r="H14" s="134">
        <f>'SPD DF (July 13) Source'!H17</f>
        <v>718.79600000000005</v>
      </c>
      <c r="I14" s="134">
        <f>'SPD DF (July 13) Source'!I17</f>
        <v>749.50400000000002</v>
      </c>
      <c r="J14" s="134">
        <f>'SPD DF (July 13) Source'!J17</f>
        <v>762.38699999999994</v>
      </c>
      <c r="K14" s="134">
        <f>'SPD DF (July 13) Source'!K17</f>
        <v>735.83299999999997</v>
      </c>
      <c r="L14" s="134">
        <f>'SPD DF (July 13) Source'!L17</f>
        <v>754.50199999999995</v>
      </c>
      <c r="M14" s="134">
        <f>'SPD DF (July 13) Source'!M17</f>
        <v>697.89499999999998</v>
      </c>
      <c r="N14" s="134">
        <f>'SPD DF (July 13) Source'!N17</f>
        <v>778.32500000000005</v>
      </c>
      <c r="O14" s="134">
        <f>'SPD DF (July 13) Source'!O17</f>
        <v>696.20799999999997</v>
      </c>
      <c r="P14" s="134">
        <f>'SPD DF (July 13) Source'!P17</f>
        <v>724.96400000000006</v>
      </c>
      <c r="Q14" s="134">
        <f>'SPD DF (July 13) Source'!Q17</f>
        <v>694.76599999999996</v>
      </c>
      <c r="R14" s="134">
        <f>'SPD DF (July 13) Source'!R17</f>
        <v>693.12400000000002</v>
      </c>
      <c r="S14" s="134">
        <f>'SPD DF (July 13) Source'!S17</f>
        <v>712.94299999999998</v>
      </c>
      <c r="T14" s="134">
        <f>'SPD DF (July 13) Source'!T17</f>
        <v>700.13</v>
      </c>
      <c r="U14" s="134">
        <f>'SPD DF (July 13) Source'!U17</f>
        <v>730.44600000000003</v>
      </c>
      <c r="V14" s="134">
        <f>'SPD DF (July 13) Source'!V17</f>
        <v>735.41700000000003</v>
      </c>
      <c r="W14" s="134">
        <f>'SPD DF (July 13) Source'!W17</f>
        <v>708.77200000000005</v>
      </c>
      <c r="X14" s="134">
        <f>'SPD DF (July 13) Source'!X17</f>
        <v>735.84900000000005</v>
      </c>
      <c r="Y14" s="134">
        <f>'SPD DF (July 13) Source'!Y17</f>
        <v>691.00400000000002</v>
      </c>
      <c r="Z14" s="134">
        <f>'SPD DF (July 13) Source'!Z17</f>
        <v>751.96199999999999</v>
      </c>
      <c r="AA14" s="134">
        <f>'SPD DF (July 13) Source'!AA17</f>
        <v>685.745</v>
      </c>
      <c r="AB14" s="134">
        <f>'SPD DF (July 13) Source'!AB17</f>
        <v>711.221</v>
      </c>
      <c r="AC14" s="134">
        <f>'SPD DF (July 13) Source'!AC17</f>
        <v>686.32899999999995</v>
      </c>
      <c r="AD14" s="134">
        <f>'SPD DF (July 13) Source'!AD17</f>
        <v>678.28099999999995</v>
      </c>
      <c r="AE14" s="134">
        <f>'SPD DF (July 13) Source'!AE17</f>
        <v>708.93700000000001</v>
      </c>
      <c r="AF14" s="134">
        <f>'SPD DF (July 13) Source'!AF17</f>
        <v>691.86599999999999</v>
      </c>
      <c r="AG14" s="134">
        <f>'SPD DF (July 13) Source'!AG17</f>
        <v>742.37900000000002</v>
      </c>
      <c r="AH14" s="134">
        <f>'SPD DF (July 13) Source'!AH17</f>
        <v>746.07799999999997</v>
      </c>
      <c r="AI14" s="134">
        <f>'SPD DF (July 13) Source'!AI17</f>
        <v>720.17700000000002</v>
      </c>
      <c r="AJ14" s="134">
        <f>'SPD DF (July 13) Source'!AJ17</f>
        <v>758.77499999999998</v>
      </c>
      <c r="AK14" s="134">
        <f>'SPD DF (July 13) Source'!AK17</f>
        <v>723.83199999999999</v>
      </c>
      <c r="AL14" s="134">
        <f>'SPD DF (July 13) Source'!AL17</f>
        <v>757.99</v>
      </c>
      <c r="AM14" s="134">
        <f>'SPD DF (July 13) Source'!AM17</f>
        <v>728.024</v>
      </c>
      <c r="AN14" s="134">
        <f>'SPD DF (July 13) Source'!AN17</f>
        <v>722.55600000000004</v>
      </c>
      <c r="AO14" s="134">
        <f>'SPD DF (July 13) Source'!AO17</f>
        <v>696.27800000000002</v>
      </c>
      <c r="AP14" s="134">
        <f>'SPD DF (July 13) Source'!AP17</f>
        <v>703.74300000000005</v>
      </c>
      <c r="AQ14" s="134">
        <f>'SPD DF (July 13) Source'!AQ17</f>
        <v>702.601</v>
      </c>
      <c r="AR14" s="134">
        <f>'SPD DF (July 13) Source'!AR17</f>
        <v>701.649</v>
      </c>
      <c r="AS14" s="134">
        <f>'SPD DF (July 13) Source'!AS17</f>
        <v>741.20500000000004</v>
      </c>
      <c r="AT14" s="134">
        <f>'SPD DF (July 13) Source'!AT17</f>
        <v>714.17100000000005</v>
      </c>
      <c r="AU14" s="134">
        <f>'SPD DF (July 13) Source'!AU17</f>
        <v>693.61500000000001</v>
      </c>
      <c r="AV14" s="134">
        <f>'SPD DF (July 13) Source'!AV17</f>
        <v>721.58500000000004</v>
      </c>
      <c r="AW14" s="134">
        <f>'SPD DF (July 13) Source'!AW17</f>
        <v>665.62900000000002</v>
      </c>
      <c r="AX14" s="134">
        <f>'SPD DF (July 13) Source'!AX17</f>
        <v>711.89099999999996</v>
      </c>
      <c r="AY14" s="135">
        <f>'SPD DF (July 13) Source'!AY17</f>
        <v>656.33199999999999</v>
      </c>
      <c r="AZ14" s="135">
        <f>'SPD DF (July 13) Source'!AZ17</f>
        <v>670.49</v>
      </c>
      <c r="BA14" s="135">
        <f>'SPD DF (July 13) Source'!BA17</f>
        <v>653.85</v>
      </c>
      <c r="BB14" s="135">
        <f>'SPD DF (July 13) Source'!BB17</f>
        <v>659.79300000000001</v>
      </c>
      <c r="BC14" s="135">
        <f>'SPD DF (July 13) Source'!BC17</f>
        <v>665.21600000000001</v>
      </c>
      <c r="BD14" s="135">
        <f>'SPD DF (July 13) Source'!BD17</f>
        <v>661.02099999999996</v>
      </c>
      <c r="BE14" s="135">
        <f>'SPD DF (July 13) Source'!BE17</f>
        <v>693.89700000000005</v>
      </c>
      <c r="BF14" s="135">
        <f>'SPD DF (July 13) Source'!BF17</f>
        <v>694.72199999999998</v>
      </c>
      <c r="BG14" s="135">
        <f>'SPD DF (July 13) Source'!BG17</f>
        <v>681.09500000000003</v>
      </c>
      <c r="BH14" s="135">
        <f>'SPD DF (July 13) Source'!BH17</f>
        <v>707.17200000000003</v>
      </c>
      <c r="BI14" s="135">
        <f>'SPD DF (July 13) Source'!BI17</f>
        <v>657.88099999999997</v>
      </c>
      <c r="BJ14" s="135">
        <f>'SPD DF (July 13) Source'!BJ17</f>
        <v>718.90700000000004</v>
      </c>
    </row>
    <row r="16" spans="2:62">
      <c r="B16" s="11" t="s">
        <v>96</v>
      </c>
    </row>
    <row r="17" spans="2:3">
      <c r="B17" s="11" t="s">
        <v>26</v>
      </c>
    </row>
    <row r="18" spans="2:3">
      <c r="B18" s="11" t="s">
        <v>15</v>
      </c>
    </row>
    <row r="19" spans="2:3">
      <c r="C19" s="23"/>
    </row>
    <row r="20" spans="2:3">
      <c r="C20" s="24"/>
    </row>
    <row r="21" spans="2:3">
      <c r="C21" s="23"/>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B2:BJ19"/>
  <sheetViews>
    <sheetView topLeftCell="AR1" workbookViewId="0">
      <selection activeCell="BB37" sqref="BB37"/>
    </sheetView>
  </sheetViews>
  <sheetFormatPr defaultRowHeight="12.75"/>
  <cols>
    <col min="1" max="1" width="4.5" style="25" customWidth="1"/>
    <col min="2" max="2" width="21.5" style="25" customWidth="1"/>
    <col min="3" max="16384" width="9" style="25"/>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4">
        <v>1031.2570000000001</v>
      </c>
      <c r="D3" s="134">
        <v>951.59299999999996</v>
      </c>
      <c r="E3" s="134">
        <v>840.43100000000004</v>
      </c>
      <c r="F3" s="134">
        <v>846.78399999999999</v>
      </c>
      <c r="G3" s="134">
        <v>838.41800000000001</v>
      </c>
      <c r="H3" s="134">
        <v>883.26700000000005</v>
      </c>
      <c r="I3" s="134">
        <v>1076.4670000000001</v>
      </c>
      <c r="J3" s="134">
        <v>1308.153</v>
      </c>
      <c r="K3" s="134">
        <v>1403.2950000000001</v>
      </c>
      <c r="L3" s="134">
        <v>1391.799</v>
      </c>
      <c r="M3" s="134">
        <v>1214.127</v>
      </c>
      <c r="N3" s="134">
        <v>1306.8330000000001</v>
      </c>
      <c r="O3" s="134">
        <v>1034.107</v>
      </c>
      <c r="P3" s="134">
        <v>907.74099999999999</v>
      </c>
      <c r="Q3" s="134">
        <v>839.86400000000003</v>
      </c>
      <c r="R3" s="134">
        <v>837.87699999999995</v>
      </c>
      <c r="S3" s="134">
        <v>843.22500000000002</v>
      </c>
      <c r="T3" s="134">
        <v>878.71699999999998</v>
      </c>
      <c r="U3" s="134">
        <v>1055.0640000000001</v>
      </c>
      <c r="V3" s="134">
        <v>1231.6189999999999</v>
      </c>
      <c r="W3" s="134">
        <v>1300.5519999999999</v>
      </c>
      <c r="X3" s="134">
        <v>1277.511</v>
      </c>
      <c r="Y3" s="134">
        <v>1134.643</v>
      </c>
      <c r="Z3" s="134">
        <v>1188.722</v>
      </c>
      <c r="AA3" s="134">
        <v>980.78800000000001</v>
      </c>
      <c r="AB3" s="134">
        <v>892.55600000000004</v>
      </c>
      <c r="AC3" s="134">
        <v>790.20899999999995</v>
      </c>
      <c r="AD3" s="134">
        <v>817.26300000000003</v>
      </c>
      <c r="AE3" s="134">
        <v>819.32299999999998</v>
      </c>
      <c r="AF3" s="134">
        <v>879.17200000000003</v>
      </c>
      <c r="AG3" s="134">
        <v>1027.106</v>
      </c>
      <c r="AH3" s="134">
        <v>1225.9010000000001</v>
      </c>
      <c r="AI3" s="134">
        <v>1343.2090000000001</v>
      </c>
      <c r="AJ3" s="134">
        <v>1344.232</v>
      </c>
      <c r="AK3" s="134">
        <v>1223.8040000000001</v>
      </c>
      <c r="AL3" s="134">
        <v>1233.6479999999999</v>
      </c>
      <c r="AM3" s="134">
        <v>1013.846</v>
      </c>
      <c r="AN3" s="134">
        <v>860.19200000000001</v>
      </c>
      <c r="AO3" s="134">
        <v>784.87699999999995</v>
      </c>
      <c r="AP3" s="134">
        <v>811.78899999999999</v>
      </c>
      <c r="AQ3" s="134">
        <v>813.59400000000005</v>
      </c>
      <c r="AR3" s="134">
        <v>877.83199999999999</v>
      </c>
      <c r="AS3" s="134">
        <v>1059.8889999999999</v>
      </c>
      <c r="AT3" s="134">
        <v>1244.5350000000001</v>
      </c>
      <c r="AU3" s="134">
        <v>1374.761</v>
      </c>
      <c r="AV3" s="134">
        <v>1345.7339999999999</v>
      </c>
      <c r="AW3" s="134">
        <v>1174.241</v>
      </c>
      <c r="AX3" s="134">
        <v>1192.7660000000001</v>
      </c>
      <c r="AY3" s="134">
        <v>959.976</v>
      </c>
      <c r="AZ3" s="134">
        <v>878.32799999999997</v>
      </c>
      <c r="BA3" s="134">
        <v>783.72299999999996</v>
      </c>
      <c r="BB3" s="134">
        <v>800.19500000000005</v>
      </c>
      <c r="BC3" s="134">
        <v>796.60699999999997</v>
      </c>
      <c r="BD3" s="134">
        <v>837.56299999999999</v>
      </c>
      <c r="BE3" s="134">
        <v>995.721</v>
      </c>
      <c r="BF3" s="134">
        <v>1161.643</v>
      </c>
      <c r="BG3" s="134">
        <v>1326.7560000000001</v>
      </c>
      <c r="BH3" s="134">
        <v>1325.615</v>
      </c>
      <c r="BI3" s="134">
        <v>1177.5630000000001</v>
      </c>
      <c r="BJ3" s="134">
        <v>1151.8119999999999</v>
      </c>
    </row>
    <row r="4" spans="2:62">
      <c r="B4" s="15" t="s">
        <v>18</v>
      </c>
      <c r="C4" s="134">
        <v>1034.6510000000001</v>
      </c>
      <c r="D4" s="134">
        <v>955.721</v>
      </c>
      <c r="E4" s="134">
        <v>840.95699999999999</v>
      </c>
      <c r="F4" s="134">
        <v>844.55700000000002</v>
      </c>
      <c r="G4" s="134">
        <v>838.60799999999995</v>
      </c>
      <c r="H4" s="134">
        <v>883.34100000000001</v>
      </c>
      <c r="I4" s="134">
        <v>1074.548</v>
      </c>
      <c r="J4" s="134">
        <v>1301.924</v>
      </c>
      <c r="K4" s="134">
        <v>1393.4860000000001</v>
      </c>
      <c r="L4" s="134">
        <v>1380.9949999999999</v>
      </c>
      <c r="M4" s="134">
        <v>1208.258</v>
      </c>
      <c r="N4" s="134">
        <v>1302.615</v>
      </c>
      <c r="O4" s="134">
        <v>1034.789</v>
      </c>
      <c r="P4" s="134">
        <v>913.12099999999998</v>
      </c>
      <c r="Q4" s="134">
        <v>840.41399999999999</v>
      </c>
      <c r="R4" s="134">
        <v>833.35400000000004</v>
      </c>
      <c r="S4" s="134">
        <v>839.673</v>
      </c>
      <c r="T4" s="134">
        <v>874.01099999999997</v>
      </c>
      <c r="U4" s="134">
        <v>1051.2429999999999</v>
      </c>
      <c r="V4" s="134">
        <v>1216.43</v>
      </c>
      <c r="W4" s="134">
        <v>1294.4100000000001</v>
      </c>
      <c r="X4" s="134">
        <v>1277.4179999999999</v>
      </c>
      <c r="Y4" s="134">
        <v>1136.587</v>
      </c>
      <c r="Z4" s="134">
        <v>1187.902</v>
      </c>
      <c r="AA4" s="134">
        <v>979.78499999999997</v>
      </c>
      <c r="AB4" s="134">
        <v>893.86800000000005</v>
      </c>
      <c r="AC4" s="134">
        <v>795.89099999999996</v>
      </c>
      <c r="AD4" s="134">
        <v>824.41200000000003</v>
      </c>
      <c r="AE4" s="134">
        <v>826.27</v>
      </c>
      <c r="AF4" s="134">
        <v>883.61099999999999</v>
      </c>
      <c r="AG4" s="134">
        <v>1029.588</v>
      </c>
      <c r="AH4" s="134">
        <v>1219.9949999999999</v>
      </c>
      <c r="AI4" s="134">
        <v>1335.4570000000001</v>
      </c>
      <c r="AJ4" s="134">
        <v>1335.0830000000001</v>
      </c>
      <c r="AK4" s="134">
        <v>1216.5889999999999</v>
      </c>
      <c r="AL4" s="134">
        <v>1228.9770000000001</v>
      </c>
      <c r="AM4" s="134">
        <v>1013.928</v>
      </c>
      <c r="AN4" s="134">
        <v>865.27200000000005</v>
      </c>
      <c r="AO4" s="134">
        <v>790.76</v>
      </c>
      <c r="AP4" s="134">
        <v>820.71100000000001</v>
      </c>
      <c r="AQ4" s="134">
        <v>813.74</v>
      </c>
      <c r="AR4" s="134">
        <v>882.46199999999999</v>
      </c>
      <c r="AS4" s="134">
        <v>1062.021</v>
      </c>
      <c r="AT4" s="134">
        <v>1240.508</v>
      </c>
      <c r="AU4" s="134">
        <v>1361.3920000000001</v>
      </c>
      <c r="AV4" s="134">
        <v>1330.5820000000001</v>
      </c>
      <c r="AW4" s="134">
        <v>1161.357</v>
      </c>
      <c r="AX4" s="134">
        <v>1180.2739999999999</v>
      </c>
      <c r="AY4" s="134">
        <v>954.00599999999997</v>
      </c>
      <c r="AZ4" s="134">
        <v>879.03300000000002</v>
      </c>
      <c r="BA4" s="134">
        <v>783.86900000000003</v>
      </c>
      <c r="BB4" s="134">
        <v>800.45799999999997</v>
      </c>
      <c r="BC4" s="134">
        <v>800.36</v>
      </c>
      <c r="BD4" s="134">
        <v>839.80100000000004</v>
      </c>
      <c r="BE4" s="134">
        <v>994.73699999999997</v>
      </c>
      <c r="BF4" s="134">
        <v>1154.8689999999999</v>
      </c>
      <c r="BG4" s="134">
        <v>1321.0809999999999</v>
      </c>
      <c r="BH4" s="134">
        <v>1320.65</v>
      </c>
      <c r="BI4" s="134">
        <v>1173.3599999999999</v>
      </c>
      <c r="BJ4" s="134">
        <v>1145.942</v>
      </c>
    </row>
    <row r="5" spans="2:62">
      <c r="B5" s="15" t="s">
        <v>19</v>
      </c>
      <c r="C5" s="134">
        <v>1040.039</v>
      </c>
      <c r="D5" s="134">
        <v>956.15499999999997</v>
      </c>
      <c r="E5" s="134">
        <v>838.58</v>
      </c>
      <c r="F5" s="134">
        <v>842.14700000000005</v>
      </c>
      <c r="G5" s="134">
        <v>838.43899999999996</v>
      </c>
      <c r="H5" s="134">
        <v>882.75099999999998</v>
      </c>
      <c r="I5" s="134">
        <v>1066.431</v>
      </c>
      <c r="J5" s="134">
        <v>1284.4780000000001</v>
      </c>
      <c r="K5" s="134">
        <v>1376.4690000000001</v>
      </c>
      <c r="L5" s="134">
        <v>1368.319</v>
      </c>
      <c r="M5" s="134">
        <v>1202.104</v>
      </c>
      <c r="N5" s="134">
        <v>1302.6310000000001</v>
      </c>
      <c r="O5" s="134">
        <v>1037.6320000000001</v>
      </c>
      <c r="P5" s="134">
        <v>910.80700000000002</v>
      </c>
      <c r="Q5" s="134">
        <v>833.79499999999996</v>
      </c>
      <c r="R5" s="134">
        <v>825.21400000000006</v>
      </c>
      <c r="S5" s="134">
        <v>834.56500000000005</v>
      </c>
      <c r="T5" s="134">
        <v>864.73900000000003</v>
      </c>
      <c r="U5" s="134">
        <v>1032.913</v>
      </c>
      <c r="V5" s="134">
        <v>1207.508</v>
      </c>
      <c r="W5" s="134">
        <v>1293.1959999999999</v>
      </c>
      <c r="X5" s="134">
        <v>1277.749</v>
      </c>
      <c r="Y5" s="134">
        <v>1132.7239999999999</v>
      </c>
      <c r="Z5" s="134">
        <v>1182.011</v>
      </c>
      <c r="AA5" s="134">
        <v>976.06200000000001</v>
      </c>
      <c r="AB5" s="134">
        <v>900.44200000000001</v>
      </c>
      <c r="AC5" s="134">
        <v>811.64300000000003</v>
      </c>
      <c r="AD5" s="134">
        <v>835.13099999999997</v>
      </c>
      <c r="AE5" s="134">
        <v>832.25099999999998</v>
      </c>
      <c r="AF5" s="134">
        <v>881.62199999999996</v>
      </c>
      <c r="AG5" s="134">
        <v>1019.984</v>
      </c>
      <c r="AH5" s="134">
        <v>1204.07</v>
      </c>
      <c r="AI5" s="134">
        <v>1315.749</v>
      </c>
      <c r="AJ5" s="134">
        <v>1318.51</v>
      </c>
      <c r="AK5" s="134">
        <v>1206.009</v>
      </c>
      <c r="AL5" s="134">
        <v>1226.7650000000001</v>
      </c>
      <c r="AM5" s="134">
        <v>1019.9450000000001</v>
      </c>
      <c r="AN5" s="134">
        <v>879.27300000000002</v>
      </c>
      <c r="AO5" s="134">
        <v>798.86500000000001</v>
      </c>
      <c r="AP5" s="134">
        <v>824.99300000000005</v>
      </c>
      <c r="AQ5" s="134">
        <v>820.61500000000001</v>
      </c>
      <c r="AR5" s="134">
        <v>879.61699999999996</v>
      </c>
      <c r="AS5" s="134">
        <v>1048.4970000000001</v>
      </c>
      <c r="AT5" s="134">
        <v>1216.221</v>
      </c>
      <c r="AU5" s="134">
        <v>1331.2719999999999</v>
      </c>
      <c r="AV5" s="134">
        <v>1301.729</v>
      </c>
      <c r="AW5" s="134">
        <v>1141.068</v>
      </c>
      <c r="AX5" s="134">
        <v>1166.9670000000001</v>
      </c>
      <c r="AY5" s="134">
        <v>951.26700000000005</v>
      </c>
      <c r="AZ5" s="134">
        <v>880.20600000000002</v>
      </c>
      <c r="BA5" s="134">
        <v>786.39599999999996</v>
      </c>
      <c r="BB5" s="134">
        <v>803.96400000000006</v>
      </c>
      <c r="BC5" s="134">
        <v>804.75199999999995</v>
      </c>
      <c r="BD5" s="134">
        <v>839.63400000000001</v>
      </c>
      <c r="BE5" s="134">
        <v>985.9</v>
      </c>
      <c r="BF5" s="134">
        <v>1141.5309999999999</v>
      </c>
      <c r="BG5" s="134">
        <v>1307.789</v>
      </c>
      <c r="BH5" s="134">
        <v>1308.808</v>
      </c>
      <c r="BI5" s="134">
        <v>1163.924</v>
      </c>
      <c r="BJ5" s="134">
        <v>1141.4059999999999</v>
      </c>
    </row>
    <row r="6" spans="2:62">
      <c r="B6" s="15" t="s">
        <v>20</v>
      </c>
      <c r="C6" s="134">
        <v>1037.204</v>
      </c>
      <c r="D6" s="134">
        <v>954.73500000000001</v>
      </c>
      <c r="E6" s="134">
        <v>838.27099999999996</v>
      </c>
      <c r="F6" s="134">
        <v>842.51400000000001</v>
      </c>
      <c r="G6" s="134">
        <v>839.40800000000002</v>
      </c>
      <c r="H6" s="134">
        <v>881.33399999999995</v>
      </c>
      <c r="I6" s="134">
        <v>1062.4880000000001</v>
      </c>
      <c r="J6" s="134">
        <v>1276.835</v>
      </c>
      <c r="K6" s="134">
        <v>1367.3620000000001</v>
      </c>
      <c r="L6" s="134">
        <v>1358.826</v>
      </c>
      <c r="M6" s="134">
        <v>1195.271</v>
      </c>
      <c r="N6" s="134">
        <v>1295.954</v>
      </c>
      <c r="O6" s="134">
        <v>1034.8820000000001</v>
      </c>
      <c r="P6" s="134">
        <v>909.01499999999999</v>
      </c>
      <c r="Q6" s="134">
        <v>830.46900000000005</v>
      </c>
      <c r="R6" s="134">
        <v>821.78599999999994</v>
      </c>
      <c r="S6" s="134">
        <v>830.31500000000005</v>
      </c>
      <c r="T6" s="134">
        <v>861.995</v>
      </c>
      <c r="U6" s="134">
        <v>1028.664</v>
      </c>
      <c r="V6" s="134">
        <v>1201.413</v>
      </c>
      <c r="W6" s="134">
        <v>1286.903</v>
      </c>
      <c r="X6" s="134">
        <v>1275.2750000000001</v>
      </c>
      <c r="Y6" s="134">
        <v>1132.2</v>
      </c>
      <c r="Z6" s="134">
        <v>1179.191</v>
      </c>
      <c r="AA6" s="134">
        <v>975.09400000000005</v>
      </c>
      <c r="AB6" s="134">
        <v>902.46900000000005</v>
      </c>
      <c r="AC6" s="134">
        <v>813.49</v>
      </c>
      <c r="AD6" s="134">
        <v>836.71100000000001</v>
      </c>
      <c r="AE6" s="134">
        <v>832.46900000000005</v>
      </c>
      <c r="AF6" s="134">
        <v>879.88699999999994</v>
      </c>
      <c r="AG6" s="134">
        <v>1013.254</v>
      </c>
      <c r="AH6" s="134">
        <v>1195.7349999999999</v>
      </c>
      <c r="AI6" s="134">
        <v>1309.0070000000001</v>
      </c>
      <c r="AJ6" s="134">
        <v>1314.5060000000001</v>
      </c>
      <c r="AK6" s="134">
        <v>1209.24</v>
      </c>
      <c r="AL6" s="134">
        <v>1226.3040000000001</v>
      </c>
      <c r="AM6" s="134">
        <v>1021.208</v>
      </c>
      <c r="AN6" s="134">
        <v>877.74900000000002</v>
      </c>
      <c r="AO6" s="134">
        <v>802.23400000000004</v>
      </c>
      <c r="AP6" s="134">
        <v>825.26599999999996</v>
      </c>
      <c r="AQ6" s="134">
        <v>817.971</v>
      </c>
      <c r="AR6" s="134">
        <v>874.02700000000004</v>
      </c>
      <c r="AS6" s="134">
        <v>1038.904</v>
      </c>
      <c r="AT6" s="134">
        <v>1201.5920000000001</v>
      </c>
      <c r="AU6" s="134">
        <v>1314.4490000000001</v>
      </c>
      <c r="AV6" s="134">
        <v>1287.82</v>
      </c>
      <c r="AW6" s="134">
        <v>1130.17</v>
      </c>
      <c r="AX6" s="134">
        <v>1157.731</v>
      </c>
      <c r="AY6" s="134">
        <v>945.86300000000006</v>
      </c>
      <c r="AZ6" s="134">
        <v>877.61800000000005</v>
      </c>
      <c r="BA6" s="134">
        <v>784.97199999999998</v>
      </c>
      <c r="BB6" s="134">
        <v>800.91800000000001</v>
      </c>
      <c r="BC6" s="134">
        <v>802.20699999999999</v>
      </c>
      <c r="BD6" s="134">
        <v>835.07100000000003</v>
      </c>
      <c r="BE6" s="134">
        <v>979.82899999999995</v>
      </c>
      <c r="BF6" s="134">
        <v>1132.376</v>
      </c>
      <c r="BG6" s="134">
        <v>1297.0170000000001</v>
      </c>
      <c r="BH6" s="134">
        <v>1300.971</v>
      </c>
      <c r="BI6" s="134">
        <v>1158.202</v>
      </c>
      <c r="BJ6" s="134">
        <v>1136.0550000000001</v>
      </c>
    </row>
    <row r="7" spans="2:62">
      <c r="B7" s="15" t="s">
        <v>21</v>
      </c>
      <c r="C7" s="134">
        <v>1036.278</v>
      </c>
      <c r="D7" s="134">
        <v>954.50300000000004</v>
      </c>
      <c r="E7" s="134">
        <v>835.90800000000002</v>
      </c>
      <c r="F7" s="134">
        <v>838.56600000000003</v>
      </c>
      <c r="G7" s="134">
        <v>834.62900000000002</v>
      </c>
      <c r="H7" s="134">
        <v>875.47500000000002</v>
      </c>
      <c r="I7" s="134">
        <v>1056.0920000000001</v>
      </c>
      <c r="J7" s="134">
        <v>1267.777</v>
      </c>
      <c r="K7" s="134">
        <v>1358.9280000000001</v>
      </c>
      <c r="L7" s="134">
        <v>1354.0050000000001</v>
      </c>
      <c r="M7" s="134">
        <v>1192.4000000000001</v>
      </c>
      <c r="N7" s="134">
        <v>1292.0329999999999</v>
      </c>
      <c r="O7" s="134">
        <v>1032.097</v>
      </c>
      <c r="P7" s="134">
        <v>906.67399999999998</v>
      </c>
      <c r="Q7" s="134">
        <v>828.48800000000006</v>
      </c>
      <c r="R7" s="134">
        <v>819.81399999999996</v>
      </c>
      <c r="S7" s="134">
        <v>828.51</v>
      </c>
      <c r="T7" s="134">
        <v>860.09500000000003</v>
      </c>
      <c r="U7" s="134">
        <v>1027.605</v>
      </c>
      <c r="V7" s="134">
        <v>1197.4559999999999</v>
      </c>
      <c r="W7" s="134">
        <v>1286.6959999999999</v>
      </c>
      <c r="X7" s="134">
        <v>1275.1780000000001</v>
      </c>
      <c r="Y7" s="134">
        <v>1132.278</v>
      </c>
      <c r="Z7" s="134">
        <v>1179.5309999999999</v>
      </c>
      <c r="AA7" s="134">
        <v>976.57100000000003</v>
      </c>
      <c r="AB7" s="134">
        <v>903.85199999999998</v>
      </c>
      <c r="AC7" s="134">
        <v>815.12800000000004</v>
      </c>
      <c r="AD7" s="134">
        <v>837.15800000000002</v>
      </c>
      <c r="AE7" s="134">
        <v>832.43399999999997</v>
      </c>
      <c r="AF7" s="134">
        <v>878.74800000000005</v>
      </c>
      <c r="AG7" s="134">
        <v>1012.053</v>
      </c>
      <c r="AH7" s="134">
        <v>1193.67</v>
      </c>
      <c r="AI7" s="134">
        <v>1306.556</v>
      </c>
      <c r="AJ7" s="134">
        <v>1312.2729999999999</v>
      </c>
      <c r="AK7" s="134">
        <v>1203.364</v>
      </c>
      <c r="AL7" s="134">
        <v>1224.117</v>
      </c>
      <c r="AM7" s="134">
        <v>1019.274</v>
      </c>
      <c r="AN7" s="134">
        <v>875.85699999999997</v>
      </c>
      <c r="AO7" s="134">
        <v>800.6</v>
      </c>
      <c r="AP7" s="134">
        <v>821.96400000000006</v>
      </c>
      <c r="AQ7" s="134">
        <v>814.12099999999998</v>
      </c>
      <c r="AR7" s="134">
        <v>870.02700000000004</v>
      </c>
      <c r="AS7" s="134">
        <v>1030.43</v>
      </c>
      <c r="AT7" s="134">
        <v>1189.252</v>
      </c>
      <c r="AU7" s="134">
        <v>1298.4000000000001</v>
      </c>
      <c r="AV7" s="134">
        <v>1271.759</v>
      </c>
      <c r="AW7" s="134">
        <v>1116.2429999999999</v>
      </c>
      <c r="AX7" s="134">
        <v>1143.6959999999999</v>
      </c>
      <c r="AY7" s="134">
        <v>936.36599999999999</v>
      </c>
      <c r="AZ7" s="134">
        <v>870.22400000000005</v>
      </c>
      <c r="BA7" s="134">
        <v>778.35400000000004</v>
      </c>
      <c r="BB7" s="134">
        <v>795.99</v>
      </c>
      <c r="BC7" s="134">
        <v>797.05700000000002</v>
      </c>
      <c r="BD7" s="134">
        <v>830.02300000000002</v>
      </c>
      <c r="BE7" s="134">
        <v>973.13199999999995</v>
      </c>
      <c r="BF7" s="134">
        <v>1124.5129999999999</v>
      </c>
      <c r="BG7" s="134">
        <v>1287.9179999999999</v>
      </c>
      <c r="BH7" s="134">
        <v>1291.424</v>
      </c>
      <c r="BI7" s="134">
        <v>1147.54</v>
      </c>
      <c r="BJ7" s="134">
        <v>1126.2349999999999</v>
      </c>
    </row>
    <row r="8" spans="2:62">
      <c r="B8" s="15" t="s">
        <v>22</v>
      </c>
      <c r="C8" s="134">
        <v>1031.3309999999999</v>
      </c>
      <c r="D8" s="134">
        <v>949.52499999999998</v>
      </c>
      <c r="E8" s="134">
        <v>832.81200000000001</v>
      </c>
      <c r="F8" s="134">
        <v>836.21799999999996</v>
      </c>
      <c r="G8" s="134">
        <v>832.51800000000003</v>
      </c>
      <c r="H8" s="134">
        <v>874.58900000000006</v>
      </c>
      <c r="I8" s="134">
        <v>1054.4670000000001</v>
      </c>
      <c r="J8" s="134">
        <v>1266.48</v>
      </c>
      <c r="K8" s="134">
        <v>1357.7750000000001</v>
      </c>
      <c r="L8" s="134">
        <v>1352.434</v>
      </c>
      <c r="M8" s="134">
        <v>1190.6289999999999</v>
      </c>
      <c r="N8" s="134">
        <v>1291.1559999999999</v>
      </c>
      <c r="O8" s="134">
        <v>1031.8340000000001</v>
      </c>
      <c r="P8" s="134">
        <v>906.49800000000005</v>
      </c>
      <c r="Q8" s="134">
        <v>828.53599999999994</v>
      </c>
      <c r="R8" s="134">
        <v>819.71799999999996</v>
      </c>
      <c r="S8" s="134">
        <v>828.59100000000001</v>
      </c>
      <c r="T8" s="134">
        <v>860.27599999999995</v>
      </c>
      <c r="U8" s="134">
        <v>1027.4659999999999</v>
      </c>
      <c r="V8" s="134">
        <v>1198.5160000000001</v>
      </c>
      <c r="W8" s="134">
        <v>1286.3879999999999</v>
      </c>
      <c r="X8" s="134">
        <v>1275.183</v>
      </c>
      <c r="Y8" s="134">
        <v>1130.67</v>
      </c>
      <c r="Z8" s="134">
        <v>1176.576</v>
      </c>
      <c r="AA8" s="134">
        <v>973.52</v>
      </c>
      <c r="AB8" s="134">
        <v>900.67700000000002</v>
      </c>
      <c r="AC8" s="134">
        <v>811.78700000000003</v>
      </c>
      <c r="AD8" s="134">
        <v>0</v>
      </c>
      <c r="AE8" s="134">
        <v>0</v>
      </c>
      <c r="AF8" s="134">
        <v>0</v>
      </c>
      <c r="AG8" s="134">
        <v>0</v>
      </c>
      <c r="AH8" s="134">
        <v>0</v>
      </c>
      <c r="AI8" s="134">
        <v>0</v>
      </c>
      <c r="AJ8" s="134">
        <v>0</v>
      </c>
      <c r="AK8" s="134">
        <v>0</v>
      </c>
      <c r="AL8" s="134">
        <v>0</v>
      </c>
      <c r="AM8" s="134">
        <v>0</v>
      </c>
      <c r="AN8" s="134">
        <v>0</v>
      </c>
      <c r="AO8" s="134">
        <v>0</v>
      </c>
      <c r="AP8" s="134">
        <v>0</v>
      </c>
      <c r="AQ8" s="134">
        <v>0</v>
      </c>
      <c r="AR8" s="134">
        <v>0</v>
      </c>
      <c r="AS8" s="134">
        <v>0</v>
      </c>
      <c r="AT8" s="134">
        <v>0</v>
      </c>
      <c r="AU8" s="134">
        <v>0</v>
      </c>
      <c r="AV8" s="134">
        <v>0</v>
      </c>
      <c r="AW8" s="134">
        <v>0</v>
      </c>
      <c r="AX8" s="134">
        <v>0</v>
      </c>
      <c r="AY8" s="134">
        <v>0</v>
      </c>
      <c r="AZ8" s="134">
        <v>0</v>
      </c>
      <c r="BA8" s="134">
        <v>0</v>
      </c>
      <c r="BB8" s="134">
        <v>0</v>
      </c>
      <c r="BC8" s="134">
        <v>0</v>
      </c>
      <c r="BD8" s="134">
        <v>0</v>
      </c>
      <c r="BE8" s="134">
        <v>0</v>
      </c>
      <c r="BF8" s="134">
        <v>0</v>
      </c>
      <c r="BG8" s="134">
        <v>0</v>
      </c>
      <c r="BH8" s="134">
        <v>0</v>
      </c>
      <c r="BI8" s="134">
        <v>0</v>
      </c>
      <c r="BJ8" s="134">
        <v>0</v>
      </c>
    </row>
    <row r="9" spans="2:62">
      <c r="B9" s="15" t="s">
        <v>23</v>
      </c>
      <c r="C9" s="134">
        <v>1031.3309999999999</v>
      </c>
      <c r="D9" s="134">
        <v>949.52499999999998</v>
      </c>
      <c r="E9" s="134">
        <v>832.81200000000001</v>
      </c>
      <c r="F9" s="134">
        <v>836.21799999999996</v>
      </c>
      <c r="G9" s="134">
        <v>832.51800000000003</v>
      </c>
      <c r="H9" s="134">
        <v>874.58900000000006</v>
      </c>
      <c r="I9" s="134">
        <v>1054.4670000000001</v>
      </c>
      <c r="J9" s="134">
        <v>1266.48</v>
      </c>
      <c r="K9" s="134">
        <v>1357.7750000000001</v>
      </c>
      <c r="L9" s="134">
        <v>1352.434</v>
      </c>
      <c r="M9" s="134">
        <v>1190.6289999999999</v>
      </c>
      <c r="N9" s="134">
        <v>1291.1559999999999</v>
      </c>
      <c r="O9" s="134">
        <v>1031.8340000000001</v>
      </c>
      <c r="P9" s="134">
        <v>906.49800000000005</v>
      </c>
      <c r="Q9" s="134">
        <v>828.53599999999994</v>
      </c>
      <c r="R9" s="134">
        <v>819.71799999999996</v>
      </c>
      <c r="S9" s="134">
        <v>828.59100000000001</v>
      </c>
      <c r="T9" s="134">
        <v>860.27599999999995</v>
      </c>
      <c r="U9" s="134">
        <v>1027.4659999999999</v>
      </c>
      <c r="V9" s="134">
        <v>1198.5160000000001</v>
      </c>
      <c r="W9" s="134">
        <v>1286.3879999999999</v>
      </c>
      <c r="X9" s="134">
        <v>1275.183</v>
      </c>
      <c r="Y9" s="134">
        <v>1130.67</v>
      </c>
      <c r="Z9" s="134">
        <v>1176.576</v>
      </c>
      <c r="AA9" s="134">
        <v>973.52</v>
      </c>
      <c r="AB9" s="134">
        <v>900.67700000000002</v>
      </c>
      <c r="AC9" s="134">
        <v>811.78700000000003</v>
      </c>
      <c r="AD9" s="134">
        <v>837.15800000000002</v>
      </c>
      <c r="AE9" s="134">
        <v>832.43399999999997</v>
      </c>
      <c r="AF9" s="134">
        <v>878.74800000000005</v>
      </c>
      <c r="AG9" s="134">
        <v>1012.053</v>
      </c>
      <c r="AH9" s="134">
        <v>1193.67</v>
      </c>
      <c r="AI9" s="134">
        <v>1306.556</v>
      </c>
      <c r="AJ9" s="134">
        <v>1312.2729999999999</v>
      </c>
      <c r="AK9" s="134">
        <v>1203.364</v>
      </c>
      <c r="AL9" s="134">
        <v>1224.117</v>
      </c>
      <c r="AM9" s="134">
        <v>1019.274</v>
      </c>
      <c r="AN9" s="134">
        <v>875.85699999999997</v>
      </c>
      <c r="AO9" s="134">
        <v>800.6</v>
      </c>
      <c r="AP9" s="134">
        <v>821.96400000000006</v>
      </c>
      <c r="AQ9" s="134">
        <v>814.12099999999998</v>
      </c>
      <c r="AR9" s="134">
        <v>870.02700000000004</v>
      </c>
      <c r="AS9" s="134">
        <v>1030.43</v>
      </c>
      <c r="AT9" s="134">
        <v>1189.252</v>
      </c>
      <c r="AU9" s="134">
        <v>1298.4000000000001</v>
      </c>
      <c r="AV9" s="134">
        <v>1271.759</v>
      </c>
      <c r="AW9" s="134">
        <v>1116.2429999999999</v>
      </c>
      <c r="AX9" s="134">
        <v>1143.6959999999999</v>
      </c>
      <c r="AY9" s="134">
        <v>936.36599999999999</v>
      </c>
      <c r="AZ9" s="134">
        <v>870.22400000000005</v>
      </c>
      <c r="BA9" s="134">
        <v>778.35400000000004</v>
      </c>
      <c r="BB9" s="134">
        <v>795.99</v>
      </c>
      <c r="BC9" s="134">
        <v>797.05700000000002</v>
      </c>
      <c r="BD9" s="134">
        <v>830.02300000000002</v>
      </c>
      <c r="BE9" s="134">
        <v>973.13199999999995</v>
      </c>
      <c r="BF9" s="134">
        <v>1124.5129999999999</v>
      </c>
      <c r="BG9" s="134">
        <v>1287.9179999999999</v>
      </c>
      <c r="BH9" s="134">
        <v>1291.424</v>
      </c>
      <c r="BI9" s="134">
        <v>1147.54</v>
      </c>
      <c r="BJ9" s="134">
        <v>1126.2349999999999</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1755.0629999999999</v>
      </c>
      <c r="D12" s="22">
        <f t="shared" ref="D12:BJ12" si="0">SUM(D9,D14)</f>
        <v>1681.9209999999998</v>
      </c>
      <c r="E12" s="22">
        <f t="shared" si="0"/>
        <v>1548.74</v>
      </c>
      <c r="F12" s="22">
        <f t="shared" si="0"/>
        <v>1532.5070000000001</v>
      </c>
      <c r="G12" s="22">
        <f t="shared" si="0"/>
        <v>1561.2180000000001</v>
      </c>
      <c r="H12" s="22">
        <f t="shared" si="0"/>
        <v>1593.3850000000002</v>
      </c>
      <c r="I12" s="22">
        <f t="shared" si="0"/>
        <v>1803.971</v>
      </c>
      <c r="J12" s="22">
        <f t="shared" si="0"/>
        <v>2028.867</v>
      </c>
      <c r="K12" s="22">
        <f t="shared" si="0"/>
        <v>2093.6080000000002</v>
      </c>
      <c r="L12" s="22">
        <f t="shared" si="0"/>
        <v>2106.9359999999997</v>
      </c>
      <c r="M12" s="22">
        <f t="shared" si="0"/>
        <v>1888.5239999999999</v>
      </c>
      <c r="N12" s="22">
        <f t="shared" si="0"/>
        <v>2069.4809999999998</v>
      </c>
      <c r="O12" s="22">
        <f t="shared" si="0"/>
        <v>1728.0419999999999</v>
      </c>
      <c r="P12" s="22">
        <f t="shared" si="0"/>
        <v>1631.462</v>
      </c>
      <c r="Q12" s="22">
        <f t="shared" si="0"/>
        <v>1523.3019999999999</v>
      </c>
      <c r="R12" s="22">
        <f t="shared" si="0"/>
        <v>1512.8420000000001</v>
      </c>
      <c r="S12" s="22">
        <f t="shared" si="0"/>
        <v>1541.5340000000001</v>
      </c>
      <c r="T12" s="22">
        <f t="shared" si="0"/>
        <v>1560.4059999999999</v>
      </c>
      <c r="U12" s="22">
        <f t="shared" si="0"/>
        <v>1757.9119999999998</v>
      </c>
      <c r="V12" s="22">
        <f t="shared" si="0"/>
        <v>1933.933</v>
      </c>
      <c r="W12" s="22">
        <f t="shared" si="0"/>
        <v>1995.1599999999999</v>
      </c>
      <c r="X12" s="22">
        <f t="shared" si="0"/>
        <v>2011.0320000000002</v>
      </c>
      <c r="Y12" s="22">
        <f t="shared" si="0"/>
        <v>1821.674</v>
      </c>
      <c r="Z12" s="22">
        <f t="shared" si="0"/>
        <v>1928.538</v>
      </c>
      <c r="AA12" s="22">
        <f t="shared" si="0"/>
        <v>1659.2649999999999</v>
      </c>
      <c r="AB12" s="22">
        <f t="shared" si="0"/>
        <v>1611.8980000000001</v>
      </c>
      <c r="AC12" s="22">
        <f t="shared" si="0"/>
        <v>1498.116</v>
      </c>
      <c r="AD12" s="22">
        <f t="shared" si="0"/>
        <v>1515.4389999999999</v>
      </c>
      <c r="AE12" s="22">
        <f t="shared" si="0"/>
        <v>1541.3710000000001</v>
      </c>
      <c r="AF12" s="22">
        <f t="shared" si="0"/>
        <v>1570.614</v>
      </c>
      <c r="AG12" s="22">
        <f t="shared" si="0"/>
        <v>1754.432</v>
      </c>
      <c r="AH12" s="22">
        <f t="shared" si="0"/>
        <v>1939.748</v>
      </c>
      <c r="AI12" s="22">
        <f t="shared" si="0"/>
        <v>2026.7330000000002</v>
      </c>
      <c r="AJ12" s="22">
        <f t="shared" si="0"/>
        <v>2070.681</v>
      </c>
      <c r="AK12" s="22">
        <f t="shared" si="0"/>
        <v>1926.8400000000001</v>
      </c>
      <c r="AL12" s="22">
        <f t="shared" si="0"/>
        <v>1981.741</v>
      </c>
      <c r="AM12" s="22">
        <f t="shared" si="0"/>
        <v>1746.9380000000001</v>
      </c>
      <c r="AN12" s="22">
        <f t="shared" si="0"/>
        <v>1598.0319999999999</v>
      </c>
      <c r="AO12" s="22">
        <f t="shared" si="0"/>
        <v>1496.482</v>
      </c>
      <c r="AP12" s="22">
        <f t="shared" si="0"/>
        <v>1525.277</v>
      </c>
      <c r="AQ12" s="22">
        <f t="shared" si="0"/>
        <v>1516.308</v>
      </c>
      <c r="AR12" s="22">
        <f t="shared" si="0"/>
        <v>1571.29</v>
      </c>
      <c r="AS12" s="22">
        <f t="shared" si="0"/>
        <v>1771.2470000000001</v>
      </c>
      <c r="AT12" s="22">
        <f t="shared" si="0"/>
        <v>1903.0549999999998</v>
      </c>
      <c r="AU12" s="22">
        <f t="shared" si="0"/>
        <v>1991.6469999999999</v>
      </c>
      <c r="AV12" s="22">
        <f t="shared" si="0"/>
        <v>1992.97</v>
      </c>
      <c r="AW12" s="22">
        <f t="shared" si="0"/>
        <v>1781.5189999999998</v>
      </c>
      <c r="AX12" s="22">
        <f t="shared" si="0"/>
        <v>1855.194</v>
      </c>
      <c r="AY12" s="22">
        <f t="shared" si="0"/>
        <v>1592.308</v>
      </c>
      <c r="AZ12" s="22">
        <f t="shared" si="0"/>
        <v>1540.3040000000001</v>
      </c>
      <c r="BA12" s="22">
        <f t="shared" si="0"/>
        <v>1431.7760000000001</v>
      </c>
      <c r="BB12" s="22">
        <f t="shared" si="0"/>
        <v>1455.3220000000001</v>
      </c>
      <c r="BC12" s="22">
        <f t="shared" si="0"/>
        <v>1461.8229999999999</v>
      </c>
      <c r="BD12" s="22">
        <f t="shared" si="0"/>
        <v>1490.607</v>
      </c>
      <c r="BE12" s="22">
        <f t="shared" si="0"/>
        <v>1666.606</v>
      </c>
      <c r="BF12" s="22">
        <f t="shared" si="0"/>
        <v>1818.828</v>
      </c>
      <c r="BG12" s="22">
        <f t="shared" si="0"/>
        <v>1968.6219999999998</v>
      </c>
      <c r="BH12" s="22">
        <f t="shared" si="0"/>
        <v>1998.182</v>
      </c>
      <c r="BI12" s="22">
        <f t="shared" si="0"/>
        <v>1805.028</v>
      </c>
      <c r="BJ12" s="22">
        <f t="shared" si="0"/>
        <v>1844.7019999999998</v>
      </c>
    </row>
    <row r="13" spans="2:62">
      <c r="B13" s="21" t="s">
        <v>121</v>
      </c>
      <c r="C13" s="134">
        <v>1886.8630000000001</v>
      </c>
      <c r="D13" s="134">
        <v>1786.116</v>
      </c>
      <c r="E13" s="134">
        <v>1631.721</v>
      </c>
      <c r="F13" s="134">
        <v>1575.2170000000001</v>
      </c>
      <c r="G13" s="134">
        <v>1665.9079999999999</v>
      </c>
      <c r="H13" s="134">
        <v>1699.9269999999999</v>
      </c>
      <c r="I13" s="134">
        <v>1917.0429999999999</v>
      </c>
      <c r="J13" s="134">
        <v>2112.433</v>
      </c>
      <c r="K13" s="134">
        <v>2231.2089999999998</v>
      </c>
      <c r="L13" s="134">
        <v>2243.194</v>
      </c>
      <c r="M13" s="134">
        <v>2017.3989999999999</v>
      </c>
      <c r="N13" s="134">
        <v>2206.08</v>
      </c>
      <c r="O13" s="134">
        <v>1861.2560000000001</v>
      </c>
      <c r="P13" s="134">
        <v>1766.5809999999999</v>
      </c>
      <c r="Q13" s="134">
        <v>1581.634</v>
      </c>
      <c r="R13" s="134">
        <v>1557.0440000000001</v>
      </c>
      <c r="S13" s="134">
        <v>1631.971</v>
      </c>
      <c r="T13" s="134">
        <v>1644.126</v>
      </c>
      <c r="U13" s="134">
        <v>1843.329</v>
      </c>
      <c r="V13" s="134">
        <v>2033.4649999999999</v>
      </c>
      <c r="W13" s="134">
        <v>2144.2820000000002</v>
      </c>
      <c r="X13" s="134">
        <v>2168.529</v>
      </c>
      <c r="Y13" s="134">
        <v>1948.1489999999999</v>
      </c>
      <c r="Z13" s="134">
        <v>2061.5070000000001</v>
      </c>
      <c r="AA13" s="134">
        <v>1725.58</v>
      </c>
      <c r="AB13" s="134">
        <v>1724.35</v>
      </c>
      <c r="AC13" s="134">
        <v>1595.9870000000001</v>
      </c>
      <c r="AD13" s="134">
        <v>1564.3050000000001</v>
      </c>
      <c r="AE13" s="134">
        <v>1634.8230000000001</v>
      </c>
      <c r="AF13" s="134">
        <v>1655.979</v>
      </c>
      <c r="AG13" s="134">
        <v>1863.221</v>
      </c>
      <c r="AH13" s="134">
        <v>2015.0319999999999</v>
      </c>
      <c r="AI13" s="134">
        <v>2172.087</v>
      </c>
      <c r="AJ13" s="134">
        <v>2215.8069999999998</v>
      </c>
      <c r="AK13" s="134">
        <v>2040.7080000000001</v>
      </c>
      <c r="AL13" s="134">
        <v>2096.9580000000001</v>
      </c>
      <c r="AM13" s="134">
        <v>1886.3019999999999</v>
      </c>
      <c r="AN13" s="134">
        <v>1702.6120000000001</v>
      </c>
      <c r="AO13" s="134">
        <v>1588.6320000000001</v>
      </c>
      <c r="AP13" s="134">
        <v>1597.085</v>
      </c>
      <c r="AQ13" s="134">
        <v>1638.87</v>
      </c>
      <c r="AR13" s="134">
        <v>1672.9290000000001</v>
      </c>
      <c r="AS13" s="134">
        <v>1918.922</v>
      </c>
      <c r="AT13" s="134">
        <v>1997.9570000000001</v>
      </c>
      <c r="AU13" s="134">
        <v>2139.393</v>
      </c>
      <c r="AV13" s="134">
        <v>2153.306</v>
      </c>
      <c r="AW13" s="134">
        <v>1917.635</v>
      </c>
      <c r="AX13" s="134">
        <v>1962.481</v>
      </c>
      <c r="AY13" s="134">
        <v>1703.2</v>
      </c>
      <c r="AZ13" s="134">
        <v>1674.51</v>
      </c>
      <c r="BA13" s="134">
        <v>1513.758</v>
      </c>
      <c r="BB13" s="134">
        <v>1518.6210000000001</v>
      </c>
      <c r="BC13" s="134">
        <v>1580.009</v>
      </c>
      <c r="BD13" s="134">
        <v>1606.94</v>
      </c>
      <c r="BE13" s="134">
        <v>1787.135</v>
      </c>
      <c r="BF13" s="134">
        <v>1924.2380000000001</v>
      </c>
      <c r="BG13" s="134">
        <v>2132.5030000000002</v>
      </c>
      <c r="BH13" s="134">
        <v>2198.6309999999999</v>
      </c>
      <c r="BI13" s="134">
        <v>1944.002</v>
      </c>
      <c r="BJ13" s="134">
        <v>2002.626</v>
      </c>
    </row>
    <row r="14" spans="2:62">
      <c r="B14" s="21" t="s">
        <v>25</v>
      </c>
      <c r="C14" s="134">
        <v>723.73199999999997</v>
      </c>
      <c r="D14" s="134">
        <v>732.39599999999996</v>
      </c>
      <c r="E14" s="134">
        <v>715.928</v>
      </c>
      <c r="F14" s="134">
        <v>696.28899999999999</v>
      </c>
      <c r="G14" s="134">
        <v>728.7</v>
      </c>
      <c r="H14" s="134">
        <v>718.79600000000005</v>
      </c>
      <c r="I14" s="134">
        <v>749.50400000000002</v>
      </c>
      <c r="J14" s="134">
        <v>762.38699999999994</v>
      </c>
      <c r="K14" s="134">
        <v>735.83299999999997</v>
      </c>
      <c r="L14" s="134">
        <v>754.50199999999995</v>
      </c>
      <c r="M14" s="134">
        <v>697.89499999999998</v>
      </c>
      <c r="N14" s="134">
        <v>778.32500000000005</v>
      </c>
      <c r="O14" s="134">
        <v>696.20799999999997</v>
      </c>
      <c r="P14" s="134">
        <v>724.96400000000006</v>
      </c>
      <c r="Q14" s="134">
        <v>694.76599999999996</v>
      </c>
      <c r="R14" s="134">
        <v>693.12400000000002</v>
      </c>
      <c r="S14" s="134">
        <v>712.94299999999998</v>
      </c>
      <c r="T14" s="134">
        <v>700.13</v>
      </c>
      <c r="U14" s="134">
        <v>730.44600000000003</v>
      </c>
      <c r="V14" s="134">
        <v>735.41700000000003</v>
      </c>
      <c r="W14" s="134">
        <v>708.77200000000005</v>
      </c>
      <c r="X14" s="134">
        <v>735.84900000000005</v>
      </c>
      <c r="Y14" s="134">
        <v>691.00400000000002</v>
      </c>
      <c r="Z14" s="134">
        <v>751.96199999999999</v>
      </c>
      <c r="AA14" s="134">
        <v>685.745</v>
      </c>
      <c r="AB14" s="134">
        <v>711.221</v>
      </c>
      <c r="AC14" s="134">
        <v>686.32899999999995</v>
      </c>
      <c r="AD14" s="134">
        <v>678.28099999999995</v>
      </c>
      <c r="AE14" s="134">
        <v>708.93700000000001</v>
      </c>
      <c r="AF14" s="134">
        <v>691.86599999999999</v>
      </c>
      <c r="AG14" s="134">
        <v>742.37900000000002</v>
      </c>
      <c r="AH14" s="134">
        <v>746.07799999999997</v>
      </c>
      <c r="AI14" s="134">
        <v>720.17700000000002</v>
      </c>
      <c r="AJ14" s="134">
        <v>758.40800000000002</v>
      </c>
      <c r="AK14" s="134">
        <v>723.476</v>
      </c>
      <c r="AL14" s="134">
        <v>757.62400000000002</v>
      </c>
      <c r="AM14" s="134">
        <v>727.66399999999999</v>
      </c>
      <c r="AN14" s="134">
        <v>722.17499999999995</v>
      </c>
      <c r="AO14" s="134">
        <v>695.88199999999995</v>
      </c>
      <c r="AP14" s="134">
        <v>703.31299999999999</v>
      </c>
      <c r="AQ14" s="134">
        <v>702.18700000000001</v>
      </c>
      <c r="AR14" s="134">
        <v>701.26300000000003</v>
      </c>
      <c r="AS14" s="134">
        <v>740.81700000000001</v>
      </c>
      <c r="AT14" s="134">
        <v>713.803</v>
      </c>
      <c r="AU14" s="134">
        <v>693.24699999999996</v>
      </c>
      <c r="AV14" s="134">
        <v>721.21100000000001</v>
      </c>
      <c r="AW14" s="134">
        <v>665.27599999999995</v>
      </c>
      <c r="AX14" s="134">
        <v>711.49800000000005</v>
      </c>
      <c r="AY14" s="134">
        <v>655.94200000000001</v>
      </c>
      <c r="AZ14" s="134">
        <v>670.08</v>
      </c>
      <c r="BA14" s="134">
        <v>653.42200000000003</v>
      </c>
      <c r="BB14" s="134">
        <v>659.33199999999999</v>
      </c>
      <c r="BC14" s="134">
        <v>664.76599999999996</v>
      </c>
      <c r="BD14" s="134">
        <v>660.58399999999995</v>
      </c>
      <c r="BE14" s="134">
        <v>693.47400000000005</v>
      </c>
      <c r="BF14" s="134">
        <v>694.31500000000005</v>
      </c>
      <c r="BG14" s="134">
        <v>680.70399999999995</v>
      </c>
      <c r="BH14" s="134">
        <v>706.75800000000004</v>
      </c>
      <c r="BI14" s="134">
        <v>657.48800000000006</v>
      </c>
      <c r="BJ14" s="134">
        <v>718.46699999999998</v>
      </c>
    </row>
    <row r="16" spans="2:62" customFormat="1">
      <c r="B16" s="11" t="s">
        <v>97</v>
      </c>
    </row>
    <row r="17" spans="2:3" customFormat="1">
      <c r="B17" s="11" t="s">
        <v>26</v>
      </c>
    </row>
    <row r="18" spans="2:3" customFormat="1">
      <c r="B18" s="11" t="s">
        <v>15</v>
      </c>
    </row>
    <row r="19" spans="2:3">
      <c r="C19" s="140" t="s">
        <v>129</v>
      </c>
    </row>
  </sheetData>
  <sheetProtection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theme="0"/>
  </sheetPr>
  <dimension ref="A2:CZ26"/>
  <sheetViews>
    <sheetView topLeftCell="C1" workbookViewId="0">
      <selection activeCell="J38" sqref="J38"/>
    </sheetView>
  </sheetViews>
  <sheetFormatPr defaultRowHeight="12.75"/>
  <cols>
    <col min="1" max="1" width="10.125" style="25" hidden="1" customWidth="1"/>
    <col min="2" max="2" width="0.3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-0.3669999999999618</v>
      </c>
      <c r="AM12" s="22">
        <f t="shared" si="0"/>
        <v>-0.35599999999999454</v>
      </c>
      <c r="AN12" s="22">
        <f t="shared" si="0"/>
        <v>-0.36599999999998545</v>
      </c>
      <c r="AO12" s="22">
        <f t="shared" si="0"/>
        <v>-0.36000000000001364</v>
      </c>
      <c r="AP12" s="22">
        <f t="shared" si="0"/>
        <v>-0.38100000000008549</v>
      </c>
      <c r="AQ12" s="22">
        <f t="shared" si="0"/>
        <v>-0.39600000000007185</v>
      </c>
      <c r="AR12" s="22">
        <f t="shared" si="0"/>
        <v>-0.43000000000006366</v>
      </c>
      <c r="AS12" s="22">
        <f t="shared" si="0"/>
        <v>-0.41399999999998727</v>
      </c>
      <c r="AT12" s="22">
        <f t="shared" si="0"/>
        <v>-0.38599999999996726</v>
      </c>
      <c r="AU12" s="22">
        <f t="shared" si="0"/>
        <v>-0.38800000000003365</v>
      </c>
      <c r="AV12" s="22">
        <f t="shared" si="0"/>
        <v>-0.36800000000005184</v>
      </c>
      <c r="AW12" s="22">
        <f t="shared" si="0"/>
        <v>-0.36800000000005184</v>
      </c>
      <c r="AX12" s="22">
        <f t="shared" si="0"/>
        <v>-0.37400000000002365</v>
      </c>
      <c r="AY12" s="22">
        <f t="shared" si="0"/>
        <v>-0.35300000000006548</v>
      </c>
      <c r="AZ12" s="22">
        <f t="shared" si="0"/>
        <v>-0.39299999999991542</v>
      </c>
      <c r="BA12" s="22">
        <f t="shared" si="0"/>
        <v>-0.38999999999998636</v>
      </c>
      <c r="BB12" s="22">
        <f t="shared" si="0"/>
        <v>-0.40999999999996817</v>
      </c>
      <c r="BC12" s="22">
        <f t="shared" si="0"/>
        <v>-0.42799999999999727</v>
      </c>
      <c r="BD12" s="22">
        <f t="shared" si="0"/>
        <v>-0.46100000000001273</v>
      </c>
      <c r="BE12" s="22">
        <f t="shared" si="0"/>
        <v>-0.45000000000004547</v>
      </c>
      <c r="BF12" s="22">
        <f t="shared" si="0"/>
        <v>-0.43700000000001182</v>
      </c>
      <c r="BG12" s="22">
        <f t="shared" si="0"/>
        <v>-0.42300000000000182</v>
      </c>
      <c r="BH12" s="22">
        <f t="shared" si="0"/>
        <v>-0.40699999999992542</v>
      </c>
      <c r="BI12" s="22">
        <f t="shared" si="0"/>
        <v>-0.3910000000000764</v>
      </c>
      <c r="BJ12" s="22">
        <f t="shared" si="0"/>
        <v>-0.41399999999998727</v>
      </c>
      <c r="BK12" s="22">
        <f t="shared" si="0"/>
        <v>-0.39299999999991542</v>
      </c>
      <c r="BL12" s="22">
        <f t="shared" si="0"/>
        <v>-0.44000000000005457</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c r="D14" s="21" t="s">
        <v>25</v>
      </c>
      <c r="E14" s="26">
        <f>'Orig. fully-reconciled - all'!C14-'Revised fully-reconciled - all'!C14</f>
        <v>0</v>
      </c>
      <c r="F14" s="26">
        <f>'Orig. fully-reconciled - all'!D14-'Revised fully-reconciled - all'!D14</f>
        <v>0</v>
      </c>
      <c r="G14" s="26">
        <f>'Orig. fully-reconciled - all'!E14-'Revised fully-reconciled - all'!E14</f>
        <v>0</v>
      </c>
      <c r="H14" s="26">
        <f>'Orig. fully-reconciled - all'!F14-'Revised fully-reconciled - all'!F14</f>
        <v>0</v>
      </c>
      <c r="I14" s="26">
        <f>'Orig. fully-reconciled - all'!G14-'Revised fully-reconciled - all'!G14</f>
        <v>0</v>
      </c>
      <c r="J14" s="26">
        <f>'Orig. fully-reconciled - all'!H14-'Revised fully-reconciled - all'!H14</f>
        <v>0</v>
      </c>
      <c r="K14" s="26">
        <f>'Orig. fully-reconciled - all'!I14-'Revised fully-reconciled - all'!I14</f>
        <v>0</v>
      </c>
      <c r="L14" s="26">
        <f>'Orig. fully-reconciled - all'!J14-'Revised fully-reconciled - all'!J14</f>
        <v>0</v>
      </c>
      <c r="M14" s="26">
        <f>'Orig. fully-reconciled - all'!K14-'Revised fully-reconciled - all'!K14</f>
        <v>0</v>
      </c>
      <c r="N14" s="26">
        <f>'Orig. fully-reconciled - all'!L14-'Revised fully-reconciled - all'!L14</f>
        <v>0</v>
      </c>
      <c r="O14" s="26">
        <f>'Orig. fully-reconciled - all'!M14-'Revised fully-reconciled - all'!M14</f>
        <v>0</v>
      </c>
      <c r="P14" s="26">
        <f>'Orig. fully-reconciled - all'!N14-'Revised fully-reconciled - all'!N14</f>
        <v>0</v>
      </c>
      <c r="Q14" s="26">
        <f>'Orig. fully-reconciled - all'!O14-'Revised fully-reconciled - all'!O14</f>
        <v>0</v>
      </c>
      <c r="R14" s="26">
        <f>'Orig. fully-reconciled - all'!P14-'Revised fully-reconciled - all'!P14</f>
        <v>0</v>
      </c>
      <c r="S14" s="26">
        <f>'Orig. fully-reconciled - all'!Q14-'Revised fully-reconciled - all'!Q14</f>
        <v>0</v>
      </c>
      <c r="T14" s="26">
        <f>'Orig. fully-reconciled - all'!R14-'Revised fully-reconciled - all'!R14</f>
        <v>0</v>
      </c>
      <c r="U14" s="26">
        <f>'Orig. fully-reconciled - all'!S14-'Revised fully-reconciled - all'!S14</f>
        <v>0</v>
      </c>
      <c r="V14" s="26">
        <f>'Orig. fully-reconciled - all'!T14-'Revised fully-reconciled - all'!T14</f>
        <v>0</v>
      </c>
      <c r="W14" s="26">
        <f>'Orig. fully-reconciled - all'!U14-'Revised fully-reconciled - all'!U14</f>
        <v>0</v>
      </c>
      <c r="X14" s="26">
        <f>'Orig. fully-reconciled - all'!V14-'Revised fully-reconciled - all'!V14</f>
        <v>0</v>
      </c>
      <c r="Y14" s="26">
        <f>'Orig. fully-reconciled - all'!W14-'Revised fully-reconciled - all'!W14</f>
        <v>0</v>
      </c>
      <c r="Z14" s="26">
        <f>'Orig. fully-reconciled - all'!X14-'Revised fully-reconciled - all'!X14</f>
        <v>0</v>
      </c>
      <c r="AA14" s="26">
        <f>'Orig. fully-reconciled - all'!Y14-'Revised fully-reconciled - all'!Y14</f>
        <v>0</v>
      </c>
      <c r="AB14" s="26">
        <f>'Orig. fully-reconciled - all'!Z14-'Revised fully-reconciled - all'!Z14</f>
        <v>0</v>
      </c>
      <c r="AC14" s="26">
        <f>'Orig. fully-reconciled - all'!AA14-'Revised fully-reconciled - all'!AA14</f>
        <v>0</v>
      </c>
      <c r="AD14" s="26">
        <f>'Orig. fully-reconciled - all'!AB14-'Revised fully-reconciled - all'!AB14</f>
        <v>0</v>
      </c>
      <c r="AE14" s="26">
        <f>'Orig. fully-reconciled - all'!AC14-'Revised fully-reconciled - all'!AC14</f>
        <v>0</v>
      </c>
      <c r="AF14" s="26">
        <f>'Orig. fully-reconciled - all'!AD14-'Revised fully-reconciled - all'!AD14</f>
        <v>0</v>
      </c>
      <c r="AG14" s="26">
        <f>'Orig. fully-reconciled - all'!AE14-'Revised fully-reconciled - all'!AE14</f>
        <v>0</v>
      </c>
      <c r="AH14" s="26">
        <f>'Orig. fully-reconciled - all'!AF14-'Revised fully-reconciled - all'!AF14</f>
        <v>0</v>
      </c>
      <c r="AI14" s="26">
        <f>'Orig. fully-reconciled - all'!AG14-'Revised fully-reconciled - all'!AG14</f>
        <v>0</v>
      </c>
      <c r="AJ14" s="26">
        <f>'Orig. fully-reconciled - all'!AH14-'Revised fully-reconciled - all'!AH14</f>
        <v>0</v>
      </c>
      <c r="AK14" s="26">
        <f>'Orig. fully-reconciled - all'!AI14-'Revised fully-reconciled - all'!AI14</f>
        <v>0</v>
      </c>
      <c r="AL14" s="26">
        <f>'Orig. fully-reconciled - all'!AJ14-'Revised fully-reconciled - all'!AJ14</f>
        <v>-0.3669999999999618</v>
      </c>
      <c r="AM14" s="26">
        <f>'Orig. fully-reconciled - all'!AK14-'Revised fully-reconciled - all'!AK14</f>
        <v>-0.35599999999999454</v>
      </c>
      <c r="AN14" s="26">
        <f>'Orig. fully-reconciled - all'!AL14-'Revised fully-reconciled - all'!AL14</f>
        <v>-0.36599999999998545</v>
      </c>
      <c r="AO14" s="26">
        <f>'Orig. fully-reconciled - all'!AM14-'Revised fully-reconciled - all'!AM14</f>
        <v>-0.36000000000001364</v>
      </c>
      <c r="AP14" s="26">
        <f>'Orig. fully-reconciled - all'!AN14-'Revised fully-reconciled - all'!AN14</f>
        <v>-0.38100000000008549</v>
      </c>
      <c r="AQ14" s="26">
        <f>'Orig. fully-reconciled - all'!AO14-'Revised fully-reconciled - all'!AO14</f>
        <v>-0.39600000000007185</v>
      </c>
      <c r="AR14" s="26">
        <f>'Orig. fully-reconciled - all'!AP14-'Revised fully-reconciled - all'!AP14</f>
        <v>-0.43000000000006366</v>
      </c>
      <c r="AS14" s="26">
        <f>'Orig. fully-reconciled - all'!AQ14-'Revised fully-reconciled - all'!AQ14</f>
        <v>-0.41399999999998727</v>
      </c>
      <c r="AT14" s="26">
        <f>'Orig. fully-reconciled - all'!AR14-'Revised fully-reconciled - all'!AR14</f>
        <v>-0.38599999999996726</v>
      </c>
      <c r="AU14" s="26">
        <f>'Orig. fully-reconciled - all'!AS14-'Revised fully-reconciled - all'!AS14</f>
        <v>-0.38800000000003365</v>
      </c>
      <c r="AV14" s="26">
        <f>'Orig. fully-reconciled - all'!AT14-'Revised fully-reconciled - all'!AT14</f>
        <v>-0.36800000000005184</v>
      </c>
      <c r="AW14" s="26">
        <f>'Orig. fully-reconciled - all'!AU14-'Revised fully-reconciled - all'!AU14</f>
        <v>-0.36800000000005184</v>
      </c>
      <c r="AX14" s="26">
        <f>'Orig. fully-reconciled - all'!AV14-'Revised fully-reconciled - all'!AV14</f>
        <v>-0.37400000000002365</v>
      </c>
      <c r="AY14" s="26">
        <f>'Orig. fully-reconciled - all'!AW14-'Revised fully-reconciled - all'!AW14</f>
        <v>-0.35300000000006548</v>
      </c>
      <c r="AZ14" s="26">
        <f>'Orig. fully-reconciled - all'!AX14-'Revised fully-reconciled - all'!AX14</f>
        <v>-0.39299999999991542</v>
      </c>
      <c r="BA14" s="26">
        <f>'Orig. fully-reconciled - all'!AY14-'Revised fully-reconciled - all'!AY14</f>
        <v>-0.38999999999998636</v>
      </c>
      <c r="BB14" s="26">
        <f>'Orig. fully-reconciled - all'!AZ14-'Revised fully-reconciled - all'!AZ14</f>
        <v>-0.40999999999996817</v>
      </c>
      <c r="BC14" s="26">
        <f>'Orig. fully-reconciled - all'!BA14-'Revised fully-reconciled - all'!BA14</f>
        <v>-0.42799999999999727</v>
      </c>
      <c r="BD14" s="26">
        <f>'Orig. fully-reconciled - all'!BB14-'Revised fully-reconciled - all'!BB14</f>
        <v>-0.46100000000001273</v>
      </c>
      <c r="BE14" s="26">
        <f>'Orig. fully-reconciled - all'!BC14-'Revised fully-reconciled - all'!BC14</f>
        <v>-0.45000000000004547</v>
      </c>
      <c r="BF14" s="26">
        <f>'Orig. fully-reconciled - all'!BD14-'Revised fully-reconciled - all'!BD14</f>
        <v>-0.43700000000001182</v>
      </c>
      <c r="BG14" s="26">
        <f>'Orig. fully-reconciled - all'!BE14-'Revised fully-reconciled - all'!BE14</f>
        <v>-0.42300000000000182</v>
      </c>
      <c r="BH14" s="26">
        <f>'Orig. fully-reconciled - all'!BF14-'Revised fully-reconciled - all'!BF14</f>
        <v>-0.40699999999992542</v>
      </c>
      <c r="BI14" s="26">
        <f>'Orig. fully-reconciled - all'!BG14-'Revised fully-reconciled - all'!BG14</f>
        <v>-0.3910000000000764</v>
      </c>
      <c r="BJ14" s="26">
        <f>'Orig. fully-reconciled - all'!BH14-'Revised fully-reconciled - all'!BH14</f>
        <v>-0.41399999999998727</v>
      </c>
      <c r="BK14" s="26">
        <f>'Orig. fully-reconciled - all'!BI14-'Revised fully-reconciled - all'!BI14</f>
        <v>-0.39299999999991542</v>
      </c>
      <c r="BL14" s="26">
        <f>'Orig. fully-reconciled - all'!BJ14-'Revised fully-reconciled - all'!BJ14</f>
        <v>-0.44000000000005457</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c r="D16" s="11"/>
    </row>
    <row r="17" spans="1:90" ht="41.25" customHeight="1">
      <c r="D17" s="340" t="s">
        <v>122</v>
      </c>
      <c r="E17" s="347" t="s">
        <v>110</v>
      </c>
      <c r="F17" s="347"/>
      <c r="G17" s="341" t="s">
        <v>29</v>
      </c>
      <c r="H17" s="342"/>
      <c r="I17" s="342"/>
      <c r="J17" s="342"/>
      <c r="K17" s="342"/>
      <c r="L17" s="342"/>
      <c r="M17" s="342"/>
      <c r="N17" s="342"/>
      <c r="O17" s="342"/>
      <c r="P17" s="342"/>
      <c r="Q17" s="343"/>
    </row>
    <row r="18" spans="1:90" ht="25.5" customHeight="1">
      <c r="A18" s="25" t="s">
        <v>30</v>
      </c>
      <c r="B18" s="25" t="s">
        <v>31</v>
      </c>
      <c r="D18" s="340"/>
      <c r="E18" s="127" t="s">
        <v>111</v>
      </c>
      <c r="F18" s="127" t="s">
        <v>112</v>
      </c>
      <c r="G18" s="344"/>
      <c r="H18" s="345"/>
      <c r="I18" s="345"/>
      <c r="J18" s="345"/>
      <c r="K18" s="345"/>
      <c r="L18" s="345"/>
      <c r="M18" s="345"/>
      <c r="N18" s="345"/>
      <c r="O18" s="345"/>
      <c r="P18" s="345"/>
      <c r="Q18" s="346"/>
      <c r="CL18" s="27"/>
    </row>
    <row r="19" spans="1:90">
      <c r="A19" s="25">
        <v>1</v>
      </c>
      <c r="B19" s="25">
        <v>12</v>
      </c>
      <c r="D19" s="28" t="s">
        <v>9</v>
      </c>
      <c r="E19" s="28">
        <f t="shared" ref="E19:E23" ca="1" si="2">SUM(OFFSET(Entry_Anchor,0,A19,1,B19))</f>
        <v>0</v>
      </c>
      <c r="F19" s="28">
        <f t="shared" ref="F19:F23" ca="1" si="3">SUM(OFFSET(NHH_Exit_Anchor,0,A19,1,B19),OFFSET(HH_Exit_Anchor,0,A19,1,B19))</f>
        <v>0</v>
      </c>
      <c r="G19" s="339"/>
      <c r="H19" s="339"/>
      <c r="I19" s="339"/>
      <c r="J19" s="339"/>
      <c r="K19" s="339"/>
      <c r="L19" s="339"/>
      <c r="M19" s="339"/>
      <c r="N19" s="339"/>
      <c r="O19" s="339"/>
      <c r="P19" s="339"/>
      <c r="Q19" s="339"/>
    </row>
    <row r="20" spans="1:90">
      <c r="A20" s="25">
        <f>A19+12</f>
        <v>13</v>
      </c>
      <c r="B20" s="25">
        <v>12</v>
      </c>
      <c r="D20" s="28" t="s">
        <v>10</v>
      </c>
      <c r="E20" s="28">
        <f t="shared" ca="1" si="2"/>
        <v>0</v>
      </c>
      <c r="F20" s="28">
        <f t="shared" ca="1" si="3"/>
        <v>0</v>
      </c>
      <c r="G20" s="339"/>
      <c r="H20" s="339"/>
      <c r="I20" s="339"/>
      <c r="J20" s="339"/>
      <c r="K20" s="339"/>
      <c r="L20" s="339"/>
      <c r="M20" s="339"/>
      <c r="N20" s="339"/>
      <c r="O20" s="339"/>
      <c r="P20" s="339"/>
      <c r="Q20" s="339"/>
    </row>
    <row r="21" spans="1:90">
      <c r="A21" s="25">
        <f t="shared" ref="A21:A23" si="4">A20+12</f>
        <v>25</v>
      </c>
      <c r="B21" s="25">
        <v>12</v>
      </c>
      <c r="D21" s="28" t="s">
        <v>11</v>
      </c>
      <c r="E21" s="28">
        <f t="shared" ca="1" si="2"/>
        <v>0</v>
      </c>
      <c r="F21" s="28">
        <f t="shared" ca="1" si="3"/>
        <v>-1.0889999999999418</v>
      </c>
      <c r="G21" s="339" t="s">
        <v>237</v>
      </c>
      <c r="H21" s="339"/>
      <c r="I21" s="339"/>
      <c r="J21" s="339"/>
      <c r="K21" s="339"/>
      <c r="L21" s="339"/>
      <c r="M21" s="339"/>
      <c r="N21" s="339"/>
      <c r="O21" s="339"/>
      <c r="P21" s="339"/>
      <c r="Q21" s="339"/>
    </row>
    <row r="22" spans="1:90" ht="12.75" customHeight="1">
      <c r="A22" s="25">
        <f t="shared" si="4"/>
        <v>37</v>
      </c>
      <c r="B22" s="25">
        <v>12</v>
      </c>
      <c r="D22" s="28" t="s">
        <v>12</v>
      </c>
      <c r="E22" s="28">
        <f t="shared" ca="1" si="2"/>
        <v>0</v>
      </c>
      <c r="F22" s="28">
        <f t="shared" ca="1" si="3"/>
        <v>-4.6110000000003311</v>
      </c>
      <c r="G22" s="339" t="s">
        <v>237</v>
      </c>
      <c r="H22" s="339"/>
      <c r="I22" s="339"/>
      <c r="J22" s="339"/>
      <c r="K22" s="339"/>
      <c r="L22" s="339"/>
      <c r="M22" s="339"/>
      <c r="N22" s="339"/>
      <c r="O22" s="339"/>
      <c r="P22" s="339"/>
      <c r="Q22" s="339"/>
    </row>
    <row r="23" spans="1:90" ht="12.75" customHeight="1">
      <c r="A23" s="25">
        <f t="shared" si="4"/>
        <v>49</v>
      </c>
      <c r="B23" s="25">
        <v>12</v>
      </c>
      <c r="D23" s="28" t="s">
        <v>13</v>
      </c>
      <c r="E23" s="28">
        <f t="shared" ca="1" si="2"/>
        <v>0</v>
      </c>
      <c r="F23" s="28">
        <f t="shared" ca="1" si="3"/>
        <v>-5.0439999999999827</v>
      </c>
      <c r="G23" s="339" t="s">
        <v>237</v>
      </c>
      <c r="H23" s="339"/>
      <c r="I23" s="339"/>
      <c r="J23" s="339"/>
      <c r="K23" s="339"/>
      <c r="L23" s="339"/>
      <c r="M23" s="339"/>
      <c r="N23" s="339"/>
      <c r="O23" s="339"/>
      <c r="P23" s="339"/>
      <c r="Q23" s="339"/>
    </row>
    <row r="25" spans="1:90">
      <c r="D25" s="123" t="s">
        <v>98</v>
      </c>
    </row>
    <row r="26" spans="1:90">
      <c r="D26" s="123"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theme="0"/>
  </sheetPr>
  <dimension ref="B1:O53"/>
  <sheetViews>
    <sheetView topLeftCell="A25" workbookViewId="0">
      <selection activeCell="E58" sqref="E58"/>
    </sheetView>
  </sheetViews>
  <sheetFormatPr defaultRowHeight="12.75"/>
  <cols>
    <col min="2" max="2" width="12.75" customWidth="1"/>
    <col min="3" max="3" width="16.625" customWidth="1"/>
    <col min="4" max="4" width="16" customWidth="1"/>
    <col min="5" max="5" width="16.625" customWidth="1"/>
    <col min="6" max="7" width="16" customWidth="1"/>
  </cols>
  <sheetData>
    <row r="1" spans="2:7" ht="12.75" customHeight="1">
      <c r="B1" s="1" t="s">
        <v>130</v>
      </c>
      <c r="D1" s="1"/>
    </row>
    <row r="2" spans="2:7">
      <c r="B2" s="1"/>
    </row>
    <row r="3" spans="2:7" ht="25.5">
      <c r="C3" s="352" t="s">
        <v>113</v>
      </c>
      <c r="D3" s="353"/>
      <c r="E3" s="352" t="s">
        <v>131</v>
      </c>
      <c r="F3" s="353"/>
      <c r="G3" s="4" t="s">
        <v>2</v>
      </c>
    </row>
    <row r="4" spans="2:7" ht="12.75" customHeight="1">
      <c r="C4" s="145" t="s">
        <v>101</v>
      </c>
      <c r="D4" s="146" t="s">
        <v>114</v>
      </c>
      <c r="E4" s="145" t="s">
        <v>101</v>
      </c>
      <c r="F4" s="146" t="s">
        <v>114</v>
      </c>
      <c r="G4" s="146" t="s">
        <v>102</v>
      </c>
    </row>
    <row r="5" spans="2:7" ht="12.75" customHeight="1">
      <c r="B5" s="349" t="s">
        <v>13</v>
      </c>
      <c r="C5" s="350"/>
      <c r="D5" s="350"/>
      <c r="E5" s="350"/>
      <c r="F5" s="350"/>
      <c r="G5" s="351"/>
    </row>
    <row r="6" spans="2:7">
      <c r="B6" s="124" t="s">
        <v>103</v>
      </c>
      <c r="C6" s="125"/>
      <c r="D6" s="136">
        <v>476.87599999999998</v>
      </c>
      <c r="E6" s="125"/>
      <c r="F6" s="136">
        <v>477.26100000000002</v>
      </c>
      <c r="G6" s="137">
        <f>F6</f>
        <v>477.26100000000002</v>
      </c>
    </row>
    <row r="7" spans="2:7">
      <c r="B7" s="124" t="s">
        <v>104</v>
      </c>
      <c r="C7" s="125"/>
      <c r="D7" s="136">
        <v>4676.1629999999996</v>
      </c>
      <c r="E7" s="125"/>
      <c r="F7" s="136">
        <v>4742.5429999999997</v>
      </c>
      <c r="G7" s="292">
        <f>'Restatement Apportionment'!E16</f>
        <v>4742.5446989639349</v>
      </c>
    </row>
    <row r="8" spans="2:7">
      <c r="B8" s="124" t="s">
        <v>105</v>
      </c>
      <c r="C8" s="125"/>
      <c r="D8" s="136">
        <v>874.22500000000002</v>
      </c>
      <c r="E8" s="125"/>
      <c r="F8" s="136">
        <v>857.02300000000002</v>
      </c>
      <c r="G8" s="137">
        <f>'Restatement Apportionment'!E17</f>
        <v>878.61102338731575</v>
      </c>
    </row>
    <row r="9" spans="2:7">
      <c r="B9" s="124" t="s">
        <v>106</v>
      </c>
      <c r="C9" s="125"/>
      <c r="D9" s="136">
        <v>1615.463</v>
      </c>
      <c r="E9" s="125"/>
      <c r="F9" s="136">
        <v>1558.742</v>
      </c>
      <c r="G9" s="137">
        <f>'Restatement Apportionment'!E18</f>
        <v>1598.9505040717233</v>
      </c>
    </row>
    <row r="10" spans="2:7">
      <c r="B10" s="124" t="s">
        <v>107</v>
      </c>
      <c r="C10" s="125"/>
      <c r="D10" s="136">
        <v>12678.154</v>
      </c>
      <c r="E10" s="125"/>
      <c r="F10" s="136">
        <v>12443.583000000001</v>
      </c>
      <c r="G10" s="137">
        <f>'Restatement Apportionment'!E19</f>
        <v>12674.176874991452</v>
      </c>
    </row>
    <row r="11" spans="2:7">
      <c r="B11" s="126" t="s">
        <v>50</v>
      </c>
      <c r="C11" s="289">
        <v>21571.154999999999</v>
      </c>
      <c r="D11" s="136">
        <f>SUM(D6:D10)</f>
        <v>20320.881000000001</v>
      </c>
      <c r="E11" s="289">
        <v>21586.17</v>
      </c>
      <c r="F11" s="136">
        <f>SUM(F6:F10)</f>
        <v>20079.152000000002</v>
      </c>
      <c r="G11" s="137">
        <f>SUM(G6:G10)</f>
        <v>20371.544101414427</v>
      </c>
    </row>
    <row r="12" spans="2:7">
      <c r="B12" s="349" t="s">
        <v>12</v>
      </c>
      <c r="C12" s="350"/>
      <c r="D12" s="350"/>
      <c r="E12" s="350"/>
      <c r="F12" s="351"/>
      <c r="G12" s="143"/>
    </row>
    <row r="13" spans="2:7">
      <c r="B13" s="124" t="s">
        <v>103</v>
      </c>
      <c r="C13" s="125"/>
      <c r="D13" s="136">
        <v>610.18600000000004</v>
      </c>
      <c r="E13" s="125"/>
      <c r="F13" s="136">
        <v>610.18600000000004</v>
      </c>
      <c r="G13" s="143"/>
    </row>
    <row r="14" spans="2:7">
      <c r="B14" s="124" t="s">
        <v>104</v>
      </c>
      <c r="C14" s="125"/>
      <c r="D14" s="136">
        <v>4839.6809999999996</v>
      </c>
      <c r="E14" s="125"/>
      <c r="F14" s="136">
        <v>4902.8249999999998</v>
      </c>
      <c r="G14" s="143"/>
    </row>
    <row r="15" spans="2:7">
      <c r="B15" s="124" t="s">
        <v>105</v>
      </c>
      <c r="C15" s="125"/>
      <c r="D15" s="136">
        <v>892.625</v>
      </c>
      <c r="E15" s="125"/>
      <c r="F15" s="136">
        <v>889.08399999999995</v>
      </c>
      <c r="G15" s="143"/>
    </row>
    <row r="16" spans="2:7">
      <c r="B16" s="124" t="s">
        <v>106</v>
      </c>
      <c r="C16" s="125"/>
      <c r="D16" s="136">
        <v>1670.02</v>
      </c>
      <c r="E16" s="125"/>
      <c r="F16" s="136">
        <v>1655.7180000000001</v>
      </c>
      <c r="G16" s="143"/>
    </row>
    <row r="17" spans="2:7">
      <c r="B17" s="124" t="s">
        <v>107</v>
      </c>
      <c r="C17" s="125"/>
      <c r="D17" s="136">
        <v>12780.727000000001</v>
      </c>
      <c r="E17" s="125"/>
      <c r="F17" s="136">
        <v>12696.757</v>
      </c>
      <c r="G17" s="143"/>
    </row>
    <row r="18" spans="2:7">
      <c r="B18" s="126" t="s">
        <v>50</v>
      </c>
      <c r="C18" s="289">
        <v>22179.223000000002</v>
      </c>
      <c r="D18" s="136">
        <f>SUM(D13:D17)</f>
        <v>20793.239000000001</v>
      </c>
      <c r="E18" s="289">
        <v>22176.12</v>
      </c>
      <c r="F18" s="136">
        <f>SUM(F13:F17)</f>
        <v>20754.57</v>
      </c>
      <c r="G18" s="143"/>
    </row>
    <row r="19" spans="2:7">
      <c r="B19" s="349" t="s">
        <v>11</v>
      </c>
      <c r="C19" s="350"/>
      <c r="D19" s="350"/>
      <c r="E19" s="350"/>
      <c r="F19" s="351"/>
      <c r="G19" s="143"/>
    </row>
    <row r="20" spans="2:7">
      <c r="B20" s="124" t="s">
        <v>103</v>
      </c>
      <c r="C20" s="125"/>
      <c r="D20" s="136">
        <v>600.404</v>
      </c>
      <c r="E20" s="125"/>
      <c r="F20" s="136">
        <v>600.404</v>
      </c>
      <c r="G20" s="143"/>
    </row>
    <row r="21" spans="2:7">
      <c r="B21" s="124" t="s">
        <v>104</v>
      </c>
      <c r="C21" s="125"/>
      <c r="D21" s="136">
        <v>4964.4859999999999</v>
      </c>
      <c r="E21" s="125"/>
      <c r="F21" s="136">
        <v>4962.1170000000002</v>
      </c>
      <c r="G21" s="143"/>
    </row>
    <row r="22" spans="2:7">
      <c r="B22" s="124" t="s">
        <v>105</v>
      </c>
      <c r="C22" s="125"/>
      <c r="D22" s="136">
        <v>914.029</v>
      </c>
      <c r="E22" s="125"/>
      <c r="F22" s="136">
        <v>914.02599999999995</v>
      </c>
      <c r="G22" s="143"/>
    </row>
    <row r="23" spans="2:7">
      <c r="B23" s="124" t="s">
        <v>106</v>
      </c>
      <c r="C23" s="125"/>
      <c r="D23" s="136">
        <v>1716.655</v>
      </c>
      <c r="E23" s="125"/>
      <c r="F23" s="136">
        <v>1716.6510000000001</v>
      </c>
      <c r="G23" s="143"/>
    </row>
    <row r="24" spans="2:7">
      <c r="B24" s="124" t="s">
        <v>107</v>
      </c>
      <c r="C24" s="125"/>
      <c r="D24" s="136">
        <v>12927.924999999999</v>
      </c>
      <c r="E24" s="125"/>
      <c r="F24" s="136">
        <v>12904.768</v>
      </c>
      <c r="G24" s="143"/>
    </row>
    <row r="25" spans="2:7">
      <c r="B25" s="126" t="s">
        <v>50</v>
      </c>
      <c r="C25" s="289">
        <v>22300.655999999999</v>
      </c>
      <c r="D25" s="136">
        <f>SUM(D20:D24)</f>
        <v>21123.499</v>
      </c>
      <c r="E25" s="289">
        <v>22304.84</v>
      </c>
      <c r="F25" s="136">
        <f>SUM(F20:F24)</f>
        <v>21097.966</v>
      </c>
      <c r="G25" s="143"/>
    </row>
    <row r="26" spans="2:7">
      <c r="B26" s="349" t="s">
        <v>10</v>
      </c>
      <c r="C26" s="350"/>
      <c r="D26" s="350"/>
      <c r="E26" s="350"/>
      <c r="F26" s="351"/>
      <c r="G26" s="143"/>
    </row>
    <row r="27" spans="2:7">
      <c r="B27" s="124" t="s">
        <v>103</v>
      </c>
      <c r="C27" s="125"/>
      <c r="D27" s="136">
        <v>625.43700000000001</v>
      </c>
      <c r="E27" s="125"/>
      <c r="F27" s="136">
        <v>625.43700000000001</v>
      </c>
      <c r="G27" s="143"/>
    </row>
    <row r="28" spans="2:7">
      <c r="B28" s="124" t="s">
        <v>104</v>
      </c>
      <c r="C28" s="125"/>
      <c r="D28" s="136">
        <v>4862.9920000000002</v>
      </c>
      <c r="E28" s="125"/>
      <c r="F28" s="136">
        <v>4875.8980000000001</v>
      </c>
      <c r="G28" s="143"/>
    </row>
    <row r="29" spans="2:7">
      <c r="B29" s="124" t="s">
        <v>105</v>
      </c>
      <c r="C29" s="125"/>
      <c r="D29" s="136">
        <v>921.19899999999996</v>
      </c>
      <c r="E29" s="125"/>
      <c r="F29" s="136">
        <v>921.19899999999996</v>
      </c>
      <c r="G29" s="143"/>
    </row>
    <row r="30" spans="2:7">
      <c r="B30" s="124" t="s">
        <v>106</v>
      </c>
      <c r="C30" s="125"/>
      <c r="D30" s="136">
        <v>1701.5229999999999</v>
      </c>
      <c r="E30" s="125"/>
      <c r="F30" s="136">
        <v>1701.5229999999999</v>
      </c>
      <c r="G30" s="143"/>
    </row>
    <row r="31" spans="2:7">
      <c r="B31" s="124" t="s">
        <v>107</v>
      </c>
      <c r="C31" s="125"/>
      <c r="D31" s="136">
        <v>12834.38</v>
      </c>
      <c r="E31" s="125"/>
      <c r="F31" s="136">
        <v>12821.781000000001</v>
      </c>
      <c r="G31" s="143"/>
    </row>
    <row r="32" spans="2:7">
      <c r="B32" s="126" t="s">
        <v>50</v>
      </c>
      <c r="C32" s="289">
        <v>22243.132000000001</v>
      </c>
      <c r="D32" s="136">
        <f>SUM(D27:D31)</f>
        <v>20945.530999999999</v>
      </c>
      <c r="E32" s="289">
        <v>22241.87</v>
      </c>
      <c r="F32" s="136">
        <f>SUM(F27:F31)</f>
        <v>20945.838</v>
      </c>
      <c r="G32" s="143"/>
    </row>
    <row r="33" spans="2:15">
      <c r="B33" s="349" t="s">
        <v>9</v>
      </c>
      <c r="C33" s="350"/>
      <c r="D33" s="350"/>
      <c r="E33" s="350"/>
      <c r="F33" s="351"/>
      <c r="G33" s="143"/>
    </row>
    <row r="34" spans="2:15">
      <c r="B34" s="124" t="s">
        <v>103</v>
      </c>
      <c r="C34" s="125"/>
      <c r="D34" s="136">
        <v>659.70399999999995</v>
      </c>
      <c r="E34" s="125"/>
      <c r="F34" s="136">
        <v>659.70399999999995</v>
      </c>
      <c r="G34" s="143"/>
    </row>
    <row r="35" spans="2:15">
      <c r="B35" s="124" t="s">
        <v>104</v>
      </c>
      <c r="C35" s="125"/>
      <c r="D35" s="136">
        <v>4971.0929999999998</v>
      </c>
      <c r="E35" s="125"/>
      <c r="F35" s="136">
        <v>4976.0129999999999</v>
      </c>
      <c r="G35" s="143"/>
    </row>
    <row r="36" spans="2:15">
      <c r="B36" s="124" t="s">
        <v>105</v>
      </c>
      <c r="C36" s="125"/>
      <c r="D36" s="136">
        <v>988.63499999999999</v>
      </c>
      <c r="E36" s="125"/>
      <c r="F36" s="136">
        <v>988.63499999999999</v>
      </c>
      <c r="G36" s="143"/>
    </row>
    <row r="37" spans="2:15">
      <c r="B37" s="124" t="s">
        <v>106</v>
      </c>
      <c r="C37" s="125"/>
      <c r="D37" s="136">
        <v>1958.884</v>
      </c>
      <c r="E37" s="125"/>
      <c r="F37" s="136">
        <v>1958.884</v>
      </c>
      <c r="G37" s="143"/>
    </row>
    <row r="38" spans="2:15">
      <c r="B38" s="124" t="s">
        <v>107</v>
      </c>
      <c r="C38" s="125"/>
      <c r="D38" s="136">
        <v>13085.897999999999</v>
      </c>
      <c r="E38" s="125"/>
      <c r="F38" s="136">
        <v>13080.984</v>
      </c>
      <c r="G38" s="143"/>
    </row>
    <row r="39" spans="2:15">
      <c r="B39" s="126" t="s">
        <v>50</v>
      </c>
      <c r="C39" s="289">
        <v>22970.960999999999</v>
      </c>
      <c r="D39" s="136">
        <f>SUM(D34:D38)</f>
        <v>21664.214</v>
      </c>
      <c r="E39" s="289">
        <v>22973.11</v>
      </c>
      <c r="F39" s="136">
        <f>SUM(F34:F38)</f>
        <v>21664.22</v>
      </c>
      <c r="G39" s="143"/>
    </row>
    <row r="40" spans="2:15">
      <c r="B40" s="141"/>
      <c r="C40" s="142"/>
      <c r="D40" s="142"/>
      <c r="E40" s="142"/>
      <c r="F40" s="142"/>
      <c r="G40" s="144"/>
    </row>
    <row r="41" spans="2:15">
      <c r="B41" s="11" t="s">
        <v>115</v>
      </c>
    </row>
    <row r="42" spans="2:15">
      <c r="B42" s="11" t="s">
        <v>132</v>
      </c>
    </row>
    <row r="43" spans="2:15">
      <c r="B43" s="11" t="s">
        <v>116</v>
      </c>
    </row>
    <row r="44" spans="2:15">
      <c r="B44" s="11"/>
    </row>
    <row r="45" spans="2:15">
      <c r="B45" s="11" t="s">
        <v>117</v>
      </c>
    </row>
    <row r="47" spans="2:15" ht="25.5" customHeight="1">
      <c r="B47" s="340" t="s">
        <v>122</v>
      </c>
      <c r="C47" s="347" t="s">
        <v>110</v>
      </c>
      <c r="D47" s="347"/>
      <c r="E47" s="341" t="s">
        <v>29</v>
      </c>
      <c r="F47" s="342"/>
      <c r="G47" s="342"/>
      <c r="H47" s="342"/>
      <c r="I47" s="342"/>
      <c r="J47" s="342"/>
      <c r="K47" s="342"/>
      <c r="L47" s="342"/>
      <c r="M47" s="342"/>
      <c r="N47" s="342"/>
      <c r="O47" s="343"/>
    </row>
    <row r="48" spans="2:15">
      <c r="B48" s="340"/>
      <c r="C48" s="147" t="s">
        <v>111</v>
      </c>
      <c r="D48" s="147" t="s">
        <v>112</v>
      </c>
      <c r="E48" s="344"/>
      <c r="F48" s="345"/>
      <c r="G48" s="345"/>
      <c r="H48" s="345"/>
      <c r="I48" s="345"/>
      <c r="J48" s="345"/>
      <c r="K48" s="345"/>
      <c r="L48" s="345"/>
      <c r="M48" s="345"/>
      <c r="N48" s="345"/>
      <c r="O48" s="346"/>
    </row>
    <row r="49" spans="2:15" ht="12.75" customHeight="1">
      <c r="B49" s="79" t="s">
        <v>13</v>
      </c>
      <c r="C49" s="28">
        <f>E11-C11</f>
        <v>15.014999999999418</v>
      </c>
      <c r="D49" s="28">
        <f>D11-F11</f>
        <v>241.72899999999936</v>
      </c>
      <c r="E49" s="348" t="s">
        <v>244</v>
      </c>
      <c r="F49" s="348"/>
      <c r="G49" s="348"/>
      <c r="H49" s="348"/>
      <c r="I49" s="348"/>
      <c r="J49" s="348"/>
      <c r="K49" s="348"/>
      <c r="L49" s="348"/>
      <c r="M49" s="348"/>
      <c r="N49" s="348"/>
      <c r="O49" s="348"/>
    </row>
    <row r="50" spans="2:15" ht="12.75" customHeight="1">
      <c r="B50" s="79" t="s">
        <v>12</v>
      </c>
      <c r="C50" s="79">
        <f>E18-C18</f>
        <v>-3.103000000002794</v>
      </c>
      <c r="D50" s="79">
        <f>D18-F18</f>
        <v>38.669000000001688</v>
      </c>
      <c r="E50" s="339" t="s">
        <v>245</v>
      </c>
      <c r="F50" s="339"/>
      <c r="G50" s="339"/>
      <c r="H50" s="339"/>
      <c r="I50" s="339"/>
      <c r="J50" s="339"/>
      <c r="K50" s="339"/>
      <c r="L50" s="339"/>
      <c r="M50" s="339"/>
      <c r="N50" s="339"/>
      <c r="O50" s="339"/>
    </row>
    <row r="51" spans="2:15" ht="12.75" customHeight="1">
      <c r="B51" s="79" t="s">
        <v>11</v>
      </c>
      <c r="C51" s="79">
        <f>E25-C25</f>
        <v>4.1840000000011059</v>
      </c>
      <c r="D51" s="79">
        <f>D25-F25</f>
        <v>25.532999999999447</v>
      </c>
      <c r="E51" s="348" t="s">
        <v>244</v>
      </c>
      <c r="F51" s="348"/>
      <c r="G51" s="348"/>
      <c r="H51" s="348"/>
      <c r="I51" s="348"/>
      <c r="J51" s="348"/>
      <c r="K51" s="348"/>
      <c r="L51" s="348"/>
      <c r="M51" s="348"/>
      <c r="N51" s="348"/>
      <c r="O51" s="348"/>
    </row>
    <row r="52" spans="2:15">
      <c r="B52" s="79" t="s">
        <v>10</v>
      </c>
      <c r="C52" s="79">
        <f>E32-C32</f>
        <v>-1.2620000000024447</v>
      </c>
      <c r="D52" s="79">
        <f>D32-F32</f>
        <v>-0.30700000000069849</v>
      </c>
      <c r="E52" s="339" t="s">
        <v>245</v>
      </c>
      <c r="F52" s="339"/>
      <c r="G52" s="339"/>
      <c r="H52" s="339"/>
      <c r="I52" s="339"/>
      <c r="J52" s="339"/>
      <c r="K52" s="339"/>
      <c r="L52" s="339"/>
      <c r="M52" s="339"/>
      <c r="N52" s="339"/>
      <c r="O52" s="339"/>
    </row>
    <row r="53" spans="2:15">
      <c r="B53" s="79" t="s">
        <v>9</v>
      </c>
      <c r="C53" s="79">
        <f>E39-C39</f>
        <v>2.1490000000012515</v>
      </c>
      <c r="D53" s="79">
        <f>D39-F39</f>
        <v>-6.0000000012223609E-3</v>
      </c>
      <c r="E53" s="339" t="s">
        <v>245</v>
      </c>
      <c r="F53" s="339"/>
      <c r="G53" s="339"/>
      <c r="H53" s="339"/>
      <c r="I53" s="339"/>
      <c r="J53" s="339"/>
      <c r="K53" s="339"/>
      <c r="L53" s="339"/>
      <c r="M53" s="339"/>
      <c r="N53" s="339"/>
      <c r="O53" s="339"/>
    </row>
  </sheetData>
  <sheetProtection sheet="1" objects="1" scenarios="1"/>
  <mergeCells count="15">
    <mergeCell ref="B26:F26"/>
    <mergeCell ref="B33:F33"/>
    <mergeCell ref="C3:D3"/>
    <mergeCell ref="E3:F3"/>
    <mergeCell ref="B5:G5"/>
    <mergeCell ref="B12:F12"/>
    <mergeCell ref="B19:F19"/>
    <mergeCell ref="E50:O50"/>
    <mergeCell ref="E51:O51"/>
    <mergeCell ref="E52:O52"/>
    <mergeCell ref="E53:O53"/>
    <mergeCell ref="B47:B48"/>
    <mergeCell ref="C47:D47"/>
    <mergeCell ref="E47:O48"/>
    <mergeCell ref="E49:O49"/>
  </mergeCells>
  <pageMargins left="0.70866141732283472" right="0.70866141732283472" top="0.74803149606299213" bottom="0.74803149606299213" header="0.31496062992125984" footer="0.31496062992125984"/>
  <pageSetup paperSize="9" scale="94" orientation="landscape" r:id="rId1"/>
  <rowBreaks count="1" manualBreakCount="1">
    <brk id="39" max="16383" man="1"/>
  </rowBreaks>
</worksheet>
</file>

<file path=xl/worksheets/sheet7.xml><?xml version="1.0" encoding="utf-8"?>
<worksheet xmlns="http://schemas.openxmlformats.org/spreadsheetml/2006/main" xmlns:r="http://schemas.openxmlformats.org/officeDocument/2006/relationships">
  <sheetPr>
    <tabColor rgb="FFFFFF00"/>
  </sheetPr>
  <dimension ref="B2:CX17"/>
  <sheetViews>
    <sheetView workbookViewId="0">
      <selection activeCell="AT4" sqref="AT4"/>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4">
        <f>'SPD DF (July 13) Source'!C6</f>
        <v>1031.2570000000001</v>
      </c>
      <c r="D3" s="134">
        <f>'SPD DF (July 13) Source'!D6</f>
        <v>951.59299999999996</v>
      </c>
      <c r="E3" s="134">
        <f>'SPD DF (July 13) Source'!E6</f>
        <v>840.43100000000004</v>
      </c>
      <c r="F3" s="134">
        <f>'SPD DF (July 13) Source'!F6</f>
        <v>846.78399999999999</v>
      </c>
      <c r="G3" s="134">
        <f>'SPD DF (July 13) Source'!G6</f>
        <v>838.41800000000001</v>
      </c>
      <c r="H3" s="134">
        <f>'SPD DF (July 13) Source'!H6</f>
        <v>883.26700000000005</v>
      </c>
      <c r="I3" s="134">
        <f>'SPD DF (July 13) Source'!I6</f>
        <v>1076.4670000000001</v>
      </c>
      <c r="J3" s="134">
        <f>'SPD DF (July 13) Source'!J6</f>
        <v>1308.153</v>
      </c>
      <c r="K3" s="134">
        <f>'SPD DF (July 13) Source'!K6</f>
        <v>1403.2950000000001</v>
      </c>
      <c r="L3" s="134">
        <f>'SPD DF (July 13) Source'!L6</f>
        <v>1391.799</v>
      </c>
      <c r="M3" s="134">
        <f>'SPD DF (July 13) Source'!M6</f>
        <v>1214.127</v>
      </c>
      <c r="N3" s="134">
        <f>'SPD DF (July 13) Source'!N6</f>
        <v>1306.8330000000001</v>
      </c>
      <c r="O3" s="134">
        <f>'SPD DF (July 13) Source'!O6</f>
        <v>1034.107</v>
      </c>
      <c r="P3" s="134">
        <f>'SPD DF (July 13) Source'!P6</f>
        <v>907.74099999999999</v>
      </c>
      <c r="Q3" s="134">
        <f>'SPD DF (July 13) Source'!Q6</f>
        <v>839.86400000000003</v>
      </c>
      <c r="R3" s="134">
        <f>'SPD DF (July 13) Source'!R6</f>
        <v>837.87699999999995</v>
      </c>
      <c r="S3" s="134">
        <f>'SPD DF (July 13) Source'!S6</f>
        <v>843.22500000000002</v>
      </c>
      <c r="T3" s="134">
        <f>'SPD DF (July 13) Source'!T6</f>
        <v>878.71699999999998</v>
      </c>
      <c r="U3" s="134">
        <f>'SPD DF (July 13) Source'!U6</f>
        <v>1055.0640000000001</v>
      </c>
      <c r="V3" s="134">
        <f>'SPD DF (July 13) Source'!V6</f>
        <v>1231.6189999999999</v>
      </c>
      <c r="W3" s="134">
        <f>'SPD DF (July 13) Source'!W6</f>
        <v>1300.5519999999999</v>
      </c>
      <c r="X3" s="134">
        <f>'SPD DF (July 13) Source'!X6</f>
        <v>1277.511</v>
      </c>
      <c r="Y3" s="134">
        <f>'SPD DF (July 13) Source'!Y6</f>
        <v>1134.643</v>
      </c>
      <c r="Z3" s="134">
        <f>'SPD DF (July 13) Source'!Z6</f>
        <v>1188.722</v>
      </c>
      <c r="AA3" s="134">
        <f>'SPD DF (July 13) Source'!AA6</f>
        <v>980.78800000000001</v>
      </c>
      <c r="AB3" s="134">
        <f>'SPD DF (July 13) Source'!AB6</f>
        <v>892.55600000000004</v>
      </c>
      <c r="AC3" s="134">
        <f>'SPD DF (July 13) Source'!AC6</f>
        <v>790.20899999999995</v>
      </c>
      <c r="AD3" s="134">
        <f>'SPD DF (July 13) Source'!AD6</f>
        <v>817.26300000000003</v>
      </c>
      <c r="AE3" s="134">
        <f>'SPD DF (July 13) Source'!AE6</f>
        <v>819.32299999999998</v>
      </c>
      <c r="AF3" s="134">
        <f>'SPD DF (July 13) Source'!AF6</f>
        <v>879.17200000000003</v>
      </c>
      <c r="AG3" s="134">
        <f>'SPD DF (July 13) Source'!AG6</f>
        <v>1027.106</v>
      </c>
      <c r="AH3" s="134">
        <f>'SPD DF (July 13) Source'!AH6</f>
        <v>1225.9010000000001</v>
      </c>
      <c r="AI3" s="134">
        <f>'SPD DF (July 13) Source'!AI6</f>
        <v>1343.2090000000001</v>
      </c>
      <c r="AJ3" s="134">
        <f>'SPD DF (July 13) Source'!AJ6</f>
        <v>1344.232</v>
      </c>
      <c r="AK3" s="134">
        <f>'SPD DF (July 13) Source'!AK6</f>
        <v>1223.8040000000001</v>
      </c>
      <c r="AL3" s="134">
        <f>'SPD DF (July 13) Source'!AL6</f>
        <v>1233.6479999999999</v>
      </c>
      <c r="AM3" s="134">
        <f>'SPD DF (July 13) Source'!AM6</f>
        <v>1013.846</v>
      </c>
      <c r="AN3" s="134">
        <f>'SPD DF (July 13) Source'!AN6</f>
        <v>860.19200000000001</v>
      </c>
      <c r="AO3" s="134">
        <f>'SPD DF (July 13) Source'!AO6</f>
        <v>784.87699999999995</v>
      </c>
      <c r="AP3" s="134">
        <f>'SPD DF (July 13) Source'!AP6</f>
        <v>811.78899999999999</v>
      </c>
      <c r="AQ3" s="134">
        <f>'SPD DF (July 13) Source'!AQ6</f>
        <v>813.59400000000005</v>
      </c>
      <c r="AR3" s="134">
        <f>'SPD DF (July 13) Source'!AR6</f>
        <v>877.83199999999999</v>
      </c>
      <c r="AS3" s="134">
        <f>'SPD DF (July 13) Source'!AS6</f>
        <v>1059.8889999999999</v>
      </c>
      <c r="AT3" s="134">
        <f>'SPD DF (July 13) Source'!AT6</f>
        <v>1244.5350000000001</v>
      </c>
      <c r="AU3" s="134">
        <f>'SPD DF (July 13) Source'!AU6</f>
        <v>1374.761</v>
      </c>
      <c r="AV3" s="134">
        <f>'SPD DF (July 13) Source'!AV6</f>
        <v>1345.7339999999999</v>
      </c>
      <c r="AW3" s="134">
        <f>'SPD DF (July 13) Source'!AW6</f>
        <v>1174.241</v>
      </c>
      <c r="AX3" s="134">
        <f>'SPD DF (July 13) Source'!AX6</f>
        <v>1192.7660000000001</v>
      </c>
      <c r="AY3" s="134">
        <f>'SPD DF (July 13) Source'!AY6</f>
        <v>959.976</v>
      </c>
      <c r="AZ3" s="134">
        <f>'SPD DF (July 13) Source'!AZ6</f>
        <v>878.32799999999997</v>
      </c>
      <c r="BA3" s="134">
        <f>'SPD DF (July 13) Source'!BA6</f>
        <v>783.72299999999996</v>
      </c>
      <c r="BB3" s="134">
        <f>'SPD DF (July 13) Source'!BB6</f>
        <v>800.19500000000005</v>
      </c>
      <c r="BC3" s="134">
        <f>'SPD DF (July 13) Source'!BC6</f>
        <v>796.60699999999997</v>
      </c>
      <c r="BD3" s="134">
        <f>'SPD DF (July 13) Source'!BD6</f>
        <v>837.56299999999999</v>
      </c>
      <c r="BE3" s="134">
        <f>'SPD DF (July 13) Source'!BE6</f>
        <v>995.721</v>
      </c>
      <c r="BF3" s="134">
        <f>'SPD DF (July 13) Source'!BF6</f>
        <v>1161.643</v>
      </c>
      <c r="BG3" s="134">
        <f>'SPD DF (July 13) Source'!BG6</f>
        <v>1326.7560000000001</v>
      </c>
      <c r="BH3" s="134">
        <f>'SPD DF (July 13) Source'!BH6</f>
        <v>1325.615</v>
      </c>
      <c r="BI3" s="134">
        <f>'SPD DF (July 13) Source'!BI6</f>
        <v>1177.5630000000001</v>
      </c>
      <c r="BJ3" s="134">
        <f>'SPD DF (July 13) Source'!BJ6</f>
        <v>1151.8119999999999</v>
      </c>
      <c r="BK3" s="134"/>
      <c r="BL3" s="134"/>
      <c r="BM3" s="134"/>
      <c r="BN3" s="134"/>
      <c r="BO3" s="134"/>
      <c r="BP3" s="134"/>
      <c r="BQ3" s="134"/>
      <c r="BR3" s="134"/>
      <c r="BS3" s="134"/>
      <c r="BT3" s="134"/>
      <c r="BU3" s="134"/>
      <c r="BV3" s="134"/>
      <c r="BW3" s="134"/>
      <c r="BX3" s="134"/>
      <c r="BY3" s="134"/>
      <c r="BZ3" s="134"/>
      <c r="CA3" s="134"/>
      <c r="CB3" s="134"/>
      <c r="CC3" s="134"/>
      <c r="CD3" s="134"/>
      <c r="CE3" s="134"/>
      <c r="CF3" s="134"/>
      <c r="CG3" s="134"/>
      <c r="CH3" s="134"/>
      <c r="CI3" s="134"/>
      <c r="CJ3" s="134"/>
      <c r="CK3" s="134"/>
      <c r="CL3" s="134"/>
      <c r="CM3" s="134"/>
      <c r="CN3" s="134"/>
      <c r="CO3" s="134"/>
      <c r="CP3" s="134"/>
      <c r="CQ3" s="134"/>
      <c r="CR3" s="134"/>
      <c r="CS3" s="134"/>
      <c r="CT3" s="134"/>
      <c r="CU3" s="134"/>
      <c r="CV3" s="134"/>
      <c r="CW3" s="134"/>
      <c r="CX3" s="134"/>
    </row>
    <row r="4" spans="2:102">
      <c r="B4" s="15" t="s">
        <v>18</v>
      </c>
      <c r="C4" s="134">
        <f>'SPD DF (July 13) Source'!C7</f>
        <v>1034.6510000000001</v>
      </c>
      <c r="D4" s="134">
        <f>'SPD DF (July 13) Source'!D7</f>
        <v>955.721</v>
      </c>
      <c r="E4" s="134">
        <f>'SPD DF (July 13) Source'!E7</f>
        <v>840.95699999999999</v>
      </c>
      <c r="F4" s="134">
        <f>'SPD DF (July 13) Source'!F7</f>
        <v>844.55700000000002</v>
      </c>
      <c r="G4" s="134">
        <f>'SPD DF (July 13) Source'!G7</f>
        <v>838.60799999999995</v>
      </c>
      <c r="H4" s="134">
        <f>'SPD DF (July 13) Source'!H7</f>
        <v>883.34100000000001</v>
      </c>
      <c r="I4" s="134">
        <f>'SPD DF (July 13) Source'!I7</f>
        <v>1074.548</v>
      </c>
      <c r="J4" s="134">
        <f>'SPD DF (July 13) Source'!J7</f>
        <v>1301.924</v>
      </c>
      <c r="K4" s="134">
        <f>'SPD DF (July 13) Source'!K7</f>
        <v>1393.4860000000001</v>
      </c>
      <c r="L4" s="134">
        <f>'SPD DF (July 13) Source'!L7</f>
        <v>1380.9949999999999</v>
      </c>
      <c r="M4" s="134">
        <f>'SPD DF (July 13) Source'!M7</f>
        <v>1208.258</v>
      </c>
      <c r="N4" s="134">
        <f>'SPD DF (July 13) Source'!N7</f>
        <v>1302.615</v>
      </c>
      <c r="O4" s="134">
        <f>'SPD DF (July 13) Source'!O7</f>
        <v>1034.789</v>
      </c>
      <c r="P4" s="134">
        <f>'SPD DF (July 13) Source'!P7</f>
        <v>913.12099999999998</v>
      </c>
      <c r="Q4" s="134">
        <f>'SPD DF (July 13) Source'!Q7</f>
        <v>840.41399999999999</v>
      </c>
      <c r="R4" s="134">
        <f>'SPD DF (July 13) Source'!R7</f>
        <v>833.35400000000004</v>
      </c>
      <c r="S4" s="134">
        <f>'SPD DF (July 13) Source'!S7</f>
        <v>839.673</v>
      </c>
      <c r="T4" s="134">
        <f>'SPD DF (July 13) Source'!T7</f>
        <v>874.01099999999997</v>
      </c>
      <c r="U4" s="134">
        <f>'SPD DF (July 13) Source'!U7</f>
        <v>1051.2429999999999</v>
      </c>
      <c r="V4" s="134">
        <f>'SPD DF (July 13) Source'!V7</f>
        <v>1216.43</v>
      </c>
      <c r="W4" s="134">
        <f>'SPD DF (July 13) Source'!W7</f>
        <v>1294.4100000000001</v>
      </c>
      <c r="X4" s="134">
        <f>'SPD DF (July 13) Source'!X7</f>
        <v>1277.4179999999999</v>
      </c>
      <c r="Y4" s="134">
        <f>'SPD DF (July 13) Source'!Y7</f>
        <v>1136.587</v>
      </c>
      <c r="Z4" s="134">
        <f>'SPD DF (July 13) Source'!Z7</f>
        <v>1187.902</v>
      </c>
      <c r="AA4" s="134">
        <f>'SPD DF (July 13) Source'!AA7</f>
        <v>979.78499999999997</v>
      </c>
      <c r="AB4" s="134">
        <f>'SPD DF (July 13) Source'!AB7</f>
        <v>893.86800000000005</v>
      </c>
      <c r="AC4" s="134">
        <f>'SPD DF (July 13) Source'!AC7</f>
        <v>795.89099999999996</v>
      </c>
      <c r="AD4" s="134">
        <f>'SPD DF (July 13) Source'!AD7</f>
        <v>824.41200000000003</v>
      </c>
      <c r="AE4" s="134">
        <f>'SPD DF (July 13) Source'!AE7</f>
        <v>826.27</v>
      </c>
      <c r="AF4" s="134">
        <f>'SPD DF (July 13) Source'!AF7</f>
        <v>883.61099999999999</v>
      </c>
      <c r="AG4" s="134">
        <f>'SPD DF (July 13) Source'!AG7</f>
        <v>1029.588</v>
      </c>
      <c r="AH4" s="134">
        <f>'SPD DF (July 13) Source'!AH7</f>
        <v>1219.9949999999999</v>
      </c>
      <c r="AI4" s="134">
        <f>'SPD DF (July 13) Source'!AI7</f>
        <v>1335.4570000000001</v>
      </c>
      <c r="AJ4" s="134">
        <f>'SPD DF (July 13) Source'!AJ7</f>
        <v>1335.0830000000001</v>
      </c>
      <c r="AK4" s="134">
        <f>'SPD DF (July 13) Source'!AK7</f>
        <v>1216.5889999999999</v>
      </c>
      <c r="AL4" s="134">
        <f>'SPD DF (July 13) Source'!AL7</f>
        <v>1228.9770000000001</v>
      </c>
      <c r="AM4" s="134">
        <f>'SPD DF (July 13) Source'!AM7</f>
        <v>1013.928</v>
      </c>
      <c r="AN4" s="134">
        <f>'SPD DF (July 13) Source'!AN7</f>
        <v>865.27200000000005</v>
      </c>
      <c r="AO4" s="134">
        <f>'SPD DF (July 13) Source'!AO7</f>
        <v>790.76</v>
      </c>
      <c r="AP4" s="134">
        <f>'SPD DF (July 13) Source'!AP7</f>
        <v>820.71100000000001</v>
      </c>
      <c r="AQ4" s="134">
        <f>'SPD DF (July 13) Source'!AQ7</f>
        <v>813.74</v>
      </c>
      <c r="AR4" s="134">
        <f>'SPD DF (July 13) Source'!AR7</f>
        <v>882.46199999999999</v>
      </c>
      <c r="AS4" s="134">
        <f>'SPD DF (July 13) Source'!AS7</f>
        <v>1062.021</v>
      </c>
      <c r="AT4" s="134">
        <f>'SPD DF (July 13) Source'!AT7</f>
        <v>1240.508</v>
      </c>
      <c r="AU4" s="134">
        <f>'SPD DF (July 13) Source'!AU7</f>
        <v>1361.3920000000001</v>
      </c>
      <c r="AV4" s="134">
        <f>'SPD DF (July 13) Source'!AV7</f>
        <v>1330.5820000000001</v>
      </c>
      <c r="AW4" s="134">
        <f>'SPD DF (July 13) Source'!AW7</f>
        <v>1161.357</v>
      </c>
      <c r="AX4" s="134">
        <f>'SPD DF (July 13) Source'!AX7</f>
        <v>1180.2739999999999</v>
      </c>
      <c r="AY4" s="134">
        <f>'SPD DF (July 13) Source'!AY7</f>
        <v>954.00599999999997</v>
      </c>
      <c r="AZ4" s="134">
        <f>'SPD DF (July 13) Source'!AZ7</f>
        <v>879.03300000000002</v>
      </c>
      <c r="BA4" s="134">
        <f>'SPD DF (July 13) Source'!BA7</f>
        <v>783.86900000000003</v>
      </c>
      <c r="BB4" s="134">
        <f>'SPD DF (July 13) Source'!BB7</f>
        <v>800.45799999999997</v>
      </c>
      <c r="BC4" s="134">
        <f>'SPD DF (July 13) Source'!BC7</f>
        <v>800.36</v>
      </c>
      <c r="BD4" s="134">
        <f>'SPD DF (July 13) Source'!BD7</f>
        <v>839.80100000000004</v>
      </c>
      <c r="BE4" s="134">
        <f>'SPD DF (July 13) Source'!BE7</f>
        <v>994.73699999999997</v>
      </c>
      <c r="BF4" s="134">
        <f>'SPD DF (July 13) Source'!BF7</f>
        <v>1154.8689999999999</v>
      </c>
      <c r="BG4" s="134">
        <f>'SPD DF (July 13) Source'!BG7</f>
        <v>1321.0809999999999</v>
      </c>
      <c r="BH4" s="134">
        <f>'SPD DF (July 13) Source'!BH7</f>
        <v>1320.65</v>
      </c>
      <c r="BI4" s="134">
        <f>'SPD DF (July 13) Source'!BI7</f>
        <v>1173.3599999999999</v>
      </c>
      <c r="BJ4" s="134">
        <f>'SPD DF (July 13) Source'!BJ7</f>
        <v>1145.942</v>
      </c>
      <c r="BK4" s="134"/>
      <c r="BL4" s="134"/>
      <c r="BM4" s="134"/>
      <c r="BN4" s="134"/>
      <c r="BO4" s="134"/>
      <c r="BP4" s="134"/>
      <c r="BQ4" s="134"/>
      <c r="BR4" s="134"/>
      <c r="BS4" s="134"/>
      <c r="BT4" s="134"/>
      <c r="BU4" s="134"/>
      <c r="BV4" s="134"/>
      <c r="BW4" s="134"/>
      <c r="BX4" s="134"/>
      <c r="BY4" s="134"/>
      <c r="BZ4" s="134"/>
      <c r="CA4" s="134"/>
      <c r="CB4" s="134"/>
      <c r="CC4" s="134"/>
      <c r="CD4" s="134"/>
      <c r="CE4" s="134"/>
      <c r="CF4" s="134"/>
      <c r="CG4" s="134"/>
      <c r="CH4" s="134"/>
      <c r="CI4" s="134"/>
      <c r="CJ4" s="134"/>
      <c r="CK4" s="134"/>
      <c r="CL4" s="134"/>
      <c r="CM4" s="134"/>
      <c r="CN4" s="134"/>
      <c r="CO4" s="134"/>
      <c r="CP4" s="134"/>
      <c r="CQ4" s="134"/>
      <c r="CR4" s="134"/>
      <c r="CS4" s="134"/>
      <c r="CT4" s="134"/>
      <c r="CU4" s="134"/>
      <c r="CV4" s="134"/>
      <c r="CW4" s="134"/>
      <c r="CX4" s="134"/>
    </row>
    <row r="5" spans="2:102">
      <c r="B5" s="15" t="s">
        <v>19</v>
      </c>
      <c r="C5" s="134">
        <f>'SPD DF (July 13) Source'!C8</f>
        <v>1040.039</v>
      </c>
      <c r="D5" s="134">
        <f>'SPD DF (July 13) Source'!D8</f>
        <v>956.15499999999997</v>
      </c>
      <c r="E5" s="134">
        <f>'SPD DF (July 13) Source'!E8</f>
        <v>838.58</v>
      </c>
      <c r="F5" s="134">
        <f>'SPD DF (July 13) Source'!F8</f>
        <v>842.14700000000005</v>
      </c>
      <c r="G5" s="134">
        <f>'SPD DF (July 13) Source'!G8</f>
        <v>838.43899999999996</v>
      </c>
      <c r="H5" s="134">
        <f>'SPD DF (July 13) Source'!H8</f>
        <v>882.75099999999998</v>
      </c>
      <c r="I5" s="134">
        <f>'SPD DF (July 13) Source'!I8</f>
        <v>1066.431</v>
      </c>
      <c r="J5" s="134">
        <f>'SPD DF (July 13) Source'!J8</f>
        <v>1284.4780000000001</v>
      </c>
      <c r="K5" s="134">
        <f>'SPD DF (July 13) Source'!K8</f>
        <v>1376.4690000000001</v>
      </c>
      <c r="L5" s="134">
        <f>'SPD DF (July 13) Source'!L8</f>
        <v>1368.319</v>
      </c>
      <c r="M5" s="134">
        <f>'SPD DF (July 13) Source'!M8</f>
        <v>1202.104</v>
      </c>
      <c r="N5" s="134">
        <f>'SPD DF (July 13) Source'!N8</f>
        <v>1302.6310000000001</v>
      </c>
      <c r="O5" s="134">
        <f>'SPD DF (July 13) Source'!O8</f>
        <v>1037.6320000000001</v>
      </c>
      <c r="P5" s="134">
        <f>'SPD DF (July 13) Source'!P8</f>
        <v>910.80700000000002</v>
      </c>
      <c r="Q5" s="134">
        <f>'SPD DF (July 13) Source'!Q8</f>
        <v>833.79499999999996</v>
      </c>
      <c r="R5" s="134">
        <f>'SPD DF (July 13) Source'!R8</f>
        <v>825.21400000000006</v>
      </c>
      <c r="S5" s="134">
        <f>'SPD DF (July 13) Source'!S8</f>
        <v>834.56500000000005</v>
      </c>
      <c r="T5" s="134">
        <f>'SPD DF (July 13) Source'!T8</f>
        <v>864.73900000000003</v>
      </c>
      <c r="U5" s="134">
        <f>'SPD DF (July 13) Source'!U8</f>
        <v>1032.913</v>
      </c>
      <c r="V5" s="134">
        <f>'SPD DF (July 13) Source'!V8</f>
        <v>1207.508</v>
      </c>
      <c r="W5" s="134">
        <f>'SPD DF (July 13) Source'!W8</f>
        <v>1293.1959999999999</v>
      </c>
      <c r="X5" s="134">
        <f>'SPD DF (July 13) Source'!X8</f>
        <v>1277.749</v>
      </c>
      <c r="Y5" s="134">
        <f>'SPD DF (July 13) Source'!Y8</f>
        <v>1132.7239999999999</v>
      </c>
      <c r="Z5" s="134">
        <f>'SPD DF (July 13) Source'!Z8</f>
        <v>1182.011</v>
      </c>
      <c r="AA5" s="134">
        <f>'SPD DF (July 13) Source'!AA8</f>
        <v>976.06200000000001</v>
      </c>
      <c r="AB5" s="134">
        <f>'SPD DF (July 13) Source'!AB8</f>
        <v>900.44200000000001</v>
      </c>
      <c r="AC5" s="134">
        <f>'SPD DF (July 13) Source'!AC8</f>
        <v>811.64300000000003</v>
      </c>
      <c r="AD5" s="134">
        <f>'SPD DF (July 13) Source'!AD8</f>
        <v>835.13099999999997</v>
      </c>
      <c r="AE5" s="134">
        <f>'SPD DF (July 13) Source'!AE8</f>
        <v>832.25099999999998</v>
      </c>
      <c r="AF5" s="134">
        <f>'SPD DF (July 13) Source'!AF8</f>
        <v>881.62199999999996</v>
      </c>
      <c r="AG5" s="134">
        <f>'SPD DF (July 13) Source'!AG8</f>
        <v>1019.984</v>
      </c>
      <c r="AH5" s="134">
        <f>'SPD DF (July 13) Source'!AH8</f>
        <v>1204.07</v>
      </c>
      <c r="AI5" s="134">
        <f>'SPD DF (July 13) Source'!AI8</f>
        <v>1315.749</v>
      </c>
      <c r="AJ5" s="134">
        <f>'SPD DF (July 13) Source'!AJ8</f>
        <v>1318.51</v>
      </c>
      <c r="AK5" s="134">
        <f>'SPD DF (July 13) Source'!AK8</f>
        <v>1206.009</v>
      </c>
      <c r="AL5" s="134">
        <f>'SPD DF (July 13) Source'!AL8</f>
        <v>1226.7650000000001</v>
      </c>
      <c r="AM5" s="134">
        <f>'SPD DF (July 13) Source'!AM8</f>
        <v>1019.9450000000001</v>
      </c>
      <c r="AN5" s="134">
        <f>'SPD DF (July 13) Source'!AN8</f>
        <v>879.27300000000002</v>
      </c>
      <c r="AO5" s="134">
        <f>'SPD DF (July 13) Source'!AO8</f>
        <v>798.86500000000001</v>
      </c>
      <c r="AP5" s="134">
        <f>'SPD DF (July 13) Source'!AP8</f>
        <v>824.99300000000005</v>
      </c>
      <c r="AQ5" s="134">
        <f>'SPD DF (July 13) Source'!AQ8</f>
        <v>820.61500000000001</v>
      </c>
      <c r="AR5" s="134">
        <f>'SPD DF (July 13) Source'!AR8</f>
        <v>879.61699999999996</v>
      </c>
      <c r="AS5" s="134">
        <f>'SPD DF (July 13) Source'!AS8</f>
        <v>1048.4970000000001</v>
      </c>
      <c r="AT5" s="134">
        <f>'SPD DF (July 13) Source'!AT8</f>
        <v>1216.221</v>
      </c>
      <c r="AU5" s="134">
        <f>'SPD DF (July 13) Source'!AU8</f>
        <v>1331.2719999999999</v>
      </c>
      <c r="AV5" s="134">
        <f>'SPD DF (July 13) Source'!AV8</f>
        <v>1301.729</v>
      </c>
      <c r="AW5" s="134">
        <f>'SPD DF (July 13) Source'!AW8</f>
        <v>1141.068</v>
      </c>
      <c r="AX5" s="134">
        <f>'SPD DF (July 13) Source'!AX8</f>
        <v>1166.9670000000001</v>
      </c>
      <c r="AY5" s="134">
        <f>'SPD DF (July 13) Source'!AY8</f>
        <v>951.26700000000005</v>
      </c>
      <c r="AZ5" s="134">
        <f>'SPD DF (July 13) Source'!AZ8</f>
        <v>880.20600000000002</v>
      </c>
      <c r="BA5" s="134">
        <f>'SPD DF (July 13) Source'!BA8</f>
        <v>786.39599999999996</v>
      </c>
      <c r="BB5" s="134">
        <f>'SPD DF (July 13) Source'!BB8</f>
        <v>803.96400000000006</v>
      </c>
      <c r="BC5" s="134">
        <f>'SPD DF (July 13) Source'!BC8</f>
        <v>804.75199999999995</v>
      </c>
      <c r="BD5" s="134">
        <f>'SPD DF (July 13) Source'!BD8</f>
        <v>839.63400000000001</v>
      </c>
      <c r="BE5" s="134">
        <f>'SPD DF (July 13) Source'!BE8</f>
        <v>985.9</v>
      </c>
      <c r="BF5" s="134">
        <f>'SPD DF (July 13) Source'!BF8</f>
        <v>1141.5309999999999</v>
      </c>
      <c r="BG5" s="134">
        <f>'SPD DF (July 13) Source'!BG8</f>
        <v>1307.789</v>
      </c>
      <c r="BH5" s="134">
        <f>'SPD DF (July 13) Source'!BH8</f>
        <v>1308.808</v>
      </c>
      <c r="BI5" s="134">
        <f>'SPD DF (July 13) Source'!BI8</f>
        <v>1163.924</v>
      </c>
      <c r="BJ5" s="134">
        <f>'SPD DF (July 13) Source'!BJ8</f>
        <v>1141.4059999999999</v>
      </c>
      <c r="BK5" s="134"/>
      <c r="BL5" s="134"/>
      <c r="BM5" s="134"/>
      <c r="BN5" s="134"/>
      <c r="BO5" s="134"/>
      <c r="BP5" s="134"/>
      <c r="BQ5" s="134"/>
      <c r="BR5" s="134"/>
      <c r="BS5" s="134"/>
      <c r="BT5" s="134"/>
      <c r="BU5" s="134"/>
      <c r="BV5" s="134"/>
      <c r="BW5" s="134"/>
      <c r="BX5" s="134"/>
      <c r="BY5" s="134"/>
      <c r="BZ5" s="134"/>
      <c r="CA5" s="134"/>
      <c r="CB5" s="134"/>
      <c r="CC5" s="134"/>
      <c r="CD5" s="134"/>
      <c r="CE5" s="134"/>
      <c r="CF5" s="134"/>
      <c r="CG5" s="134"/>
      <c r="CH5" s="134"/>
      <c r="CI5" s="134"/>
      <c r="CJ5" s="134"/>
      <c r="CK5" s="134"/>
      <c r="CL5" s="134"/>
      <c r="CM5" s="134"/>
      <c r="CN5" s="134"/>
      <c r="CO5" s="134"/>
      <c r="CP5" s="134"/>
      <c r="CQ5" s="134"/>
      <c r="CR5" s="134"/>
      <c r="CS5" s="134"/>
      <c r="CT5" s="134"/>
      <c r="CU5" s="134"/>
      <c r="CV5" s="134"/>
      <c r="CW5" s="134"/>
      <c r="CX5" s="134"/>
    </row>
    <row r="6" spans="2:102">
      <c r="B6" s="15" t="s">
        <v>20</v>
      </c>
      <c r="C6" s="134">
        <f>'SPD DF (July 13) Source'!C9</f>
        <v>1037.204</v>
      </c>
      <c r="D6" s="134">
        <f>'SPD DF (July 13) Source'!D9</f>
        <v>954.73500000000001</v>
      </c>
      <c r="E6" s="134">
        <f>'SPD DF (July 13) Source'!E9</f>
        <v>838.27099999999996</v>
      </c>
      <c r="F6" s="134">
        <f>'SPD DF (July 13) Source'!F9</f>
        <v>842.51400000000001</v>
      </c>
      <c r="G6" s="134">
        <f>'SPD DF (July 13) Source'!G9</f>
        <v>839.40800000000002</v>
      </c>
      <c r="H6" s="134">
        <f>'SPD DF (July 13) Source'!H9</f>
        <v>881.33399999999995</v>
      </c>
      <c r="I6" s="134">
        <f>'SPD DF (July 13) Source'!I9</f>
        <v>1062.4880000000001</v>
      </c>
      <c r="J6" s="134">
        <f>'SPD DF (July 13) Source'!J9</f>
        <v>1276.835</v>
      </c>
      <c r="K6" s="134">
        <f>'SPD DF (July 13) Source'!K9</f>
        <v>1367.3620000000001</v>
      </c>
      <c r="L6" s="134">
        <f>'SPD DF (July 13) Source'!L9</f>
        <v>1358.826</v>
      </c>
      <c r="M6" s="134">
        <f>'SPD DF (July 13) Source'!M9</f>
        <v>1195.271</v>
      </c>
      <c r="N6" s="134">
        <f>'SPD DF (July 13) Source'!N9</f>
        <v>1295.954</v>
      </c>
      <c r="O6" s="134">
        <f>'SPD DF (July 13) Source'!O9</f>
        <v>1034.8820000000001</v>
      </c>
      <c r="P6" s="134">
        <f>'SPD DF (July 13) Source'!P9</f>
        <v>909.01499999999999</v>
      </c>
      <c r="Q6" s="134">
        <f>'SPD DF (July 13) Source'!Q9</f>
        <v>830.46900000000005</v>
      </c>
      <c r="R6" s="134">
        <f>'SPD DF (July 13) Source'!R9</f>
        <v>821.78599999999994</v>
      </c>
      <c r="S6" s="134">
        <f>'SPD DF (July 13) Source'!S9</f>
        <v>830.31500000000005</v>
      </c>
      <c r="T6" s="134">
        <f>'SPD DF (July 13) Source'!T9</f>
        <v>861.995</v>
      </c>
      <c r="U6" s="134">
        <f>'SPD DF (July 13) Source'!U9</f>
        <v>1028.664</v>
      </c>
      <c r="V6" s="134">
        <f>'SPD DF (July 13) Source'!V9</f>
        <v>1201.413</v>
      </c>
      <c r="W6" s="134">
        <f>'SPD DF (July 13) Source'!W9</f>
        <v>1286.903</v>
      </c>
      <c r="X6" s="134">
        <f>'SPD DF (July 13) Source'!X9</f>
        <v>1275.2750000000001</v>
      </c>
      <c r="Y6" s="134">
        <f>'SPD DF (July 13) Source'!Y9</f>
        <v>1132.2</v>
      </c>
      <c r="Z6" s="134">
        <f>'SPD DF (July 13) Source'!Z9</f>
        <v>1179.191</v>
      </c>
      <c r="AA6" s="134">
        <f>'SPD DF (July 13) Source'!AA9</f>
        <v>975.09400000000005</v>
      </c>
      <c r="AB6" s="134">
        <f>'SPD DF (July 13) Source'!AB9</f>
        <v>902.46900000000005</v>
      </c>
      <c r="AC6" s="134">
        <f>'SPD DF (July 13) Source'!AC9</f>
        <v>813.49</v>
      </c>
      <c r="AD6" s="134">
        <f>'SPD DF (July 13) Source'!AD9</f>
        <v>836.71100000000001</v>
      </c>
      <c r="AE6" s="134">
        <f>'SPD DF (July 13) Source'!AE9</f>
        <v>832.46900000000005</v>
      </c>
      <c r="AF6" s="134">
        <f>'SPD DF (July 13) Source'!AF9</f>
        <v>879.88699999999994</v>
      </c>
      <c r="AG6" s="134">
        <f>'SPD DF (July 13) Source'!AG9</f>
        <v>1013.254</v>
      </c>
      <c r="AH6" s="134">
        <f>'SPD DF (July 13) Source'!AH9</f>
        <v>1195.7349999999999</v>
      </c>
      <c r="AI6" s="134">
        <f>'SPD DF (July 13) Source'!AI9</f>
        <v>1309.0070000000001</v>
      </c>
      <c r="AJ6" s="134">
        <f>'SPD DF (July 13) Source'!AJ9</f>
        <v>1314.5060000000001</v>
      </c>
      <c r="AK6" s="134">
        <f>'SPD DF (July 13) Source'!AK9</f>
        <v>1209.24</v>
      </c>
      <c r="AL6" s="134">
        <f>'SPD DF (July 13) Source'!AL9</f>
        <v>1226.3040000000001</v>
      </c>
      <c r="AM6" s="134">
        <f>'SPD DF (July 13) Source'!AM9</f>
        <v>1021.208</v>
      </c>
      <c r="AN6" s="134">
        <f>'SPD DF (July 13) Source'!AN9</f>
        <v>877.74900000000002</v>
      </c>
      <c r="AO6" s="134">
        <f>'SPD DF (July 13) Source'!AO9</f>
        <v>802.23400000000004</v>
      </c>
      <c r="AP6" s="134">
        <f>'SPD DF (July 13) Source'!AP9</f>
        <v>825.26599999999996</v>
      </c>
      <c r="AQ6" s="134">
        <f>'SPD DF (July 13) Source'!AQ9</f>
        <v>817.971</v>
      </c>
      <c r="AR6" s="134">
        <f>'SPD DF (July 13) Source'!AR9</f>
        <v>874.02700000000004</v>
      </c>
      <c r="AS6" s="134">
        <f>'SPD DF (July 13) Source'!AS9</f>
        <v>1038.904</v>
      </c>
      <c r="AT6" s="134">
        <f>'SPD DF (July 13) Source'!AT9</f>
        <v>1201.5920000000001</v>
      </c>
      <c r="AU6" s="134">
        <f>'SPD DF (July 13) Source'!AU9</f>
        <v>1314.4490000000001</v>
      </c>
      <c r="AV6" s="134">
        <f>'SPD DF (July 13) Source'!AV9</f>
        <v>1287.82</v>
      </c>
      <c r="AW6" s="134">
        <f>'SPD DF (July 13) Source'!AW9</f>
        <v>1130.17</v>
      </c>
      <c r="AX6" s="134">
        <f>'SPD DF (July 13) Source'!AX9</f>
        <v>1157.731</v>
      </c>
      <c r="AY6" s="134">
        <f>'SPD DF (July 13) Source'!AY9</f>
        <v>945.86300000000006</v>
      </c>
      <c r="AZ6" s="134">
        <f>'SPD DF (July 13) Source'!AZ9</f>
        <v>877.61800000000005</v>
      </c>
      <c r="BA6" s="134">
        <f>'SPD DF (July 13) Source'!BA9</f>
        <v>784.97199999999998</v>
      </c>
      <c r="BB6" s="134">
        <f>'SPD DF (July 13) Source'!BB9</f>
        <v>800.91800000000001</v>
      </c>
      <c r="BC6" s="134">
        <f>'SPD DF (July 13) Source'!BC9</f>
        <v>802.20699999999999</v>
      </c>
      <c r="BD6" s="134">
        <f>'SPD DF (July 13) Source'!BD9</f>
        <v>835.07100000000003</v>
      </c>
      <c r="BE6" s="134">
        <f>'SPD DF (July 13) Source'!BE9</f>
        <v>979.82899999999995</v>
      </c>
      <c r="BF6" s="134">
        <f>'SPD DF (July 13) Source'!BF9</f>
        <v>1132.376</v>
      </c>
      <c r="BG6" s="134">
        <f>'SPD DF (July 13) Source'!BG9</f>
        <v>1297.0170000000001</v>
      </c>
      <c r="BH6" s="134">
        <f>'SPD DF (July 13) Source'!BH9</f>
        <v>1300.971</v>
      </c>
      <c r="BI6" s="134">
        <f>'SPD DF (July 13) Source'!BI9</f>
        <v>1158.202</v>
      </c>
      <c r="BJ6" s="134">
        <f>'SPD DF (July 13) Source'!BJ9</f>
        <v>1136.0550000000001</v>
      </c>
      <c r="BK6" s="134"/>
      <c r="BL6" s="134"/>
      <c r="BM6" s="134"/>
      <c r="BN6" s="134"/>
      <c r="BO6" s="134"/>
      <c r="BP6" s="134"/>
      <c r="BQ6" s="134"/>
      <c r="BR6" s="134"/>
      <c r="BS6" s="134"/>
      <c r="BT6" s="134"/>
      <c r="BU6" s="134"/>
      <c r="BV6" s="134"/>
      <c r="BW6" s="134"/>
      <c r="BX6" s="134"/>
      <c r="BY6" s="134"/>
      <c r="BZ6" s="134"/>
      <c r="CA6" s="134"/>
      <c r="CB6" s="134"/>
      <c r="CC6" s="134"/>
      <c r="CD6" s="134"/>
      <c r="CE6" s="134"/>
      <c r="CF6" s="134"/>
      <c r="CG6" s="134"/>
      <c r="CH6" s="134"/>
      <c r="CI6" s="134"/>
      <c r="CJ6" s="134"/>
      <c r="CK6" s="134"/>
      <c r="CL6" s="134"/>
      <c r="CM6" s="134"/>
      <c r="CN6" s="134"/>
      <c r="CO6" s="134"/>
      <c r="CP6" s="134"/>
      <c r="CQ6" s="134"/>
      <c r="CR6" s="134"/>
      <c r="CS6" s="134"/>
      <c r="CT6" s="134"/>
      <c r="CU6" s="134"/>
      <c r="CV6" s="134"/>
      <c r="CW6" s="134"/>
      <c r="CX6" s="134"/>
    </row>
    <row r="7" spans="2:102">
      <c r="B7" s="15" t="s">
        <v>21</v>
      </c>
      <c r="C7" s="134">
        <f>'SPD DF (July 13) Source'!C10</f>
        <v>1036.278</v>
      </c>
      <c r="D7" s="134">
        <f>'SPD DF (July 13) Source'!D10</f>
        <v>954.50300000000004</v>
      </c>
      <c r="E7" s="134">
        <f>'SPD DF (July 13) Source'!E10</f>
        <v>835.90800000000002</v>
      </c>
      <c r="F7" s="134">
        <f>'SPD DF (July 13) Source'!F10</f>
        <v>838.56600000000003</v>
      </c>
      <c r="G7" s="134">
        <f>'SPD DF (July 13) Source'!G10</f>
        <v>834.62900000000002</v>
      </c>
      <c r="H7" s="134">
        <f>'SPD DF (July 13) Source'!H10</f>
        <v>875.47500000000002</v>
      </c>
      <c r="I7" s="134">
        <f>'SPD DF (July 13) Source'!I10</f>
        <v>1056.0920000000001</v>
      </c>
      <c r="J7" s="134">
        <f>'SPD DF (July 13) Source'!J10</f>
        <v>1267.777</v>
      </c>
      <c r="K7" s="134">
        <f>'SPD DF (July 13) Source'!K10</f>
        <v>1358.9280000000001</v>
      </c>
      <c r="L7" s="134">
        <f>'SPD DF (July 13) Source'!L10</f>
        <v>1354.0050000000001</v>
      </c>
      <c r="M7" s="134">
        <f>'SPD DF (July 13) Source'!M10</f>
        <v>1192.4000000000001</v>
      </c>
      <c r="N7" s="134">
        <f>'SPD DF (July 13) Source'!N10</f>
        <v>1292.0329999999999</v>
      </c>
      <c r="O7" s="134">
        <f>'SPD DF (July 13) Source'!O10</f>
        <v>1032.097</v>
      </c>
      <c r="P7" s="134">
        <f>'SPD DF (July 13) Source'!P10</f>
        <v>906.67399999999998</v>
      </c>
      <c r="Q7" s="134">
        <f>'SPD DF (July 13) Source'!Q10</f>
        <v>828.48800000000006</v>
      </c>
      <c r="R7" s="134">
        <f>'SPD DF (July 13) Source'!R10</f>
        <v>819.81399999999996</v>
      </c>
      <c r="S7" s="134">
        <f>'SPD DF (July 13) Source'!S10</f>
        <v>828.51</v>
      </c>
      <c r="T7" s="134">
        <f>'SPD DF (July 13) Source'!T10</f>
        <v>860.09500000000003</v>
      </c>
      <c r="U7" s="134">
        <f>'SPD DF (July 13) Source'!U10</f>
        <v>1027.605</v>
      </c>
      <c r="V7" s="134">
        <f>'SPD DF (July 13) Source'!V10</f>
        <v>1197.4559999999999</v>
      </c>
      <c r="W7" s="134">
        <f>'SPD DF (July 13) Source'!W10</f>
        <v>1286.6959999999999</v>
      </c>
      <c r="X7" s="134">
        <f>'SPD DF (July 13) Source'!X10</f>
        <v>1275.1780000000001</v>
      </c>
      <c r="Y7" s="134">
        <f>'SPD DF (July 13) Source'!Y10</f>
        <v>1132.278</v>
      </c>
      <c r="Z7" s="134">
        <f>'SPD DF (July 13) Source'!Z10</f>
        <v>1179.5309999999999</v>
      </c>
      <c r="AA7" s="134">
        <f>'SPD DF (July 13) Source'!AA10</f>
        <v>976.57100000000003</v>
      </c>
      <c r="AB7" s="134">
        <f>'SPD DF (July 13) Source'!AB10</f>
        <v>903.85199999999998</v>
      </c>
      <c r="AC7" s="134">
        <f>'SPD DF (July 13) Source'!AC10</f>
        <v>815.12800000000004</v>
      </c>
      <c r="AD7" s="134">
        <f>'SPD DF (July 13) Source'!AD10</f>
        <v>837.15800000000002</v>
      </c>
      <c r="AE7" s="134">
        <f>'SPD DF (July 13) Source'!AE10</f>
        <v>832.43399999999997</v>
      </c>
      <c r="AF7" s="134">
        <f>'SPD DF (July 13) Source'!AF10</f>
        <v>878.74800000000005</v>
      </c>
      <c r="AG7" s="134">
        <f>'SPD DF (July 13) Source'!AG10</f>
        <v>1012.053</v>
      </c>
      <c r="AH7" s="134">
        <f>'SPD DF (July 13) Source'!AH10</f>
        <v>1193.67</v>
      </c>
      <c r="AI7" s="134">
        <f>'SPD DF (July 13) Source'!AI10</f>
        <v>1306.556</v>
      </c>
      <c r="AJ7" s="134">
        <f>'SPD DF (July 13) Source'!AJ10</f>
        <v>1312.2729999999999</v>
      </c>
      <c r="AK7" s="134">
        <f>'SPD DF (July 13) Source'!AK10</f>
        <v>1203.364</v>
      </c>
      <c r="AL7" s="134">
        <f>'SPD DF (July 13) Source'!AL10</f>
        <v>1224.117</v>
      </c>
      <c r="AM7" s="134">
        <f>'SPD DF (July 13) Source'!AM10</f>
        <v>1019.274</v>
      </c>
      <c r="AN7" s="134">
        <f>'SPD DF (July 13) Source'!AN10</f>
        <v>875.85699999999997</v>
      </c>
      <c r="AO7" s="134">
        <f>'SPD DF (July 13) Source'!AO10</f>
        <v>800.6</v>
      </c>
      <c r="AP7" s="134">
        <f>'SPD DF (July 13) Source'!AP10</f>
        <v>821.96400000000006</v>
      </c>
      <c r="AQ7" s="134">
        <f>'SPD DF (July 13) Source'!AQ10</f>
        <v>814.12099999999998</v>
      </c>
      <c r="AR7" s="134">
        <f>'SPD DF (July 13) Source'!AR10</f>
        <v>870.02700000000004</v>
      </c>
      <c r="AS7" s="134">
        <f>'SPD DF (July 13) Source'!AS10</f>
        <v>1030.43</v>
      </c>
      <c r="AT7" s="134">
        <f>'SPD DF (July 13) Source'!AT10</f>
        <v>1189.252</v>
      </c>
      <c r="AU7" s="134">
        <f>'SPD DF (July 13) Source'!AU10</f>
        <v>1298.4000000000001</v>
      </c>
      <c r="AV7" s="134">
        <f>'SPD DF (July 13) Source'!AV10</f>
        <v>1271.759</v>
      </c>
      <c r="AW7" s="134">
        <f>'SPD DF (July 13) Source'!AW10</f>
        <v>1116.2429999999999</v>
      </c>
      <c r="AX7" s="134">
        <f>'SPD DF (July 13) Source'!AX10</f>
        <v>1143.6959999999999</v>
      </c>
      <c r="AY7" s="134">
        <f>'SPD DF (July 13) Source'!AY10</f>
        <v>936.36599999999999</v>
      </c>
      <c r="AZ7" s="134">
        <f>'SPD DF (July 13) Source'!AZ10</f>
        <v>870.22400000000005</v>
      </c>
      <c r="BA7" s="134">
        <f>'SPD DF (July 13) Source'!BA10</f>
        <v>778.35400000000004</v>
      </c>
      <c r="BB7" s="134">
        <f>'SPD DF (July 13) Source'!BB10</f>
        <v>795.99</v>
      </c>
      <c r="BC7" s="134">
        <f>'SPD DF (July 13) Source'!BC10</f>
        <v>797.05700000000002</v>
      </c>
      <c r="BD7" s="134">
        <f>'SPD DF (July 13) Source'!BD10</f>
        <v>830.02300000000002</v>
      </c>
      <c r="BE7" s="134">
        <f>'SPD DF (July 13) Source'!BE10</f>
        <v>973.13199999999995</v>
      </c>
      <c r="BF7" s="134">
        <f>'SPD DF (July 13) Source'!BF10</f>
        <v>1124.5129999999999</v>
      </c>
      <c r="BG7" s="134">
        <f>'SPD DF (July 13) Source'!BG10</f>
        <v>1287.9179999999999</v>
      </c>
      <c r="BH7" s="134">
        <f>'SPD DF (July 13) Source'!BH10</f>
        <v>1291.424</v>
      </c>
      <c r="BI7" s="134">
        <f>'SPD DF (July 13) Source'!BI10</f>
        <v>1147.54</v>
      </c>
      <c r="BJ7" s="134">
        <f>'SPD DF (July 13) Source'!BJ10</f>
        <v>1126.2349999999999</v>
      </c>
      <c r="BK7" s="134"/>
      <c r="BL7" s="134"/>
      <c r="BM7" s="134"/>
      <c r="BN7" s="134"/>
      <c r="BO7" s="134"/>
      <c r="BP7" s="134"/>
      <c r="BQ7" s="134"/>
      <c r="BR7" s="134"/>
      <c r="BS7" s="134"/>
      <c r="BT7" s="134"/>
      <c r="BU7" s="134"/>
      <c r="BV7" s="134"/>
      <c r="BW7" s="134"/>
      <c r="BX7" s="134"/>
      <c r="BY7" s="134"/>
      <c r="BZ7" s="134"/>
      <c r="CA7" s="134"/>
      <c r="CB7" s="134"/>
      <c r="CC7" s="134"/>
      <c r="CD7" s="134"/>
      <c r="CE7" s="134"/>
      <c r="CF7" s="134"/>
      <c r="CG7" s="134"/>
      <c r="CH7" s="134"/>
      <c r="CI7" s="134"/>
      <c r="CJ7" s="134"/>
      <c r="CK7" s="134"/>
      <c r="CL7" s="134"/>
      <c r="CM7" s="134"/>
      <c r="CN7" s="134"/>
      <c r="CO7" s="134"/>
      <c r="CP7" s="134"/>
      <c r="CQ7" s="134"/>
      <c r="CR7" s="134"/>
      <c r="CS7" s="134"/>
      <c r="CT7" s="134"/>
      <c r="CU7" s="134"/>
      <c r="CV7" s="134"/>
      <c r="CW7" s="134"/>
      <c r="CX7" s="134"/>
    </row>
    <row r="8" spans="2:102">
      <c r="B8" s="15" t="s">
        <v>22</v>
      </c>
      <c r="C8" s="134">
        <f>'SPD DF (July 13) Source'!C11</f>
        <v>1031.3309999999999</v>
      </c>
      <c r="D8" s="134">
        <f>'SPD DF (July 13) Source'!D11</f>
        <v>949.52499999999998</v>
      </c>
      <c r="E8" s="134">
        <f>'SPD DF (July 13) Source'!E11</f>
        <v>832.81200000000001</v>
      </c>
      <c r="F8" s="134">
        <f>'SPD DF (July 13) Source'!F11</f>
        <v>836.21799999999996</v>
      </c>
      <c r="G8" s="134">
        <f>'SPD DF (July 13) Source'!G11</f>
        <v>832.51800000000003</v>
      </c>
      <c r="H8" s="134">
        <f>'SPD DF (July 13) Source'!H11</f>
        <v>874.58900000000006</v>
      </c>
      <c r="I8" s="134">
        <f>'SPD DF (July 13) Source'!I11</f>
        <v>1054.4670000000001</v>
      </c>
      <c r="J8" s="134">
        <f>'SPD DF (July 13) Source'!J11</f>
        <v>1266.48</v>
      </c>
      <c r="K8" s="134">
        <f>'SPD DF (July 13) Source'!K11</f>
        <v>1357.7750000000001</v>
      </c>
      <c r="L8" s="134">
        <f>'SPD DF (July 13) Source'!L11</f>
        <v>1352.434</v>
      </c>
      <c r="M8" s="134">
        <f>'SPD DF (July 13) Source'!M11</f>
        <v>1190.6289999999999</v>
      </c>
      <c r="N8" s="134">
        <f>'SPD DF (July 13) Source'!N11</f>
        <v>1291.1559999999999</v>
      </c>
      <c r="O8" s="134">
        <f>'SPD DF (July 13) Source'!O11</f>
        <v>1031.8340000000001</v>
      </c>
      <c r="P8" s="134">
        <f>'SPD DF (July 13) Source'!P11</f>
        <v>906.49800000000005</v>
      </c>
      <c r="Q8" s="134">
        <f>'SPD DF (July 13) Source'!Q11</f>
        <v>828.53599999999994</v>
      </c>
      <c r="R8" s="134">
        <f>'SPD DF (July 13) Source'!R11</f>
        <v>819.71799999999996</v>
      </c>
      <c r="S8" s="134">
        <f>'SPD DF (July 13) Source'!S11</f>
        <v>828.59100000000001</v>
      </c>
      <c r="T8" s="134">
        <f>'SPD DF (July 13) Source'!T11</f>
        <v>860.27599999999995</v>
      </c>
      <c r="U8" s="134">
        <f>'SPD DF (July 13) Source'!U11</f>
        <v>1027.4659999999999</v>
      </c>
      <c r="V8" s="134">
        <f>'SPD DF (July 13) Source'!V11</f>
        <v>1198.5160000000001</v>
      </c>
      <c r="W8" s="134">
        <f>'SPD DF (July 13) Source'!W11</f>
        <v>1286.3879999999999</v>
      </c>
      <c r="X8" s="134">
        <f>'SPD DF (July 13) Source'!X11</f>
        <v>1275.183</v>
      </c>
      <c r="Y8" s="134">
        <f>'SPD DF (July 13) Source'!Y11</f>
        <v>1130.67</v>
      </c>
      <c r="Z8" s="134">
        <f>'SPD DF (July 13) Source'!Z11</f>
        <v>1176.576</v>
      </c>
      <c r="AA8" s="134">
        <f>'SPD DF (July 13) Source'!AA11</f>
        <v>973.52</v>
      </c>
      <c r="AB8" s="134">
        <f>'SPD DF (July 13) Source'!AB11</f>
        <v>900.67700000000002</v>
      </c>
      <c r="AC8" s="134">
        <f>'SPD DF (July 13) Source'!AC11</f>
        <v>811.78700000000003</v>
      </c>
      <c r="AD8" s="134">
        <f>'SPD DF (July 13) Source'!AD11</f>
        <v>0</v>
      </c>
      <c r="AE8" s="134">
        <f>'SPD DF (July 13) Source'!AE11</f>
        <v>0</v>
      </c>
      <c r="AF8" s="134">
        <f>'SPD DF (July 13) Source'!AF11</f>
        <v>0</v>
      </c>
      <c r="AG8" s="134">
        <f>'SPD DF (July 13) Source'!AG11</f>
        <v>0</v>
      </c>
      <c r="AH8" s="134">
        <f>'SPD DF (July 13) Source'!AH11</f>
        <v>0</v>
      </c>
      <c r="AI8" s="134">
        <f>'SPD DF (July 13) Source'!AI11</f>
        <v>0</v>
      </c>
      <c r="AJ8" s="134">
        <f>'SPD DF (July 13) Source'!AJ11</f>
        <v>0</v>
      </c>
      <c r="AK8" s="134">
        <f>'SPD DF (July 13) Source'!AK11</f>
        <v>0</v>
      </c>
      <c r="AL8" s="134">
        <f>'SPD DF (July 13) Source'!AL11</f>
        <v>0</v>
      </c>
      <c r="AM8" s="134">
        <f>'SPD DF (July 13) Source'!AM11</f>
        <v>0</v>
      </c>
      <c r="AN8" s="134">
        <f>'SPD DF (July 13) Source'!AN11</f>
        <v>0</v>
      </c>
      <c r="AO8" s="134">
        <f>'SPD DF (July 13) Source'!AO11</f>
        <v>0</v>
      </c>
      <c r="AP8" s="134">
        <f>'SPD DF (July 13) Source'!AP11</f>
        <v>0</v>
      </c>
      <c r="AQ8" s="134">
        <f>'SPD DF (July 13) Source'!AQ11</f>
        <v>0</v>
      </c>
      <c r="AR8" s="134">
        <f>'SPD DF (July 13) Source'!AR11</f>
        <v>0</v>
      </c>
      <c r="AS8" s="134">
        <f>'SPD DF (July 13) Source'!AS11</f>
        <v>0</v>
      </c>
      <c r="AT8" s="134">
        <f>'SPD DF (July 13) Source'!AT11</f>
        <v>0</v>
      </c>
      <c r="AU8" s="134">
        <f>'SPD DF (July 13) Source'!AU11</f>
        <v>0</v>
      </c>
      <c r="AV8" s="134">
        <f>'SPD DF (July 13) Source'!AV11</f>
        <v>0</v>
      </c>
      <c r="AW8" s="134">
        <f>'SPD DF (July 13) Source'!AW11</f>
        <v>0</v>
      </c>
      <c r="AX8" s="134">
        <f>'SPD DF (July 13) Source'!AX11</f>
        <v>0</v>
      </c>
      <c r="AY8" s="134">
        <f>'SPD DF (July 13) Source'!AY11</f>
        <v>0</v>
      </c>
      <c r="AZ8" s="134">
        <f>'SPD DF (July 13) Source'!AZ11</f>
        <v>0</v>
      </c>
      <c r="BA8" s="134">
        <f>'SPD DF (July 13) Source'!BA11</f>
        <v>0</v>
      </c>
      <c r="BB8" s="134">
        <f>'SPD DF (July 13) Source'!BB11</f>
        <v>0</v>
      </c>
      <c r="BC8" s="134">
        <f>'SPD DF (July 13) Source'!BC11</f>
        <v>0</v>
      </c>
      <c r="BD8" s="134">
        <f>'SPD DF (July 13) Source'!BD11</f>
        <v>0</v>
      </c>
      <c r="BE8" s="134">
        <f>'SPD DF (July 13) Source'!BE11</f>
        <v>0</v>
      </c>
      <c r="BF8" s="134">
        <f>'SPD DF (July 13) Source'!BF11</f>
        <v>0</v>
      </c>
      <c r="BG8" s="134">
        <f>'SPD DF (July 13) Source'!BG11</f>
        <v>0</v>
      </c>
      <c r="BH8" s="134">
        <f>'SPD DF (July 13) Source'!BH11</f>
        <v>0</v>
      </c>
      <c r="BI8" s="134">
        <f>'SPD DF (July 13) Source'!BI11</f>
        <v>0</v>
      </c>
      <c r="BJ8" s="134">
        <f>'SPD DF (July 13) Source'!BJ11</f>
        <v>0</v>
      </c>
      <c r="BK8" s="134"/>
      <c r="BL8" s="134"/>
      <c r="BM8" s="134"/>
      <c r="BN8" s="134"/>
      <c r="BO8" s="134"/>
      <c r="BP8" s="134"/>
      <c r="BQ8" s="134"/>
      <c r="BR8" s="134"/>
      <c r="BS8" s="134"/>
      <c r="BT8" s="134"/>
      <c r="BU8" s="134"/>
      <c r="BV8" s="134"/>
      <c r="BW8" s="134"/>
      <c r="BX8" s="134"/>
      <c r="BY8" s="134"/>
      <c r="BZ8" s="134"/>
      <c r="CA8" s="134"/>
      <c r="CB8" s="134"/>
      <c r="CC8" s="134"/>
      <c r="CD8" s="134"/>
      <c r="CE8" s="134"/>
      <c r="CF8" s="134"/>
      <c r="CG8" s="134"/>
      <c r="CH8" s="134"/>
      <c r="CI8" s="134"/>
      <c r="CJ8" s="134"/>
      <c r="CK8" s="134"/>
      <c r="CL8" s="134"/>
      <c r="CM8" s="134"/>
      <c r="CN8" s="134"/>
      <c r="CO8" s="134"/>
      <c r="CP8" s="134"/>
      <c r="CQ8" s="134"/>
      <c r="CR8" s="134"/>
      <c r="CS8" s="134"/>
      <c r="CT8" s="134"/>
      <c r="CU8" s="134"/>
      <c r="CV8" s="134"/>
      <c r="CW8" s="134"/>
      <c r="CX8" s="134"/>
    </row>
    <row r="9" spans="2:102">
      <c r="B9" s="15" t="s">
        <v>23</v>
      </c>
      <c r="C9" s="134">
        <f>'SPD DF (July 13) Source'!C12</f>
        <v>1031.3309999999999</v>
      </c>
      <c r="D9" s="134">
        <f>'SPD DF (July 13) Source'!D12</f>
        <v>949.52499999999998</v>
      </c>
      <c r="E9" s="134">
        <f>'SPD DF (July 13) Source'!E12</f>
        <v>832.81200000000001</v>
      </c>
      <c r="F9" s="134">
        <f>'SPD DF (July 13) Source'!F12</f>
        <v>836.21799999999996</v>
      </c>
      <c r="G9" s="134">
        <f>'SPD DF (July 13) Source'!G12</f>
        <v>832.51800000000003</v>
      </c>
      <c r="H9" s="134">
        <f>'SPD DF (July 13) Source'!H12</f>
        <v>874.58900000000006</v>
      </c>
      <c r="I9" s="134">
        <f>'SPD DF (July 13) Source'!I12</f>
        <v>1054.4670000000001</v>
      </c>
      <c r="J9" s="134">
        <f>'SPD DF (July 13) Source'!J12</f>
        <v>1266.48</v>
      </c>
      <c r="K9" s="134">
        <f>'SPD DF (July 13) Source'!K12</f>
        <v>1357.7750000000001</v>
      </c>
      <c r="L9" s="134">
        <f>'SPD DF (July 13) Source'!L12</f>
        <v>1352.434</v>
      </c>
      <c r="M9" s="134">
        <f>'SPD DF (July 13) Source'!M12</f>
        <v>1190.6289999999999</v>
      </c>
      <c r="N9" s="134">
        <f>'SPD DF (July 13) Source'!N12</f>
        <v>1291.1559999999999</v>
      </c>
      <c r="O9" s="134">
        <f>'SPD DF (July 13) Source'!O12</f>
        <v>1031.8340000000001</v>
      </c>
      <c r="P9" s="134">
        <f>'SPD DF (July 13) Source'!P12</f>
        <v>906.49800000000005</v>
      </c>
      <c r="Q9" s="134">
        <f>'SPD DF (July 13) Source'!Q12</f>
        <v>828.53599999999994</v>
      </c>
      <c r="R9" s="134">
        <f>'SPD DF (July 13) Source'!R12</f>
        <v>819.71799999999996</v>
      </c>
      <c r="S9" s="134">
        <f>'SPD DF (July 13) Source'!S12</f>
        <v>828.59100000000001</v>
      </c>
      <c r="T9" s="134">
        <f>'SPD DF (July 13) Source'!T12</f>
        <v>860.27599999999995</v>
      </c>
      <c r="U9" s="134">
        <f>'SPD DF (July 13) Source'!U12</f>
        <v>1027.4659999999999</v>
      </c>
      <c r="V9" s="134">
        <f>'SPD DF (July 13) Source'!V12</f>
        <v>1198.5160000000001</v>
      </c>
      <c r="W9" s="134">
        <f>'SPD DF (July 13) Source'!W12</f>
        <v>1286.3879999999999</v>
      </c>
      <c r="X9" s="134">
        <f>'SPD DF (July 13) Source'!X12</f>
        <v>1275.183</v>
      </c>
      <c r="Y9" s="134">
        <f>'SPD DF (July 13) Source'!Y12</f>
        <v>1130.67</v>
      </c>
      <c r="Z9" s="134">
        <f>'SPD DF (July 13) Source'!Z12</f>
        <v>1176.576</v>
      </c>
      <c r="AA9" s="134">
        <f>'SPD DF (July 13) Source'!AA12</f>
        <v>973.52</v>
      </c>
      <c r="AB9" s="134">
        <f>'SPD DF (July 13) Source'!AB12</f>
        <v>900.67700000000002</v>
      </c>
      <c r="AC9" s="134">
        <f>'SPD DF (July 13) Source'!AC12</f>
        <v>811.78700000000003</v>
      </c>
      <c r="AD9" s="134">
        <f>'SPD DF (July 13) Source'!AD12</f>
        <v>837.15800000000002</v>
      </c>
      <c r="AE9" s="134">
        <f>'SPD DF (July 13) Source'!AE12</f>
        <v>832.43399999999997</v>
      </c>
      <c r="AF9" s="134">
        <f>'SPD DF (July 13) Source'!AF12</f>
        <v>878.74800000000005</v>
      </c>
      <c r="AG9" s="134">
        <f>'SPD DF (July 13) Source'!AG12</f>
        <v>1012.053</v>
      </c>
      <c r="AH9" s="134">
        <f>'SPD DF (July 13) Source'!AH12</f>
        <v>1193.67</v>
      </c>
      <c r="AI9" s="134">
        <f>'SPD DF (July 13) Source'!AI12</f>
        <v>1306.556</v>
      </c>
      <c r="AJ9" s="134">
        <f>'SPD DF (July 13) Source'!AJ12</f>
        <v>1312.2729999999999</v>
      </c>
      <c r="AK9" s="134">
        <f>'SPD DF (July 13) Source'!AK12</f>
        <v>1203.364</v>
      </c>
      <c r="AL9" s="134">
        <f>'SPD DF (July 13) Source'!AL12</f>
        <v>1224.117</v>
      </c>
      <c r="AM9" s="134">
        <f>'SPD DF (July 13) Source'!AM12</f>
        <v>1019.274</v>
      </c>
      <c r="AN9" s="134">
        <f>'SPD DF (July 13) Source'!AN12</f>
        <v>875.85699999999997</v>
      </c>
      <c r="AO9" s="134">
        <f>'SPD DF (July 13) Source'!AO12</f>
        <v>800.6</v>
      </c>
      <c r="AP9" s="134">
        <f>'SPD DF (July 13) Source'!AP12</f>
        <v>821.96400000000006</v>
      </c>
      <c r="AQ9" s="134">
        <f>'SPD DF (July 13) Source'!AQ12</f>
        <v>814.12099999999998</v>
      </c>
      <c r="AR9" s="134">
        <f>'SPD DF (July 13) Source'!AR12</f>
        <v>870.02700000000004</v>
      </c>
      <c r="AS9" s="134">
        <f>'SPD DF (July 13) Source'!AS12</f>
        <v>1030.43</v>
      </c>
      <c r="AT9" s="134">
        <f>'SPD DF (July 13) Source'!AT12</f>
        <v>1189.252</v>
      </c>
      <c r="AU9" s="134">
        <f>'SPD DF (July 13) Source'!AU12</f>
        <v>1298.4000000000001</v>
      </c>
      <c r="AV9" s="134">
        <f>'SPD DF (July 13) Source'!AV12</f>
        <v>1271.759</v>
      </c>
      <c r="AW9" s="134">
        <f>'SPD DF (July 13) Source'!AW12</f>
        <v>1116.2429999999999</v>
      </c>
      <c r="AX9" s="134">
        <f>'SPD DF (July 13) Source'!AX12</f>
        <v>1143.6959999999999</v>
      </c>
      <c r="AY9" s="134">
        <f>'SPD DF (July 13) Source'!AY12</f>
        <v>936.36599999999999</v>
      </c>
      <c r="AZ9" s="134">
        <f>'SPD DF (July 13) Source'!AZ12</f>
        <v>870.22400000000005</v>
      </c>
      <c r="BA9" s="134">
        <f>'SPD DF (July 13) Source'!BA12</f>
        <v>778.35400000000004</v>
      </c>
      <c r="BB9" s="134">
        <f>'SPD DF (July 13) Source'!BB12</f>
        <v>795.99</v>
      </c>
      <c r="BC9" s="134">
        <f>'SPD DF (July 13) Source'!BC12</f>
        <v>797.05700000000002</v>
      </c>
      <c r="BD9" s="134">
        <f>'SPD DF (July 13) Source'!BD12</f>
        <v>830.02300000000002</v>
      </c>
      <c r="BE9" s="134">
        <f>'SPD DF (July 13) Source'!BE12</f>
        <v>973.13199999999995</v>
      </c>
      <c r="BF9" s="134">
        <f>'SPD DF (July 13) Source'!BF12</f>
        <v>1124.5129999999999</v>
      </c>
      <c r="BG9" s="134">
        <f>'SPD DF (July 13) Source'!BG12</f>
        <v>1287.9179999999999</v>
      </c>
      <c r="BH9" s="134">
        <f>'SPD DF (July 13) Source'!BH12</f>
        <v>1291.424</v>
      </c>
      <c r="BI9" s="134">
        <f>'SPD DF (July 13) Source'!BI12</f>
        <v>1147.54</v>
      </c>
      <c r="BJ9" s="134">
        <f>'SPD DF (July 13) Source'!BJ12</f>
        <v>1126.2349999999999</v>
      </c>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4"/>
      <c r="CN9" s="134"/>
      <c r="CO9" s="134"/>
      <c r="CP9" s="134"/>
      <c r="CQ9" s="134"/>
      <c r="CR9" s="134"/>
      <c r="CS9" s="134"/>
      <c r="CT9" s="134"/>
      <c r="CU9" s="134"/>
      <c r="CV9" s="134"/>
      <c r="CW9" s="134"/>
      <c r="CX9" s="134"/>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1755.0629999999999</v>
      </c>
      <c r="D12" s="22">
        <f t="shared" ref="D12:BO12" si="0">SUM(D9,D14)</f>
        <v>1681.9209999999998</v>
      </c>
      <c r="E12" s="22">
        <f t="shared" si="0"/>
        <v>1548.74</v>
      </c>
      <c r="F12" s="22">
        <f t="shared" si="0"/>
        <v>1532.5070000000001</v>
      </c>
      <c r="G12" s="22">
        <f t="shared" si="0"/>
        <v>1561.2180000000001</v>
      </c>
      <c r="H12" s="22">
        <f t="shared" si="0"/>
        <v>1593.3850000000002</v>
      </c>
      <c r="I12" s="22">
        <f t="shared" si="0"/>
        <v>1803.971</v>
      </c>
      <c r="J12" s="22">
        <f t="shared" si="0"/>
        <v>2028.867</v>
      </c>
      <c r="K12" s="22">
        <f t="shared" si="0"/>
        <v>2093.6080000000002</v>
      </c>
      <c r="L12" s="22">
        <f t="shared" si="0"/>
        <v>2106.9359999999997</v>
      </c>
      <c r="M12" s="22">
        <f t="shared" si="0"/>
        <v>1888.5239999999999</v>
      </c>
      <c r="N12" s="22">
        <f t="shared" si="0"/>
        <v>2069.4809999999998</v>
      </c>
      <c r="O12" s="22">
        <f t="shared" si="0"/>
        <v>1728.0419999999999</v>
      </c>
      <c r="P12" s="22">
        <f t="shared" si="0"/>
        <v>1631.462</v>
      </c>
      <c r="Q12" s="22">
        <f t="shared" si="0"/>
        <v>1523.3019999999999</v>
      </c>
      <c r="R12" s="22">
        <f t="shared" si="0"/>
        <v>1512.8420000000001</v>
      </c>
      <c r="S12" s="22">
        <f t="shared" si="0"/>
        <v>1541.5340000000001</v>
      </c>
      <c r="T12" s="22">
        <f t="shared" si="0"/>
        <v>1560.4059999999999</v>
      </c>
      <c r="U12" s="22">
        <f t="shared" si="0"/>
        <v>1757.9119999999998</v>
      </c>
      <c r="V12" s="22">
        <f t="shared" si="0"/>
        <v>1933.933</v>
      </c>
      <c r="W12" s="22">
        <f t="shared" si="0"/>
        <v>1995.1599999999999</v>
      </c>
      <c r="X12" s="22">
        <f t="shared" si="0"/>
        <v>2011.0320000000002</v>
      </c>
      <c r="Y12" s="22">
        <f t="shared" si="0"/>
        <v>1821.674</v>
      </c>
      <c r="Z12" s="22">
        <f t="shared" si="0"/>
        <v>1928.538</v>
      </c>
      <c r="AA12" s="22">
        <f t="shared" si="0"/>
        <v>1659.2649999999999</v>
      </c>
      <c r="AB12" s="22">
        <f t="shared" si="0"/>
        <v>1611.8980000000001</v>
      </c>
      <c r="AC12" s="22">
        <f t="shared" si="0"/>
        <v>1498.116</v>
      </c>
      <c r="AD12" s="22">
        <f t="shared" si="0"/>
        <v>1515.4389999999999</v>
      </c>
      <c r="AE12" s="22">
        <f t="shared" si="0"/>
        <v>1541.3710000000001</v>
      </c>
      <c r="AF12" s="22">
        <f t="shared" si="0"/>
        <v>1570.614</v>
      </c>
      <c r="AG12" s="22">
        <f t="shared" si="0"/>
        <v>1754.432</v>
      </c>
      <c r="AH12" s="22">
        <f t="shared" si="0"/>
        <v>1939.748</v>
      </c>
      <c r="AI12" s="22">
        <f t="shared" si="0"/>
        <v>2026.7330000000002</v>
      </c>
      <c r="AJ12" s="22">
        <f t="shared" si="0"/>
        <v>2071.0479999999998</v>
      </c>
      <c r="AK12" s="22">
        <f t="shared" si="0"/>
        <v>1927.1959999999999</v>
      </c>
      <c r="AL12" s="22">
        <f t="shared" si="0"/>
        <v>1982.107</v>
      </c>
      <c r="AM12" s="22">
        <f t="shared" si="0"/>
        <v>1747.298</v>
      </c>
      <c r="AN12" s="22">
        <f t="shared" si="0"/>
        <v>1598.413</v>
      </c>
      <c r="AO12" s="22">
        <f t="shared" si="0"/>
        <v>1496.8780000000002</v>
      </c>
      <c r="AP12" s="22">
        <f t="shared" si="0"/>
        <v>1525.7070000000001</v>
      </c>
      <c r="AQ12" s="22">
        <f t="shared" si="0"/>
        <v>1516.722</v>
      </c>
      <c r="AR12" s="22">
        <f t="shared" si="0"/>
        <v>1571.6759999999999</v>
      </c>
      <c r="AS12" s="22">
        <f t="shared" si="0"/>
        <v>1771.6350000000002</v>
      </c>
      <c r="AT12" s="22">
        <f t="shared" si="0"/>
        <v>1903.423</v>
      </c>
      <c r="AU12" s="22">
        <f t="shared" si="0"/>
        <v>1992.0150000000001</v>
      </c>
      <c r="AV12" s="22">
        <f t="shared" si="0"/>
        <v>1993.3440000000001</v>
      </c>
      <c r="AW12" s="22">
        <f t="shared" si="0"/>
        <v>1781.8719999999998</v>
      </c>
      <c r="AX12" s="22">
        <f t="shared" si="0"/>
        <v>1855.587</v>
      </c>
      <c r="AY12" s="22">
        <f t="shared" si="0"/>
        <v>1592.6979999999999</v>
      </c>
      <c r="AZ12" s="22">
        <f t="shared" si="0"/>
        <v>1540.7139999999999</v>
      </c>
      <c r="BA12" s="22">
        <f t="shared" si="0"/>
        <v>1432.2040000000002</v>
      </c>
      <c r="BB12" s="22">
        <f t="shared" si="0"/>
        <v>1455.7829999999999</v>
      </c>
      <c r="BC12" s="22">
        <f t="shared" si="0"/>
        <v>1462.2730000000001</v>
      </c>
      <c r="BD12" s="22">
        <f t="shared" si="0"/>
        <v>1491.0439999999999</v>
      </c>
      <c r="BE12" s="22">
        <f t="shared" si="0"/>
        <v>1667.029</v>
      </c>
      <c r="BF12" s="22">
        <f t="shared" si="0"/>
        <v>1819.2349999999999</v>
      </c>
      <c r="BG12" s="22">
        <f t="shared" si="0"/>
        <v>1969.0129999999999</v>
      </c>
      <c r="BH12" s="22">
        <f t="shared" si="0"/>
        <v>1998.596</v>
      </c>
      <c r="BI12" s="22">
        <f t="shared" si="0"/>
        <v>1805.4209999999998</v>
      </c>
      <c r="BJ12" s="22">
        <f t="shared" si="0"/>
        <v>1845.1419999999998</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c r="B13" s="21" t="s">
        <v>121</v>
      </c>
      <c r="C13" s="134">
        <f>'SPD DF (July 13) Source'!C16</f>
        <v>1886.8630000000001</v>
      </c>
      <c r="D13" s="134">
        <f>'SPD DF (July 13) Source'!D16</f>
        <v>1786.116</v>
      </c>
      <c r="E13" s="134">
        <f>'SPD DF (July 13) Source'!E16</f>
        <v>1631.721</v>
      </c>
      <c r="F13" s="134">
        <f>'SPD DF (July 13) Source'!F16</f>
        <v>1575.2170000000001</v>
      </c>
      <c r="G13" s="134">
        <f>'SPD DF (July 13) Source'!G16</f>
        <v>1665.9079999999999</v>
      </c>
      <c r="H13" s="134">
        <f>'SPD DF (July 13) Source'!H16</f>
        <v>1699.9269999999999</v>
      </c>
      <c r="I13" s="134">
        <f>'SPD DF (July 13) Source'!I16</f>
        <v>1917.0429999999999</v>
      </c>
      <c r="J13" s="134">
        <f>'SPD DF (July 13) Source'!J16</f>
        <v>2112.433</v>
      </c>
      <c r="K13" s="134">
        <f>'SPD DF (July 13) Source'!K16</f>
        <v>2231.2089999999998</v>
      </c>
      <c r="L13" s="134">
        <f>'SPD DF (July 13) Source'!L16</f>
        <v>2243.194</v>
      </c>
      <c r="M13" s="134">
        <f>'SPD DF (July 13) Source'!M16</f>
        <v>2017.3989999999999</v>
      </c>
      <c r="N13" s="134">
        <f>'SPD DF (July 13) Source'!N16</f>
        <v>2206.08</v>
      </c>
      <c r="O13" s="134">
        <f>'SPD DF (July 13) Source'!O16</f>
        <v>1861.2560000000001</v>
      </c>
      <c r="P13" s="134">
        <f>'SPD DF (July 13) Source'!P16</f>
        <v>1766.5809999999999</v>
      </c>
      <c r="Q13" s="134">
        <f>'SPD DF (July 13) Source'!Q16</f>
        <v>1581.634</v>
      </c>
      <c r="R13" s="134">
        <f>'SPD DF (July 13) Source'!R16</f>
        <v>1557.0440000000001</v>
      </c>
      <c r="S13" s="134">
        <f>'SPD DF (July 13) Source'!S16</f>
        <v>1631.971</v>
      </c>
      <c r="T13" s="134">
        <f>'SPD DF (July 13) Source'!T16</f>
        <v>1644.126</v>
      </c>
      <c r="U13" s="134">
        <f>'SPD DF (July 13) Source'!U16</f>
        <v>1843.329</v>
      </c>
      <c r="V13" s="134">
        <f>'SPD DF (July 13) Source'!V16</f>
        <v>2033.4649999999999</v>
      </c>
      <c r="W13" s="134">
        <f>'SPD DF (July 13) Source'!W16</f>
        <v>2144.2820000000002</v>
      </c>
      <c r="X13" s="134">
        <f>'SPD DF (July 13) Source'!X16</f>
        <v>2168.529</v>
      </c>
      <c r="Y13" s="134">
        <f>'SPD DF (July 13) Source'!Y16</f>
        <v>1948.1489999999999</v>
      </c>
      <c r="Z13" s="134">
        <f>'SPD DF (July 13) Source'!Z16</f>
        <v>2061.5070000000001</v>
      </c>
      <c r="AA13" s="134">
        <f>'SPD DF (July 13) Source'!AA16</f>
        <v>1725.58</v>
      </c>
      <c r="AB13" s="134">
        <f>'SPD DF (July 13) Source'!AB16</f>
        <v>1724.35</v>
      </c>
      <c r="AC13" s="134">
        <f>'SPD DF (July 13) Source'!AC16</f>
        <v>1595.9870000000001</v>
      </c>
      <c r="AD13" s="134">
        <f>'SPD DF (July 13) Source'!AD16</f>
        <v>1564.3050000000001</v>
      </c>
      <c r="AE13" s="134">
        <f>'SPD DF (July 13) Source'!AE16</f>
        <v>1634.8230000000001</v>
      </c>
      <c r="AF13" s="134">
        <f>'SPD DF (July 13) Source'!AF16</f>
        <v>1655.979</v>
      </c>
      <c r="AG13" s="134">
        <f>'SPD DF (July 13) Source'!AG16</f>
        <v>1863.221</v>
      </c>
      <c r="AH13" s="134">
        <f>'SPD DF (July 13) Source'!AH16</f>
        <v>2015.0319999999999</v>
      </c>
      <c r="AI13" s="134">
        <f>'SPD DF (July 13) Source'!AI16</f>
        <v>2172.087</v>
      </c>
      <c r="AJ13" s="134">
        <f>'SPD DF (July 13) Source'!AJ16</f>
        <v>2215.8069999999998</v>
      </c>
      <c r="AK13" s="134">
        <f>'SPD DF (July 13) Source'!AK16</f>
        <v>2040.7080000000001</v>
      </c>
      <c r="AL13" s="134">
        <f>'SPD DF (July 13) Source'!AL16</f>
        <v>2096.9580000000001</v>
      </c>
      <c r="AM13" s="134">
        <f>'SPD DF (July 13) Source'!AM16</f>
        <v>1886.3019999999999</v>
      </c>
      <c r="AN13" s="134">
        <f>'SPD DF (July 13) Source'!AN16</f>
        <v>1702.6120000000001</v>
      </c>
      <c r="AO13" s="134">
        <f>'SPD DF (July 13) Source'!AO16</f>
        <v>1588.6320000000001</v>
      </c>
      <c r="AP13" s="134">
        <f>'SPD DF (July 13) Source'!AP16</f>
        <v>1597.085</v>
      </c>
      <c r="AQ13" s="134">
        <f>'SPD DF (July 13) Source'!AQ16</f>
        <v>1638.87</v>
      </c>
      <c r="AR13" s="134">
        <f>'SPD DF (July 13) Source'!AR16</f>
        <v>1672.9290000000001</v>
      </c>
      <c r="AS13" s="134">
        <f>'SPD DF (July 13) Source'!AS16</f>
        <v>1918.922</v>
      </c>
      <c r="AT13" s="134">
        <f>'SPD DF (July 13) Source'!AT16</f>
        <v>1997.9570000000001</v>
      </c>
      <c r="AU13" s="134">
        <f>'SPD DF (July 13) Source'!AU16</f>
        <v>2139.393</v>
      </c>
      <c r="AV13" s="134">
        <f>'SPD DF (July 13) Source'!AV16</f>
        <v>2153.306</v>
      </c>
      <c r="AW13" s="134">
        <f>'SPD DF (July 13) Source'!AW16</f>
        <v>1917.635</v>
      </c>
      <c r="AX13" s="134">
        <f>'SPD DF (July 13) Source'!AX16</f>
        <v>1962.481</v>
      </c>
      <c r="AY13" s="134">
        <f>'SPD DF (July 13) Source'!AY16</f>
        <v>1703.2</v>
      </c>
      <c r="AZ13" s="134">
        <f>'SPD DF (July 13) Source'!AZ16</f>
        <v>1674.51</v>
      </c>
      <c r="BA13" s="134">
        <f>'SPD DF (July 13) Source'!BA16</f>
        <v>1513.758</v>
      </c>
      <c r="BB13" s="134">
        <f>'SPD DF (July 13) Source'!BB16</f>
        <v>1518.6210000000001</v>
      </c>
      <c r="BC13" s="134">
        <f>'SPD DF (July 13) Source'!BC16</f>
        <v>1580.009</v>
      </c>
      <c r="BD13" s="134">
        <f>'SPD DF (July 13) Source'!BD16</f>
        <v>1606.94</v>
      </c>
      <c r="BE13" s="134">
        <f>'SPD DF (July 13) Source'!BE16</f>
        <v>1787.135</v>
      </c>
      <c r="BF13" s="134">
        <f>'SPD DF (July 13) Source'!BF16</f>
        <v>1924.2380000000001</v>
      </c>
      <c r="BG13" s="134">
        <f>'SPD DF (July 13) Source'!BG16</f>
        <v>2132.5030000000002</v>
      </c>
      <c r="BH13" s="134">
        <f>'SPD DF (July 13) Source'!BH16</f>
        <v>2198.6309999999999</v>
      </c>
      <c r="BI13" s="134">
        <f>'SPD DF (July 13) Source'!BI16</f>
        <v>1944.002</v>
      </c>
      <c r="BJ13" s="134">
        <f>'SPD DF (July 13) Source'!BJ16</f>
        <v>2002.626</v>
      </c>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c r="CR13" s="134"/>
      <c r="CS13" s="134"/>
      <c r="CT13" s="134"/>
      <c r="CU13" s="134"/>
      <c r="CV13" s="134"/>
      <c r="CW13" s="134"/>
      <c r="CX13" s="134"/>
    </row>
    <row r="14" spans="2:102">
      <c r="B14" s="21" t="s">
        <v>25</v>
      </c>
      <c r="C14" s="134">
        <f>'SPD DF (July 13) Source'!C17</f>
        <v>723.73199999999997</v>
      </c>
      <c r="D14" s="134">
        <f>'SPD DF (July 13) Source'!D17</f>
        <v>732.39599999999996</v>
      </c>
      <c r="E14" s="134">
        <f>'SPD DF (July 13) Source'!E17</f>
        <v>715.928</v>
      </c>
      <c r="F14" s="134">
        <f>'SPD DF (July 13) Source'!F17</f>
        <v>696.28899999999999</v>
      </c>
      <c r="G14" s="134">
        <f>'SPD DF (July 13) Source'!G17</f>
        <v>728.7</v>
      </c>
      <c r="H14" s="134">
        <f>'SPD DF (July 13) Source'!H17</f>
        <v>718.79600000000005</v>
      </c>
      <c r="I14" s="134">
        <f>'SPD DF (July 13) Source'!I17</f>
        <v>749.50400000000002</v>
      </c>
      <c r="J14" s="134">
        <f>'SPD DF (July 13) Source'!J17</f>
        <v>762.38699999999994</v>
      </c>
      <c r="K14" s="134">
        <f>'SPD DF (July 13) Source'!K17</f>
        <v>735.83299999999997</v>
      </c>
      <c r="L14" s="134">
        <f>'SPD DF (July 13) Source'!L17</f>
        <v>754.50199999999995</v>
      </c>
      <c r="M14" s="134">
        <f>'SPD DF (July 13) Source'!M17</f>
        <v>697.89499999999998</v>
      </c>
      <c r="N14" s="134">
        <f>'SPD DF (July 13) Source'!N17</f>
        <v>778.32500000000005</v>
      </c>
      <c r="O14" s="134">
        <f>'SPD DF (July 13) Source'!O17</f>
        <v>696.20799999999997</v>
      </c>
      <c r="P14" s="134">
        <f>'SPD DF (July 13) Source'!P17</f>
        <v>724.96400000000006</v>
      </c>
      <c r="Q14" s="134">
        <f>'SPD DF (July 13) Source'!Q17</f>
        <v>694.76599999999996</v>
      </c>
      <c r="R14" s="134">
        <f>'SPD DF (July 13) Source'!R17</f>
        <v>693.12400000000002</v>
      </c>
      <c r="S14" s="134">
        <f>'SPD DF (July 13) Source'!S17</f>
        <v>712.94299999999998</v>
      </c>
      <c r="T14" s="134">
        <f>'SPD DF (July 13) Source'!T17</f>
        <v>700.13</v>
      </c>
      <c r="U14" s="134">
        <f>'SPD DF (July 13) Source'!U17</f>
        <v>730.44600000000003</v>
      </c>
      <c r="V14" s="134">
        <f>'SPD DF (July 13) Source'!V17</f>
        <v>735.41700000000003</v>
      </c>
      <c r="W14" s="134">
        <f>'SPD DF (July 13) Source'!W17</f>
        <v>708.77200000000005</v>
      </c>
      <c r="X14" s="134">
        <f>'SPD DF (July 13) Source'!X17</f>
        <v>735.84900000000005</v>
      </c>
      <c r="Y14" s="134">
        <f>'SPD DF (July 13) Source'!Y17</f>
        <v>691.00400000000002</v>
      </c>
      <c r="Z14" s="134">
        <f>'SPD DF (July 13) Source'!Z17</f>
        <v>751.96199999999999</v>
      </c>
      <c r="AA14" s="134">
        <f>'SPD DF (July 13) Source'!AA17</f>
        <v>685.745</v>
      </c>
      <c r="AB14" s="134">
        <f>'SPD DF (July 13) Source'!AB17</f>
        <v>711.221</v>
      </c>
      <c r="AC14" s="134">
        <f>'SPD DF (July 13) Source'!AC17</f>
        <v>686.32899999999995</v>
      </c>
      <c r="AD14" s="134">
        <f>'SPD DF (July 13) Source'!AD17</f>
        <v>678.28099999999995</v>
      </c>
      <c r="AE14" s="134">
        <f>'SPD DF (July 13) Source'!AE17</f>
        <v>708.93700000000001</v>
      </c>
      <c r="AF14" s="134">
        <f>'SPD DF (July 13) Source'!AF17</f>
        <v>691.86599999999999</v>
      </c>
      <c r="AG14" s="134">
        <f>'SPD DF (July 13) Source'!AG17</f>
        <v>742.37900000000002</v>
      </c>
      <c r="AH14" s="134">
        <f>'SPD DF (July 13) Source'!AH17</f>
        <v>746.07799999999997</v>
      </c>
      <c r="AI14" s="134">
        <f>'SPD DF (July 13) Source'!AI17</f>
        <v>720.17700000000002</v>
      </c>
      <c r="AJ14" s="134">
        <f>'SPD DF (July 13) Source'!AJ17</f>
        <v>758.77499999999998</v>
      </c>
      <c r="AK14" s="134">
        <f>'SPD DF (July 13) Source'!AK17</f>
        <v>723.83199999999999</v>
      </c>
      <c r="AL14" s="134">
        <f>'SPD DF (July 13) Source'!AL17</f>
        <v>757.99</v>
      </c>
      <c r="AM14" s="134">
        <f>'SPD DF (July 13) Source'!AM17</f>
        <v>728.024</v>
      </c>
      <c r="AN14" s="134">
        <f>'SPD DF (July 13) Source'!AN17</f>
        <v>722.55600000000004</v>
      </c>
      <c r="AO14" s="134">
        <f>'SPD DF (July 13) Source'!AO17</f>
        <v>696.27800000000002</v>
      </c>
      <c r="AP14" s="134">
        <f>'SPD DF (July 13) Source'!AP17</f>
        <v>703.74300000000005</v>
      </c>
      <c r="AQ14" s="134">
        <f>'SPD DF (July 13) Source'!AQ17</f>
        <v>702.601</v>
      </c>
      <c r="AR14" s="134">
        <f>'SPD DF (July 13) Source'!AR17</f>
        <v>701.649</v>
      </c>
      <c r="AS14" s="134">
        <f>'SPD DF (July 13) Source'!AS17</f>
        <v>741.20500000000004</v>
      </c>
      <c r="AT14" s="134">
        <f>'SPD DF (July 13) Source'!AT17</f>
        <v>714.17100000000005</v>
      </c>
      <c r="AU14" s="134">
        <f>'SPD DF (July 13) Source'!AU17</f>
        <v>693.61500000000001</v>
      </c>
      <c r="AV14" s="134">
        <f>'SPD DF (July 13) Source'!AV17</f>
        <v>721.58500000000004</v>
      </c>
      <c r="AW14" s="134">
        <f>'SPD DF (July 13) Source'!AW17</f>
        <v>665.62900000000002</v>
      </c>
      <c r="AX14" s="134">
        <f>'SPD DF (July 13) Source'!AX17</f>
        <v>711.89099999999996</v>
      </c>
      <c r="AY14" s="134">
        <f>'SPD DF (July 13) Source'!AY17</f>
        <v>656.33199999999999</v>
      </c>
      <c r="AZ14" s="134">
        <f>'SPD DF (July 13) Source'!AZ17</f>
        <v>670.49</v>
      </c>
      <c r="BA14" s="134">
        <f>'SPD DF (July 13) Source'!BA17</f>
        <v>653.85</v>
      </c>
      <c r="BB14" s="134">
        <f>'SPD DF (July 13) Source'!BB17</f>
        <v>659.79300000000001</v>
      </c>
      <c r="BC14" s="134">
        <f>'SPD DF (July 13) Source'!BC17</f>
        <v>665.21600000000001</v>
      </c>
      <c r="BD14" s="134">
        <f>'SPD DF (July 13) Source'!BD17</f>
        <v>661.02099999999996</v>
      </c>
      <c r="BE14" s="134">
        <f>'SPD DF (July 13) Source'!BE17</f>
        <v>693.89700000000005</v>
      </c>
      <c r="BF14" s="134">
        <f>'SPD DF (July 13) Source'!BF17</f>
        <v>694.72199999999998</v>
      </c>
      <c r="BG14" s="134">
        <f>'SPD DF (July 13) Source'!BG17</f>
        <v>681.09500000000003</v>
      </c>
      <c r="BH14" s="134">
        <f>'SPD DF (July 13) Source'!BH17</f>
        <v>707.17200000000003</v>
      </c>
      <c r="BI14" s="134">
        <f>'SPD DF (July 13) Source'!BI17</f>
        <v>657.88099999999997</v>
      </c>
      <c r="BJ14" s="134">
        <f>'SPD DF (July 13) Source'!BJ17</f>
        <v>718.90700000000004</v>
      </c>
      <c r="BK14" s="138"/>
      <c r="BL14" s="138"/>
      <c r="BM14" s="138"/>
      <c r="BN14" s="138"/>
      <c r="BO14" s="138"/>
      <c r="BP14" s="138"/>
      <c r="BQ14" s="138"/>
      <c r="BR14" s="138"/>
      <c r="BS14" s="138"/>
      <c r="BT14" s="138"/>
      <c r="BU14" s="138"/>
      <c r="BV14" s="138"/>
      <c r="BW14" s="138"/>
      <c r="BX14" s="138"/>
      <c r="BY14" s="138"/>
      <c r="BZ14" s="138"/>
      <c r="CA14" s="138"/>
      <c r="CB14" s="138"/>
      <c r="CC14" s="138"/>
      <c r="CD14" s="138"/>
      <c r="CE14" s="138"/>
      <c r="CF14" s="138"/>
      <c r="CG14" s="138"/>
      <c r="CH14" s="138"/>
      <c r="CI14" s="138"/>
      <c r="CJ14" s="138"/>
      <c r="CK14" s="138"/>
      <c r="CL14" s="138"/>
      <c r="CM14" s="138"/>
      <c r="CN14" s="138"/>
      <c r="CO14" s="138"/>
      <c r="CP14" s="138"/>
      <c r="CQ14" s="138"/>
      <c r="CR14" s="138"/>
      <c r="CS14" s="138"/>
      <c r="CT14" s="138"/>
      <c r="CU14" s="138"/>
      <c r="CV14" s="138"/>
      <c r="CW14" s="138"/>
      <c r="CX14" s="138"/>
    </row>
    <row r="16" spans="2:102" customFormat="1">
      <c r="B16" s="11" t="s">
        <v>100</v>
      </c>
    </row>
    <row r="17" spans="2:2">
      <c r="B17" s="11" t="s">
        <v>27</v>
      </c>
    </row>
  </sheetData>
  <sheetProtection sheet="1" objects="1" scenarios="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tabColor rgb="FFFFFF00"/>
  </sheetPr>
  <dimension ref="B2:CX17"/>
  <sheetViews>
    <sheetView workbookViewId="0">
      <selection activeCell="C6" sqref="C6"/>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4">
        <v>1031.2570000000001</v>
      </c>
      <c r="D3" s="134">
        <v>951.59299999999996</v>
      </c>
      <c r="E3" s="134">
        <v>840.43100000000004</v>
      </c>
      <c r="F3" s="134">
        <v>846.78399999999999</v>
      </c>
      <c r="G3" s="134">
        <v>838.41800000000001</v>
      </c>
      <c r="H3" s="134">
        <v>883.26700000000005</v>
      </c>
      <c r="I3" s="134">
        <v>1076.4670000000001</v>
      </c>
      <c r="J3" s="134">
        <v>1308.153</v>
      </c>
      <c r="K3" s="134">
        <v>1403.2950000000001</v>
      </c>
      <c r="L3" s="134">
        <v>1391.799</v>
      </c>
      <c r="M3" s="134">
        <v>1214.127</v>
      </c>
      <c r="N3" s="134">
        <v>1306.8330000000001</v>
      </c>
      <c r="O3" s="134">
        <v>1034.107</v>
      </c>
      <c r="P3" s="134">
        <v>907.74099999999999</v>
      </c>
      <c r="Q3" s="134">
        <v>839.86400000000003</v>
      </c>
      <c r="R3" s="134">
        <v>837.87699999999995</v>
      </c>
      <c r="S3" s="134">
        <v>843.22500000000002</v>
      </c>
      <c r="T3" s="134">
        <v>878.71699999999998</v>
      </c>
      <c r="U3" s="134">
        <v>1055.0640000000001</v>
      </c>
      <c r="V3" s="134">
        <v>1231.6189999999999</v>
      </c>
      <c r="W3" s="134">
        <v>1300.5519999999999</v>
      </c>
      <c r="X3" s="134">
        <v>1277.511</v>
      </c>
      <c r="Y3" s="134">
        <v>1134.643</v>
      </c>
      <c r="Z3" s="134">
        <v>1188.722</v>
      </c>
      <c r="AA3" s="134">
        <v>980.78800000000001</v>
      </c>
      <c r="AB3" s="134">
        <v>892.55600000000004</v>
      </c>
      <c r="AC3" s="134">
        <v>790.20899999999995</v>
      </c>
      <c r="AD3" s="134">
        <v>817.26300000000003</v>
      </c>
      <c r="AE3" s="134">
        <v>819.32299999999998</v>
      </c>
      <c r="AF3" s="134">
        <v>879.17200000000003</v>
      </c>
      <c r="AG3" s="134">
        <v>1027.106</v>
      </c>
      <c r="AH3" s="134">
        <v>1225.9010000000001</v>
      </c>
      <c r="AI3" s="134">
        <v>1343.2090000000001</v>
      </c>
      <c r="AJ3" s="134">
        <v>1344.232</v>
      </c>
      <c r="AK3" s="134">
        <v>1223.8040000000001</v>
      </c>
      <c r="AL3" s="134">
        <v>1233.6479999999999</v>
      </c>
      <c r="AM3" s="134">
        <v>1013.846</v>
      </c>
      <c r="AN3" s="134">
        <v>860.19200000000001</v>
      </c>
      <c r="AO3" s="134">
        <v>784.87699999999995</v>
      </c>
      <c r="AP3" s="134">
        <v>811.78899999999999</v>
      </c>
      <c r="AQ3" s="134">
        <v>813.59400000000005</v>
      </c>
      <c r="AR3" s="134">
        <v>877.83199999999999</v>
      </c>
      <c r="AS3" s="134">
        <v>1059.8889999999999</v>
      </c>
      <c r="AT3" s="134">
        <v>1244.5350000000001</v>
      </c>
      <c r="AU3" s="134">
        <v>1374.761</v>
      </c>
      <c r="AV3" s="134">
        <v>1345.7339999999999</v>
      </c>
      <c r="AW3" s="134">
        <v>1174.241</v>
      </c>
      <c r="AX3" s="134">
        <v>1192.7660000000001</v>
      </c>
      <c r="AY3" s="134">
        <v>959.976</v>
      </c>
      <c r="AZ3" s="134">
        <v>878.32799999999997</v>
      </c>
      <c r="BA3" s="134">
        <v>783.72299999999996</v>
      </c>
      <c r="BB3" s="134">
        <v>800.19500000000005</v>
      </c>
      <c r="BC3" s="134">
        <v>796.60699999999997</v>
      </c>
      <c r="BD3" s="134">
        <v>837.56299999999999</v>
      </c>
      <c r="BE3" s="134">
        <v>995.721</v>
      </c>
      <c r="BF3" s="134">
        <v>1161.643</v>
      </c>
      <c r="BG3" s="134">
        <v>1326.7560000000001</v>
      </c>
      <c r="BH3" s="134">
        <v>1325.615</v>
      </c>
      <c r="BI3" s="134">
        <v>1177.5630000000001</v>
      </c>
      <c r="BJ3" s="134">
        <v>1151.8119999999999</v>
      </c>
      <c r="BK3" s="134"/>
      <c r="BL3" s="134"/>
      <c r="BM3" s="134"/>
      <c r="BN3" s="134"/>
      <c r="BO3" s="134"/>
      <c r="BP3" s="134"/>
      <c r="BQ3" s="134"/>
      <c r="BR3" s="134"/>
      <c r="BS3" s="134"/>
      <c r="BT3" s="134"/>
      <c r="BU3" s="134"/>
      <c r="BV3" s="134"/>
      <c r="BW3" s="134"/>
      <c r="BX3" s="134"/>
      <c r="BY3" s="134"/>
      <c r="BZ3" s="134"/>
      <c r="CA3" s="134"/>
      <c r="CB3" s="134"/>
      <c r="CC3" s="134"/>
      <c r="CD3" s="134"/>
      <c r="CE3" s="134"/>
      <c r="CF3" s="134"/>
      <c r="CG3" s="134"/>
      <c r="CH3" s="134"/>
      <c r="CI3" s="134"/>
      <c r="CJ3" s="134"/>
      <c r="CK3" s="134"/>
      <c r="CL3" s="134"/>
      <c r="CM3" s="134"/>
      <c r="CN3" s="134"/>
      <c r="CO3" s="134"/>
      <c r="CP3" s="134"/>
      <c r="CQ3" s="134"/>
      <c r="CR3" s="134"/>
      <c r="CS3" s="134"/>
      <c r="CT3" s="134"/>
      <c r="CU3" s="134"/>
      <c r="CV3" s="134"/>
      <c r="CW3" s="134"/>
      <c r="CX3" s="134"/>
    </row>
    <row r="4" spans="2:102">
      <c r="B4" s="15" t="s">
        <v>18</v>
      </c>
      <c r="C4" s="134">
        <v>1034.6510000000001</v>
      </c>
      <c r="D4" s="134">
        <v>955.721</v>
      </c>
      <c r="E4" s="134">
        <v>840.95699999999999</v>
      </c>
      <c r="F4" s="134">
        <v>844.55700000000002</v>
      </c>
      <c r="G4" s="134">
        <v>838.60799999999995</v>
      </c>
      <c r="H4" s="134">
        <v>883.34100000000001</v>
      </c>
      <c r="I4" s="134">
        <v>1074.548</v>
      </c>
      <c r="J4" s="134">
        <v>1301.924</v>
      </c>
      <c r="K4" s="134">
        <v>1393.4860000000001</v>
      </c>
      <c r="L4" s="134">
        <v>1380.9949999999999</v>
      </c>
      <c r="M4" s="134">
        <v>1208.258</v>
      </c>
      <c r="N4" s="134">
        <v>1302.615</v>
      </c>
      <c r="O4" s="134">
        <v>1034.789</v>
      </c>
      <c r="P4" s="134">
        <v>913.12099999999998</v>
      </c>
      <c r="Q4" s="134">
        <v>840.41399999999999</v>
      </c>
      <c r="R4" s="134">
        <v>833.35400000000004</v>
      </c>
      <c r="S4" s="134">
        <v>839.673</v>
      </c>
      <c r="T4" s="134">
        <v>874.01099999999997</v>
      </c>
      <c r="U4" s="134">
        <v>1051.2429999999999</v>
      </c>
      <c r="V4" s="134">
        <v>1216.43</v>
      </c>
      <c r="W4" s="134">
        <v>1294.4100000000001</v>
      </c>
      <c r="X4" s="134">
        <v>1277.4179999999999</v>
      </c>
      <c r="Y4" s="134">
        <v>1136.587</v>
      </c>
      <c r="Z4" s="134">
        <v>1187.902</v>
      </c>
      <c r="AA4" s="134">
        <v>979.78499999999997</v>
      </c>
      <c r="AB4" s="134">
        <v>893.86800000000005</v>
      </c>
      <c r="AC4" s="134">
        <v>795.89099999999996</v>
      </c>
      <c r="AD4" s="134">
        <v>824.41200000000003</v>
      </c>
      <c r="AE4" s="134">
        <v>826.27</v>
      </c>
      <c r="AF4" s="134">
        <v>883.61099999999999</v>
      </c>
      <c r="AG4" s="134">
        <v>1029.588</v>
      </c>
      <c r="AH4" s="134">
        <v>1219.9949999999999</v>
      </c>
      <c r="AI4" s="134">
        <v>1335.4570000000001</v>
      </c>
      <c r="AJ4" s="134">
        <v>1335.0830000000001</v>
      </c>
      <c r="AK4" s="134">
        <v>1216.5889999999999</v>
      </c>
      <c r="AL4" s="134">
        <v>1228.9770000000001</v>
      </c>
      <c r="AM4" s="134">
        <v>1013.928</v>
      </c>
      <c r="AN4" s="134">
        <v>865.27200000000005</v>
      </c>
      <c r="AO4" s="134">
        <v>790.76</v>
      </c>
      <c r="AP4" s="134">
        <v>820.71100000000001</v>
      </c>
      <c r="AQ4" s="134">
        <v>813.74</v>
      </c>
      <c r="AR4" s="134">
        <v>882.46199999999999</v>
      </c>
      <c r="AS4" s="134">
        <v>1062.021</v>
      </c>
      <c r="AT4" s="134">
        <v>1240.508</v>
      </c>
      <c r="AU4" s="134">
        <v>1361.3920000000001</v>
      </c>
      <c r="AV4" s="134">
        <v>1330.5820000000001</v>
      </c>
      <c r="AW4" s="134">
        <v>1161.357</v>
      </c>
      <c r="AX4" s="134">
        <v>1180.2739999999999</v>
      </c>
      <c r="AY4" s="134">
        <v>954.00599999999997</v>
      </c>
      <c r="AZ4" s="134">
        <v>879.03300000000002</v>
      </c>
      <c r="BA4" s="134">
        <v>783.86900000000003</v>
      </c>
      <c r="BB4" s="134">
        <v>800.45799999999997</v>
      </c>
      <c r="BC4" s="134">
        <v>800.36</v>
      </c>
      <c r="BD4" s="134">
        <v>839.80100000000004</v>
      </c>
      <c r="BE4" s="134">
        <v>994.73699999999997</v>
      </c>
      <c r="BF4" s="134">
        <v>1154.8689999999999</v>
      </c>
      <c r="BG4" s="134">
        <v>1321.0809999999999</v>
      </c>
      <c r="BH4" s="134">
        <v>1320.65</v>
      </c>
      <c r="BI4" s="134">
        <v>1173.3599999999999</v>
      </c>
      <c r="BJ4" s="134">
        <v>1145.942</v>
      </c>
      <c r="BK4" s="134"/>
      <c r="BL4" s="134"/>
      <c r="BM4" s="134"/>
      <c r="BN4" s="134"/>
      <c r="BO4" s="134"/>
      <c r="BP4" s="134"/>
      <c r="BQ4" s="134"/>
      <c r="BR4" s="134"/>
      <c r="BS4" s="134"/>
      <c r="BT4" s="134"/>
      <c r="BU4" s="134"/>
      <c r="BV4" s="134"/>
      <c r="BW4" s="134"/>
      <c r="BX4" s="134"/>
      <c r="BY4" s="134"/>
      <c r="BZ4" s="134"/>
      <c r="CA4" s="134"/>
      <c r="CB4" s="134"/>
      <c r="CC4" s="134"/>
      <c r="CD4" s="134"/>
      <c r="CE4" s="134"/>
      <c r="CF4" s="134"/>
      <c r="CG4" s="134"/>
      <c r="CH4" s="134"/>
      <c r="CI4" s="134"/>
      <c r="CJ4" s="134"/>
      <c r="CK4" s="134"/>
      <c r="CL4" s="134"/>
      <c r="CM4" s="134"/>
      <c r="CN4" s="134"/>
      <c r="CO4" s="134"/>
      <c r="CP4" s="134"/>
      <c r="CQ4" s="134"/>
      <c r="CR4" s="134"/>
      <c r="CS4" s="134"/>
      <c r="CT4" s="134"/>
      <c r="CU4" s="134"/>
      <c r="CV4" s="134"/>
      <c r="CW4" s="134"/>
      <c r="CX4" s="134"/>
    </row>
    <row r="5" spans="2:102">
      <c r="B5" s="15" t="s">
        <v>19</v>
      </c>
      <c r="C5" s="134">
        <v>1040.039</v>
      </c>
      <c r="D5" s="134">
        <v>956.15499999999997</v>
      </c>
      <c r="E5" s="134">
        <v>838.58</v>
      </c>
      <c r="F5" s="134">
        <v>842.14700000000005</v>
      </c>
      <c r="G5" s="134">
        <v>838.43899999999996</v>
      </c>
      <c r="H5" s="134">
        <v>882.75099999999998</v>
      </c>
      <c r="I5" s="134">
        <v>1066.431</v>
      </c>
      <c r="J5" s="134">
        <v>1284.4780000000001</v>
      </c>
      <c r="K5" s="134">
        <v>1376.4690000000001</v>
      </c>
      <c r="L5" s="134">
        <v>1368.319</v>
      </c>
      <c r="M5" s="134">
        <v>1202.104</v>
      </c>
      <c r="N5" s="134">
        <v>1302.6310000000001</v>
      </c>
      <c r="O5" s="134">
        <v>1037.6320000000001</v>
      </c>
      <c r="P5" s="134">
        <v>910.80700000000002</v>
      </c>
      <c r="Q5" s="134">
        <v>833.79499999999996</v>
      </c>
      <c r="R5" s="134">
        <v>825.21400000000006</v>
      </c>
      <c r="S5" s="134">
        <v>834.56500000000005</v>
      </c>
      <c r="T5" s="134">
        <v>864.73900000000003</v>
      </c>
      <c r="U5" s="134">
        <v>1032.913</v>
      </c>
      <c r="V5" s="134">
        <v>1207.508</v>
      </c>
      <c r="W5" s="134">
        <v>1293.1959999999999</v>
      </c>
      <c r="X5" s="134">
        <v>1277.749</v>
      </c>
      <c r="Y5" s="134">
        <v>1132.7239999999999</v>
      </c>
      <c r="Z5" s="134">
        <v>1182.011</v>
      </c>
      <c r="AA5" s="134">
        <v>976.06200000000001</v>
      </c>
      <c r="AB5" s="134">
        <v>900.44200000000001</v>
      </c>
      <c r="AC5" s="134">
        <v>811.64300000000003</v>
      </c>
      <c r="AD5" s="134">
        <v>835.13099999999997</v>
      </c>
      <c r="AE5" s="134">
        <v>832.25099999999998</v>
      </c>
      <c r="AF5" s="134">
        <v>881.62199999999996</v>
      </c>
      <c r="AG5" s="134">
        <v>1019.984</v>
      </c>
      <c r="AH5" s="134">
        <v>1204.07</v>
      </c>
      <c r="AI5" s="134">
        <v>1315.749</v>
      </c>
      <c r="AJ5" s="134">
        <v>1318.51</v>
      </c>
      <c r="AK5" s="134">
        <v>1206.009</v>
      </c>
      <c r="AL5" s="134">
        <v>1226.7650000000001</v>
      </c>
      <c r="AM5" s="134">
        <v>1019.9450000000001</v>
      </c>
      <c r="AN5" s="134">
        <v>879.27300000000002</v>
      </c>
      <c r="AO5" s="134">
        <v>798.86500000000001</v>
      </c>
      <c r="AP5" s="134">
        <v>824.99300000000005</v>
      </c>
      <c r="AQ5" s="134">
        <v>820.61500000000001</v>
      </c>
      <c r="AR5" s="134">
        <v>879.61699999999996</v>
      </c>
      <c r="AS5" s="134">
        <v>1048.4970000000001</v>
      </c>
      <c r="AT5" s="134">
        <v>1216.221</v>
      </c>
      <c r="AU5" s="134">
        <v>1331.2719999999999</v>
      </c>
      <c r="AV5" s="134">
        <v>1301.729</v>
      </c>
      <c r="AW5" s="134">
        <v>1141.068</v>
      </c>
      <c r="AX5" s="134">
        <v>1166.9670000000001</v>
      </c>
      <c r="AY5" s="134">
        <v>951.26700000000005</v>
      </c>
      <c r="AZ5" s="134">
        <v>880.20600000000002</v>
      </c>
      <c r="BA5" s="134">
        <v>786.39599999999996</v>
      </c>
      <c r="BB5" s="134">
        <v>803.96400000000006</v>
      </c>
      <c r="BC5" s="134">
        <v>804.75199999999995</v>
      </c>
      <c r="BD5" s="134">
        <v>839.63400000000001</v>
      </c>
      <c r="BE5" s="134">
        <v>985.9</v>
      </c>
      <c r="BF5" s="134">
        <v>1141.5309999999999</v>
      </c>
      <c r="BG5" s="134">
        <v>1307.789</v>
      </c>
      <c r="BH5" s="134">
        <v>1308.808</v>
      </c>
      <c r="BI5" s="134">
        <v>1163.924</v>
      </c>
      <c r="BJ5" s="134">
        <v>1141.4059999999999</v>
      </c>
      <c r="BK5" s="134"/>
      <c r="BL5" s="134"/>
      <c r="BM5" s="134"/>
      <c r="BN5" s="134"/>
      <c r="BO5" s="134"/>
      <c r="BP5" s="134"/>
      <c r="BQ5" s="134"/>
      <c r="BR5" s="134"/>
      <c r="BS5" s="134"/>
      <c r="BT5" s="134"/>
      <c r="BU5" s="134"/>
      <c r="BV5" s="134"/>
      <c r="BW5" s="134"/>
      <c r="BX5" s="134"/>
      <c r="BY5" s="134"/>
      <c r="BZ5" s="134"/>
      <c r="CA5" s="134"/>
      <c r="CB5" s="134"/>
      <c r="CC5" s="134"/>
      <c r="CD5" s="134"/>
      <c r="CE5" s="134"/>
      <c r="CF5" s="134"/>
      <c r="CG5" s="134"/>
      <c r="CH5" s="134"/>
      <c r="CI5" s="134"/>
      <c r="CJ5" s="134"/>
      <c r="CK5" s="134"/>
      <c r="CL5" s="134"/>
      <c r="CM5" s="134"/>
      <c r="CN5" s="134"/>
      <c r="CO5" s="134"/>
      <c r="CP5" s="134"/>
      <c r="CQ5" s="134"/>
      <c r="CR5" s="134"/>
      <c r="CS5" s="134"/>
      <c r="CT5" s="134"/>
      <c r="CU5" s="134"/>
      <c r="CV5" s="134"/>
      <c r="CW5" s="134"/>
      <c r="CX5" s="134"/>
    </row>
    <row r="6" spans="2:102">
      <c r="B6" s="15" t="s">
        <v>20</v>
      </c>
      <c r="C6" s="134">
        <v>1037.204</v>
      </c>
      <c r="D6" s="134">
        <v>954.73500000000001</v>
      </c>
      <c r="E6" s="134">
        <v>838.27099999999996</v>
      </c>
      <c r="F6" s="134">
        <v>842.51400000000001</v>
      </c>
      <c r="G6" s="134">
        <v>839.40800000000002</v>
      </c>
      <c r="H6" s="134">
        <v>881.33399999999995</v>
      </c>
      <c r="I6" s="134">
        <v>1062.4880000000001</v>
      </c>
      <c r="J6" s="134">
        <v>1276.835</v>
      </c>
      <c r="K6" s="134">
        <v>1367.3620000000001</v>
      </c>
      <c r="L6" s="134">
        <v>1358.826</v>
      </c>
      <c r="M6" s="134">
        <v>1195.271</v>
      </c>
      <c r="N6" s="134">
        <v>1295.954</v>
      </c>
      <c r="O6" s="134">
        <v>1034.8820000000001</v>
      </c>
      <c r="P6" s="134">
        <v>909.01499999999999</v>
      </c>
      <c r="Q6" s="134">
        <v>830.46900000000005</v>
      </c>
      <c r="R6" s="134">
        <v>821.78599999999994</v>
      </c>
      <c r="S6" s="134">
        <v>830.31500000000005</v>
      </c>
      <c r="T6" s="134">
        <v>861.995</v>
      </c>
      <c r="U6" s="134">
        <v>1028.664</v>
      </c>
      <c r="V6" s="134">
        <v>1201.413</v>
      </c>
      <c r="W6" s="134">
        <v>1286.903</v>
      </c>
      <c r="X6" s="134">
        <v>1275.2750000000001</v>
      </c>
      <c r="Y6" s="134">
        <v>1132.2</v>
      </c>
      <c r="Z6" s="134">
        <v>1179.191</v>
      </c>
      <c r="AA6" s="134">
        <v>975.09400000000005</v>
      </c>
      <c r="AB6" s="134">
        <v>902.46900000000005</v>
      </c>
      <c r="AC6" s="134">
        <v>813.49</v>
      </c>
      <c r="AD6" s="134">
        <v>836.71100000000001</v>
      </c>
      <c r="AE6" s="134">
        <v>832.46900000000005</v>
      </c>
      <c r="AF6" s="134">
        <v>879.88699999999994</v>
      </c>
      <c r="AG6" s="134">
        <v>1013.254</v>
      </c>
      <c r="AH6" s="134">
        <v>1195.7349999999999</v>
      </c>
      <c r="AI6" s="134">
        <v>1309.0070000000001</v>
      </c>
      <c r="AJ6" s="134">
        <v>1314.5060000000001</v>
      </c>
      <c r="AK6" s="134">
        <v>1209.24</v>
      </c>
      <c r="AL6" s="134">
        <v>1226.3040000000001</v>
      </c>
      <c r="AM6" s="134">
        <v>1021.208</v>
      </c>
      <c r="AN6" s="134">
        <v>877.74900000000002</v>
      </c>
      <c r="AO6" s="134">
        <v>802.23400000000004</v>
      </c>
      <c r="AP6" s="134">
        <v>825.26599999999996</v>
      </c>
      <c r="AQ6" s="134">
        <v>817.971</v>
      </c>
      <c r="AR6" s="134">
        <v>874.02700000000004</v>
      </c>
      <c r="AS6" s="134">
        <v>1038.904</v>
      </c>
      <c r="AT6" s="134">
        <v>1201.5920000000001</v>
      </c>
      <c r="AU6" s="134">
        <v>1314.4490000000001</v>
      </c>
      <c r="AV6" s="134">
        <v>1287.82</v>
      </c>
      <c r="AW6" s="134">
        <v>1130.17</v>
      </c>
      <c r="AX6" s="134">
        <v>1157.731</v>
      </c>
      <c r="AY6" s="134">
        <v>945.86300000000006</v>
      </c>
      <c r="AZ6" s="134">
        <v>877.61800000000005</v>
      </c>
      <c r="BA6" s="134">
        <v>784.97199999999998</v>
      </c>
      <c r="BB6" s="134">
        <v>800.91800000000001</v>
      </c>
      <c r="BC6" s="134">
        <v>802.20699999999999</v>
      </c>
      <c r="BD6" s="134">
        <v>835.07100000000003</v>
      </c>
      <c r="BE6" s="134">
        <v>979.82899999999995</v>
      </c>
      <c r="BF6" s="134">
        <v>1132.376</v>
      </c>
      <c r="BG6" s="134">
        <v>1297.0170000000001</v>
      </c>
      <c r="BH6" s="134">
        <v>1300.971</v>
      </c>
      <c r="BI6" s="134">
        <v>1158.202</v>
      </c>
      <c r="BJ6" s="134">
        <v>1136.0550000000001</v>
      </c>
      <c r="BK6" s="134"/>
      <c r="BL6" s="134"/>
      <c r="BM6" s="134"/>
      <c r="BN6" s="134"/>
      <c r="BO6" s="134"/>
      <c r="BP6" s="134"/>
      <c r="BQ6" s="134"/>
      <c r="BR6" s="134"/>
      <c r="BS6" s="134"/>
      <c r="BT6" s="134"/>
      <c r="BU6" s="134"/>
      <c r="BV6" s="134"/>
      <c r="BW6" s="134"/>
      <c r="BX6" s="134"/>
      <c r="BY6" s="134"/>
      <c r="BZ6" s="134"/>
      <c r="CA6" s="134"/>
      <c r="CB6" s="134"/>
      <c r="CC6" s="134"/>
      <c r="CD6" s="134"/>
      <c r="CE6" s="134"/>
      <c r="CF6" s="134"/>
      <c r="CG6" s="134"/>
      <c r="CH6" s="134"/>
      <c r="CI6" s="134"/>
      <c r="CJ6" s="134"/>
      <c r="CK6" s="134"/>
      <c r="CL6" s="134"/>
      <c r="CM6" s="134"/>
      <c r="CN6" s="134"/>
      <c r="CO6" s="134"/>
      <c r="CP6" s="134"/>
      <c r="CQ6" s="134"/>
      <c r="CR6" s="134"/>
      <c r="CS6" s="134"/>
      <c r="CT6" s="134"/>
      <c r="CU6" s="134"/>
      <c r="CV6" s="134"/>
      <c r="CW6" s="134"/>
      <c r="CX6" s="134"/>
    </row>
    <row r="7" spans="2:102">
      <c r="B7" s="15" t="s">
        <v>21</v>
      </c>
      <c r="C7" s="134">
        <v>1036.278</v>
      </c>
      <c r="D7" s="134">
        <v>954.50300000000004</v>
      </c>
      <c r="E7" s="134">
        <v>835.90800000000002</v>
      </c>
      <c r="F7" s="134">
        <v>838.56600000000003</v>
      </c>
      <c r="G7" s="134">
        <v>834.62900000000002</v>
      </c>
      <c r="H7" s="134">
        <v>875.47500000000002</v>
      </c>
      <c r="I7" s="134">
        <v>1056.0920000000001</v>
      </c>
      <c r="J7" s="134">
        <v>1267.777</v>
      </c>
      <c r="K7" s="134">
        <v>1358.9280000000001</v>
      </c>
      <c r="L7" s="134">
        <v>1354.0050000000001</v>
      </c>
      <c r="M7" s="134">
        <v>1192.4000000000001</v>
      </c>
      <c r="N7" s="134">
        <v>1292.0329999999999</v>
      </c>
      <c r="O7" s="134">
        <v>1032.097</v>
      </c>
      <c r="P7" s="134">
        <v>906.67399999999998</v>
      </c>
      <c r="Q7" s="134">
        <v>828.48800000000006</v>
      </c>
      <c r="R7" s="134">
        <v>819.81399999999996</v>
      </c>
      <c r="S7" s="134">
        <v>828.51</v>
      </c>
      <c r="T7" s="134">
        <v>860.09500000000003</v>
      </c>
      <c r="U7" s="134">
        <v>1027.605</v>
      </c>
      <c r="V7" s="134">
        <v>1197.4559999999999</v>
      </c>
      <c r="W7" s="134">
        <v>1286.6959999999999</v>
      </c>
      <c r="X7" s="134">
        <v>1275.1780000000001</v>
      </c>
      <c r="Y7" s="134">
        <v>1132.278</v>
      </c>
      <c r="Z7" s="134">
        <v>1179.5309999999999</v>
      </c>
      <c r="AA7" s="134">
        <v>976.57100000000003</v>
      </c>
      <c r="AB7" s="134">
        <v>903.85199999999998</v>
      </c>
      <c r="AC7" s="134">
        <v>815.12800000000004</v>
      </c>
      <c r="AD7" s="134">
        <v>837.15800000000002</v>
      </c>
      <c r="AE7" s="134">
        <v>832.43399999999997</v>
      </c>
      <c r="AF7" s="134">
        <v>878.74800000000005</v>
      </c>
      <c r="AG7" s="134">
        <v>1012.053</v>
      </c>
      <c r="AH7" s="134">
        <v>1193.67</v>
      </c>
      <c r="AI7" s="134">
        <v>1306.556</v>
      </c>
      <c r="AJ7" s="134">
        <v>1312.2729999999999</v>
      </c>
      <c r="AK7" s="134">
        <v>1203.364</v>
      </c>
      <c r="AL7" s="134">
        <v>1224.117</v>
      </c>
      <c r="AM7" s="134">
        <v>1019.274</v>
      </c>
      <c r="AN7" s="134">
        <v>875.85699999999997</v>
      </c>
      <c r="AO7" s="134">
        <v>800.6</v>
      </c>
      <c r="AP7" s="134">
        <v>821.96400000000006</v>
      </c>
      <c r="AQ7" s="134">
        <v>814.12099999999998</v>
      </c>
      <c r="AR7" s="134">
        <v>870.02700000000004</v>
      </c>
      <c r="AS7" s="134">
        <v>1030.43</v>
      </c>
      <c r="AT7" s="134">
        <v>1189.252</v>
      </c>
      <c r="AU7" s="134">
        <v>1298.4000000000001</v>
      </c>
      <c r="AV7" s="134">
        <v>1271.759</v>
      </c>
      <c r="AW7" s="134">
        <v>1116.2429999999999</v>
      </c>
      <c r="AX7" s="134">
        <v>1143.6959999999999</v>
      </c>
      <c r="AY7" s="134">
        <v>936.36599999999999</v>
      </c>
      <c r="AZ7" s="134">
        <v>870.22400000000005</v>
      </c>
      <c r="BA7" s="134">
        <v>778.35400000000004</v>
      </c>
      <c r="BB7" s="134">
        <v>795.99</v>
      </c>
      <c r="BC7" s="134">
        <v>797.05700000000002</v>
      </c>
      <c r="BD7" s="134">
        <v>830.02300000000002</v>
      </c>
      <c r="BE7" s="134">
        <v>973.13199999999995</v>
      </c>
      <c r="BF7" s="134">
        <v>1124.5129999999999</v>
      </c>
      <c r="BG7" s="134">
        <v>1287.9179999999999</v>
      </c>
      <c r="BH7" s="134">
        <v>1291.424</v>
      </c>
      <c r="BI7" s="134">
        <v>1147.54</v>
      </c>
      <c r="BJ7" s="134">
        <v>1126.2349999999999</v>
      </c>
      <c r="BK7" s="134"/>
      <c r="BL7" s="134"/>
      <c r="BM7" s="134"/>
      <c r="BN7" s="134"/>
      <c r="BO7" s="134"/>
      <c r="BP7" s="134"/>
      <c r="BQ7" s="134"/>
      <c r="BR7" s="134"/>
      <c r="BS7" s="134"/>
      <c r="BT7" s="134"/>
      <c r="BU7" s="134"/>
      <c r="BV7" s="134"/>
      <c r="BW7" s="134"/>
      <c r="BX7" s="134"/>
      <c r="BY7" s="134"/>
      <c r="BZ7" s="134"/>
      <c r="CA7" s="134"/>
      <c r="CB7" s="134"/>
      <c r="CC7" s="134"/>
      <c r="CD7" s="134"/>
      <c r="CE7" s="134"/>
      <c r="CF7" s="134"/>
      <c r="CG7" s="134"/>
      <c r="CH7" s="134"/>
      <c r="CI7" s="134"/>
      <c r="CJ7" s="134"/>
      <c r="CK7" s="134"/>
      <c r="CL7" s="134"/>
      <c r="CM7" s="134"/>
      <c r="CN7" s="134"/>
      <c r="CO7" s="134"/>
      <c r="CP7" s="134"/>
      <c r="CQ7" s="134"/>
      <c r="CR7" s="134"/>
      <c r="CS7" s="134"/>
      <c r="CT7" s="134"/>
      <c r="CU7" s="134"/>
      <c r="CV7" s="134"/>
      <c r="CW7" s="134"/>
      <c r="CX7" s="134"/>
    </row>
    <row r="8" spans="2:102">
      <c r="B8" s="15" t="s">
        <v>22</v>
      </c>
      <c r="C8" s="134">
        <v>1031.3309999999999</v>
      </c>
      <c r="D8" s="134">
        <v>949.52499999999998</v>
      </c>
      <c r="E8" s="134">
        <v>832.81200000000001</v>
      </c>
      <c r="F8" s="134">
        <v>836.21799999999996</v>
      </c>
      <c r="G8" s="134">
        <v>832.51800000000003</v>
      </c>
      <c r="H8" s="134">
        <v>874.58900000000006</v>
      </c>
      <c r="I8" s="134">
        <v>1054.4670000000001</v>
      </c>
      <c r="J8" s="134">
        <v>1266.48</v>
      </c>
      <c r="K8" s="134">
        <v>1357.7750000000001</v>
      </c>
      <c r="L8" s="134">
        <v>1352.434</v>
      </c>
      <c r="M8" s="134">
        <v>1190.6289999999999</v>
      </c>
      <c r="N8" s="134">
        <v>1291.1559999999999</v>
      </c>
      <c r="O8" s="134">
        <v>1031.8340000000001</v>
      </c>
      <c r="P8" s="134">
        <v>906.49800000000005</v>
      </c>
      <c r="Q8" s="134">
        <v>828.53599999999994</v>
      </c>
      <c r="R8" s="134">
        <v>819.71799999999996</v>
      </c>
      <c r="S8" s="134">
        <v>828.59100000000001</v>
      </c>
      <c r="T8" s="134">
        <v>860.27599999999995</v>
      </c>
      <c r="U8" s="134">
        <v>1027.4659999999999</v>
      </c>
      <c r="V8" s="134">
        <v>1198.5160000000001</v>
      </c>
      <c r="W8" s="134">
        <v>1286.3879999999999</v>
      </c>
      <c r="X8" s="134">
        <v>1275.183</v>
      </c>
      <c r="Y8" s="134">
        <v>1130.67</v>
      </c>
      <c r="Z8" s="134">
        <v>1176.576</v>
      </c>
      <c r="AA8" s="134">
        <v>973.52</v>
      </c>
      <c r="AB8" s="134">
        <v>900.67700000000002</v>
      </c>
      <c r="AC8" s="134">
        <v>811.78700000000003</v>
      </c>
      <c r="AD8" s="134">
        <v>0</v>
      </c>
      <c r="AE8" s="134">
        <v>0</v>
      </c>
      <c r="AF8" s="134">
        <v>0</v>
      </c>
      <c r="AG8" s="134">
        <v>0</v>
      </c>
      <c r="AH8" s="134">
        <v>0</v>
      </c>
      <c r="AI8" s="134">
        <v>0</v>
      </c>
      <c r="AJ8" s="134">
        <v>0</v>
      </c>
      <c r="AK8" s="134">
        <v>0</v>
      </c>
      <c r="AL8" s="134">
        <v>0</v>
      </c>
      <c r="AM8" s="134">
        <v>0</v>
      </c>
      <c r="AN8" s="134">
        <v>0</v>
      </c>
      <c r="AO8" s="134">
        <v>0</v>
      </c>
      <c r="AP8" s="134">
        <v>0</v>
      </c>
      <c r="AQ8" s="134">
        <v>0</v>
      </c>
      <c r="AR8" s="134">
        <v>0</v>
      </c>
      <c r="AS8" s="134">
        <v>0</v>
      </c>
      <c r="AT8" s="134">
        <v>0</v>
      </c>
      <c r="AU8" s="134">
        <v>0</v>
      </c>
      <c r="AV8" s="134">
        <v>0</v>
      </c>
      <c r="AW8" s="134">
        <v>0</v>
      </c>
      <c r="AX8" s="134">
        <v>0</v>
      </c>
      <c r="AY8" s="134">
        <v>0</v>
      </c>
      <c r="AZ8" s="134">
        <v>0</v>
      </c>
      <c r="BA8" s="134">
        <v>0</v>
      </c>
      <c r="BB8" s="134">
        <v>0</v>
      </c>
      <c r="BC8" s="134">
        <v>0</v>
      </c>
      <c r="BD8" s="134">
        <v>0</v>
      </c>
      <c r="BE8" s="134">
        <v>0</v>
      </c>
      <c r="BF8" s="134">
        <v>0</v>
      </c>
      <c r="BG8" s="134">
        <v>0</v>
      </c>
      <c r="BH8" s="134">
        <v>0</v>
      </c>
      <c r="BI8" s="134">
        <v>0</v>
      </c>
      <c r="BJ8" s="134">
        <v>0</v>
      </c>
      <c r="BK8" s="134"/>
      <c r="BL8" s="134"/>
      <c r="BM8" s="134"/>
      <c r="BN8" s="134"/>
      <c r="BO8" s="134"/>
      <c r="BP8" s="134"/>
      <c r="BQ8" s="134"/>
      <c r="BR8" s="134"/>
      <c r="BS8" s="134"/>
      <c r="BT8" s="134"/>
      <c r="BU8" s="134"/>
      <c r="BV8" s="134"/>
      <c r="BW8" s="134"/>
      <c r="BX8" s="134"/>
      <c r="BY8" s="134"/>
      <c r="BZ8" s="134"/>
      <c r="CA8" s="134"/>
      <c r="CB8" s="134"/>
      <c r="CC8" s="134"/>
      <c r="CD8" s="134"/>
      <c r="CE8" s="134"/>
      <c r="CF8" s="134"/>
      <c r="CG8" s="134"/>
      <c r="CH8" s="134"/>
      <c r="CI8" s="134"/>
      <c r="CJ8" s="134"/>
      <c r="CK8" s="134"/>
      <c r="CL8" s="134"/>
      <c r="CM8" s="134"/>
      <c r="CN8" s="134"/>
      <c r="CO8" s="134"/>
      <c r="CP8" s="134"/>
      <c r="CQ8" s="134"/>
      <c r="CR8" s="134"/>
      <c r="CS8" s="134"/>
      <c r="CT8" s="134"/>
      <c r="CU8" s="134"/>
      <c r="CV8" s="134"/>
      <c r="CW8" s="134"/>
      <c r="CX8" s="134"/>
    </row>
    <row r="9" spans="2:102">
      <c r="B9" s="15" t="s">
        <v>23</v>
      </c>
      <c r="C9" s="134">
        <v>1031.3309999999999</v>
      </c>
      <c r="D9" s="134">
        <v>949.52499999999998</v>
      </c>
      <c r="E9" s="134">
        <v>832.81200000000001</v>
      </c>
      <c r="F9" s="134">
        <v>836.21799999999996</v>
      </c>
      <c r="G9" s="134">
        <v>832.51800000000003</v>
      </c>
      <c r="H9" s="134">
        <v>874.58900000000006</v>
      </c>
      <c r="I9" s="134">
        <v>1054.4670000000001</v>
      </c>
      <c r="J9" s="134">
        <v>1266.48</v>
      </c>
      <c r="K9" s="134">
        <v>1357.7750000000001</v>
      </c>
      <c r="L9" s="134">
        <v>1352.434</v>
      </c>
      <c r="M9" s="134">
        <v>1190.6289999999999</v>
      </c>
      <c r="N9" s="134">
        <v>1291.1559999999999</v>
      </c>
      <c r="O9" s="134">
        <v>1031.8340000000001</v>
      </c>
      <c r="P9" s="134">
        <v>906.49800000000005</v>
      </c>
      <c r="Q9" s="134">
        <v>828.53599999999994</v>
      </c>
      <c r="R9" s="134">
        <v>819.71799999999996</v>
      </c>
      <c r="S9" s="134">
        <v>828.59100000000001</v>
      </c>
      <c r="T9" s="134">
        <v>860.27599999999995</v>
      </c>
      <c r="U9" s="134">
        <v>1027.4659999999999</v>
      </c>
      <c r="V9" s="134">
        <v>1198.5160000000001</v>
      </c>
      <c r="W9" s="134">
        <v>1286.3879999999999</v>
      </c>
      <c r="X9" s="134">
        <v>1275.183</v>
      </c>
      <c r="Y9" s="134">
        <v>1130.67</v>
      </c>
      <c r="Z9" s="134">
        <v>1176.576</v>
      </c>
      <c r="AA9" s="134">
        <v>973.52</v>
      </c>
      <c r="AB9" s="134">
        <v>900.67700000000002</v>
      </c>
      <c r="AC9" s="134">
        <v>811.78700000000003</v>
      </c>
      <c r="AD9" s="134">
        <v>837.15800000000002</v>
      </c>
      <c r="AE9" s="134">
        <v>832.43399999999997</v>
      </c>
      <c r="AF9" s="134">
        <v>878.74800000000005</v>
      </c>
      <c r="AG9" s="134">
        <v>1012.053</v>
      </c>
      <c r="AH9" s="134">
        <v>1193.67</v>
      </c>
      <c r="AI9" s="134">
        <v>1306.556</v>
      </c>
      <c r="AJ9" s="134">
        <v>1312.2729999999999</v>
      </c>
      <c r="AK9" s="134">
        <v>1203.364</v>
      </c>
      <c r="AL9" s="134">
        <v>1224.117</v>
      </c>
      <c r="AM9" s="134">
        <v>1019.274</v>
      </c>
      <c r="AN9" s="134">
        <v>875.85699999999997</v>
      </c>
      <c r="AO9" s="134">
        <v>800.6</v>
      </c>
      <c r="AP9" s="134">
        <v>821.96400000000006</v>
      </c>
      <c r="AQ9" s="134">
        <v>814.12099999999998</v>
      </c>
      <c r="AR9" s="134">
        <v>870.02700000000004</v>
      </c>
      <c r="AS9" s="134">
        <v>1030.43</v>
      </c>
      <c r="AT9" s="134">
        <v>1189.252</v>
      </c>
      <c r="AU9" s="134">
        <v>1298.4000000000001</v>
      </c>
      <c r="AV9" s="134">
        <v>1271.759</v>
      </c>
      <c r="AW9" s="134">
        <v>1116.2429999999999</v>
      </c>
      <c r="AX9" s="134">
        <v>1143.6959999999999</v>
      </c>
      <c r="AY9" s="134">
        <v>936.36599999999999</v>
      </c>
      <c r="AZ9" s="134">
        <v>870.22400000000005</v>
      </c>
      <c r="BA9" s="134">
        <v>778.35400000000004</v>
      </c>
      <c r="BB9" s="134">
        <v>795.99</v>
      </c>
      <c r="BC9" s="134">
        <v>797.05700000000002</v>
      </c>
      <c r="BD9" s="134">
        <v>830.02300000000002</v>
      </c>
      <c r="BE9" s="134">
        <v>973.13199999999995</v>
      </c>
      <c r="BF9" s="134">
        <v>1124.5129999999999</v>
      </c>
      <c r="BG9" s="134">
        <v>1287.9179999999999</v>
      </c>
      <c r="BH9" s="134">
        <v>1291.424</v>
      </c>
      <c r="BI9" s="134">
        <v>1147.54</v>
      </c>
      <c r="BJ9" s="134">
        <v>1126.2349999999999</v>
      </c>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4"/>
      <c r="CN9" s="134"/>
      <c r="CO9" s="134"/>
      <c r="CP9" s="134"/>
      <c r="CQ9" s="134"/>
      <c r="CR9" s="134"/>
      <c r="CS9" s="134"/>
      <c r="CT9" s="134"/>
      <c r="CU9" s="134"/>
      <c r="CV9" s="134"/>
      <c r="CW9" s="134"/>
      <c r="CX9" s="134"/>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1755.0629999999999</v>
      </c>
      <c r="D12" s="22">
        <f t="shared" ref="D12:BO12" si="0">SUM(D9,D14)</f>
        <v>1681.9209999999998</v>
      </c>
      <c r="E12" s="22">
        <f t="shared" si="0"/>
        <v>1548.74</v>
      </c>
      <c r="F12" s="22">
        <f t="shared" si="0"/>
        <v>1532.5070000000001</v>
      </c>
      <c r="G12" s="22">
        <f t="shared" si="0"/>
        <v>1561.2180000000001</v>
      </c>
      <c r="H12" s="22">
        <f t="shared" si="0"/>
        <v>1593.3850000000002</v>
      </c>
      <c r="I12" s="22">
        <f t="shared" si="0"/>
        <v>1803.971</v>
      </c>
      <c r="J12" s="22">
        <f t="shared" si="0"/>
        <v>2028.867</v>
      </c>
      <c r="K12" s="22">
        <f t="shared" si="0"/>
        <v>2093.6080000000002</v>
      </c>
      <c r="L12" s="22">
        <f t="shared" si="0"/>
        <v>2106.9359999999997</v>
      </c>
      <c r="M12" s="22">
        <f t="shared" si="0"/>
        <v>1888.5239999999999</v>
      </c>
      <c r="N12" s="22">
        <f t="shared" si="0"/>
        <v>2069.4809999999998</v>
      </c>
      <c r="O12" s="22">
        <f t="shared" si="0"/>
        <v>1728.0419999999999</v>
      </c>
      <c r="P12" s="22">
        <f t="shared" si="0"/>
        <v>1631.462</v>
      </c>
      <c r="Q12" s="22">
        <f t="shared" si="0"/>
        <v>1523.3019999999999</v>
      </c>
      <c r="R12" s="22">
        <f t="shared" si="0"/>
        <v>1512.8420000000001</v>
      </c>
      <c r="S12" s="22">
        <f t="shared" si="0"/>
        <v>1541.5340000000001</v>
      </c>
      <c r="T12" s="22">
        <f t="shared" si="0"/>
        <v>1560.4059999999999</v>
      </c>
      <c r="U12" s="22">
        <f t="shared" si="0"/>
        <v>1757.9119999999998</v>
      </c>
      <c r="V12" s="22">
        <f t="shared" si="0"/>
        <v>1933.933</v>
      </c>
      <c r="W12" s="22">
        <f t="shared" si="0"/>
        <v>1995.1599999999999</v>
      </c>
      <c r="X12" s="22">
        <f t="shared" si="0"/>
        <v>2011.0320000000002</v>
      </c>
      <c r="Y12" s="22">
        <f t="shared" si="0"/>
        <v>1821.674</v>
      </c>
      <c r="Z12" s="22">
        <f t="shared" si="0"/>
        <v>1928.538</v>
      </c>
      <c r="AA12" s="22">
        <f t="shared" si="0"/>
        <v>1659.2649999999999</v>
      </c>
      <c r="AB12" s="22">
        <f t="shared" si="0"/>
        <v>1611.8980000000001</v>
      </c>
      <c r="AC12" s="22">
        <f t="shared" si="0"/>
        <v>1498.116</v>
      </c>
      <c r="AD12" s="22">
        <f t="shared" si="0"/>
        <v>1515.4389999999999</v>
      </c>
      <c r="AE12" s="22">
        <f t="shared" si="0"/>
        <v>1541.3710000000001</v>
      </c>
      <c r="AF12" s="22">
        <f t="shared" si="0"/>
        <v>1570.614</v>
      </c>
      <c r="AG12" s="22">
        <f t="shared" si="0"/>
        <v>1754.432</v>
      </c>
      <c r="AH12" s="22">
        <f t="shared" si="0"/>
        <v>1939.748</v>
      </c>
      <c r="AI12" s="22">
        <f t="shared" si="0"/>
        <v>2026.7330000000002</v>
      </c>
      <c r="AJ12" s="22">
        <f t="shared" si="0"/>
        <v>2070.681</v>
      </c>
      <c r="AK12" s="22">
        <f t="shared" si="0"/>
        <v>1926.8400000000001</v>
      </c>
      <c r="AL12" s="22">
        <f t="shared" si="0"/>
        <v>1981.741</v>
      </c>
      <c r="AM12" s="22">
        <f t="shared" si="0"/>
        <v>1746.9380000000001</v>
      </c>
      <c r="AN12" s="22">
        <f t="shared" si="0"/>
        <v>1598.0319999999999</v>
      </c>
      <c r="AO12" s="22">
        <f t="shared" si="0"/>
        <v>1496.482</v>
      </c>
      <c r="AP12" s="22">
        <f t="shared" si="0"/>
        <v>1525.277</v>
      </c>
      <c r="AQ12" s="22">
        <f t="shared" si="0"/>
        <v>1516.308</v>
      </c>
      <c r="AR12" s="22">
        <f t="shared" si="0"/>
        <v>1571.29</v>
      </c>
      <c r="AS12" s="22">
        <f t="shared" si="0"/>
        <v>1771.2470000000001</v>
      </c>
      <c r="AT12" s="22">
        <f t="shared" si="0"/>
        <v>1903.0549999999998</v>
      </c>
      <c r="AU12" s="22">
        <f t="shared" si="0"/>
        <v>1991.6469999999999</v>
      </c>
      <c r="AV12" s="22">
        <f t="shared" si="0"/>
        <v>1992.97</v>
      </c>
      <c r="AW12" s="22">
        <f t="shared" si="0"/>
        <v>1781.5189999999998</v>
      </c>
      <c r="AX12" s="22">
        <f t="shared" si="0"/>
        <v>1855.194</v>
      </c>
      <c r="AY12" s="22">
        <f t="shared" si="0"/>
        <v>1592.308</v>
      </c>
      <c r="AZ12" s="22">
        <f t="shared" si="0"/>
        <v>1540.3040000000001</v>
      </c>
      <c r="BA12" s="22">
        <f t="shared" si="0"/>
        <v>1431.7760000000001</v>
      </c>
      <c r="BB12" s="22">
        <f t="shared" si="0"/>
        <v>1455.3220000000001</v>
      </c>
      <c r="BC12" s="22">
        <f t="shared" si="0"/>
        <v>1461.8229999999999</v>
      </c>
      <c r="BD12" s="22">
        <f t="shared" si="0"/>
        <v>1490.607</v>
      </c>
      <c r="BE12" s="22">
        <f t="shared" si="0"/>
        <v>1666.606</v>
      </c>
      <c r="BF12" s="22">
        <f t="shared" si="0"/>
        <v>1818.828</v>
      </c>
      <c r="BG12" s="22">
        <f t="shared" si="0"/>
        <v>1968.6219999999998</v>
      </c>
      <c r="BH12" s="22">
        <f t="shared" si="0"/>
        <v>1998.182</v>
      </c>
      <c r="BI12" s="22">
        <f t="shared" si="0"/>
        <v>1805.028</v>
      </c>
      <c r="BJ12" s="22">
        <f t="shared" si="0"/>
        <v>1844.7019999999998</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c r="B13" s="21" t="s">
        <v>121</v>
      </c>
      <c r="C13" s="134">
        <v>1886.8630000000001</v>
      </c>
      <c r="D13" s="134">
        <v>1786.116</v>
      </c>
      <c r="E13" s="134">
        <v>1631.721</v>
      </c>
      <c r="F13" s="134">
        <v>1575.2170000000001</v>
      </c>
      <c r="G13" s="134">
        <v>1665.9079999999999</v>
      </c>
      <c r="H13" s="134">
        <v>1699.9269999999999</v>
      </c>
      <c r="I13" s="134">
        <v>1917.0429999999999</v>
      </c>
      <c r="J13" s="134">
        <v>2112.433</v>
      </c>
      <c r="K13" s="134">
        <v>2231.2089999999998</v>
      </c>
      <c r="L13" s="134">
        <v>2243.194</v>
      </c>
      <c r="M13" s="134">
        <v>2017.3989999999999</v>
      </c>
      <c r="N13" s="134">
        <v>2206.08</v>
      </c>
      <c r="O13" s="134">
        <v>1861.2560000000001</v>
      </c>
      <c r="P13" s="134">
        <v>1766.5809999999999</v>
      </c>
      <c r="Q13" s="134">
        <v>1581.634</v>
      </c>
      <c r="R13" s="134">
        <v>1557.0440000000001</v>
      </c>
      <c r="S13" s="134">
        <v>1631.971</v>
      </c>
      <c r="T13" s="134">
        <v>1644.126</v>
      </c>
      <c r="U13" s="134">
        <v>1843.329</v>
      </c>
      <c r="V13" s="134">
        <v>2033.4649999999999</v>
      </c>
      <c r="W13" s="134">
        <v>2144.2820000000002</v>
      </c>
      <c r="X13" s="134">
        <v>2168.529</v>
      </c>
      <c r="Y13" s="134">
        <v>1948.1489999999999</v>
      </c>
      <c r="Z13" s="134">
        <v>2061.5070000000001</v>
      </c>
      <c r="AA13" s="134">
        <v>1725.58</v>
      </c>
      <c r="AB13" s="134">
        <v>1724.35</v>
      </c>
      <c r="AC13" s="134">
        <v>1595.9870000000001</v>
      </c>
      <c r="AD13" s="134">
        <v>1564.3050000000001</v>
      </c>
      <c r="AE13" s="134">
        <v>1634.8230000000001</v>
      </c>
      <c r="AF13" s="134">
        <v>1655.979</v>
      </c>
      <c r="AG13" s="134">
        <v>1863.221</v>
      </c>
      <c r="AH13" s="134">
        <v>2015.0319999999999</v>
      </c>
      <c r="AI13" s="134">
        <v>2172.087</v>
      </c>
      <c r="AJ13" s="134">
        <v>2215.8069999999998</v>
      </c>
      <c r="AK13" s="134">
        <v>2040.7080000000001</v>
      </c>
      <c r="AL13" s="134">
        <v>2096.9580000000001</v>
      </c>
      <c r="AM13" s="134">
        <v>1886.3019999999999</v>
      </c>
      <c r="AN13" s="134">
        <v>1702.6120000000001</v>
      </c>
      <c r="AO13" s="134">
        <v>1588.6320000000001</v>
      </c>
      <c r="AP13" s="134">
        <v>1597.085</v>
      </c>
      <c r="AQ13" s="134">
        <v>1638.87</v>
      </c>
      <c r="AR13" s="134">
        <v>1672.9290000000001</v>
      </c>
      <c r="AS13" s="134">
        <v>1918.922</v>
      </c>
      <c r="AT13" s="134">
        <v>1997.9570000000001</v>
      </c>
      <c r="AU13" s="134">
        <v>2139.393</v>
      </c>
      <c r="AV13" s="134">
        <v>2153.306</v>
      </c>
      <c r="AW13" s="134">
        <v>1917.635</v>
      </c>
      <c r="AX13" s="134">
        <v>1962.481</v>
      </c>
      <c r="AY13" s="134">
        <v>1703.2</v>
      </c>
      <c r="AZ13" s="134">
        <v>1674.51</v>
      </c>
      <c r="BA13" s="134">
        <v>1513.758</v>
      </c>
      <c r="BB13" s="134">
        <v>1518.6210000000001</v>
      </c>
      <c r="BC13" s="134">
        <v>1580.009</v>
      </c>
      <c r="BD13" s="134">
        <v>1606.94</v>
      </c>
      <c r="BE13" s="134">
        <v>1787.135</v>
      </c>
      <c r="BF13" s="134">
        <v>1924.2380000000001</v>
      </c>
      <c r="BG13" s="134">
        <v>2132.5030000000002</v>
      </c>
      <c r="BH13" s="134">
        <v>2198.6309999999999</v>
      </c>
      <c r="BI13" s="134">
        <v>1944.002</v>
      </c>
      <c r="BJ13" s="134">
        <v>2002.626</v>
      </c>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c r="CR13" s="134"/>
      <c r="CS13" s="134"/>
      <c r="CT13" s="134"/>
      <c r="CU13" s="134"/>
      <c r="CV13" s="134"/>
      <c r="CW13" s="134"/>
      <c r="CX13" s="134"/>
    </row>
    <row r="14" spans="2:102">
      <c r="B14" s="21" t="s">
        <v>25</v>
      </c>
      <c r="C14" s="134">
        <v>723.73199999999997</v>
      </c>
      <c r="D14" s="134">
        <v>732.39599999999996</v>
      </c>
      <c r="E14" s="134">
        <v>715.928</v>
      </c>
      <c r="F14" s="134">
        <v>696.28899999999999</v>
      </c>
      <c r="G14" s="134">
        <v>728.7</v>
      </c>
      <c r="H14" s="134">
        <v>718.79600000000005</v>
      </c>
      <c r="I14" s="134">
        <v>749.50400000000002</v>
      </c>
      <c r="J14" s="134">
        <v>762.38699999999994</v>
      </c>
      <c r="K14" s="134">
        <v>735.83299999999997</v>
      </c>
      <c r="L14" s="134">
        <v>754.50199999999995</v>
      </c>
      <c r="M14" s="134">
        <v>697.89499999999998</v>
      </c>
      <c r="N14" s="134">
        <v>778.32500000000005</v>
      </c>
      <c r="O14" s="134">
        <v>696.20799999999997</v>
      </c>
      <c r="P14" s="134">
        <v>724.96400000000006</v>
      </c>
      <c r="Q14" s="134">
        <v>694.76599999999996</v>
      </c>
      <c r="R14" s="134">
        <v>693.12400000000002</v>
      </c>
      <c r="S14" s="134">
        <v>712.94299999999998</v>
      </c>
      <c r="T14" s="134">
        <v>700.13</v>
      </c>
      <c r="U14" s="134">
        <v>730.44600000000003</v>
      </c>
      <c r="V14" s="134">
        <v>735.41700000000003</v>
      </c>
      <c r="W14" s="134">
        <v>708.77200000000005</v>
      </c>
      <c r="X14" s="134">
        <v>735.84900000000005</v>
      </c>
      <c r="Y14" s="134">
        <v>691.00400000000002</v>
      </c>
      <c r="Z14" s="134">
        <v>751.96199999999999</v>
      </c>
      <c r="AA14" s="134">
        <v>685.745</v>
      </c>
      <c r="AB14" s="134">
        <v>711.221</v>
      </c>
      <c r="AC14" s="134">
        <v>686.32899999999995</v>
      </c>
      <c r="AD14" s="134">
        <v>678.28099999999995</v>
      </c>
      <c r="AE14" s="134">
        <v>708.93700000000001</v>
      </c>
      <c r="AF14" s="134">
        <v>691.86599999999999</v>
      </c>
      <c r="AG14" s="134">
        <v>742.37900000000002</v>
      </c>
      <c r="AH14" s="134">
        <v>746.07799999999997</v>
      </c>
      <c r="AI14" s="134">
        <v>720.17700000000002</v>
      </c>
      <c r="AJ14" s="134">
        <v>758.40800000000002</v>
      </c>
      <c r="AK14" s="134">
        <v>723.476</v>
      </c>
      <c r="AL14" s="134">
        <v>757.62400000000002</v>
      </c>
      <c r="AM14" s="134">
        <v>727.66399999999999</v>
      </c>
      <c r="AN14" s="134">
        <v>722.17499999999995</v>
      </c>
      <c r="AO14" s="134">
        <v>695.88199999999995</v>
      </c>
      <c r="AP14" s="134">
        <v>703.31299999999999</v>
      </c>
      <c r="AQ14" s="134">
        <v>702.18700000000001</v>
      </c>
      <c r="AR14" s="134">
        <v>701.26300000000003</v>
      </c>
      <c r="AS14" s="134">
        <v>740.81700000000001</v>
      </c>
      <c r="AT14" s="134">
        <v>713.803</v>
      </c>
      <c r="AU14" s="134">
        <v>693.24699999999996</v>
      </c>
      <c r="AV14" s="134">
        <v>721.21100000000001</v>
      </c>
      <c r="AW14" s="134">
        <v>665.27599999999995</v>
      </c>
      <c r="AX14" s="134">
        <v>711.49800000000005</v>
      </c>
      <c r="AY14" s="134">
        <v>655.94200000000001</v>
      </c>
      <c r="AZ14" s="134">
        <v>670.08</v>
      </c>
      <c r="BA14" s="134">
        <v>653.42200000000003</v>
      </c>
      <c r="BB14" s="134">
        <v>659.33199999999999</v>
      </c>
      <c r="BC14" s="134">
        <v>664.76599999999996</v>
      </c>
      <c r="BD14" s="134">
        <v>660.58399999999995</v>
      </c>
      <c r="BE14" s="134">
        <v>693.47400000000005</v>
      </c>
      <c r="BF14" s="134">
        <v>694.31500000000005</v>
      </c>
      <c r="BG14" s="134">
        <v>680.70399999999995</v>
      </c>
      <c r="BH14" s="134">
        <v>706.75800000000004</v>
      </c>
      <c r="BI14" s="134">
        <v>657.48800000000006</v>
      </c>
      <c r="BJ14" s="134">
        <v>718.46699999999998</v>
      </c>
      <c r="BK14" s="138"/>
      <c r="BL14" s="138"/>
      <c r="BM14" s="138"/>
      <c r="BN14" s="138"/>
      <c r="BO14" s="138"/>
      <c r="BP14" s="138"/>
      <c r="BQ14" s="138"/>
      <c r="BR14" s="138"/>
      <c r="BS14" s="138"/>
      <c r="BT14" s="138"/>
      <c r="BU14" s="138"/>
      <c r="BV14" s="138"/>
      <c r="BW14" s="138"/>
      <c r="BX14" s="138"/>
      <c r="BY14" s="138"/>
      <c r="BZ14" s="138"/>
      <c r="CA14" s="138"/>
      <c r="CB14" s="138"/>
      <c r="CC14" s="138"/>
      <c r="CD14" s="138"/>
      <c r="CE14" s="138"/>
      <c r="CF14" s="138"/>
      <c r="CG14" s="138"/>
      <c r="CH14" s="138"/>
      <c r="CI14" s="138"/>
      <c r="CJ14" s="138"/>
      <c r="CK14" s="138"/>
      <c r="CL14" s="138"/>
      <c r="CM14" s="138"/>
      <c r="CN14" s="138"/>
      <c r="CO14" s="138"/>
      <c r="CP14" s="138"/>
      <c r="CQ14" s="138"/>
      <c r="CR14" s="138"/>
      <c r="CS14" s="138"/>
      <c r="CT14" s="138"/>
      <c r="CU14" s="138"/>
      <c r="CV14" s="138"/>
      <c r="CW14" s="138"/>
      <c r="CX14" s="138"/>
    </row>
    <row r="16" spans="2:102" customFormat="1">
      <c r="B16" s="11" t="s">
        <v>108</v>
      </c>
    </row>
    <row r="17" spans="2:2">
      <c r="B17" s="11" t="s">
        <v>27</v>
      </c>
    </row>
  </sheetData>
  <sheetProtection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tabColor rgb="FFFFFF00"/>
  </sheetPr>
  <dimension ref="A2:CZ30"/>
  <sheetViews>
    <sheetView topLeftCell="C1" workbookViewId="0">
      <selection activeCell="J36" sqref="J36"/>
    </sheetView>
  </sheetViews>
  <sheetFormatPr defaultRowHeight="12.75"/>
  <cols>
    <col min="1" max="1" width="9.875" style="25" hidden="1" customWidth="1"/>
    <col min="2" max="2" width="7.8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0</v>
      </c>
      <c r="BN3" s="26">
        <f>'Orig. App C - restatement'!BL3-'Revised App C - restatement'!BL3</f>
        <v>0</v>
      </c>
      <c r="BO3" s="26">
        <f>'Orig. App C - restatement'!BM3-'Revised App C - restatement'!BM3</f>
        <v>0</v>
      </c>
      <c r="BP3" s="26">
        <f>'Orig. App C - restatement'!BN3-'Revised App C - restatement'!BN3</f>
        <v>0</v>
      </c>
      <c r="BQ3" s="26">
        <f>'Orig. App C - restatement'!BO3-'Revised App C - restatement'!BO3</f>
        <v>0</v>
      </c>
      <c r="BR3" s="26">
        <f>'Orig. App C - restatement'!BP3-'Revised App C - restatement'!BP3</f>
        <v>0</v>
      </c>
      <c r="BS3" s="26">
        <f>'Orig. App C - restatement'!BQ3-'Revised App C - restatement'!BQ3</f>
        <v>0</v>
      </c>
      <c r="BT3" s="26">
        <f>'Orig. App C - restatement'!BR3-'Revised App C - restatement'!BR3</f>
        <v>0</v>
      </c>
      <c r="BU3" s="26">
        <f>'Orig. App C - restatement'!BS3-'Revised App C - restatement'!BS3</f>
        <v>0</v>
      </c>
      <c r="BV3" s="26">
        <f>'Orig. App C - restatement'!BT3-'Revised App C - restatement'!BT3</f>
        <v>0</v>
      </c>
      <c r="BW3" s="26">
        <f>'Orig. App C - restatement'!BU3-'Revised App C - restatement'!BU3</f>
        <v>0</v>
      </c>
      <c r="BX3" s="26">
        <f>'Orig. App C - restatement'!BV3-'Revised App C - restatement'!BV3</f>
        <v>0</v>
      </c>
      <c r="BY3" s="26">
        <f>'Orig. App C - restatement'!BW3-'Revised App C - restatement'!BW3</f>
        <v>0</v>
      </c>
      <c r="BZ3" s="26">
        <f>'Orig. App C - restatement'!BX3-'Revised App C - restatement'!BX3</f>
        <v>0</v>
      </c>
      <c r="CA3" s="26">
        <f>'Orig. App C - restatement'!BY3-'Revised App C - restatement'!BY3</f>
        <v>0</v>
      </c>
      <c r="CB3" s="26">
        <f>'Orig. App C - restatement'!BZ3-'Revised App C - restatement'!BZ3</f>
        <v>0</v>
      </c>
      <c r="CC3" s="26">
        <f>'Orig. App C - restatement'!CA3-'Revised App C - restatement'!CA3</f>
        <v>0</v>
      </c>
      <c r="CD3" s="26">
        <f>'Orig. App C - restatement'!CB3-'Revised App C - restatement'!CB3</f>
        <v>0</v>
      </c>
      <c r="CE3" s="26">
        <f>'Orig. App C - restatement'!CC3-'Revised App C - restatement'!CC3</f>
        <v>0</v>
      </c>
      <c r="CF3" s="26">
        <f>'Orig. App C - restatement'!CD3-'Revised App C - restatement'!CD3</f>
        <v>0</v>
      </c>
      <c r="CG3" s="26">
        <f>'Orig. App C - restatement'!CE3-'Revised App C - restatement'!CE3</f>
        <v>0</v>
      </c>
      <c r="CH3" s="26">
        <f>'Orig. App C - restatement'!CF3-'Revised App C - restatement'!CF3</f>
        <v>0</v>
      </c>
      <c r="CI3" s="26">
        <f>'Orig. App C - restatement'!CG3-'Revised App C - restatement'!CG3</f>
        <v>0</v>
      </c>
      <c r="CJ3" s="26">
        <f>'Orig. App C - restatement'!CH3-'Revised App C - restatement'!CH3</f>
        <v>0</v>
      </c>
      <c r="CK3" s="26">
        <f>'Orig. App C - restatement'!CI3-'Revised App C - restatement'!CI3</f>
        <v>0</v>
      </c>
      <c r="CL3" s="26">
        <f>'Orig. App C - restatement'!CJ3-'Revised App C - restatement'!CJ3</f>
        <v>0</v>
      </c>
      <c r="CM3" s="26">
        <f>'Orig. App C - restatement'!CK3-'Revised App C - restatement'!CK3</f>
        <v>0</v>
      </c>
      <c r="CN3" s="26">
        <f>'Orig. App C - restatement'!CL3-'Revised App C - restatement'!CL3</f>
        <v>0</v>
      </c>
      <c r="CO3" s="26">
        <f>'Orig. App C - restatement'!CM3-'Revised App C - restatement'!CM3</f>
        <v>0</v>
      </c>
      <c r="CP3" s="26">
        <f>'Orig. App C - restatement'!CN3-'Revised App C - restatement'!CN3</f>
        <v>0</v>
      </c>
      <c r="CQ3" s="26">
        <f>'Orig. App C - restatement'!CO3-'Revised App C - restatement'!CO3</f>
        <v>0</v>
      </c>
      <c r="CR3" s="26">
        <f>'Orig. App C - restatement'!CP3-'Revised App C - restatement'!CP3</f>
        <v>0</v>
      </c>
      <c r="CS3" s="26">
        <f>'Orig. App C - restatement'!CQ3-'Revised App C - restatement'!CQ3</f>
        <v>0</v>
      </c>
      <c r="CT3" s="26">
        <f>'Orig. App C - restatement'!CR3-'Revised App C - restatement'!CR3</f>
        <v>0</v>
      </c>
      <c r="CU3" s="26">
        <f>'Orig. App C - restatement'!CS3-'Revised App C - restatement'!CS3</f>
        <v>0</v>
      </c>
      <c r="CV3" s="26">
        <f>'Orig. App C - restatement'!CT3-'Revised App C - restatement'!CT3</f>
        <v>0</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0</v>
      </c>
      <c r="AR4" s="26">
        <f>'Orig. App C - restatement'!AP4-'Revised App C - restatement'!AP4</f>
        <v>0</v>
      </c>
      <c r="AS4" s="26">
        <f>'Orig. App C - restatement'!AQ4-'Revised App C - restatement'!AQ4</f>
        <v>0</v>
      </c>
      <c r="AT4" s="26">
        <f>'Orig. App C - restatement'!AR4-'Revised App C - restatement'!AR4</f>
        <v>0</v>
      </c>
      <c r="AU4" s="26">
        <f>'Orig. App C - restatement'!AS4-'Revised App C - restatement'!AS4</f>
        <v>0</v>
      </c>
      <c r="AV4" s="26">
        <f>'Orig. App C - restatement'!AT4-'Revised App C - restatement'!AT4</f>
        <v>0</v>
      </c>
      <c r="AW4" s="26">
        <f>'Orig. App C - restatement'!AU4-'Revised App C - restatement'!AU4</f>
        <v>0</v>
      </c>
      <c r="AX4" s="26">
        <f>'Orig. App C - restatement'!AV4-'Revised App C - restatement'!AV4</f>
        <v>0</v>
      </c>
      <c r="AY4" s="26">
        <f>'Orig. App C - restatement'!AW4-'Revised App C - restatement'!AW4</f>
        <v>0</v>
      </c>
      <c r="AZ4" s="26">
        <f>'Orig. App C - restatement'!AX4-'Revised App C - restatement'!AX4</f>
        <v>0</v>
      </c>
      <c r="BA4" s="26">
        <f>'Orig. App C - restatement'!AY4-'Revised App C - restatement'!AY4</f>
        <v>0</v>
      </c>
      <c r="BB4" s="26">
        <f>'Orig. App C - restatement'!AZ4-'Revised App C - restatement'!AZ4</f>
        <v>0</v>
      </c>
      <c r="BC4" s="26">
        <f>'Orig. App C - restatement'!BA4-'Revised App C - restatement'!BA4</f>
        <v>0</v>
      </c>
      <c r="BD4" s="26">
        <f>'Orig. App C - restatement'!BB4-'Revised App C - restatement'!BB4</f>
        <v>0</v>
      </c>
      <c r="BE4" s="26">
        <f>'Orig. App C - restatement'!BC4-'Revised App C - restatement'!BC4</f>
        <v>0</v>
      </c>
      <c r="BF4" s="26">
        <f>'Orig. App C - restatement'!BD4-'Revised App C - restatement'!BD4</f>
        <v>0</v>
      </c>
      <c r="BG4" s="26">
        <f>'Orig. App C - restatement'!BE4-'Revised App C - restatement'!BE4</f>
        <v>0</v>
      </c>
      <c r="BH4" s="26">
        <f>'Orig. App C - restatement'!BF4-'Revised App C - restatement'!BF4</f>
        <v>0</v>
      </c>
      <c r="BI4" s="26">
        <f>'Orig. App C - restatement'!BG4-'Revised App C - restatement'!BG4</f>
        <v>0</v>
      </c>
      <c r="BJ4" s="26">
        <f>'Orig. App C - restatement'!BH4-'Revised App C - restatement'!BH4</f>
        <v>0</v>
      </c>
      <c r="BK4" s="26">
        <f>'Orig. App C - restatement'!BI4-'Revised App C - restatement'!BI4</f>
        <v>0</v>
      </c>
      <c r="BL4" s="26">
        <f>'Orig. App C - restatement'!BJ4-'Revised App C - restatement'!BJ4</f>
        <v>0</v>
      </c>
      <c r="BM4" s="26">
        <f>'Orig. App C - restatement'!BK4-'Revised App C - restatement'!BK4</f>
        <v>0</v>
      </c>
      <c r="BN4" s="26">
        <f>'Orig. App C - restatement'!BL4-'Revised App C - restatement'!BL4</f>
        <v>0</v>
      </c>
      <c r="BO4" s="26">
        <f>'Orig. App C - restatement'!BM4-'Revised App C - restatement'!BM4</f>
        <v>0</v>
      </c>
      <c r="BP4" s="26">
        <f>'Orig. App C - restatement'!BN4-'Revised App C - restatement'!BN4</f>
        <v>0</v>
      </c>
      <c r="BQ4" s="26">
        <f>'Orig. App C - restatement'!BO4-'Revised App C - restatement'!BO4</f>
        <v>0</v>
      </c>
      <c r="BR4" s="26">
        <f>'Orig. App C - restatement'!BP4-'Revised App C - restatement'!BP4</f>
        <v>0</v>
      </c>
      <c r="BS4" s="26">
        <f>'Orig. App C - restatement'!BQ4-'Revised App C - restatement'!BQ4</f>
        <v>0</v>
      </c>
      <c r="BT4" s="26">
        <f>'Orig. App C - restatement'!BR4-'Revised App C - restatement'!BR4</f>
        <v>0</v>
      </c>
      <c r="BU4" s="26">
        <f>'Orig. App C - restatement'!BS4-'Revised App C - restatement'!BS4</f>
        <v>0</v>
      </c>
      <c r="BV4" s="26">
        <f>'Orig. App C - restatement'!BT4-'Revised App C - restatement'!BT4</f>
        <v>0</v>
      </c>
      <c r="BW4" s="26">
        <f>'Orig. App C - restatement'!BU4-'Revised App C - restatement'!BU4</f>
        <v>0</v>
      </c>
      <c r="BX4" s="26">
        <f>'Orig. App C - restatement'!BV4-'Revised App C - restatement'!BV4</f>
        <v>0</v>
      </c>
      <c r="BY4" s="26">
        <f>'Orig. App C - restatement'!BW4-'Revised App C - restatement'!BW4</f>
        <v>0</v>
      </c>
      <c r="BZ4" s="26">
        <f>'Orig. App C - restatement'!BX4-'Revised App C - restatement'!BX4</f>
        <v>0</v>
      </c>
      <c r="CA4" s="26">
        <f>'Orig. App C - restatement'!BY4-'Revised App C - restatement'!BY4</f>
        <v>0</v>
      </c>
      <c r="CB4" s="26">
        <f>'Orig. App C - restatement'!BZ4-'Revised App C - restatement'!BZ4</f>
        <v>0</v>
      </c>
      <c r="CC4" s="26">
        <f>'Orig. App C - restatement'!CA4-'Revised App C - restatement'!CA4</f>
        <v>0</v>
      </c>
      <c r="CD4" s="26">
        <f>'Orig. App C - restatement'!CB4-'Revised App C - restatement'!CB4</f>
        <v>0</v>
      </c>
      <c r="CE4" s="26">
        <f>'Orig. App C - restatement'!CC4-'Revised App C - restatement'!CC4</f>
        <v>0</v>
      </c>
      <c r="CF4" s="26">
        <f>'Orig. App C - restatement'!CD4-'Revised App C - restatement'!CD4</f>
        <v>0</v>
      </c>
      <c r="CG4" s="26">
        <f>'Orig. App C - restatement'!CE4-'Revised App C - restatement'!CE4</f>
        <v>0</v>
      </c>
      <c r="CH4" s="26">
        <f>'Orig. App C - restatement'!CF4-'Revised App C - restatement'!CF4</f>
        <v>0</v>
      </c>
      <c r="CI4" s="26">
        <f>'Orig. App C - restatement'!CG4-'Revised App C - restatement'!CG4</f>
        <v>0</v>
      </c>
      <c r="CJ4" s="26">
        <f>'Orig. App C - restatement'!CH4-'Revised App C - restatement'!CH4</f>
        <v>0</v>
      </c>
      <c r="CK4" s="26">
        <f>'Orig. App C - restatement'!CI4-'Revised App C - restatement'!CI4</f>
        <v>0</v>
      </c>
      <c r="CL4" s="26">
        <f>'Orig. App C - restatement'!CJ4-'Revised App C - restatement'!CJ4</f>
        <v>0</v>
      </c>
      <c r="CM4" s="26">
        <f>'Orig. App C - restatement'!CK4-'Revised App C - restatement'!CK4</f>
        <v>0</v>
      </c>
      <c r="CN4" s="26">
        <f>'Orig. App C - restatement'!CL4-'Revised App C - restatement'!CL4</f>
        <v>0</v>
      </c>
      <c r="CO4" s="26">
        <f>'Orig. App C - restatement'!CM4-'Revised App C - restatement'!CM4</f>
        <v>0</v>
      </c>
      <c r="CP4" s="26">
        <f>'Orig. App C - restatement'!CN4-'Revised App C - restatement'!CN4</f>
        <v>0</v>
      </c>
      <c r="CQ4" s="26">
        <f>'Orig. App C - restatement'!CO4-'Revised App C - restatement'!CO4</f>
        <v>0</v>
      </c>
      <c r="CR4" s="26">
        <f>'Orig. App C - restatement'!CP4-'Revised App C - restatement'!CP4</f>
        <v>0</v>
      </c>
      <c r="CS4" s="26">
        <f>'Orig. App C - restatement'!CQ4-'Revised App C - restatement'!CQ4</f>
        <v>0</v>
      </c>
      <c r="CT4" s="26">
        <f>'Orig. App C - restatement'!CR4-'Revised App C - restatement'!CR4</f>
        <v>0</v>
      </c>
      <c r="CU4" s="26">
        <f>'Orig. App C - restatement'!CS4-'Revised App C - restatement'!CS4</f>
        <v>0</v>
      </c>
      <c r="CV4" s="26">
        <f>'Orig. App C - restatement'!CT4-'Revised App C - restatement'!CT4</f>
        <v>0</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0</v>
      </c>
      <c r="AT5" s="26">
        <f>'Orig. App C - restatement'!AR5-'Revised App C - restatement'!AR5</f>
        <v>0</v>
      </c>
      <c r="AU5" s="26">
        <f>'Orig. App C - restatement'!AS5-'Revised App C - restatement'!AS5</f>
        <v>0</v>
      </c>
      <c r="AV5" s="26">
        <f>'Orig. App C - restatement'!AT5-'Revised App C - restatement'!AT5</f>
        <v>0</v>
      </c>
      <c r="AW5" s="26">
        <f>'Orig. App C - restatement'!AU5-'Revised App C - restatement'!AU5</f>
        <v>0</v>
      </c>
      <c r="AX5" s="26">
        <f>'Orig. App C - restatement'!AV5-'Revised App C - restatement'!AV5</f>
        <v>0</v>
      </c>
      <c r="AY5" s="26">
        <f>'Orig. App C - restatement'!AW5-'Revised App C - restatement'!AW5</f>
        <v>0</v>
      </c>
      <c r="AZ5" s="26">
        <f>'Orig. App C - restatement'!AX5-'Revised App C - restatement'!AX5</f>
        <v>0</v>
      </c>
      <c r="BA5" s="26">
        <f>'Orig. App C - restatement'!AY5-'Revised App C - restatement'!AY5</f>
        <v>0</v>
      </c>
      <c r="BB5" s="26">
        <f>'Orig. App C - restatement'!AZ5-'Revised App C - restatement'!AZ5</f>
        <v>0</v>
      </c>
      <c r="BC5" s="26">
        <f>'Orig. App C - restatement'!BA5-'Revised App C - restatement'!BA5</f>
        <v>0</v>
      </c>
      <c r="BD5" s="26">
        <f>'Orig. App C - restatement'!BB5-'Revised App C - restatement'!BB5</f>
        <v>0</v>
      </c>
      <c r="BE5" s="26">
        <f>'Orig. App C - restatement'!BC5-'Revised App C - restatement'!BC5</f>
        <v>0</v>
      </c>
      <c r="BF5" s="26">
        <f>'Orig. App C - restatement'!BD5-'Revised App C - restatement'!BD5</f>
        <v>0</v>
      </c>
      <c r="BG5" s="26">
        <f>'Orig. App C - restatement'!BE5-'Revised App C - restatement'!BE5</f>
        <v>0</v>
      </c>
      <c r="BH5" s="26">
        <f>'Orig. App C - restatement'!BF5-'Revised App C - restatement'!BF5</f>
        <v>0</v>
      </c>
      <c r="BI5" s="26">
        <f>'Orig. App C - restatement'!BG5-'Revised App C - restatement'!BG5</f>
        <v>0</v>
      </c>
      <c r="BJ5" s="26">
        <f>'Orig. App C - restatement'!BH5-'Revised App C - restatement'!BH5</f>
        <v>0</v>
      </c>
      <c r="BK5" s="26">
        <f>'Orig. App C - restatement'!BI5-'Revised App C - restatement'!BI5</f>
        <v>0</v>
      </c>
      <c r="BL5" s="26">
        <f>'Orig. App C - restatement'!BJ5-'Revised App C - restatement'!BJ5</f>
        <v>0</v>
      </c>
      <c r="BM5" s="26">
        <f>'Orig. App C - restatement'!BK5-'Revised App C - restatement'!BK5</f>
        <v>0</v>
      </c>
      <c r="BN5" s="26">
        <f>'Orig. App C - restatement'!BL5-'Revised App C - restatement'!BL5</f>
        <v>0</v>
      </c>
      <c r="BO5" s="26">
        <f>'Orig. App C - restatement'!BM5-'Revised App C - restatement'!BM5</f>
        <v>0</v>
      </c>
      <c r="BP5" s="26">
        <f>'Orig. App C - restatement'!BN5-'Revised App C - restatement'!BN5</f>
        <v>0</v>
      </c>
      <c r="BQ5" s="26">
        <f>'Orig. App C - restatement'!BO5-'Revised App C - restatement'!BO5</f>
        <v>0</v>
      </c>
      <c r="BR5" s="26">
        <f>'Orig. App C - restatement'!BP5-'Revised App C - restatement'!BP5</f>
        <v>0</v>
      </c>
      <c r="BS5" s="26">
        <f>'Orig. App C - restatement'!BQ5-'Revised App C - restatement'!BQ5</f>
        <v>0</v>
      </c>
      <c r="BT5" s="26">
        <f>'Orig. App C - restatement'!BR5-'Revised App C - restatement'!BR5</f>
        <v>0</v>
      </c>
      <c r="BU5" s="26">
        <f>'Orig. App C - restatement'!BS5-'Revised App C - restatement'!BS5</f>
        <v>0</v>
      </c>
      <c r="BV5" s="26">
        <f>'Orig. App C - restatement'!BT5-'Revised App C - restatement'!BT5</f>
        <v>0</v>
      </c>
      <c r="BW5" s="26">
        <f>'Orig. App C - restatement'!BU5-'Revised App C - restatement'!BU5</f>
        <v>0</v>
      </c>
      <c r="BX5" s="26">
        <f>'Orig. App C - restatement'!BV5-'Revised App C - restatement'!BV5</f>
        <v>0</v>
      </c>
      <c r="BY5" s="26">
        <f>'Orig. App C - restatement'!BW5-'Revised App C - restatement'!BW5</f>
        <v>0</v>
      </c>
      <c r="BZ5" s="26">
        <f>'Orig. App C - restatement'!BX5-'Revised App C - restatement'!BX5</f>
        <v>0</v>
      </c>
      <c r="CA5" s="26">
        <f>'Orig. App C - restatement'!BY5-'Revised App C - restatement'!BY5</f>
        <v>0</v>
      </c>
      <c r="CB5" s="26">
        <f>'Orig. App C - restatement'!BZ5-'Revised App C - restatement'!BZ5</f>
        <v>0</v>
      </c>
      <c r="CC5" s="26">
        <f>'Orig. App C - restatement'!CA5-'Revised App C - restatement'!CA5</f>
        <v>0</v>
      </c>
      <c r="CD5" s="26">
        <f>'Orig. App C - restatement'!CB5-'Revised App C - restatement'!CB5</f>
        <v>0</v>
      </c>
      <c r="CE5" s="26">
        <f>'Orig. App C - restatement'!CC5-'Revised App C - restatement'!CC5</f>
        <v>0</v>
      </c>
      <c r="CF5" s="26">
        <f>'Orig. App C - restatement'!CD5-'Revised App C - restatement'!CD5</f>
        <v>0</v>
      </c>
      <c r="CG5" s="26">
        <f>'Orig. App C - restatement'!CE5-'Revised App C - restatement'!CE5</f>
        <v>0</v>
      </c>
      <c r="CH5" s="26">
        <f>'Orig. App C - restatement'!CF5-'Revised App C - restatement'!CF5</f>
        <v>0</v>
      </c>
      <c r="CI5" s="26">
        <f>'Orig. App C - restatement'!CG5-'Revised App C - restatement'!CG5</f>
        <v>0</v>
      </c>
      <c r="CJ5" s="26">
        <f>'Orig. App C - restatement'!CH5-'Revised App C - restatement'!CH5</f>
        <v>0</v>
      </c>
      <c r="CK5" s="26">
        <f>'Orig. App C - restatement'!CI5-'Revised App C - restatement'!CI5</f>
        <v>0</v>
      </c>
      <c r="CL5" s="26">
        <f>'Orig. App C - restatement'!CJ5-'Revised App C - restatement'!CJ5</f>
        <v>0</v>
      </c>
      <c r="CM5" s="26">
        <f>'Orig. App C - restatement'!CK5-'Revised App C - restatement'!CK5</f>
        <v>0</v>
      </c>
      <c r="CN5" s="26">
        <f>'Orig. App C - restatement'!CL5-'Revised App C - restatement'!CL5</f>
        <v>0</v>
      </c>
      <c r="CO5" s="26">
        <f>'Orig. App C - restatement'!CM5-'Revised App C - restatement'!CM5</f>
        <v>0</v>
      </c>
      <c r="CP5" s="26">
        <f>'Orig. App C - restatement'!CN5-'Revised App C - restatement'!CN5</f>
        <v>0</v>
      </c>
      <c r="CQ5" s="26">
        <f>'Orig. App C - restatement'!CO5-'Revised App C - restatement'!CO5</f>
        <v>0</v>
      </c>
      <c r="CR5" s="26">
        <f>'Orig. App C - restatement'!CP5-'Revised App C - restatement'!CP5</f>
        <v>0</v>
      </c>
      <c r="CS5" s="26">
        <f>'Orig. App C - restatement'!CQ5-'Revised App C - restatement'!CQ5</f>
        <v>0</v>
      </c>
      <c r="CT5" s="26">
        <f>'Orig. App C - restatement'!CR5-'Revised App C - restatement'!CR5</f>
        <v>0</v>
      </c>
      <c r="CU5" s="26">
        <f>'Orig. App C - restatement'!CS5-'Revised App C - restatement'!CS5</f>
        <v>0</v>
      </c>
      <c r="CV5" s="26">
        <f>'Orig. App C - restatement'!CT5-'Revised App C - restatement'!CT5</f>
        <v>0</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0</v>
      </c>
      <c r="AW6" s="26">
        <f>'Orig. App C - restatement'!AU6-'Revised App C - restatement'!AU6</f>
        <v>0</v>
      </c>
      <c r="AX6" s="26">
        <f>'Orig. App C - restatement'!AV6-'Revised App C - restatement'!AV6</f>
        <v>0</v>
      </c>
      <c r="AY6" s="26">
        <f>'Orig. App C - restatement'!AW6-'Revised App C - restatement'!AW6</f>
        <v>0</v>
      </c>
      <c r="AZ6" s="26">
        <f>'Orig. App C - restatement'!AX6-'Revised App C - restatement'!AX6</f>
        <v>0</v>
      </c>
      <c r="BA6" s="26">
        <f>'Orig. App C - restatement'!AY6-'Revised App C - restatement'!AY6</f>
        <v>0</v>
      </c>
      <c r="BB6" s="26">
        <f>'Orig. App C - restatement'!AZ6-'Revised App C - restatement'!AZ6</f>
        <v>0</v>
      </c>
      <c r="BC6" s="26">
        <f>'Orig. App C - restatement'!BA6-'Revised App C - restatement'!BA6</f>
        <v>0</v>
      </c>
      <c r="BD6" s="26">
        <f>'Orig. App C - restatement'!BB6-'Revised App C - restatement'!BB6</f>
        <v>0</v>
      </c>
      <c r="BE6" s="26">
        <f>'Orig. App C - restatement'!BC6-'Revised App C - restatement'!BC6</f>
        <v>0</v>
      </c>
      <c r="BF6" s="26">
        <f>'Orig. App C - restatement'!BD6-'Revised App C - restatement'!BD6</f>
        <v>0</v>
      </c>
      <c r="BG6" s="26">
        <f>'Orig. App C - restatement'!BE6-'Revised App C - restatement'!BE6</f>
        <v>0</v>
      </c>
      <c r="BH6" s="26">
        <f>'Orig. App C - restatement'!BF6-'Revised App C - restatement'!BF6</f>
        <v>0</v>
      </c>
      <c r="BI6" s="26">
        <f>'Orig. App C - restatement'!BG6-'Revised App C - restatement'!BG6</f>
        <v>0</v>
      </c>
      <c r="BJ6" s="26">
        <f>'Orig. App C - restatement'!BH6-'Revised App C - restatement'!BH6</f>
        <v>0</v>
      </c>
      <c r="BK6" s="26">
        <f>'Orig. App C - restatement'!BI6-'Revised App C - restatement'!BI6</f>
        <v>0</v>
      </c>
      <c r="BL6" s="26">
        <f>'Orig. App C - restatement'!BJ6-'Revised App C - restatement'!BJ6</f>
        <v>0</v>
      </c>
      <c r="BM6" s="26">
        <f>'Orig. App C - restatement'!BK6-'Revised App C - restatement'!BK6</f>
        <v>0</v>
      </c>
      <c r="BN6" s="26">
        <f>'Orig. App C - restatement'!BL6-'Revised App C - restatement'!BL6</f>
        <v>0</v>
      </c>
      <c r="BO6" s="26">
        <f>'Orig. App C - restatement'!BM6-'Revised App C - restatement'!BM6</f>
        <v>0</v>
      </c>
      <c r="BP6" s="26">
        <f>'Orig. App C - restatement'!BN6-'Revised App C - restatement'!BN6</f>
        <v>0</v>
      </c>
      <c r="BQ6" s="26">
        <f>'Orig. App C - restatement'!BO6-'Revised App C - restatement'!BO6</f>
        <v>0</v>
      </c>
      <c r="BR6" s="26">
        <f>'Orig. App C - restatement'!BP6-'Revised App C - restatement'!BP6</f>
        <v>0</v>
      </c>
      <c r="BS6" s="26">
        <f>'Orig. App C - restatement'!BQ6-'Revised App C - restatement'!BQ6</f>
        <v>0</v>
      </c>
      <c r="BT6" s="26">
        <f>'Orig. App C - restatement'!BR6-'Revised App C - restatement'!BR6</f>
        <v>0</v>
      </c>
      <c r="BU6" s="26">
        <f>'Orig. App C - restatement'!BS6-'Revised App C - restatement'!BS6</f>
        <v>0</v>
      </c>
      <c r="BV6" s="26">
        <f>'Orig. App C - restatement'!BT6-'Revised App C - restatement'!BT6</f>
        <v>0</v>
      </c>
      <c r="BW6" s="26">
        <f>'Orig. App C - restatement'!BU6-'Revised App C - restatement'!BU6</f>
        <v>0</v>
      </c>
      <c r="BX6" s="26">
        <f>'Orig. App C - restatement'!BV6-'Revised App C - restatement'!BV6</f>
        <v>0</v>
      </c>
      <c r="BY6" s="26">
        <f>'Orig. App C - restatement'!BW6-'Revised App C - restatement'!BW6</f>
        <v>0</v>
      </c>
      <c r="BZ6" s="26">
        <f>'Orig. App C - restatement'!BX6-'Revised App C - restatement'!BX6</f>
        <v>0</v>
      </c>
      <c r="CA6" s="26">
        <f>'Orig. App C - restatement'!BY6-'Revised App C - restatement'!BY6</f>
        <v>0</v>
      </c>
      <c r="CB6" s="26">
        <f>'Orig. App C - restatement'!BZ6-'Revised App C - restatement'!BZ6</f>
        <v>0</v>
      </c>
      <c r="CC6" s="26">
        <f>'Orig. App C - restatement'!CA6-'Revised App C - restatement'!CA6</f>
        <v>0</v>
      </c>
      <c r="CD6" s="26">
        <f>'Orig. App C - restatement'!CB6-'Revised App C - restatement'!CB6</f>
        <v>0</v>
      </c>
      <c r="CE6" s="26">
        <f>'Orig. App C - restatement'!CC6-'Revised App C - restatement'!CC6</f>
        <v>0</v>
      </c>
      <c r="CF6" s="26">
        <f>'Orig. App C - restatement'!CD6-'Revised App C - restatement'!CD6</f>
        <v>0</v>
      </c>
      <c r="CG6" s="26">
        <f>'Orig. App C - restatement'!CE6-'Revised App C - restatement'!CE6</f>
        <v>0</v>
      </c>
      <c r="CH6" s="26">
        <f>'Orig. App C - restatement'!CF6-'Revised App C - restatement'!CF6</f>
        <v>0</v>
      </c>
      <c r="CI6" s="26">
        <f>'Orig. App C - restatement'!CG6-'Revised App C - restatement'!CG6</f>
        <v>0</v>
      </c>
      <c r="CJ6" s="26">
        <f>'Orig. App C - restatement'!CH6-'Revised App C - restatement'!CH6</f>
        <v>0</v>
      </c>
      <c r="CK6" s="26">
        <f>'Orig. App C - restatement'!CI6-'Revised App C - restatement'!CI6</f>
        <v>0</v>
      </c>
      <c r="CL6" s="26">
        <f>'Orig. App C - restatement'!CJ6-'Revised App C - restatement'!CJ6</f>
        <v>0</v>
      </c>
      <c r="CM6" s="26">
        <f>'Orig. App C - restatement'!CK6-'Revised App C - restatement'!CK6</f>
        <v>0</v>
      </c>
      <c r="CN6" s="26">
        <f>'Orig. App C - restatement'!CL6-'Revised App C - restatement'!CL6</f>
        <v>0</v>
      </c>
      <c r="CO6" s="26">
        <f>'Orig. App C - restatement'!CM6-'Revised App C - restatement'!CM6</f>
        <v>0</v>
      </c>
      <c r="CP6" s="26">
        <f>'Orig. App C - restatement'!CN6-'Revised App C - restatement'!CN6</f>
        <v>0</v>
      </c>
      <c r="CQ6" s="26">
        <f>'Orig. App C - restatement'!CO6-'Revised App C - restatement'!CO6</f>
        <v>0</v>
      </c>
      <c r="CR6" s="26">
        <f>'Orig. App C - restatement'!CP6-'Revised App C - restatement'!CP6</f>
        <v>0</v>
      </c>
      <c r="CS6" s="26">
        <f>'Orig. App C - restatement'!CQ6-'Revised App C - restatement'!CQ6</f>
        <v>0</v>
      </c>
      <c r="CT6" s="26">
        <f>'Orig. App C - restatement'!CR6-'Revised App C - restatement'!CR6</f>
        <v>0</v>
      </c>
      <c r="CU6" s="26">
        <f>'Orig. App C - restatement'!CS6-'Revised App C - restatement'!CS6</f>
        <v>0</v>
      </c>
      <c r="CV6" s="26">
        <f>'Orig. App C - restatement'!CT6-'Revised App C - restatement'!CT6</f>
        <v>0</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0</v>
      </c>
      <c r="BD7" s="26">
        <f>'Orig. App C - restatement'!BB7-'Revised App C - restatement'!BB7</f>
        <v>0</v>
      </c>
      <c r="BE7" s="26">
        <f>'Orig. App C - restatement'!BC7-'Revised App C - restatement'!BC7</f>
        <v>0</v>
      </c>
      <c r="BF7" s="26">
        <f>'Orig. App C - restatement'!BD7-'Revised App C - restatement'!BD7</f>
        <v>0</v>
      </c>
      <c r="BG7" s="26">
        <f>'Orig. App C - restatement'!BE7-'Revised App C - restatement'!BE7</f>
        <v>0</v>
      </c>
      <c r="BH7" s="26">
        <f>'Orig. App C - restatement'!BF7-'Revised App C - restatement'!BF7</f>
        <v>0</v>
      </c>
      <c r="BI7" s="26">
        <f>'Orig. App C - restatement'!BG7-'Revised App C - restatement'!BG7</f>
        <v>0</v>
      </c>
      <c r="BJ7" s="26">
        <f>'Orig. App C - restatement'!BH7-'Revised App C - restatement'!BH7</f>
        <v>0</v>
      </c>
      <c r="BK7" s="26">
        <f>'Orig. App C - restatement'!BI7-'Revised App C - restatement'!BI7</f>
        <v>0</v>
      </c>
      <c r="BL7" s="26">
        <f>'Orig. App C - restatement'!BJ7-'Revised App C - restatement'!BJ7</f>
        <v>0</v>
      </c>
      <c r="BM7" s="26">
        <f>'Orig. App C - restatement'!BK7-'Revised App C - restatement'!BK7</f>
        <v>0</v>
      </c>
      <c r="BN7" s="26">
        <f>'Orig. App C - restatement'!BL7-'Revised App C - restatement'!BL7</f>
        <v>0</v>
      </c>
      <c r="BO7" s="26">
        <f>'Orig. App C - restatement'!BM7-'Revised App C - restatement'!BM7</f>
        <v>0</v>
      </c>
      <c r="BP7" s="26">
        <f>'Orig. App C - restatement'!BN7-'Revised App C - restatement'!BN7</f>
        <v>0</v>
      </c>
      <c r="BQ7" s="26">
        <f>'Orig. App C - restatement'!BO7-'Revised App C - restatement'!BO7</f>
        <v>0</v>
      </c>
      <c r="BR7" s="26">
        <f>'Orig. App C - restatement'!BP7-'Revised App C - restatement'!BP7</f>
        <v>0</v>
      </c>
      <c r="BS7" s="26">
        <f>'Orig. App C - restatement'!BQ7-'Revised App C - restatement'!BQ7</f>
        <v>0</v>
      </c>
      <c r="BT7" s="26">
        <f>'Orig. App C - restatement'!BR7-'Revised App C - restatement'!BR7</f>
        <v>0</v>
      </c>
      <c r="BU7" s="26">
        <f>'Orig. App C - restatement'!BS7-'Revised App C - restatement'!BS7</f>
        <v>0</v>
      </c>
      <c r="BV7" s="26">
        <f>'Orig. App C - restatement'!BT7-'Revised App C - restatement'!BT7</f>
        <v>0</v>
      </c>
      <c r="BW7" s="26">
        <f>'Orig. App C - restatement'!BU7-'Revised App C - restatement'!BU7</f>
        <v>0</v>
      </c>
      <c r="BX7" s="26">
        <f>'Orig. App C - restatement'!BV7-'Revised App C - restatement'!BV7</f>
        <v>0</v>
      </c>
      <c r="BY7" s="26">
        <f>'Orig. App C - restatement'!BW7-'Revised App C - restatement'!BW7</f>
        <v>0</v>
      </c>
      <c r="BZ7" s="26">
        <f>'Orig. App C - restatement'!BX7-'Revised App C - restatement'!BX7</f>
        <v>0</v>
      </c>
      <c r="CA7" s="26">
        <f>'Orig. App C - restatement'!BY7-'Revised App C - restatement'!BY7</f>
        <v>0</v>
      </c>
      <c r="CB7" s="26">
        <f>'Orig. App C - restatement'!BZ7-'Revised App C - restatement'!BZ7</f>
        <v>0</v>
      </c>
      <c r="CC7" s="26">
        <f>'Orig. App C - restatement'!CA7-'Revised App C - restatement'!CA7</f>
        <v>0</v>
      </c>
      <c r="CD7" s="26">
        <f>'Orig. App C - restatement'!CB7-'Revised App C - restatement'!CB7</f>
        <v>0</v>
      </c>
      <c r="CE7" s="26">
        <f>'Orig. App C - restatement'!CC7-'Revised App C - restatement'!CC7</f>
        <v>0</v>
      </c>
      <c r="CF7" s="26">
        <f>'Orig. App C - restatement'!CD7-'Revised App C - restatement'!CD7</f>
        <v>0</v>
      </c>
      <c r="CG7" s="26">
        <f>'Orig. App C - restatement'!CE7-'Revised App C - restatement'!CE7</f>
        <v>0</v>
      </c>
      <c r="CH7" s="26">
        <f>'Orig. App C - restatement'!CF7-'Revised App C - restatement'!CF7</f>
        <v>0</v>
      </c>
      <c r="CI7" s="26">
        <f>'Orig. App C - restatement'!CG7-'Revised App C - restatement'!CG7</f>
        <v>0</v>
      </c>
      <c r="CJ7" s="26">
        <f>'Orig. App C - restatement'!CH7-'Revised App C - restatement'!CH7</f>
        <v>0</v>
      </c>
      <c r="CK7" s="26">
        <f>'Orig. App C - restatement'!CI7-'Revised App C - restatement'!CI7</f>
        <v>0</v>
      </c>
      <c r="CL7" s="26">
        <f>'Orig. App C - restatement'!CJ7-'Revised App C - restatement'!CJ7</f>
        <v>0</v>
      </c>
      <c r="CM7" s="26">
        <f>'Orig. App C - restatement'!CK7-'Revised App C - restatement'!CK7</f>
        <v>0</v>
      </c>
      <c r="CN7" s="26">
        <f>'Orig. App C - restatement'!CL7-'Revised App C - restatement'!CL7</f>
        <v>0</v>
      </c>
      <c r="CO7" s="26">
        <f>'Orig. App C - restatement'!CM7-'Revised App C - restatement'!CM7</f>
        <v>0</v>
      </c>
      <c r="CP7" s="26">
        <f>'Orig. App C - restatement'!CN7-'Revised App C - restatement'!CN7</f>
        <v>0</v>
      </c>
      <c r="CQ7" s="26">
        <f>'Orig. App C - restatement'!CO7-'Revised App C - restatement'!CO7</f>
        <v>0</v>
      </c>
      <c r="CR7" s="26">
        <f>'Orig. App C - restatement'!CP7-'Revised App C - restatement'!CP7</f>
        <v>0</v>
      </c>
      <c r="CS7" s="26">
        <f>'Orig. App C - restatement'!CQ7-'Revised App C - restatement'!CQ7</f>
        <v>0</v>
      </c>
      <c r="CT7" s="26">
        <f>'Orig. App C - restatement'!CR7-'Revised App C - restatement'!CR7</f>
        <v>0</v>
      </c>
      <c r="CU7" s="26">
        <f>'Orig. App C - restatement'!CS7-'Revised App C - restatement'!CS7</f>
        <v>0</v>
      </c>
      <c r="CV7" s="26">
        <f>'Orig. App C - restatement'!CT7-'Revised App C - restatement'!CT7</f>
        <v>0</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0</v>
      </c>
      <c r="CO8" s="26">
        <f>'Orig. App C - restatement'!CM8-'Revised App C - restatement'!CM8</f>
        <v>0</v>
      </c>
      <c r="CP8" s="26">
        <f>'Orig. App C - restatement'!CN8-'Revised App C - restatement'!CN8</f>
        <v>0</v>
      </c>
      <c r="CQ8" s="26">
        <f>'Orig. App C - restatement'!CO8-'Revised App C - restatement'!CO8</f>
        <v>0</v>
      </c>
      <c r="CR8" s="26">
        <f>'Orig. App C - restatement'!CP8-'Revised App C - restatement'!CP8</f>
        <v>0</v>
      </c>
      <c r="CS8" s="26">
        <f>'Orig. App C - restatement'!CQ8-'Revised App C - restatement'!CQ8</f>
        <v>0</v>
      </c>
      <c r="CT8" s="26">
        <f>'Orig. App C - restatement'!CR8-'Revised App C - restatement'!CR8</f>
        <v>0</v>
      </c>
      <c r="CU8" s="26">
        <f>'Orig. App C - restatement'!CS8-'Revised App C - restatement'!CS8</f>
        <v>0</v>
      </c>
      <c r="CV8" s="26">
        <f>'Orig. App C - restatement'!CT8-'Revised App C - restatement'!CT8</f>
        <v>0</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0</v>
      </c>
      <c r="BN9" s="26">
        <f>'Orig. App C - restatement'!BL9-'Revised App C - restatement'!BL9</f>
        <v>0</v>
      </c>
      <c r="BO9" s="26">
        <f>'Orig. App C - restatement'!BM9-'Revised App C - restatement'!BM9</f>
        <v>0</v>
      </c>
      <c r="BP9" s="26">
        <f>'Orig. App C - restatement'!BN9-'Revised App C - restatement'!BN9</f>
        <v>0</v>
      </c>
      <c r="BQ9" s="26">
        <f>'Orig. App C - restatement'!BO9-'Revised App C - restatement'!BO9</f>
        <v>0</v>
      </c>
      <c r="BR9" s="26">
        <f>'Orig. App C - restatement'!BP9-'Revised App C - restatement'!BP9</f>
        <v>0</v>
      </c>
      <c r="BS9" s="26">
        <f>'Orig. App C - restatement'!BQ9-'Revised App C - restatement'!BQ9</f>
        <v>0</v>
      </c>
      <c r="BT9" s="26">
        <f>'Orig. App C - restatement'!BR9-'Revised App C - restatement'!BR9</f>
        <v>0</v>
      </c>
      <c r="BU9" s="26">
        <f>'Orig. App C - restatement'!BS9-'Revised App C - restatement'!BS9</f>
        <v>0</v>
      </c>
      <c r="BV9" s="26">
        <f>'Orig. App C - restatement'!BT9-'Revised App C - restatement'!BT9</f>
        <v>0</v>
      </c>
      <c r="BW9" s="26">
        <f>'Orig. App C - restatement'!BU9-'Revised App C - restatement'!BU9</f>
        <v>0</v>
      </c>
      <c r="BX9" s="26">
        <f>'Orig. App C - restatement'!BV9-'Revised App C - restatement'!BV9</f>
        <v>0</v>
      </c>
      <c r="BY9" s="26">
        <f>'Orig. App C - restatement'!BW9-'Revised App C - restatement'!BW9</f>
        <v>0</v>
      </c>
      <c r="BZ9" s="26">
        <f>'Orig. App C - restatement'!BX9-'Revised App C - restatement'!BX9</f>
        <v>0</v>
      </c>
      <c r="CA9" s="26">
        <f>'Orig. App C - restatement'!BY9-'Revised App C - restatement'!BY9</f>
        <v>0</v>
      </c>
      <c r="CB9" s="26">
        <f>'Orig. App C - restatement'!BZ9-'Revised App C - restatement'!BZ9</f>
        <v>0</v>
      </c>
      <c r="CC9" s="26">
        <f>'Orig. App C - restatement'!CA9-'Revised App C - restatement'!CA9</f>
        <v>0</v>
      </c>
      <c r="CD9" s="26">
        <f>'Orig. App C - restatement'!CB9-'Revised App C - restatement'!CB9</f>
        <v>0</v>
      </c>
      <c r="CE9" s="26">
        <f>'Orig. App C - restatement'!CC9-'Revised App C - restatement'!CC9</f>
        <v>0</v>
      </c>
      <c r="CF9" s="26">
        <f>'Orig. App C - restatement'!CD9-'Revised App C - restatement'!CD9</f>
        <v>0</v>
      </c>
      <c r="CG9" s="26">
        <f>'Orig. App C - restatement'!CE9-'Revised App C - restatement'!CE9</f>
        <v>0</v>
      </c>
      <c r="CH9" s="26">
        <f>'Orig. App C - restatement'!CF9-'Revised App C - restatement'!CF9</f>
        <v>0</v>
      </c>
      <c r="CI9" s="26">
        <f>'Orig. App C - restatement'!CG9-'Revised App C - restatement'!CG9</f>
        <v>0</v>
      </c>
      <c r="CJ9" s="26">
        <f>'Orig. App C - restatement'!CH9-'Revised App C - restatement'!CH9</f>
        <v>0</v>
      </c>
      <c r="CK9" s="26">
        <f>'Orig. App C - restatement'!CI9-'Revised App C - restatement'!CI9</f>
        <v>0</v>
      </c>
      <c r="CL9" s="26">
        <f>'Orig. App C - restatement'!CJ9-'Revised App C - restatement'!CJ9</f>
        <v>0</v>
      </c>
      <c r="CM9" s="26">
        <f>'Orig. App C - restatement'!CK9-'Revised App C - restatement'!CK9</f>
        <v>0</v>
      </c>
      <c r="CN9" s="26">
        <f>'Orig. App C - restatement'!CL9-'Revised App C - restatement'!CL9</f>
        <v>0</v>
      </c>
      <c r="CO9" s="26">
        <f>'Orig. App C - restatement'!CM9-'Revised App C - restatement'!CM9</f>
        <v>0</v>
      </c>
      <c r="CP9" s="26">
        <f>'Orig. App C - restatement'!CN9-'Revised App C - restatement'!CN9</f>
        <v>0</v>
      </c>
      <c r="CQ9" s="26">
        <f>'Orig. App C - restatement'!CO9-'Revised App C - restatement'!CO9</f>
        <v>0</v>
      </c>
      <c r="CR9" s="26">
        <f>'Orig. App C - restatement'!CP9-'Revised App C - restatement'!CP9</f>
        <v>0</v>
      </c>
      <c r="CS9" s="26">
        <f>'Orig. App C - restatement'!CQ9-'Revised App C - restatement'!CQ9</f>
        <v>0</v>
      </c>
      <c r="CT9" s="26">
        <f>'Orig. App C - restatement'!CR9-'Revised App C - restatement'!CR9</f>
        <v>0</v>
      </c>
      <c r="CU9" s="26">
        <f>'Orig. App C - restatement'!CS9-'Revised App C - restatement'!CS9</f>
        <v>0</v>
      </c>
      <c r="CV9" s="26">
        <f>'Orig. App C - restatement'!CT9-'Revised App C - restatement'!CT9</f>
        <v>0</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-0.3669999999999618</v>
      </c>
      <c r="AM12" s="22">
        <f t="shared" si="0"/>
        <v>-0.35599999999999454</v>
      </c>
      <c r="AN12" s="22">
        <f t="shared" si="0"/>
        <v>-0.36599999999998545</v>
      </c>
      <c r="AO12" s="22">
        <f t="shared" si="0"/>
        <v>-0.36000000000001364</v>
      </c>
      <c r="AP12" s="22">
        <f t="shared" si="0"/>
        <v>-0.38100000000008549</v>
      </c>
      <c r="AQ12" s="22">
        <f t="shared" si="0"/>
        <v>-0.39600000000007185</v>
      </c>
      <c r="AR12" s="22">
        <f t="shared" si="0"/>
        <v>-0.43000000000006366</v>
      </c>
      <c r="AS12" s="22">
        <f t="shared" si="0"/>
        <v>-0.41399999999998727</v>
      </c>
      <c r="AT12" s="22">
        <f t="shared" si="0"/>
        <v>-0.38599999999996726</v>
      </c>
      <c r="AU12" s="22">
        <f t="shared" si="0"/>
        <v>-0.38800000000003365</v>
      </c>
      <c r="AV12" s="22">
        <f t="shared" si="0"/>
        <v>-0.36800000000005184</v>
      </c>
      <c r="AW12" s="22">
        <f t="shared" si="0"/>
        <v>-0.36800000000005184</v>
      </c>
      <c r="AX12" s="22">
        <f t="shared" si="0"/>
        <v>-0.37400000000002365</v>
      </c>
      <c r="AY12" s="22">
        <f t="shared" si="0"/>
        <v>-0.35300000000006548</v>
      </c>
      <c r="AZ12" s="22">
        <f t="shared" si="0"/>
        <v>-0.39299999999991542</v>
      </c>
      <c r="BA12" s="22">
        <f t="shared" si="0"/>
        <v>-0.38999999999998636</v>
      </c>
      <c r="BB12" s="22">
        <f t="shared" si="0"/>
        <v>-0.40999999999996817</v>
      </c>
      <c r="BC12" s="22">
        <f t="shared" si="0"/>
        <v>-0.42799999999999727</v>
      </c>
      <c r="BD12" s="22">
        <f t="shared" si="0"/>
        <v>-0.46100000000001273</v>
      </c>
      <c r="BE12" s="22">
        <f t="shared" si="0"/>
        <v>-0.45000000000004547</v>
      </c>
      <c r="BF12" s="22">
        <f t="shared" si="0"/>
        <v>-0.43700000000001182</v>
      </c>
      <c r="BG12" s="22">
        <f t="shared" si="0"/>
        <v>-0.42300000000000182</v>
      </c>
      <c r="BH12" s="22">
        <f t="shared" si="0"/>
        <v>-0.40699999999992542</v>
      </c>
      <c r="BI12" s="22">
        <f t="shared" si="0"/>
        <v>-0.3910000000000764</v>
      </c>
      <c r="BJ12" s="22">
        <f t="shared" si="0"/>
        <v>-0.41399999999998727</v>
      </c>
      <c r="BK12" s="22">
        <f t="shared" si="0"/>
        <v>-0.39299999999991542</v>
      </c>
      <c r="BL12" s="22">
        <f t="shared" si="0"/>
        <v>-0.44000000000005457</v>
      </c>
      <c r="BM12" s="22">
        <f t="shared" si="0"/>
        <v>0</v>
      </c>
      <c r="BN12" s="22">
        <f t="shared" si="0"/>
        <v>0</v>
      </c>
      <c r="BO12" s="22">
        <f t="shared" si="0"/>
        <v>0</v>
      </c>
      <c r="BP12" s="22">
        <f t="shared" si="0"/>
        <v>0</v>
      </c>
      <c r="BQ12" s="22">
        <f t="shared" si="0"/>
        <v>0</v>
      </c>
      <c r="BR12" s="22">
        <f t="shared" ref="BR12:CZ12" si="1">SUM(BR9,BR14)</f>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c r="CY12" s="22">
        <f t="shared" si="1"/>
        <v>0</v>
      </c>
      <c r="CZ12" s="22">
        <f t="shared" si="1"/>
        <v>0</v>
      </c>
    </row>
    <row r="13" spans="4:104">
      <c r="D13" s="21" t="s">
        <v>121</v>
      </c>
      <c r="E13" s="26">
        <f>'Revised App C - restatement'!C13-'Orig. App C - restatement'!C13</f>
        <v>0</v>
      </c>
      <c r="F13" s="26">
        <f>'Revised App C - restatement'!D13-'Orig. App C - restatement'!D13</f>
        <v>0</v>
      </c>
      <c r="G13" s="26">
        <f>'Revised App C - restatement'!E13-'Orig. App C - restatement'!E13</f>
        <v>0</v>
      </c>
      <c r="H13" s="26">
        <f>'Revised App C - restatement'!F13-'Orig. App C - restatement'!F13</f>
        <v>0</v>
      </c>
      <c r="I13" s="26">
        <f>'Revised App C - restatement'!G13-'Orig. App C - restatement'!G13</f>
        <v>0</v>
      </c>
      <c r="J13" s="26">
        <f>'Revised App C - restatement'!H13-'Orig. App C - restatement'!H13</f>
        <v>0</v>
      </c>
      <c r="K13" s="26">
        <f>'Revised App C - restatement'!I13-'Orig. App C - restatement'!I13</f>
        <v>0</v>
      </c>
      <c r="L13" s="26">
        <f>'Revised App C - restatement'!J13-'Orig. App C - restatement'!J13</f>
        <v>0</v>
      </c>
      <c r="M13" s="26">
        <f>'Revised App C - restatement'!K13-'Orig. App C - restatement'!K13</f>
        <v>0</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0</v>
      </c>
      <c r="Y13" s="26">
        <f>'Revised App C - restatement'!W13-'Orig. App C - restatement'!W13</f>
        <v>0</v>
      </c>
      <c r="Z13" s="26">
        <f>'Revised App C - restatement'!X13-'Orig. App C - restatement'!X13</f>
        <v>0</v>
      </c>
      <c r="AA13" s="26">
        <f>'Revised App C - restatement'!Y13-'Orig. App C - restatement'!Y13</f>
        <v>0</v>
      </c>
      <c r="AB13" s="26">
        <f>'Revised App C - restatement'!Z13-'Orig. App C - restatement'!Z13</f>
        <v>0</v>
      </c>
      <c r="AC13" s="26">
        <f>'Revised App C - restatement'!AA13-'Orig. App C - restatement'!AA13</f>
        <v>0</v>
      </c>
      <c r="AD13" s="26">
        <f>'Revised App C - restatement'!AB13-'Orig. App C - restatement'!AB13</f>
        <v>0</v>
      </c>
      <c r="AE13" s="26">
        <f>'Revised App C - restatement'!AC13-'Orig. App C - restatement'!AC13</f>
        <v>0</v>
      </c>
      <c r="AF13" s="26">
        <f>'Revised App C - restatement'!AD13-'Orig. App C - restatement'!AD13</f>
        <v>0</v>
      </c>
      <c r="AG13" s="26">
        <f>'Revised App C - restatement'!AE13-'Orig. App C - restatement'!AE13</f>
        <v>0</v>
      </c>
      <c r="AH13" s="26">
        <f>'Revised App C - restatement'!AF13-'Orig. App C - restatement'!AF13</f>
        <v>0</v>
      </c>
      <c r="AI13" s="26">
        <f>'Revised App C - restatement'!AG13-'Orig. App C - restatement'!AG13</f>
        <v>0</v>
      </c>
      <c r="AJ13" s="26">
        <f>'Revised App C - restatement'!AH13-'Orig. App C - restatement'!AH13</f>
        <v>0</v>
      </c>
      <c r="AK13" s="26">
        <f>'Revised App C - restatement'!AI13-'Orig. App C - restatement'!AI13</f>
        <v>0</v>
      </c>
      <c r="AL13" s="26">
        <f>'Revised App C - restatement'!AJ13-'Orig. App C - restatement'!AJ13</f>
        <v>0</v>
      </c>
      <c r="AM13" s="26">
        <f>'Revised App C - restatement'!AK13-'Orig. App C - restatement'!AK13</f>
        <v>0</v>
      </c>
      <c r="AN13" s="26">
        <f>'Revised App C - restatement'!AL13-'Orig. App C - restatement'!AL13</f>
        <v>0</v>
      </c>
      <c r="AO13" s="26">
        <f>'Revised App C - restatement'!AM13-'Orig. App C - restatement'!AM13</f>
        <v>0</v>
      </c>
      <c r="AP13" s="26">
        <f>'Revised App C - restatement'!AN13-'Orig. App C - restatement'!AN13</f>
        <v>0</v>
      </c>
      <c r="AQ13" s="26">
        <f>'Revised App C - restatement'!AO13-'Orig. App C - restatement'!AO13</f>
        <v>0</v>
      </c>
      <c r="AR13" s="26">
        <f>'Revised App C - restatement'!AP13-'Orig. App C - restatement'!AP13</f>
        <v>0</v>
      </c>
      <c r="AS13" s="26">
        <f>'Revised App C - restatement'!AQ13-'Orig. App C - restatement'!AQ13</f>
        <v>0</v>
      </c>
      <c r="AT13" s="26">
        <f>'Revised App C - restatement'!AR13-'Orig. App C - restatement'!AR13</f>
        <v>0</v>
      </c>
      <c r="AU13" s="26">
        <f>'Revised App C - restatement'!AS13-'Orig. App C - restatement'!AS13</f>
        <v>0</v>
      </c>
      <c r="AV13" s="26">
        <f>'Revised App C - restatement'!AT13-'Orig. App C - restatement'!AT13</f>
        <v>0</v>
      </c>
      <c r="AW13" s="26">
        <f>'Revised App C - restatement'!AU13-'Orig. App C - restatement'!AU13</f>
        <v>0</v>
      </c>
      <c r="AX13" s="26">
        <f>'Revised App C - restatement'!AV13-'Orig. App C - restatement'!AV13</f>
        <v>0</v>
      </c>
      <c r="AY13" s="26">
        <f>'Revised App C - restatement'!AW13-'Orig. App C - restatement'!AW13</f>
        <v>0</v>
      </c>
      <c r="AZ13" s="26">
        <f>'Revised App C - restatement'!AX13-'Orig. App C - restatement'!AX13</f>
        <v>0</v>
      </c>
      <c r="BA13" s="26">
        <f>'Revised App C - restatement'!AY13-'Orig. App C - restatement'!AY13</f>
        <v>0</v>
      </c>
      <c r="BB13" s="26">
        <f>'Revised App C - restatement'!AZ13-'Orig. App C - restatement'!AZ13</f>
        <v>0</v>
      </c>
      <c r="BC13" s="26">
        <f>'Revised App C - restatement'!BA13-'Orig. App C - restatement'!BA13</f>
        <v>0</v>
      </c>
      <c r="BD13" s="26">
        <f>'Revised App C - restatement'!BB13-'Orig. App C - restatement'!BB13</f>
        <v>0</v>
      </c>
      <c r="BE13" s="26">
        <f>'Revised App C - restatement'!BC13-'Orig. App C - restatement'!BC13</f>
        <v>0</v>
      </c>
      <c r="BF13" s="26">
        <f>'Revised App C - restatement'!BD13-'Orig. App C - restatement'!BD13</f>
        <v>0</v>
      </c>
      <c r="BG13" s="26">
        <f>'Revised App C - restatement'!BE13-'Orig. App C - restatement'!BE13</f>
        <v>0</v>
      </c>
      <c r="BH13" s="26">
        <f>'Revised App C - restatement'!BF13-'Orig. App C - restatement'!BF13</f>
        <v>0</v>
      </c>
      <c r="BI13" s="26">
        <f>'Revised App C - restatement'!BG13-'Orig. App C - restatement'!BG13</f>
        <v>0</v>
      </c>
      <c r="BJ13" s="26">
        <f>'Revised App C - restatement'!BH13-'Orig. App C - restatement'!BH13</f>
        <v>0</v>
      </c>
      <c r="BK13" s="26">
        <f>'Revised App C - restatement'!BI13-'Orig. App C - restatement'!BI13</f>
        <v>0</v>
      </c>
      <c r="BL13" s="26">
        <f>'Revised App C - restatement'!BJ13-'Orig. App C - restatement'!BJ13</f>
        <v>0</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v>
      </c>
      <c r="CM13" s="26">
        <f>'Revised App C - restatement'!CK13-'Orig. App C - restatement'!CK13</f>
        <v>0</v>
      </c>
      <c r="CN13" s="26">
        <f>'Revised App C - restatement'!CL13-'Orig. App C - restatement'!CL13</f>
        <v>0</v>
      </c>
      <c r="CO13" s="26">
        <f>'Revised App C - restatement'!CM13-'Orig. App C - restatement'!CM13</f>
        <v>0</v>
      </c>
      <c r="CP13" s="26">
        <f>'Revised App C - restatement'!CN13-'Orig. App C - restatement'!CN13</f>
        <v>0</v>
      </c>
      <c r="CQ13" s="26">
        <f>'Revised App C - restatement'!CO13-'Orig. App C - restatement'!CO13</f>
        <v>0</v>
      </c>
      <c r="CR13" s="26">
        <f>'Revised App C - restatement'!CP13-'Orig. App C - restatement'!CP13</f>
        <v>0</v>
      </c>
      <c r="CS13" s="26">
        <f>'Revised App C - restatement'!CQ13-'Orig. App C - restatement'!CQ13</f>
        <v>0</v>
      </c>
      <c r="CT13" s="26">
        <f>'Revised App C - restatement'!CR13-'Orig. App C - restatement'!CR13</f>
        <v>0</v>
      </c>
      <c r="CU13" s="26">
        <f>'Revised App C - restatement'!CS13-'Orig. App C - restatement'!CS13</f>
        <v>0</v>
      </c>
      <c r="CV13" s="26">
        <f>'Revised App C - restatement'!CT13-'Orig. App C - restatement'!CT13</f>
        <v>0</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c r="D14" s="21" t="s">
        <v>25</v>
      </c>
      <c r="E14" s="26">
        <f>'Orig. App C - restatement'!C14-'Revised App C - restatement'!C14</f>
        <v>0</v>
      </c>
      <c r="F14" s="26">
        <f>'Orig. App C - restatement'!D14-'Revised App C - restatement'!D14</f>
        <v>0</v>
      </c>
      <c r="G14" s="26">
        <f>'Orig. App C - restatement'!E14-'Revised App C - restatement'!E14</f>
        <v>0</v>
      </c>
      <c r="H14" s="26">
        <f>'Orig. App C - restatement'!F14-'Revised App C - restatement'!F14</f>
        <v>0</v>
      </c>
      <c r="I14" s="26">
        <f>'Orig. App C - restatement'!G14-'Revised App C - restatement'!G14</f>
        <v>0</v>
      </c>
      <c r="J14" s="26">
        <f>'Orig. App C - restatement'!H14-'Revised App C - restatement'!H14</f>
        <v>0</v>
      </c>
      <c r="K14" s="26">
        <f>'Orig. App C - restatement'!I14-'Revised App C - restatement'!I14</f>
        <v>0</v>
      </c>
      <c r="L14" s="26">
        <f>'Orig. App C - restatement'!J14-'Revised App C - restatement'!J14</f>
        <v>0</v>
      </c>
      <c r="M14" s="26">
        <f>'Orig. App C - restatement'!K14-'Revised App C - restatement'!K14</f>
        <v>0</v>
      </c>
      <c r="N14" s="26">
        <f>'Orig. App C - restatement'!L14-'Revised App C - restatement'!L14</f>
        <v>0</v>
      </c>
      <c r="O14" s="26">
        <f>'Orig. App C - restatement'!M14-'Revised App C - restatement'!M14</f>
        <v>0</v>
      </c>
      <c r="P14" s="26">
        <f>'Orig. App C - restatement'!N14-'Revised App C - restatement'!N14</f>
        <v>0</v>
      </c>
      <c r="Q14" s="26">
        <f>'Orig. App C - restatement'!O14-'Revised App C - restatement'!O14</f>
        <v>0</v>
      </c>
      <c r="R14" s="26">
        <f>'Orig. App C - restatement'!P14-'Revised App C - restatement'!P14</f>
        <v>0</v>
      </c>
      <c r="S14" s="26">
        <f>'Orig. App C - restatement'!Q14-'Revised App C - restatement'!Q14</f>
        <v>0</v>
      </c>
      <c r="T14" s="26">
        <f>'Orig. App C - restatement'!R14-'Revised App C - restatement'!R14</f>
        <v>0</v>
      </c>
      <c r="U14" s="26">
        <f>'Orig. App C - restatement'!S14-'Revised App C - restatement'!S14</f>
        <v>0</v>
      </c>
      <c r="V14" s="26">
        <f>'Orig. App C - restatement'!T14-'Revised App C - restatement'!T14</f>
        <v>0</v>
      </c>
      <c r="W14" s="26">
        <f>'Orig. App C - restatement'!U14-'Revised App C - restatement'!U14</f>
        <v>0</v>
      </c>
      <c r="X14" s="26">
        <f>'Orig. App C - restatement'!V14-'Revised App C - restatement'!V14</f>
        <v>0</v>
      </c>
      <c r="Y14" s="26">
        <f>'Orig. App C - restatement'!W14-'Revised App C - restatement'!W14</f>
        <v>0</v>
      </c>
      <c r="Z14" s="26">
        <f>'Orig. App C - restatement'!X14-'Revised App C - restatement'!X14</f>
        <v>0</v>
      </c>
      <c r="AA14" s="26">
        <f>'Orig. App C - restatement'!Y14-'Revised App C - restatement'!Y14</f>
        <v>0</v>
      </c>
      <c r="AB14" s="26">
        <f>'Orig. App C - restatement'!Z14-'Revised App C - restatement'!Z14</f>
        <v>0</v>
      </c>
      <c r="AC14" s="26">
        <f>'Orig. App C - restatement'!AA14-'Revised App C - restatement'!AA14</f>
        <v>0</v>
      </c>
      <c r="AD14" s="26">
        <f>'Orig. App C - restatement'!AB14-'Revised App C - restatement'!AB14</f>
        <v>0</v>
      </c>
      <c r="AE14" s="26">
        <f>'Orig. App C - restatement'!AC14-'Revised App C - restatement'!AC14</f>
        <v>0</v>
      </c>
      <c r="AF14" s="26">
        <f>'Orig. App C - restatement'!AD14-'Revised App C - restatement'!AD14</f>
        <v>0</v>
      </c>
      <c r="AG14" s="26">
        <f>'Orig. App C - restatement'!AE14-'Revised App C - restatement'!AE14</f>
        <v>0</v>
      </c>
      <c r="AH14" s="26">
        <f>'Orig. App C - restatement'!AF14-'Revised App C - restatement'!AF14</f>
        <v>0</v>
      </c>
      <c r="AI14" s="26">
        <f>'Orig. App C - restatement'!AG14-'Revised App C - restatement'!AG14</f>
        <v>0</v>
      </c>
      <c r="AJ14" s="26">
        <f>'Orig. App C - restatement'!AH14-'Revised App C - restatement'!AH14</f>
        <v>0</v>
      </c>
      <c r="AK14" s="26">
        <f>'Orig. App C - restatement'!AI14-'Revised App C - restatement'!AI14</f>
        <v>0</v>
      </c>
      <c r="AL14" s="26">
        <f>'Orig. App C - restatement'!AJ14-'Revised App C - restatement'!AJ14</f>
        <v>-0.3669999999999618</v>
      </c>
      <c r="AM14" s="26">
        <f>'Orig. App C - restatement'!AK14-'Revised App C - restatement'!AK14</f>
        <v>-0.35599999999999454</v>
      </c>
      <c r="AN14" s="26">
        <f>'Orig. App C - restatement'!AL14-'Revised App C - restatement'!AL14</f>
        <v>-0.36599999999998545</v>
      </c>
      <c r="AO14" s="26">
        <f>'Orig. App C - restatement'!AM14-'Revised App C - restatement'!AM14</f>
        <v>-0.36000000000001364</v>
      </c>
      <c r="AP14" s="26">
        <f>'Orig. App C - restatement'!AN14-'Revised App C - restatement'!AN14</f>
        <v>-0.38100000000008549</v>
      </c>
      <c r="AQ14" s="26">
        <f>'Orig. App C - restatement'!AO14-'Revised App C - restatement'!AO14</f>
        <v>-0.39600000000007185</v>
      </c>
      <c r="AR14" s="26">
        <f>'Orig. App C - restatement'!AP14-'Revised App C - restatement'!AP14</f>
        <v>-0.43000000000006366</v>
      </c>
      <c r="AS14" s="26">
        <f>'Orig. App C - restatement'!AQ14-'Revised App C - restatement'!AQ14</f>
        <v>-0.41399999999998727</v>
      </c>
      <c r="AT14" s="26">
        <f>'Orig. App C - restatement'!AR14-'Revised App C - restatement'!AR14</f>
        <v>-0.38599999999996726</v>
      </c>
      <c r="AU14" s="26">
        <f>'Orig. App C - restatement'!AS14-'Revised App C - restatement'!AS14</f>
        <v>-0.38800000000003365</v>
      </c>
      <c r="AV14" s="26">
        <f>'Orig. App C - restatement'!AT14-'Revised App C - restatement'!AT14</f>
        <v>-0.36800000000005184</v>
      </c>
      <c r="AW14" s="26">
        <f>'Orig. App C - restatement'!AU14-'Revised App C - restatement'!AU14</f>
        <v>-0.36800000000005184</v>
      </c>
      <c r="AX14" s="26">
        <f>'Orig. App C - restatement'!AV14-'Revised App C - restatement'!AV14</f>
        <v>-0.37400000000002365</v>
      </c>
      <c r="AY14" s="26">
        <f>'Orig. App C - restatement'!AW14-'Revised App C - restatement'!AW14</f>
        <v>-0.35300000000006548</v>
      </c>
      <c r="AZ14" s="26">
        <f>'Orig. App C - restatement'!AX14-'Revised App C - restatement'!AX14</f>
        <v>-0.39299999999991542</v>
      </c>
      <c r="BA14" s="26">
        <f>'Orig. App C - restatement'!AY14-'Revised App C - restatement'!AY14</f>
        <v>-0.38999999999998636</v>
      </c>
      <c r="BB14" s="26">
        <f>'Orig. App C - restatement'!AZ14-'Revised App C - restatement'!AZ14</f>
        <v>-0.40999999999996817</v>
      </c>
      <c r="BC14" s="26">
        <f>'Orig. App C - restatement'!BA14-'Revised App C - restatement'!BA14</f>
        <v>-0.42799999999999727</v>
      </c>
      <c r="BD14" s="26">
        <f>'Orig. App C - restatement'!BB14-'Revised App C - restatement'!BB14</f>
        <v>-0.46100000000001273</v>
      </c>
      <c r="BE14" s="26">
        <f>'Orig. App C - restatement'!BC14-'Revised App C - restatement'!BC14</f>
        <v>-0.45000000000004547</v>
      </c>
      <c r="BF14" s="26">
        <f>'Orig. App C - restatement'!BD14-'Revised App C - restatement'!BD14</f>
        <v>-0.43700000000001182</v>
      </c>
      <c r="BG14" s="26">
        <f>'Orig. App C - restatement'!BE14-'Revised App C - restatement'!BE14</f>
        <v>-0.42300000000000182</v>
      </c>
      <c r="BH14" s="26">
        <f>'Orig. App C - restatement'!BF14-'Revised App C - restatement'!BF14</f>
        <v>-0.40699999999992542</v>
      </c>
      <c r="BI14" s="26">
        <f>'Orig. App C - restatement'!BG14-'Revised App C - restatement'!BG14</f>
        <v>-0.3910000000000764</v>
      </c>
      <c r="BJ14" s="26">
        <f>'Orig. App C - restatement'!BH14-'Revised App C - restatement'!BH14</f>
        <v>-0.41399999999998727</v>
      </c>
      <c r="BK14" s="26">
        <f>'Orig. App C - restatement'!BI14-'Revised App C - restatement'!BI14</f>
        <v>-0.39299999999991542</v>
      </c>
      <c r="BL14" s="26">
        <f>'Orig. App C - restatement'!BJ14-'Revised App C - restatement'!BJ14</f>
        <v>-0.44000000000005457</v>
      </c>
      <c r="BM14" s="26">
        <f>'Orig. App C - restatement'!BK14-'Revised App C - restatement'!BK14</f>
        <v>0</v>
      </c>
      <c r="BN14" s="26">
        <f>'Orig. App C - restatement'!BL14-'Revised App C - restatement'!BL14</f>
        <v>0</v>
      </c>
      <c r="BO14" s="26">
        <f>'Orig. App C - restatement'!BM14-'Revised App C - restatement'!BM14</f>
        <v>0</v>
      </c>
      <c r="BP14" s="26">
        <f>'Orig. App C - restatement'!BN14-'Revised App C - restatement'!BN14</f>
        <v>0</v>
      </c>
      <c r="BQ14" s="26">
        <f>'Orig. App C - restatement'!BO14-'Revised App C - restatement'!BO14</f>
        <v>0</v>
      </c>
      <c r="BR14" s="26">
        <f>'Orig. App C - restatement'!BP14-'Revised App C - restatement'!BP14</f>
        <v>0</v>
      </c>
      <c r="BS14" s="26">
        <f>'Orig. App C - restatement'!BQ14-'Revised App C - restatement'!BQ14</f>
        <v>0</v>
      </c>
      <c r="BT14" s="26">
        <f>'Orig. App C - restatement'!BR14-'Revised App C - restatement'!BR14</f>
        <v>0</v>
      </c>
      <c r="BU14" s="26">
        <f>'Orig. App C - restatement'!BS14-'Revised App C - restatement'!BS14</f>
        <v>0</v>
      </c>
      <c r="BV14" s="26">
        <f>'Orig. App C - restatement'!BT14-'Revised App C - restatement'!BT14</f>
        <v>0</v>
      </c>
      <c r="BW14" s="26">
        <f>'Orig. App C - restatement'!BU14-'Revised App C - restatement'!BU14</f>
        <v>0</v>
      </c>
      <c r="BX14" s="26">
        <f>'Orig. App C - restatement'!BV14-'Revised App C - restatement'!BV14</f>
        <v>0</v>
      </c>
      <c r="BY14" s="26">
        <f>'Orig. App C - restatement'!BW14-'Revised App C - restatement'!BW14</f>
        <v>0</v>
      </c>
      <c r="BZ14" s="26">
        <f>'Orig. App C - restatement'!BX14-'Revised App C - restatement'!BX14</f>
        <v>0</v>
      </c>
      <c r="CA14" s="26">
        <f>'Orig. App C - restatement'!BY14-'Revised App C - restatement'!BY14</f>
        <v>0</v>
      </c>
      <c r="CB14" s="26">
        <f>'Orig. App C - restatement'!BZ14-'Revised App C - restatement'!BZ14</f>
        <v>0</v>
      </c>
      <c r="CC14" s="26">
        <f>'Orig. App C - restatement'!CA14-'Revised App C - restatement'!CA14</f>
        <v>0</v>
      </c>
      <c r="CD14" s="26">
        <f>'Orig. App C - restatement'!CB14-'Revised App C - restatement'!CB14</f>
        <v>0</v>
      </c>
      <c r="CE14" s="26">
        <f>'Orig. App C - restatement'!CC14-'Revised App C - restatement'!CC14</f>
        <v>0</v>
      </c>
      <c r="CF14" s="26">
        <f>'Orig. App C - restatement'!CD14-'Revised App C - restatement'!CD14</f>
        <v>0</v>
      </c>
      <c r="CG14" s="26">
        <f>'Orig. App C - restatement'!CE14-'Revised App C - restatement'!CE14</f>
        <v>0</v>
      </c>
      <c r="CH14" s="26">
        <f>'Orig. App C - restatement'!CF14-'Revised App C - restatement'!CF14</f>
        <v>0</v>
      </c>
      <c r="CI14" s="26">
        <f>'Orig. App C - restatement'!CG14-'Revised App C - restatement'!CG14</f>
        <v>0</v>
      </c>
      <c r="CJ14" s="26">
        <f>'Orig. App C - restatement'!CH14-'Revised App C - restatement'!CH14</f>
        <v>0</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0</v>
      </c>
      <c r="CO14" s="26">
        <f>'Orig. App C - restatement'!CM14-'Revised App C - restatement'!CM14</f>
        <v>0</v>
      </c>
      <c r="CP14" s="26">
        <f>'Orig. App C - restatement'!CN14-'Revised App C - restatement'!CN14</f>
        <v>0</v>
      </c>
      <c r="CQ14" s="26">
        <f>'Orig. App C - restatement'!CO14-'Revised App C - restatement'!CO14</f>
        <v>0</v>
      </c>
      <c r="CR14" s="26">
        <f>'Orig. App C - restatement'!CP14-'Revised App C - restatement'!CP14</f>
        <v>0</v>
      </c>
      <c r="CS14" s="26">
        <f>'Orig. App C - restatement'!CQ14-'Revised App C - restatement'!CQ14</f>
        <v>0</v>
      </c>
      <c r="CT14" s="26">
        <f>'Orig. App C - restatement'!CR14-'Revised App C - restatement'!CR14</f>
        <v>0</v>
      </c>
      <c r="CU14" s="26">
        <f>'Orig. App C - restatement'!CS14-'Revised App C - restatement'!CS14</f>
        <v>0</v>
      </c>
      <c r="CV14" s="26">
        <f>'Orig. App C - restatement'!CT14-'Revised App C - restatement'!CT14</f>
        <v>0</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c r="D16" s="11"/>
    </row>
    <row r="17" spans="1:90" ht="41.25" customHeight="1">
      <c r="D17" s="340" t="s">
        <v>122</v>
      </c>
      <c r="E17" s="347" t="s">
        <v>110</v>
      </c>
      <c r="F17" s="347"/>
      <c r="G17" s="341" t="s">
        <v>29</v>
      </c>
      <c r="H17" s="342"/>
      <c r="I17" s="342"/>
      <c r="J17" s="342"/>
      <c r="K17" s="342"/>
      <c r="L17" s="342"/>
      <c r="M17" s="342"/>
      <c r="N17" s="342"/>
      <c r="O17" s="342"/>
      <c r="P17" s="342"/>
      <c r="Q17" s="343"/>
    </row>
    <row r="18" spans="1:90" ht="25.5" customHeight="1">
      <c r="A18" s="25" t="s">
        <v>30</v>
      </c>
      <c r="B18" s="25" t="s">
        <v>31</v>
      </c>
      <c r="D18" s="340"/>
      <c r="E18" s="29" t="s">
        <v>32</v>
      </c>
      <c r="F18" s="29" t="s">
        <v>33</v>
      </c>
      <c r="G18" s="344"/>
      <c r="H18" s="345"/>
      <c r="I18" s="345"/>
      <c r="J18" s="345"/>
      <c r="K18" s="345"/>
      <c r="L18" s="345"/>
      <c r="M18" s="345"/>
      <c r="N18" s="345"/>
      <c r="O18" s="345"/>
      <c r="P18" s="345"/>
      <c r="Q18" s="346"/>
      <c r="CL18" s="27"/>
    </row>
    <row r="19" spans="1:90">
      <c r="A19" s="25">
        <v>1</v>
      </c>
      <c r="B19" s="25">
        <v>12</v>
      </c>
      <c r="D19" s="28" t="s">
        <v>9</v>
      </c>
      <c r="E19" s="28">
        <f t="shared" ref="E19:E27" ca="1" si="2">SUM(OFFSET(Entry_Anchor,0,A19,1,B19))</f>
        <v>0</v>
      </c>
      <c r="F19" s="28">
        <f t="shared" ref="F19:F27" ca="1" si="3">SUM(OFFSET(NHH_Exit_Anchor,0,A19,1,B19),OFFSET(HH_Exit_Anchor,0,A19,1,B19))</f>
        <v>0</v>
      </c>
      <c r="G19" s="339"/>
      <c r="H19" s="339"/>
      <c r="I19" s="339"/>
      <c r="J19" s="339"/>
      <c r="K19" s="339"/>
      <c r="L19" s="339"/>
      <c r="M19" s="339"/>
      <c r="N19" s="339"/>
      <c r="O19" s="339"/>
      <c r="P19" s="339"/>
      <c r="Q19" s="339"/>
    </row>
    <row r="20" spans="1:90">
      <c r="A20" s="25">
        <f>A19+12</f>
        <v>13</v>
      </c>
      <c r="B20" s="25">
        <v>12</v>
      </c>
      <c r="D20" s="28" t="s">
        <v>10</v>
      </c>
      <c r="E20" s="28">
        <f t="shared" ca="1" si="2"/>
        <v>0</v>
      </c>
      <c r="F20" s="28">
        <f t="shared" ca="1" si="3"/>
        <v>0</v>
      </c>
      <c r="G20" s="339"/>
      <c r="H20" s="339"/>
      <c r="I20" s="339"/>
      <c r="J20" s="339"/>
      <c r="K20" s="339"/>
      <c r="L20" s="339"/>
      <c r="M20" s="339"/>
      <c r="N20" s="339"/>
      <c r="O20" s="339"/>
      <c r="P20" s="339"/>
      <c r="Q20" s="339"/>
    </row>
    <row r="21" spans="1:90" ht="12.75" customHeight="1">
      <c r="A21" s="25">
        <f t="shared" ref="A21:A27" si="4">A20+12</f>
        <v>25</v>
      </c>
      <c r="B21" s="25">
        <v>12</v>
      </c>
      <c r="D21" s="28" t="s">
        <v>11</v>
      </c>
      <c r="E21" s="28">
        <f t="shared" ca="1" si="2"/>
        <v>0</v>
      </c>
      <c r="F21" s="28">
        <f t="shared" ca="1" si="3"/>
        <v>-1.0889999999999418</v>
      </c>
      <c r="G21" s="339" t="s">
        <v>237</v>
      </c>
      <c r="H21" s="339"/>
      <c r="I21" s="339"/>
      <c r="J21" s="339"/>
      <c r="K21" s="339"/>
      <c r="L21" s="339"/>
      <c r="M21" s="339"/>
      <c r="N21" s="339"/>
      <c r="O21" s="339"/>
      <c r="P21" s="339"/>
      <c r="Q21" s="339"/>
    </row>
    <row r="22" spans="1:90" ht="12.75" customHeight="1">
      <c r="A22" s="25">
        <f t="shared" si="4"/>
        <v>37</v>
      </c>
      <c r="B22" s="25">
        <v>12</v>
      </c>
      <c r="D22" s="28" t="s">
        <v>12</v>
      </c>
      <c r="E22" s="28">
        <f t="shared" ca="1" si="2"/>
        <v>0</v>
      </c>
      <c r="F22" s="28">
        <f t="shared" ca="1" si="3"/>
        <v>-4.6110000000003311</v>
      </c>
      <c r="G22" s="339" t="s">
        <v>237</v>
      </c>
      <c r="H22" s="339"/>
      <c r="I22" s="339"/>
      <c r="J22" s="339"/>
      <c r="K22" s="339"/>
      <c r="L22" s="339"/>
      <c r="M22" s="339"/>
      <c r="N22" s="339"/>
      <c r="O22" s="339"/>
      <c r="P22" s="339"/>
      <c r="Q22" s="339"/>
    </row>
    <row r="23" spans="1:90" ht="12.75" customHeight="1">
      <c r="A23" s="25">
        <f t="shared" si="4"/>
        <v>49</v>
      </c>
      <c r="B23" s="25">
        <v>12</v>
      </c>
      <c r="D23" s="28" t="s">
        <v>13</v>
      </c>
      <c r="E23" s="28">
        <f t="shared" ca="1" si="2"/>
        <v>0</v>
      </c>
      <c r="F23" s="28">
        <f t="shared" ca="1" si="3"/>
        <v>-5.0439999999999827</v>
      </c>
      <c r="G23" s="339" t="s">
        <v>237</v>
      </c>
      <c r="H23" s="339"/>
      <c r="I23" s="339"/>
      <c r="J23" s="339"/>
      <c r="K23" s="339"/>
      <c r="L23" s="339"/>
      <c r="M23" s="339"/>
      <c r="N23" s="339"/>
      <c r="O23" s="339"/>
      <c r="P23" s="339"/>
      <c r="Q23" s="339"/>
    </row>
    <row r="24" spans="1:90">
      <c r="A24" s="25">
        <f t="shared" si="4"/>
        <v>61</v>
      </c>
      <c r="B24" s="25">
        <v>12</v>
      </c>
      <c r="D24" s="28" t="s">
        <v>51</v>
      </c>
      <c r="E24" s="28">
        <f t="shared" ca="1" si="2"/>
        <v>0</v>
      </c>
      <c r="F24" s="28">
        <f t="shared" ca="1" si="3"/>
        <v>0</v>
      </c>
      <c r="G24" s="339"/>
      <c r="H24" s="339"/>
      <c r="I24" s="339"/>
      <c r="J24" s="339"/>
      <c r="K24" s="339"/>
      <c r="L24" s="339"/>
      <c r="M24" s="339"/>
      <c r="N24" s="339"/>
      <c r="O24" s="339"/>
      <c r="P24" s="339"/>
      <c r="Q24" s="339"/>
    </row>
    <row r="25" spans="1:90">
      <c r="A25" s="25">
        <f t="shared" si="4"/>
        <v>73</v>
      </c>
      <c r="B25" s="25">
        <v>12</v>
      </c>
      <c r="D25" s="28" t="s">
        <v>52</v>
      </c>
      <c r="E25" s="28">
        <f t="shared" ca="1" si="2"/>
        <v>0</v>
      </c>
      <c r="F25" s="28">
        <f t="shared" ca="1" si="3"/>
        <v>0</v>
      </c>
      <c r="G25" s="339"/>
      <c r="H25" s="339"/>
      <c r="I25" s="339"/>
      <c r="J25" s="339"/>
      <c r="K25" s="339"/>
      <c r="L25" s="339"/>
      <c r="M25" s="339"/>
      <c r="N25" s="339"/>
      <c r="O25" s="339"/>
      <c r="P25" s="339"/>
      <c r="Q25" s="339"/>
    </row>
    <row r="26" spans="1:90">
      <c r="A26" s="25">
        <f t="shared" si="4"/>
        <v>85</v>
      </c>
      <c r="B26" s="25">
        <v>12</v>
      </c>
      <c r="D26" s="28" t="s">
        <v>53</v>
      </c>
      <c r="E26" s="28">
        <f t="shared" ca="1" si="2"/>
        <v>0</v>
      </c>
      <c r="F26" s="28">
        <f t="shared" ca="1" si="3"/>
        <v>0</v>
      </c>
      <c r="G26" s="339"/>
      <c r="H26" s="339"/>
      <c r="I26" s="339"/>
      <c r="J26" s="339"/>
      <c r="K26" s="339"/>
      <c r="L26" s="339"/>
      <c r="M26" s="339"/>
      <c r="N26" s="339"/>
      <c r="O26" s="339"/>
      <c r="P26" s="339"/>
      <c r="Q26" s="339"/>
    </row>
    <row r="27" spans="1:90">
      <c r="A27" s="25">
        <f t="shared" si="4"/>
        <v>97</v>
      </c>
      <c r="B27" s="25">
        <v>4</v>
      </c>
      <c r="D27" s="28" t="s">
        <v>28</v>
      </c>
      <c r="E27" s="28">
        <f t="shared" ca="1" si="2"/>
        <v>0</v>
      </c>
      <c r="F27" s="28">
        <f t="shared" ca="1" si="3"/>
        <v>0</v>
      </c>
      <c r="G27" s="339"/>
      <c r="H27" s="339"/>
      <c r="I27" s="339"/>
      <c r="J27" s="339"/>
      <c r="K27" s="339"/>
      <c r="L27" s="339"/>
      <c r="M27" s="339"/>
      <c r="N27" s="339"/>
      <c r="O27" s="339"/>
      <c r="P27" s="339"/>
      <c r="Q27" s="339"/>
    </row>
    <row r="29" spans="1:90">
      <c r="D29" s="123" t="s">
        <v>109</v>
      </c>
    </row>
    <row r="30" spans="1:90">
      <c r="D30" s="123"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2013-09-10T23:00:00+00:00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1C19654-1347-4FAA-9B2E-D9C99515813C}"/>
</file>

<file path=customXml/itemProps2.xml><?xml version="1.0" encoding="utf-8"?>
<ds:datastoreItem xmlns:ds="http://schemas.openxmlformats.org/officeDocument/2006/customXml" ds:itemID="{41A8BBD6-9823-477B-9D5B-7937936FD5CD}"/>
</file>

<file path=customXml/itemProps3.xml><?xml version="1.0" encoding="utf-8"?>
<ds:datastoreItem xmlns:ds="http://schemas.openxmlformats.org/officeDocument/2006/customXml" ds:itemID="{20CD1CD5-E92A-46A5-BAD3-CEEC13FEFD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7</vt:i4>
      </vt:variant>
    </vt:vector>
  </HeadingPairs>
  <TitlesOfParts>
    <vt:vector size="20"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SPD DF (July 13) Source</vt:lpstr>
      <vt:lpstr>Restatement Apportionment</vt:lpstr>
      <vt:lpstr>SF mapping</vt:lpstr>
      <vt:lpstr>'App C delta'!Entry_Anchor</vt:lpstr>
      <vt:lpstr>Entry_Anchor</vt:lpstr>
      <vt:lpstr>'App C delta'!HH_Exit_Anchor</vt:lpstr>
      <vt:lpstr>HH_Exit_Anchor</vt:lpstr>
      <vt:lpstr>'App C delta'!NHH_Exit_Anchor</vt:lpstr>
      <vt:lpstr>NHH_Exit_Anchor</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subject/>
  <dc:creator>Tim Aldridge</dc:creator>
  <cp:keywords/>
  <cp:lastModifiedBy>fp070652</cp:lastModifiedBy>
  <cp:lastPrinted>2013-07-10T12:04:59Z</cp:lastPrinted>
  <dcterms:created xsi:type="dcterms:W3CDTF">2013-06-13T19:10:54Z</dcterms:created>
  <dcterms:modified xsi:type="dcterms:W3CDTF">2013-08-29T12:24:38Z</dcterms:modified>
  <cp:contentType>Procedure</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