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15270" windowHeight="9900" tabRatio="833" activeTab="7"/>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 name="Sheet2" sheetId="33" r:id="rId18"/>
  </sheets>
  <definedNames>
    <definedName name="CompName">input!$E$8</definedName>
    <definedName name="RegYr">input!$F$9</definedName>
  </definedNames>
  <calcPr calcId="125725" calcOnSave="0"/>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H98" i="44"/>
  <c r="H99"/>
  <c r="H100"/>
  <c r="H101"/>
  <c r="H102"/>
  <c r="H103"/>
  <c r="H104"/>
  <c r="H105"/>
  <c r="H106"/>
  <c r="H107"/>
  <c r="H108"/>
  <c r="H109"/>
  <c r="H110"/>
  <c r="H111"/>
  <c r="H112"/>
  <c r="H113"/>
  <c r="H114"/>
  <c r="H115"/>
  <c r="H116"/>
  <c r="H117"/>
  <c r="H118"/>
  <c r="H119"/>
  <c r="H97"/>
  <c r="N98" l="1"/>
  <c r="N99"/>
  <c r="N100"/>
  <c r="N101"/>
  <c r="N102"/>
  <c r="N103"/>
  <c r="N104"/>
  <c r="N105"/>
  <c r="N106"/>
  <c r="N107"/>
  <c r="N108"/>
  <c r="N109"/>
  <c r="N110"/>
  <c r="N111"/>
  <c r="N112"/>
  <c r="N113"/>
  <c r="N114"/>
  <c r="N115"/>
  <c r="N116"/>
  <c r="N117"/>
  <c r="N118"/>
  <c r="N119"/>
  <c r="N97"/>
  <c r="M98"/>
  <c r="M99"/>
  <c r="M100"/>
  <c r="M101"/>
  <c r="M102"/>
  <c r="M103"/>
  <c r="M104"/>
  <c r="M105"/>
  <c r="M106"/>
  <c r="M107"/>
  <c r="M108"/>
  <c r="M109"/>
  <c r="M110"/>
  <c r="M111"/>
  <c r="M112"/>
  <c r="M113"/>
  <c r="M114"/>
  <c r="M115"/>
  <c r="M116"/>
  <c r="M117"/>
  <c r="M118"/>
  <c r="M119"/>
  <c r="M97"/>
  <c r="L98"/>
  <c r="L99"/>
  <c r="L100"/>
  <c r="L101"/>
  <c r="L102"/>
  <c r="L103"/>
  <c r="L104"/>
  <c r="L105"/>
  <c r="L106"/>
  <c r="L107"/>
  <c r="L108"/>
  <c r="L109"/>
  <c r="L110"/>
  <c r="L111"/>
  <c r="L112"/>
  <c r="L113"/>
  <c r="L114"/>
  <c r="L115"/>
  <c r="L116"/>
  <c r="L117"/>
  <c r="L118"/>
  <c r="L119"/>
  <c r="L97"/>
  <c r="K98"/>
  <c r="K99"/>
  <c r="K100"/>
  <c r="K101"/>
  <c r="K102"/>
  <c r="K103"/>
  <c r="K104"/>
  <c r="K105"/>
  <c r="K106"/>
  <c r="K107"/>
  <c r="K108"/>
  <c r="K109"/>
  <c r="K110"/>
  <c r="K111"/>
  <c r="K112"/>
  <c r="K113"/>
  <c r="K114"/>
  <c r="K115"/>
  <c r="K116"/>
  <c r="K117"/>
  <c r="K118"/>
  <c r="K119"/>
  <c r="K97"/>
  <c r="J98"/>
  <c r="J99"/>
  <c r="J100"/>
  <c r="J101"/>
  <c r="J102"/>
  <c r="J103"/>
  <c r="J104"/>
  <c r="J105"/>
  <c r="J106"/>
  <c r="J107"/>
  <c r="J108"/>
  <c r="J109"/>
  <c r="J110"/>
  <c r="J111"/>
  <c r="J112"/>
  <c r="J113"/>
  <c r="J114"/>
  <c r="J115"/>
  <c r="J116"/>
  <c r="J117"/>
  <c r="J118"/>
  <c r="J119"/>
  <c r="J97"/>
  <c r="I98"/>
  <c r="I99"/>
  <c r="I100"/>
  <c r="I101"/>
  <c r="I102"/>
  <c r="I103"/>
  <c r="I104"/>
  <c r="I105"/>
  <c r="I106"/>
  <c r="I107"/>
  <c r="I108"/>
  <c r="I109"/>
  <c r="I110"/>
  <c r="I111"/>
  <c r="I112"/>
  <c r="I113"/>
  <c r="I114"/>
  <c r="I115"/>
  <c r="I116"/>
  <c r="I117"/>
  <c r="I118"/>
  <c r="I119"/>
  <c r="I97"/>
  <c r="N71"/>
  <c r="N72"/>
  <c r="N73"/>
  <c r="N74"/>
  <c r="N75"/>
  <c r="N76"/>
  <c r="N77"/>
  <c r="N78"/>
  <c r="N79"/>
  <c r="N80"/>
  <c r="N81"/>
  <c r="N82"/>
  <c r="N83"/>
  <c r="N84"/>
  <c r="N85"/>
  <c r="N86"/>
  <c r="N87"/>
  <c r="N88"/>
  <c r="N89"/>
  <c r="N90"/>
  <c r="N91"/>
  <c r="N92"/>
  <c r="N70"/>
  <c r="M71"/>
  <c r="M72"/>
  <c r="M73"/>
  <c r="M74"/>
  <c r="M75"/>
  <c r="M76"/>
  <c r="M77"/>
  <c r="M78"/>
  <c r="M79"/>
  <c r="M80"/>
  <c r="M81"/>
  <c r="M82"/>
  <c r="M83"/>
  <c r="M84"/>
  <c r="M85"/>
  <c r="M86"/>
  <c r="M87"/>
  <c r="M88"/>
  <c r="M89"/>
  <c r="M90"/>
  <c r="M91"/>
  <c r="M92"/>
  <c r="M70"/>
  <c r="L71"/>
  <c r="L72"/>
  <c r="L73"/>
  <c r="L74"/>
  <c r="L75"/>
  <c r="L76"/>
  <c r="L77"/>
  <c r="L78"/>
  <c r="L79"/>
  <c r="L80"/>
  <c r="L81"/>
  <c r="L82"/>
  <c r="L83"/>
  <c r="L84"/>
  <c r="L85"/>
  <c r="L86"/>
  <c r="L87"/>
  <c r="L88"/>
  <c r="L89"/>
  <c r="L90"/>
  <c r="L91"/>
  <c r="L92"/>
  <c r="L70"/>
  <c r="K71"/>
  <c r="K72"/>
  <c r="K73"/>
  <c r="K74"/>
  <c r="K75"/>
  <c r="K76"/>
  <c r="K77"/>
  <c r="K78"/>
  <c r="K79"/>
  <c r="K80"/>
  <c r="K81"/>
  <c r="K82"/>
  <c r="K83"/>
  <c r="K84"/>
  <c r="K85"/>
  <c r="K86"/>
  <c r="K87"/>
  <c r="K88"/>
  <c r="K89"/>
  <c r="K90"/>
  <c r="K91"/>
  <c r="K92"/>
  <c r="K70"/>
  <c r="J71"/>
  <c r="J72"/>
  <c r="J73"/>
  <c r="J74"/>
  <c r="J75"/>
  <c r="J76"/>
  <c r="J77"/>
  <c r="J78"/>
  <c r="J79"/>
  <c r="J80"/>
  <c r="J81"/>
  <c r="J82"/>
  <c r="J83"/>
  <c r="J84"/>
  <c r="J85"/>
  <c r="J86"/>
  <c r="J87"/>
  <c r="J88"/>
  <c r="J89"/>
  <c r="J90"/>
  <c r="J91"/>
  <c r="J92"/>
  <c r="J70"/>
  <c r="I71"/>
  <c r="I72"/>
  <c r="I73"/>
  <c r="I74"/>
  <c r="I75"/>
  <c r="I76"/>
  <c r="I77"/>
  <c r="I78"/>
  <c r="I79"/>
  <c r="I80"/>
  <c r="I81"/>
  <c r="I82"/>
  <c r="I83"/>
  <c r="I84"/>
  <c r="I85"/>
  <c r="I86"/>
  <c r="I87"/>
  <c r="I88"/>
  <c r="I89"/>
  <c r="I90"/>
  <c r="I91"/>
  <c r="I92"/>
  <c r="I70"/>
  <c r="H71"/>
  <c r="H72"/>
  <c r="H73"/>
  <c r="H74"/>
  <c r="H75"/>
  <c r="H76"/>
  <c r="H77"/>
  <c r="H78"/>
  <c r="H79"/>
  <c r="H80"/>
  <c r="H81"/>
  <c r="H82"/>
  <c r="H83"/>
  <c r="H84"/>
  <c r="H85"/>
  <c r="H86"/>
  <c r="H87"/>
  <c r="H88"/>
  <c r="H89"/>
  <c r="H90"/>
  <c r="H91"/>
  <c r="H92"/>
  <c r="H70"/>
  <c r="I93" l="1"/>
  <c r="G70"/>
  <c r="J52" i="45" l="1"/>
  <c r="K52"/>
  <c r="L52"/>
  <c r="M52"/>
  <c r="N52"/>
  <c r="I52"/>
  <c r="I53" s="1"/>
  <c r="J53"/>
  <c r="K53"/>
  <c r="L53"/>
  <c r="M53"/>
  <c r="N53"/>
  <c r="J54" l="1"/>
  <c r="J56" s="1"/>
  <c r="M54"/>
  <c r="M56" s="1"/>
  <c r="K54"/>
  <c r="K56" s="1"/>
  <c r="N54"/>
  <c r="N56" s="1"/>
  <c r="L54"/>
  <c r="L56" s="1"/>
  <c r="J28" i="46"/>
  <c r="K28"/>
  <c r="L28"/>
  <c r="M28"/>
  <c r="N28"/>
  <c r="I28"/>
  <c r="F22" i="34"/>
  <c r="J34" i="45"/>
  <c r="K34"/>
  <c r="L34"/>
  <c r="M34"/>
  <c r="N34"/>
  <c r="I34"/>
  <c r="J20" i="46"/>
  <c r="K20"/>
  <c r="L20"/>
  <c r="M20"/>
  <c r="N20"/>
  <c r="I20"/>
  <c r="N35" i="45"/>
  <c r="M35"/>
  <c r="L35"/>
  <c r="K35"/>
  <c r="J35"/>
  <c r="I35"/>
  <c r="J54" i="35" l="1"/>
  <c r="I54"/>
  <c r="J53"/>
  <c r="I53"/>
  <c r="A1"/>
  <c r="A1" i="34"/>
  <c r="H28" i="47"/>
  <c r="I28"/>
  <c r="J28"/>
  <c r="K28"/>
  <c r="L28"/>
  <c r="M28"/>
  <c r="N28"/>
  <c r="G28"/>
  <c r="H19"/>
  <c r="I19"/>
  <c r="J19"/>
  <c r="K19"/>
  <c r="L19"/>
  <c r="M19"/>
  <c r="N19"/>
  <c r="H20"/>
  <c r="I20"/>
  <c r="J20"/>
  <c r="K20"/>
  <c r="L20"/>
  <c r="M20"/>
  <c r="N20"/>
  <c r="H21"/>
  <c r="I21"/>
  <c r="J21"/>
  <c r="K21"/>
  <c r="L21"/>
  <c r="M21"/>
  <c r="N21"/>
  <c r="H22"/>
  <c r="I22"/>
  <c r="J22"/>
  <c r="K22"/>
  <c r="L22"/>
  <c r="M22"/>
  <c r="N22"/>
  <c r="H23"/>
  <c r="I23"/>
  <c r="J23"/>
  <c r="K23"/>
  <c r="L23"/>
  <c r="M23"/>
  <c r="N23"/>
  <c r="G23"/>
  <c r="G22"/>
  <c r="G21"/>
  <c r="G20"/>
  <c r="G19"/>
  <c r="H18"/>
  <c r="I18"/>
  <c r="J18"/>
  <c r="K18"/>
  <c r="L18"/>
  <c r="M18"/>
  <c r="N18"/>
  <c r="G18"/>
  <c r="N11"/>
  <c r="H11"/>
  <c r="I11"/>
  <c r="J11"/>
  <c r="K11"/>
  <c r="L11"/>
  <c r="M11"/>
  <c r="G11"/>
  <c r="J21" i="38"/>
  <c r="K21"/>
  <c r="L21"/>
  <c r="M21"/>
  <c r="N21"/>
  <c r="I21"/>
  <c r="H20"/>
  <c r="I20"/>
  <c r="J20"/>
  <c r="K20"/>
  <c r="L20"/>
  <c r="M20"/>
  <c r="N20"/>
  <c r="G20"/>
  <c r="J18"/>
  <c r="K18"/>
  <c r="L18"/>
  <c r="M18"/>
  <c r="N18"/>
  <c r="I18"/>
  <c r="G16"/>
  <c r="H21" i="37"/>
  <c r="I21"/>
  <c r="J21"/>
  <c r="K21"/>
  <c r="L21"/>
  <c r="M21"/>
  <c r="N21"/>
  <c r="G21"/>
  <c r="H19"/>
  <c r="I19"/>
  <c r="J19"/>
  <c r="K19"/>
  <c r="L19"/>
  <c r="M19"/>
  <c r="N19"/>
  <c r="G19"/>
  <c r="H26"/>
  <c r="I26"/>
  <c r="J26"/>
  <c r="K26"/>
  <c r="L26"/>
  <c r="M26"/>
  <c r="N26"/>
  <c r="G26"/>
  <c r="H10"/>
  <c r="I10"/>
  <c r="J10"/>
  <c r="K10"/>
  <c r="L10"/>
  <c r="M10"/>
  <c r="N10"/>
  <c r="G10"/>
  <c r="H21" i="23"/>
  <c r="G21"/>
  <c r="G20"/>
  <c r="H20"/>
  <c r="H19"/>
  <c r="G19"/>
  <c r="J12"/>
  <c r="M12"/>
  <c r="H12"/>
  <c r="G12"/>
  <c r="M11"/>
  <c r="J11"/>
  <c r="J15" i="46"/>
  <c r="J16" s="1"/>
  <c r="K17" s="1"/>
  <c r="K15"/>
  <c r="L15"/>
  <c r="L16" s="1"/>
  <c r="M17" s="1"/>
  <c r="M15"/>
  <c r="M16" s="1"/>
  <c r="N17" s="1"/>
  <c r="N15"/>
  <c r="N16" s="1"/>
  <c r="I15"/>
  <c r="I16" s="1"/>
  <c r="I19" s="1"/>
  <c r="I21" s="1"/>
  <c r="J30"/>
  <c r="K30"/>
  <c r="L30"/>
  <c r="M30"/>
  <c r="N30"/>
  <c r="I30"/>
  <c r="J67" i="45"/>
  <c r="K67"/>
  <c r="L67"/>
  <c r="M67"/>
  <c r="N67"/>
  <c r="I67"/>
  <c r="J18"/>
  <c r="K18"/>
  <c r="L18"/>
  <c r="M18"/>
  <c r="N18"/>
  <c r="I18"/>
  <c r="H138" i="20"/>
  <c r="I138"/>
  <c r="J138"/>
  <c r="K138"/>
  <c r="L138"/>
  <c r="M138"/>
  <c r="N138"/>
  <c r="H139"/>
  <c r="I139"/>
  <c r="J139"/>
  <c r="K139"/>
  <c r="L139"/>
  <c r="M139"/>
  <c r="N139"/>
  <c r="H140"/>
  <c r="I140"/>
  <c r="J140"/>
  <c r="K140"/>
  <c r="L140"/>
  <c r="M140"/>
  <c r="N140"/>
  <c r="G139"/>
  <c r="G140"/>
  <c r="G138"/>
  <c r="H137"/>
  <c r="I137"/>
  <c r="J137"/>
  <c r="K137"/>
  <c r="L137"/>
  <c r="M137"/>
  <c r="N137"/>
  <c r="G137"/>
  <c r="H98"/>
  <c r="I98"/>
  <c r="J98"/>
  <c r="K98"/>
  <c r="L98"/>
  <c r="M98"/>
  <c r="N98"/>
  <c r="G98"/>
  <c r="H68"/>
  <c r="I68"/>
  <c r="J68"/>
  <c r="K68"/>
  <c r="L68"/>
  <c r="M68"/>
  <c r="N68"/>
  <c r="G68"/>
  <c r="H35"/>
  <c r="I35"/>
  <c r="J35"/>
  <c r="K35"/>
  <c r="L35"/>
  <c r="M35"/>
  <c r="N35"/>
  <c r="G35"/>
  <c r="J13"/>
  <c r="K13"/>
  <c r="L13"/>
  <c r="M13"/>
  <c r="N13"/>
  <c r="I13"/>
  <c r="J12"/>
  <c r="K12"/>
  <c r="L12"/>
  <c r="M12"/>
  <c r="N12"/>
  <c r="I12"/>
  <c r="J11"/>
  <c r="K11"/>
  <c r="L11"/>
  <c r="M11"/>
  <c r="N11"/>
  <c r="I11"/>
  <c r="H62" i="44"/>
  <c r="I62"/>
  <c r="J62"/>
  <c r="K62"/>
  <c r="L62"/>
  <c r="M62"/>
  <c r="N62"/>
  <c r="G62"/>
  <c r="H61"/>
  <c r="I61"/>
  <c r="J61"/>
  <c r="K61"/>
  <c r="L61"/>
  <c r="M61"/>
  <c r="N61"/>
  <c r="G61"/>
  <c r="H60"/>
  <c r="I60"/>
  <c r="J60"/>
  <c r="K60"/>
  <c r="L60"/>
  <c r="M60"/>
  <c r="N60"/>
  <c r="G60"/>
  <c r="H47"/>
  <c r="I47"/>
  <c r="J47"/>
  <c r="K47"/>
  <c r="L47"/>
  <c r="M47"/>
  <c r="N47"/>
  <c r="G47"/>
  <c r="H35"/>
  <c r="I35"/>
  <c r="J35"/>
  <c r="K35"/>
  <c r="L35"/>
  <c r="M35"/>
  <c r="N35"/>
  <c r="G35"/>
  <c r="H26"/>
  <c r="I26"/>
  <c r="J26"/>
  <c r="K26"/>
  <c r="L26"/>
  <c r="M26"/>
  <c r="N26"/>
  <c r="G26"/>
  <c r="H25"/>
  <c r="I25"/>
  <c r="J25"/>
  <c r="K25"/>
  <c r="L25"/>
  <c r="M25"/>
  <c r="N25"/>
  <c r="G25"/>
  <c r="H40" i="35"/>
  <c r="I40"/>
  <c r="J40"/>
  <c r="K40"/>
  <c r="L40"/>
  <c r="M40"/>
  <c r="N40"/>
  <c r="G40"/>
  <c r="I59" i="36"/>
  <c r="J59"/>
  <c r="K59"/>
  <c r="L59"/>
  <c r="M59"/>
  <c r="N59"/>
  <c r="H59"/>
  <c r="I58"/>
  <c r="J58"/>
  <c r="K58"/>
  <c r="L58"/>
  <c r="M58"/>
  <c r="N58"/>
  <c r="H58"/>
  <c r="J43"/>
  <c r="K43"/>
  <c r="L43"/>
  <c r="M43"/>
  <c r="N43"/>
  <c r="I43"/>
  <c r="J31"/>
  <c r="K31"/>
  <c r="L31"/>
  <c r="M31"/>
  <c r="N31"/>
  <c r="I31"/>
  <c r="J21"/>
  <c r="K21"/>
  <c r="L21"/>
  <c r="M21"/>
  <c r="N21"/>
  <c r="I21"/>
  <c r="H15"/>
  <c r="I15"/>
  <c r="J15"/>
  <c r="K15"/>
  <c r="L15"/>
  <c r="M15"/>
  <c r="N15"/>
  <c r="G15"/>
  <c r="H14"/>
  <c r="I14"/>
  <c r="J14"/>
  <c r="K14"/>
  <c r="L14"/>
  <c r="M14"/>
  <c r="N14"/>
  <c r="G14"/>
  <c r="N22" i="35"/>
  <c r="M22"/>
  <c r="L22"/>
  <c r="K22"/>
  <c r="J22"/>
  <c r="I22"/>
  <c r="H22"/>
  <c r="G22"/>
  <c r="F22"/>
  <c r="E20"/>
  <c r="F20"/>
  <c r="G20"/>
  <c r="I20"/>
  <c r="J20"/>
  <c r="K20"/>
  <c r="L20"/>
  <c r="M20"/>
  <c r="N20"/>
  <c r="D20"/>
  <c r="I11"/>
  <c r="J11"/>
  <c r="K11"/>
  <c r="L11"/>
  <c r="M11"/>
  <c r="N11"/>
  <c r="H11"/>
  <c r="B3" i="43"/>
  <c r="A2" i="47"/>
  <c r="A1" i="46"/>
  <c r="A2"/>
  <c r="I29"/>
  <c r="J29"/>
  <c r="K29"/>
  <c r="L29"/>
  <c r="M29"/>
  <c r="N29"/>
  <c r="K16"/>
  <c r="L17" s="1"/>
  <c r="I54" i="45"/>
  <c r="I56" s="1"/>
  <c r="N66"/>
  <c r="M66"/>
  <c r="L66"/>
  <c r="K66"/>
  <c r="J66"/>
  <c r="I66"/>
  <c r="N21"/>
  <c r="M21"/>
  <c r="L21"/>
  <c r="K21"/>
  <c r="J21"/>
  <c r="I21"/>
  <c r="A2"/>
  <c r="A1"/>
  <c r="G96" i="44"/>
  <c r="H96" s="1"/>
  <c r="I96" s="1"/>
  <c r="J96" s="1"/>
  <c r="K96" s="1"/>
  <c r="L96" s="1"/>
  <c r="M96" s="1"/>
  <c r="N96" s="1"/>
  <c r="H69"/>
  <c r="I69" s="1"/>
  <c r="J69" s="1"/>
  <c r="K69" s="1"/>
  <c r="L69" s="1"/>
  <c r="M69" s="1"/>
  <c r="N69" s="1"/>
  <c r="N34"/>
  <c r="M34"/>
  <c r="L34"/>
  <c r="K34"/>
  <c r="J34"/>
  <c r="I34"/>
  <c r="H34"/>
  <c r="G34"/>
  <c r="N27"/>
  <c r="M27"/>
  <c r="L27"/>
  <c r="N12" s="1"/>
  <c r="K27"/>
  <c r="M12" s="1"/>
  <c r="J27"/>
  <c r="L12" s="1"/>
  <c r="I27"/>
  <c r="K12" s="1"/>
  <c r="H27"/>
  <c r="J12" s="1"/>
  <c r="G27"/>
  <c r="I12" s="1"/>
  <c r="N15"/>
  <c r="M15"/>
  <c r="L15"/>
  <c r="K15"/>
  <c r="J15"/>
  <c r="I15"/>
  <c r="A2"/>
  <c r="A1"/>
  <c r="F38" i="43"/>
  <c r="G38" s="1"/>
  <c r="F37"/>
  <c r="G37" s="1"/>
  <c r="H37" s="1"/>
  <c r="F36"/>
  <c r="G36" s="1"/>
  <c r="F35"/>
  <c r="F34"/>
  <c r="G34" s="1"/>
  <c r="F33"/>
  <c r="F32"/>
  <c r="G32" s="1"/>
  <c r="F31"/>
  <c r="F30"/>
  <c r="G30" s="1"/>
  <c r="F29"/>
  <c r="F28"/>
  <c r="G28" s="1"/>
  <c r="F27"/>
  <c r="G26"/>
  <c r="F26"/>
  <c r="F25"/>
  <c r="F24"/>
  <c r="G24" s="1"/>
  <c r="F23"/>
  <c r="F22"/>
  <c r="G22" s="1"/>
  <c r="F21"/>
  <c r="F20"/>
  <c r="G20" s="1"/>
  <c r="F19"/>
  <c r="F18"/>
  <c r="G18" s="1"/>
  <c r="F17"/>
  <c r="F16"/>
  <c r="G16" s="1"/>
  <c r="L10"/>
  <c r="X72" s="1"/>
  <c r="K10"/>
  <c r="M63" i="44" s="1"/>
  <c r="J10" i="43"/>
  <c r="V72" s="1"/>
  <c r="I10"/>
  <c r="K63" i="44" s="1"/>
  <c r="H10" i="43"/>
  <c r="T72" s="1"/>
  <c r="G10"/>
  <c r="I63" i="44" s="1"/>
  <c r="F10" i="43"/>
  <c r="R72" s="1"/>
  <c r="E10"/>
  <c r="G63" i="44" s="1"/>
  <c r="L9" i="43"/>
  <c r="K9"/>
  <c r="J9"/>
  <c r="I9"/>
  <c r="H9"/>
  <c r="E9"/>
  <c r="G5"/>
  <c r="G9" s="1"/>
  <c r="F5"/>
  <c r="F9" s="1"/>
  <c r="A1" i="41"/>
  <c r="A1" i="15"/>
  <c r="A2" i="42"/>
  <c r="B1" i="40"/>
  <c r="A1" i="39"/>
  <c r="A2" i="15"/>
  <c r="N271" i="41"/>
  <c r="N24" i="47" s="1"/>
  <c r="M271" i="41"/>
  <c r="M24" i="47" s="1"/>
  <c r="L271" i="41"/>
  <c r="L24" i="47" s="1"/>
  <c r="K271" i="41"/>
  <c r="K24" i="47" s="1"/>
  <c r="J271" i="41"/>
  <c r="J24" i="47" s="1"/>
  <c r="I271" i="41"/>
  <c r="I24" i="47" s="1"/>
  <c r="H271" i="41"/>
  <c r="H24" i="47" s="1"/>
  <c r="G271" i="41"/>
  <c r="G24" i="47" s="1"/>
  <c r="N264" i="41"/>
  <c r="M264"/>
  <c r="L264"/>
  <c r="K264"/>
  <c r="J264"/>
  <c r="I264"/>
  <c r="H264"/>
  <c r="G264"/>
  <c r="N252"/>
  <c r="N17" i="47" s="1"/>
  <c r="M252" i="41"/>
  <c r="M17" i="47" s="1"/>
  <c r="M26" s="1"/>
  <c r="M30" s="1"/>
  <c r="L252" i="41"/>
  <c r="L17" i="47" s="1"/>
  <c r="K252" i="41"/>
  <c r="K17" i="47" s="1"/>
  <c r="K26" s="1"/>
  <c r="K30" s="1"/>
  <c r="J252" i="41"/>
  <c r="J17" i="47" s="1"/>
  <c r="I252" i="41"/>
  <c r="I17" i="47" s="1"/>
  <c r="I26" s="1"/>
  <c r="I30" s="1"/>
  <c r="H252" i="41"/>
  <c r="H17" i="47" s="1"/>
  <c r="G252" i="41"/>
  <c r="G17" i="47" s="1"/>
  <c r="G26" s="1"/>
  <c r="G30" s="1"/>
  <c r="H20" i="35"/>
  <c r="H26" i="47" l="1"/>
  <c r="H30" s="1"/>
  <c r="J26"/>
  <c r="J30" s="1"/>
  <c r="L26"/>
  <c r="L30" s="1"/>
  <c r="N26"/>
  <c r="N30" s="1"/>
  <c r="I27" i="46"/>
  <c r="J21"/>
  <c r="K21" s="1"/>
  <c r="L21" s="1"/>
  <c r="M21" s="1"/>
  <c r="N21" s="1"/>
  <c r="J17"/>
  <c r="N19"/>
  <c r="N26" s="1"/>
  <c r="M19"/>
  <c r="M25" s="1"/>
  <c r="N25" s="1"/>
  <c r="K19"/>
  <c r="K23" s="1"/>
  <c r="L23" s="1"/>
  <c r="M23" s="1"/>
  <c r="N23" s="1"/>
  <c r="N48" i="44"/>
  <c r="L48"/>
  <c r="J48"/>
  <c r="H48"/>
  <c r="N63"/>
  <c r="L63"/>
  <c r="J63"/>
  <c r="H63"/>
  <c r="G48"/>
  <c r="M48"/>
  <c r="K48"/>
  <c r="I48"/>
  <c r="R16" i="43"/>
  <c r="R17"/>
  <c r="S18"/>
  <c r="R26"/>
  <c r="R27"/>
  <c r="S28"/>
  <c r="S16"/>
  <c r="R18"/>
  <c r="R19"/>
  <c r="R21"/>
  <c r="R23"/>
  <c r="R25"/>
  <c r="S26"/>
  <c r="R28"/>
  <c r="R29"/>
  <c r="R31"/>
  <c r="R33"/>
  <c r="R35"/>
  <c r="R37"/>
  <c r="L19" i="46"/>
  <c r="L24" s="1"/>
  <c r="M24" s="1"/>
  <c r="N24" s="1"/>
  <c r="J19"/>
  <c r="J22" s="1"/>
  <c r="I58" i="45"/>
  <c r="L61"/>
  <c r="M61" s="1"/>
  <c r="N61" s="1"/>
  <c r="K60"/>
  <c r="L60" s="1"/>
  <c r="M60" s="1"/>
  <c r="N60" s="1"/>
  <c r="J59"/>
  <c r="K59" s="1"/>
  <c r="L59" s="1"/>
  <c r="M59" s="1"/>
  <c r="N59" s="1"/>
  <c r="M62"/>
  <c r="N62" s="1"/>
  <c r="N63"/>
  <c r="S38" i="43"/>
  <c r="H38"/>
  <c r="S20"/>
  <c r="H20"/>
  <c r="S22"/>
  <c r="H22"/>
  <c r="S24"/>
  <c r="H24"/>
  <c r="S30"/>
  <c r="H30"/>
  <c r="S32"/>
  <c r="H32"/>
  <c r="S34"/>
  <c r="H34"/>
  <c r="S36"/>
  <c r="H36"/>
  <c r="T37"/>
  <c r="I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W136"/>
  <c r="W135"/>
  <c r="W134"/>
  <c r="W133"/>
  <c r="W132"/>
  <c r="W131"/>
  <c r="W130"/>
  <c r="W129"/>
  <c r="W128"/>
  <c r="W127"/>
  <c r="W126"/>
  <c r="W125"/>
  <c r="W124"/>
  <c r="W123"/>
  <c r="W122"/>
  <c r="W121"/>
  <c r="W120"/>
  <c r="W119"/>
  <c r="W118"/>
  <c r="W117"/>
  <c r="W116"/>
  <c r="W115"/>
  <c r="W114"/>
  <c r="W113"/>
  <c r="W112"/>
  <c r="W111"/>
  <c r="W110"/>
  <c r="W109"/>
  <c r="W108"/>
  <c r="W107"/>
  <c r="W106"/>
  <c r="W105"/>
  <c r="W104"/>
  <c r="W103"/>
  <c r="W102"/>
  <c r="W101"/>
  <c r="W100"/>
  <c r="W99"/>
  <c r="W98"/>
  <c r="W97"/>
  <c r="W96"/>
  <c r="W95"/>
  <c r="W94"/>
  <c r="W93"/>
  <c r="W92"/>
  <c r="W91"/>
  <c r="W90"/>
  <c r="W89"/>
  <c r="W88"/>
  <c r="W87"/>
  <c r="W86"/>
  <c r="W85"/>
  <c r="W84"/>
  <c r="W83"/>
  <c r="W82"/>
  <c r="W81"/>
  <c r="W80"/>
  <c r="W79"/>
  <c r="W78"/>
  <c r="W77"/>
  <c r="W76"/>
  <c r="W75"/>
  <c r="W74"/>
  <c r="W73"/>
  <c r="H16"/>
  <c r="G17"/>
  <c r="Q17"/>
  <c r="H18"/>
  <c r="G19"/>
  <c r="Q19"/>
  <c r="R20"/>
  <c r="G21"/>
  <c r="Q21"/>
  <c r="R22"/>
  <c r="G23"/>
  <c r="Q23"/>
  <c r="R24"/>
  <c r="G25"/>
  <c r="Q25"/>
  <c r="H26"/>
  <c r="G27"/>
  <c r="Q27"/>
  <c r="H28"/>
  <c r="G29"/>
  <c r="Q29"/>
  <c r="R30"/>
  <c r="G31"/>
  <c r="Q31"/>
  <c r="R32"/>
  <c r="G33"/>
  <c r="Q33"/>
  <c r="R34"/>
  <c r="G35"/>
  <c r="Q35"/>
  <c r="R36"/>
  <c r="Q37"/>
  <c r="S37"/>
  <c r="R38"/>
  <c r="R39"/>
  <c r="T39"/>
  <c r="V39"/>
  <c r="X39"/>
  <c r="R40"/>
  <c r="T40"/>
  <c r="V40"/>
  <c r="X40"/>
  <c r="R41"/>
  <c r="T41"/>
  <c r="V41"/>
  <c r="X41"/>
  <c r="R42"/>
  <c r="T42"/>
  <c r="V42"/>
  <c r="X42"/>
  <c r="R43"/>
  <c r="T43"/>
  <c r="V43"/>
  <c r="X43"/>
  <c r="R44"/>
  <c r="T44"/>
  <c r="V44"/>
  <c r="X44"/>
  <c r="R45"/>
  <c r="T45"/>
  <c r="V45"/>
  <c r="X45"/>
  <c r="R46"/>
  <c r="T46"/>
  <c r="V46"/>
  <c r="X46"/>
  <c r="R47"/>
  <c r="T47"/>
  <c r="V47"/>
  <c r="X47"/>
  <c r="R48"/>
  <c r="T48"/>
  <c r="V48"/>
  <c r="X48"/>
  <c r="R49"/>
  <c r="T49"/>
  <c r="V49"/>
  <c r="X49"/>
  <c r="R50"/>
  <c r="T50"/>
  <c r="V50"/>
  <c r="X50"/>
  <c r="R51"/>
  <c r="T51"/>
  <c r="V51"/>
  <c r="X51"/>
  <c r="R52"/>
  <c r="T52"/>
  <c r="V52"/>
  <c r="X52"/>
  <c r="R53"/>
  <c r="T53"/>
  <c r="V53"/>
  <c r="X53"/>
  <c r="R54"/>
  <c r="T54"/>
  <c r="V54"/>
  <c r="X54"/>
  <c r="R55"/>
  <c r="T55"/>
  <c r="V55"/>
  <c r="X55"/>
  <c r="R56"/>
  <c r="T56"/>
  <c r="V56"/>
  <c r="X56"/>
  <c r="R57"/>
  <c r="T57"/>
  <c r="V57"/>
  <c r="X57"/>
  <c r="R58"/>
  <c r="T58"/>
  <c r="V58"/>
  <c r="X58"/>
  <c r="R59"/>
  <c r="T59"/>
  <c r="V59"/>
  <c r="X59"/>
  <c r="R60"/>
  <c r="T60"/>
  <c r="V60"/>
  <c r="X60"/>
  <c r="R61"/>
  <c r="T61"/>
  <c r="V61"/>
  <c r="X61"/>
  <c r="R62"/>
  <c r="T62"/>
  <c r="V62"/>
  <c r="X62"/>
  <c r="R63"/>
  <c r="T63"/>
  <c r="V63"/>
  <c r="X63"/>
  <c r="R64"/>
  <c r="T64"/>
  <c r="V64"/>
  <c r="X64"/>
  <c r="R65"/>
  <c r="T65"/>
  <c r="V65"/>
  <c r="X65"/>
  <c r="R66"/>
  <c r="T66"/>
  <c r="V66"/>
  <c r="X66"/>
  <c r="R67"/>
  <c r="T67"/>
  <c r="V67"/>
  <c r="X67"/>
  <c r="R68"/>
  <c r="T68"/>
  <c r="V68"/>
  <c r="X68"/>
  <c r="R69"/>
  <c r="T69"/>
  <c r="V69"/>
  <c r="X69"/>
  <c r="R70"/>
  <c r="T70"/>
  <c r="V70"/>
  <c r="X70"/>
  <c r="R71"/>
  <c r="T71"/>
  <c r="V71"/>
  <c r="X71"/>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X136"/>
  <c r="X135"/>
  <c r="X134"/>
  <c r="X133"/>
  <c r="X132"/>
  <c r="X131"/>
  <c r="X130"/>
  <c r="X129"/>
  <c r="X128"/>
  <c r="X127"/>
  <c r="X126"/>
  <c r="X125"/>
  <c r="X124"/>
  <c r="X123"/>
  <c r="X122"/>
  <c r="X121"/>
  <c r="X120"/>
  <c r="X119"/>
  <c r="X118"/>
  <c r="X117"/>
  <c r="X116"/>
  <c r="X115"/>
  <c r="X114"/>
  <c r="X113"/>
  <c r="X112"/>
  <c r="X111"/>
  <c r="X110"/>
  <c r="X109"/>
  <c r="X108"/>
  <c r="X107"/>
  <c r="X106"/>
  <c r="X105"/>
  <c r="X104"/>
  <c r="X103"/>
  <c r="X102"/>
  <c r="X101"/>
  <c r="X100"/>
  <c r="X99"/>
  <c r="X98"/>
  <c r="X97"/>
  <c r="X96"/>
  <c r="X95"/>
  <c r="X94"/>
  <c r="X93"/>
  <c r="X92"/>
  <c r="X91"/>
  <c r="X90"/>
  <c r="X89"/>
  <c r="X88"/>
  <c r="X87"/>
  <c r="X86"/>
  <c r="X85"/>
  <c r="X84"/>
  <c r="X83"/>
  <c r="X82"/>
  <c r="X81"/>
  <c r="X80"/>
  <c r="X79"/>
  <c r="X78"/>
  <c r="X77"/>
  <c r="X76"/>
  <c r="X75"/>
  <c r="X74"/>
  <c r="X73"/>
  <c r="Q16"/>
  <c r="Q18"/>
  <c r="Q20"/>
  <c r="Q22"/>
  <c r="Q24"/>
  <c r="Q26"/>
  <c r="Q28"/>
  <c r="Q30"/>
  <c r="Q32"/>
  <c r="Q34"/>
  <c r="Q36"/>
  <c r="Q38"/>
  <c r="Q39"/>
  <c r="S39"/>
  <c r="U39"/>
  <c r="W39"/>
  <c r="Q40"/>
  <c r="S40"/>
  <c r="U40"/>
  <c r="W40"/>
  <c r="Q41"/>
  <c r="S41"/>
  <c r="U41"/>
  <c r="W41"/>
  <c r="Q42"/>
  <c r="S42"/>
  <c r="U42"/>
  <c r="W42"/>
  <c r="Q43"/>
  <c r="S43"/>
  <c r="U43"/>
  <c r="W43"/>
  <c r="Q44"/>
  <c r="S44"/>
  <c r="U44"/>
  <c r="W44"/>
  <c r="Q45"/>
  <c r="S45"/>
  <c r="U45"/>
  <c r="W45"/>
  <c r="Q46"/>
  <c r="S46"/>
  <c r="U46"/>
  <c r="W46"/>
  <c r="Q47"/>
  <c r="S47"/>
  <c r="U47"/>
  <c r="W47"/>
  <c r="Q48"/>
  <c r="S48"/>
  <c r="U48"/>
  <c r="W48"/>
  <c r="Q49"/>
  <c r="S49"/>
  <c r="U49"/>
  <c r="W49"/>
  <c r="Q50"/>
  <c r="S50"/>
  <c r="U50"/>
  <c r="W50"/>
  <c r="Q51"/>
  <c r="S51"/>
  <c r="U51"/>
  <c r="W51"/>
  <c r="Q52"/>
  <c r="S52"/>
  <c r="U52"/>
  <c r="W52"/>
  <c r="Q53"/>
  <c r="S53"/>
  <c r="U53"/>
  <c r="W53"/>
  <c r="Q54"/>
  <c r="S54"/>
  <c r="U54"/>
  <c r="W54"/>
  <c r="Q55"/>
  <c r="S55"/>
  <c r="U55"/>
  <c r="W55"/>
  <c r="Q56"/>
  <c r="S56"/>
  <c r="U56"/>
  <c r="W56"/>
  <c r="Q57"/>
  <c r="S57"/>
  <c r="U57"/>
  <c r="W57"/>
  <c r="Q58"/>
  <c r="S58"/>
  <c r="U58"/>
  <c r="W58"/>
  <c r="Q59"/>
  <c r="S59"/>
  <c r="U59"/>
  <c r="W59"/>
  <c r="Q60"/>
  <c r="S60"/>
  <c r="U60"/>
  <c r="W60"/>
  <c r="Q61"/>
  <c r="S61"/>
  <c r="U61"/>
  <c r="W61"/>
  <c r="Q62"/>
  <c r="S62"/>
  <c r="U62"/>
  <c r="W62"/>
  <c r="Q63"/>
  <c r="S63"/>
  <c r="U63"/>
  <c r="W63"/>
  <c r="Q64"/>
  <c r="S64"/>
  <c r="U64"/>
  <c r="W64"/>
  <c r="Q65"/>
  <c r="S65"/>
  <c r="U65"/>
  <c r="W65"/>
  <c r="Q66"/>
  <c r="S66"/>
  <c r="U66"/>
  <c r="W66"/>
  <c r="Q67"/>
  <c r="S67"/>
  <c r="U67"/>
  <c r="W67"/>
  <c r="Q68"/>
  <c r="S68"/>
  <c r="U68"/>
  <c r="W68"/>
  <c r="Q69"/>
  <c r="S69"/>
  <c r="U69"/>
  <c r="W69"/>
  <c r="Q70"/>
  <c r="S70"/>
  <c r="U70"/>
  <c r="W70"/>
  <c r="Q71"/>
  <c r="S71"/>
  <c r="U71"/>
  <c r="W71"/>
  <c r="Q72"/>
  <c r="S72"/>
  <c r="U72"/>
  <c r="W72"/>
  <c r="J27" i="46" l="1"/>
  <c r="K22"/>
  <c r="L22" s="1"/>
  <c r="M22" s="1"/>
  <c r="N22" s="1"/>
  <c r="M27"/>
  <c r="L27"/>
  <c r="K27"/>
  <c r="N27"/>
  <c r="I64" i="45"/>
  <c r="J58"/>
  <c r="G117" i="44"/>
  <c r="G90"/>
  <c r="G113"/>
  <c r="G86"/>
  <c r="G109"/>
  <c r="G82"/>
  <c r="G105"/>
  <c r="G78"/>
  <c r="G101"/>
  <c r="G74"/>
  <c r="G97"/>
  <c r="G114"/>
  <c r="G87"/>
  <c r="G110"/>
  <c r="G83"/>
  <c r="G106"/>
  <c r="G79"/>
  <c r="G102"/>
  <c r="G75"/>
  <c r="G98"/>
  <c r="G71"/>
  <c r="G119"/>
  <c r="G92"/>
  <c r="G115"/>
  <c r="G88"/>
  <c r="G111"/>
  <c r="G84"/>
  <c r="G107"/>
  <c r="G80"/>
  <c r="G103"/>
  <c r="G76"/>
  <c r="G99"/>
  <c r="G72"/>
  <c r="G118"/>
  <c r="G91"/>
  <c r="G116"/>
  <c r="G89"/>
  <c r="G112"/>
  <c r="G85"/>
  <c r="G108"/>
  <c r="G81"/>
  <c r="G104"/>
  <c r="G77"/>
  <c r="G100"/>
  <c r="G73"/>
  <c r="H35" i="43"/>
  <c r="S35"/>
  <c r="H31"/>
  <c r="S31"/>
  <c r="I28"/>
  <c r="T28"/>
  <c r="H27"/>
  <c r="S27"/>
  <c r="H23"/>
  <c r="S23"/>
  <c r="H19"/>
  <c r="S19"/>
  <c r="I16"/>
  <c r="T16"/>
  <c r="H33"/>
  <c r="S33"/>
  <c r="H29"/>
  <c r="S29"/>
  <c r="I26"/>
  <c r="T26"/>
  <c r="H25"/>
  <c r="S25"/>
  <c r="H21"/>
  <c r="S21"/>
  <c r="I18"/>
  <c r="T18"/>
  <c r="H17"/>
  <c r="S17"/>
  <c r="J37"/>
  <c r="U37"/>
  <c r="I36"/>
  <c r="T36"/>
  <c r="I34"/>
  <c r="T34"/>
  <c r="I32"/>
  <c r="T32"/>
  <c r="I30"/>
  <c r="T30"/>
  <c r="I24"/>
  <c r="T24"/>
  <c r="I22"/>
  <c r="T22"/>
  <c r="I20"/>
  <c r="T20"/>
  <c r="I38"/>
  <c r="T38"/>
  <c r="K58" i="45" l="1"/>
  <c r="J64"/>
  <c r="H120" i="44"/>
  <c r="H59" s="1"/>
  <c r="H64" s="1"/>
  <c r="H37" s="1"/>
  <c r="G120"/>
  <c r="G59" s="1"/>
  <c r="G64" s="1"/>
  <c r="G37" s="1"/>
  <c r="I46"/>
  <c r="I49" s="1"/>
  <c r="I36" s="1"/>
  <c r="H93"/>
  <c r="H46" s="1"/>
  <c r="H49" s="1"/>
  <c r="H36" s="1"/>
  <c r="G93"/>
  <c r="G46" s="1"/>
  <c r="G49" s="1"/>
  <c r="G36" s="1"/>
  <c r="U38" i="43"/>
  <c r="J38"/>
  <c r="U20"/>
  <c r="J20"/>
  <c r="U22"/>
  <c r="J22"/>
  <c r="U24"/>
  <c r="J24"/>
  <c r="U30"/>
  <c r="J30"/>
  <c r="U32"/>
  <c r="J32"/>
  <c r="U34"/>
  <c r="J34"/>
  <c r="U36"/>
  <c r="J36"/>
  <c r="V37"/>
  <c r="K37"/>
  <c r="T17"/>
  <c r="I17"/>
  <c r="U18"/>
  <c r="J18"/>
  <c r="T21"/>
  <c r="I21"/>
  <c r="T25"/>
  <c r="I25"/>
  <c r="U26"/>
  <c r="J26"/>
  <c r="T29"/>
  <c r="I29"/>
  <c r="T33"/>
  <c r="I33"/>
  <c r="U16"/>
  <c r="J16"/>
  <c r="T19"/>
  <c r="I19"/>
  <c r="T23"/>
  <c r="I23"/>
  <c r="T27"/>
  <c r="I27"/>
  <c r="U28"/>
  <c r="J28"/>
  <c r="T31"/>
  <c r="I31"/>
  <c r="T35"/>
  <c r="I35"/>
  <c r="H38" i="44" l="1"/>
  <c r="J13" s="1"/>
  <c r="L58" i="45"/>
  <c r="K64"/>
  <c r="I120" i="44"/>
  <c r="I59" s="1"/>
  <c r="I64" s="1"/>
  <c r="I37" s="1"/>
  <c r="I38" s="1"/>
  <c r="K13" s="1"/>
  <c r="J120"/>
  <c r="J59" s="1"/>
  <c r="J64" s="1"/>
  <c r="J37" s="1"/>
  <c r="G38"/>
  <c r="I13" s="1"/>
  <c r="J35" i="43"/>
  <c r="U35"/>
  <c r="J31"/>
  <c r="U31"/>
  <c r="K28"/>
  <c r="V28"/>
  <c r="J27"/>
  <c r="U27"/>
  <c r="J23"/>
  <c r="U23"/>
  <c r="J19"/>
  <c r="U19"/>
  <c r="K16"/>
  <c r="V16"/>
  <c r="J33"/>
  <c r="U33"/>
  <c r="J29"/>
  <c r="U29"/>
  <c r="K26"/>
  <c r="V26"/>
  <c r="J25"/>
  <c r="U25"/>
  <c r="J21"/>
  <c r="U21"/>
  <c r="K18"/>
  <c r="V18"/>
  <c r="J17"/>
  <c r="U17"/>
  <c r="L37"/>
  <c r="X37" s="1"/>
  <c r="W37"/>
  <c r="K36"/>
  <c r="V36"/>
  <c r="K34"/>
  <c r="V34"/>
  <c r="K32"/>
  <c r="V32"/>
  <c r="K30"/>
  <c r="V30"/>
  <c r="K24"/>
  <c r="V24"/>
  <c r="K22"/>
  <c r="V22"/>
  <c r="K20"/>
  <c r="V20"/>
  <c r="K38"/>
  <c r="V38"/>
  <c r="M58" i="45" l="1"/>
  <c r="L64"/>
  <c r="J93" i="44"/>
  <c r="J46" s="1"/>
  <c r="J49" s="1"/>
  <c r="J36" s="1"/>
  <c r="J38" s="1"/>
  <c r="L13" s="1"/>
  <c r="K93"/>
  <c r="K46" s="1"/>
  <c r="K49" s="1"/>
  <c r="K36" s="1"/>
  <c r="K120"/>
  <c r="K59" s="1"/>
  <c r="K64" s="1"/>
  <c r="K37" s="1"/>
  <c r="W38" i="43"/>
  <c r="L38"/>
  <c r="X38" s="1"/>
  <c r="W20"/>
  <c r="L20"/>
  <c r="X20" s="1"/>
  <c r="W22"/>
  <c r="L22"/>
  <c r="X22" s="1"/>
  <c r="W24"/>
  <c r="L24"/>
  <c r="X24" s="1"/>
  <c r="W30"/>
  <c r="L30"/>
  <c r="X30" s="1"/>
  <c r="W32"/>
  <c r="L32"/>
  <c r="X32" s="1"/>
  <c r="W34"/>
  <c r="L34"/>
  <c r="X34" s="1"/>
  <c r="W36"/>
  <c r="L36"/>
  <c r="X36" s="1"/>
  <c r="V17"/>
  <c r="K17"/>
  <c r="W18"/>
  <c r="L18"/>
  <c r="X18" s="1"/>
  <c r="V21"/>
  <c r="K21"/>
  <c r="V25"/>
  <c r="K25"/>
  <c r="W26"/>
  <c r="L26"/>
  <c r="X26" s="1"/>
  <c r="V29"/>
  <c r="K29"/>
  <c r="V33"/>
  <c r="K33"/>
  <c r="W16"/>
  <c r="L16"/>
  <c r="X16" s="1"/>
  <c r="V19"/>
  <c r="K19"/>
  <c r="V23"/>
  <c r="K23"/>
  <c r="V27"/>
  <c r="K27"/>
  <c r="W28"/>
  <c r="L28"/>
  <c r="X28" s="1"/>
  <c r="V31"/>
  <c r="K31"/>
  <c r="V35"/>
  <c r="K35"/>
  <c r="N58" i="45" l="1"/>
  <c r="N64" s="1"/>
  <c r="M64"/>
  <c r="L120" i="44"/>
  <c r="L59" s="1"/>
  <c r="L64" s="1"/>
  <c r="L37" s="1"/>
  <c r="K38"/>
  <c r="M13" s="1"/>
  <c r="L93"/>
  <c r="L46" s="1"/>
  <c r="L49" s="1"/>
  <c r="L36" s="1"/>
  <c r="L31" i="43"/>
  <c r="X31" s="1"/>
  <c r="W31"/>
  <c r="L35"/>
  <c r="X35" s="1"/>
  <c r="W35"/>
  <c r="L27"/>
  <c r="X27" s="1"/>
  <c r="W27"/>
  <c r="L23"/>
  <c r="X23" s="1"/>
  <c r="W23"/>
  <c r="L19"/>
  <c r="X19" s="1"/>
  <c r="W19"/>
  <c r="L33"/>
  <c r="X33" s="1"/>
  <c r="W33"/>
  <c r="L29"/>
  <c r="X29" s="1"/>
  <c r="W29"/>
  <c r="L25"/>
  <c r="X25" s="1"/>
  <c r="W25"/>
  <c r="L21"/>
  <c r="X21" s="1"/>
  <c r="W21"/>
  <c r="L17"/>
  <c r="X17" s="1"/>
  <c r="W17"/>
  <c r="L38" i="44" l="1"/>
  <c r="N13" s="1"/>
  <c r="N93"/>
  <c r="N46" s="1"/>
  <c r="N49" s="1"/>
  <c r="N36" s="1"/>
  <c r="M93"/>
  <c r="M46" s="1"/>
  <c r="M49" s="1"/>
  <c r="M36" s="1"/>
  <c r="N120" l="1"/>
  <c r="N59" s="1"/>
  <c r="N64" s="1"/>
  <c r="N37" s="1"/>
  <c r="N38" s="1"/>
  <c r="M120"/>
  <c r="M59" s="1"/>
  <c r="M64" s="1"/>
  <c r="M37" s="1"/>
  <c r="M38" s="1"/>
  <c r="B2" i="40" l="1"/>
  <c r="G11"/>
  <c r="H11"/>
  <c r="J36" i="45" s="1"/>
  <c r="I11" i="40"/>
  <c r="K36" i="45" s="1"/>
  <c r="J11" i="40"/>
  <c r="K11"/>
  <c r="L11"/>
  <c r="M11"/>
  <c r="N11"/>
  <c r="G12"/>
  <c r="H12"/>
  <c r="I12"/>
  <c r="J12"/>
  <c r="K12"/>
  <c r="L12"/>
  <c r="M12"/>
  <c r="N12"/>
  <c r="K37" i="45" l="1"/>
  <c r="M36"/>
  <c r="I36"/>
  <c r="I37" s="1"/>
  <c r="J37"/>
  <c r="N36"/>
  <c r="L36"/>
  <c r="A2" i="39"/>
  <c r="J65" i="45" l="1"/>
  <c r="J68" s="1"/>
  <c r="J19"/>
  <c r="K65"/>
  <c r="K68" s="1"/>
  <c r="K19"/>
  <c r="L37"/>
  <c r="N37"/>
  <c r="M37"/>
  <c r="A1" i="38"/>
  <c r="A2"/>
  <c r="A1" i="37"/>
  <c r="A2"/>
  <c r="G15"/>
  <c r="H15"/>
  <c r="I15"/>
  <c r="J15"/>
  <c r="K15"/>
  <c r="L15"/>
  <c r="M15"/>
  <c r="N15"/>
  <c r="G27"/>
  <c r="H27"/>
  <c r="I27"/>
  <c r="J27"/>
  <c r="K27"/>
  <c r="L27"/>
  <c r="M27"/>
  <c r="N27"/>
  <c r="G20"/>
  <c r="G22" s="1"/>
  <c r="G25" s="1"/>
  <c r="H20"/>
  <c r="H22" s="1"/>
  <c r="H25" s="1"/>
  <c r="I20"/>
  <c r="I22" s="1"/>
  <c r="I25" s="1"/>
  <c r="J20"/>
  <c r="J22" s="1"/>
  <c r="J25" s="1"/>
  <c r="K20"/>
  <c r="K22" s="1"/>
  <c r="K25" s="1"/>
  <c r="L20"/>
  <c r="L22" s="1"/>
  <c r="L25" s="1"/>
  <c r="M20"/>
  <c r="M22" s="1"/>
  <c r="M25" s="1"/>
  <c r="N20"/>
  <c r="N22" s="1"/>
  <c r="N25" s="1"/>
  <c r="A1" i="36"/>
  <c r="A2"/>
  <c r="G16"/>
  <c r="G13" i="34" s="1"/>
  <c r="I23" i="36"/>
  <c r="J23"/>
  <c r="K23"/>
  <c r="L23"/>
  <c r="M23"/>
  <c r="N23"/>
  <c r="I33"/>
  <c r="J33"/>
  <c r="K33"/>
  <c r="L33"/>
  <c r="M33"/>
  <c r="N33"/>
  <c r="I45"/>
  <c r="J45"/>
  <c r="K45"/>
  <c r="L45"/>
  <c r="M45"/>
  <c r="N45"/>
  <c r="H60"/>
  <c r="I60"/>
  <c r="I66" s="1"/>
  <c r="J60"/>
  <c r="K60"/>
  <c r="L60"/>
  <c r="M60"/>
  <c r="N60"/>
  <c r="H66"/>
  <c r="J66"/>
  <c r="K66"/>
  <c r="L66"/>
  <c r="M66"/>
  <c r="N66"/>
  <c r="A2" i="35"/>
  <c r="G10"/>
  <c r="H10"/>
  <c r="I10"/>
  <c r="J10"/>
  <c r="K10"/>
  <c r="L10"/>
  <c r="M10"/>
  <c r="N10"/>
  <c r="F21"/>
  <c r="H23" s="1"/>
  <c r="K21"/>
  <c r="M21"/>
  <c r="H21"/>
  <c r="J21"/>
  <c r="L21"/>
  <c r="N21"/>
  <c r="H62" i="36"/>
  <c r="G42" i="35"/>
  <c r="I22" i="45" s="1"/>
  <c r="H42" i="35"/>
  <c r="I42"/>
  <c r="J42"/>
  <c r="K42"/>
  <c r="L42"/>
  <c r="M42"/>
  <c r="N23" i="45" s="1"/>
  <c r="N42" i="35"/>
  <c r="I49"/>
  <c r="J49"/>
  <c r="I50"/>
  <c r="J50"/>
  <c r="I51"/>
  <c r="J51"/>
  <c r="I52"/>
  <c r="A2" i="34"/>
  <c r="G17" i="38"/>
  <c r="A2" i="33"/>
  <c r="N31" i="46" l="1"/>
  <c r="N23" i="35"/>
  <c r="M31" i="46"/>
  <c r="M23" i="35"/>
  <c r="L31" i="46"/>
  <c r="L23" i="35"/>
  <c r="L24" i="45" s="1"/>
  <c r="J31" i="46"/>
  <c r="J23" i="35"/>
  <c r="L32" i="46"/>
  <c r="L17" i="34" s="1"/>
  <c r="N32" i="46"/>
  <c r="N17" i="34" s="1"/>
  <c r="J32" i="46"/>
  <c r="J17" i="34" s="1"/>
  <c r="M32" i="46"/>
  <c r="M17" i="34" s="1"/>
  <c r="K11" i="45"/>
  <c r="J11"/>
  <c r="I65"/>
  <c r="I68" s="1"/>
  <c r="I19"/>
  <c r="L65"/>
  <c r="L68" s="1"/>
  <c r="L19"/>
  <c r="M65"/>
  <c r="M68" s="1"/>
  <c r="M19"/>
  <c r="N65"/>
  <c r="N68" s="1"/>
  <c r="N19"/>
  <c r="I21" i="35"/>
  <c r="N20" i="45"/>
  <c r="J20"/>
  <c r="L20"/>
  <c r="M23"/>
  <c r="N22"/>
  <c r="K23"/>
  <c r="L22"/>
  <c r="I23"/>
  <c r="J22"/>
  <c r="M20"/>
  <c r="M22"/>
  <c r="L23"/>
  <c r="K22"/>
  <c r="J23"/>
  <c r="N14" i="44"/>
  <c r="J14"/>
  <c r="N17"/>
  <c r="I16"/>
  <c r="L18"/>
  <c r="L14"/>
  <c r="N16"/>
  <c r="M17"/>
  <c r="L16"/>
  <c r="K17"/>
  <c r="M14"/>
  <c r="K14"/>
  <c r="J16"/>
  <c r="I17"/>
  <c r="L17"/>
  <c r="M16"/>
  <c r="J17"/>
  <c r="K16"/>
  <c r="K33" i="35"/>
  <c r="M33"/>
  <c r="I33"/>
  <c r="L13"/>
  <c r="N22" i="36"/>
  <c r="J22"/>
  <c r="N33" i="35"/>
  <c r="M32"/>
  <c r="K32"/>
  <c r="I32"/>
  <c r="L22" i="36"/>
  <c r="N24" i="45"/>
  <c r="N25" s="1"/>
  <c r="J24"/>
  <c r="J25" s="1"/>
  <c r="M22" i="36"/>
  <c r="M24" i="45"/>
  <c r="M25" s="1"/>
  <c r="K22" i="36"/>
  <c r="E21" i="35"/>
  <c r="G23" s="1"/>
  <c r="G13" s="1"/>
  <c r="G14" s="1"/>
  <c r="H61" i="36"/>
  <c r="H65" s="1"/>
  <c r="H64"/>
  <c r="G21" i="35"/>
  <c r="N64" i="36"/>
  <c r="L64"/>
  <c r="J64"/>
  <c r="M63"/>
  <c r="K63"/>
  <c r="I63"/>
  <c r="N62"/>
  <c r="L62"/>
  <c r="J62"/>
  <c r="M61"/>
  <c r="M65" s="1"/>
  <c r="K61"/>
  <c r="K65" s="1"/>
  <c r="M48"/>
  <c r="M47"/>
  <c r="K47"/>
  <c r="I47"/>
  <c r="M46"/>
  <c r="K46"/>
  <c r="I46"/>
  <c r="M44"/>
  <c r="K44"/>
  <c r="M36"/>
  <c r="M35"/>
  <c r="K35"/>
  <c r="I35"/>
  <c r="M34"/>
  <c r="K34"/>
  <c r="I34"/>
  <c r="M32"/>
  <c r="K32"/>
  <c r="M26"/>
  <c r="M25"/>
  <c r="K25"/>
  <c r="I25"/>
  <c r="M24"/>
  <c r="K24"/>
  <c r="I24"/>
  <c r="M64"/>
  <c r="N63"/>
  <c r="L63"/>
  <c r="J63"/>
  <c r="H63"/>
  <c r="M62"/>
  <c r="K62"/>
  <c r="I62"/>
  <c r="N61"/>
  <c r="N65" s="1"/>
  <c r="L61"/>
  <c r="L65" s="1"/>
  <c r="J61"/>
  <c r="J65" s="1"/>
  <c r="N48"/>
  <c r="L48"/>
  <c r="J48"/>
  <c r="N47"/>
  <c r="L47"/>
  <c r="J47"/>
  <c r="N46"/>
  <c r="L46"/>
  <c r="J46"/>
  <c r="N44"/>
  <c r="L44"/>
  <c r="J44"/>
  <c r="N36"/>
  <c r="L36"/>
  <c r="J36"/>
  <c r="N35"/>
  <c r="L35"/>
  <c r="J35"/>
  <c r="N34"/>
  <c r="L34"/>
  <c r="J34"/>
  <c r="N32"/>
  <c r="L32"/>
  <c r="J32"/>
  <c r="N26"/>
  <c r="L26"/>
  <c r="J26"/>
  <c r="N25"/>
  <c r="L25"/>
  <c r="J25"/>
  <c r="N24"/>
  <c r="L24"/>
  <c r="J24"/>
  <c r="G22" i="38"/>
  <c r="G24" s="1"/>
  <c r="G20" i="34" s="1"/>
  <c r="L33" i="35"/>
  <c r="J33"/>
  <c r="N32"/>
  <c r="L32"/>
  <c r="J32"/>
  <c r="L19" i="44" l="1"/>
  <c r="G12" i="34"/>
  <c r="G147" i="20"/>
  <c r="G126"/>
  <c r="G118"/>
  <c r="G108"/>
  <c r="G86"/>
  <c r="G78"/>
  <c r="G55"/>
  <c r="G46"/>
  <c r="L25" i="45"/>
  <c r="K31" i="46"/>
  <c r="K23" i="35"/>
  <c r="I31" i="46"/>
  <c r="I23" i="35"/>
  <c r="K32" i="46"/>
  <c r="K17" i="34" s="1"/>
  <c r="I32" i="46"/>
  <c r="I17" i="34" s="1"/>
  <c r="H67" i="36"/>
  <c r="H13" s="1"/>
  <c r="H16" s="1"/>
  <c r="H13" i="34" s="1"/>
  <c r="N10" i="45"/>
  <c r="N54" i="35"/>
  <c r="N11" i="45"/>
  <c r="M11"/>
  <c r="L11"/>
  <c r="I11"/>
  <c r="L67" i="36"/>
  <c r="L13" s="1"/>
  <c r="L10" i="45"/>
  <c r="K20"/>
  <c r="M37" i="36"/>
  <c r="M11" s="1"/>
  <c r="I20" i="45"/>
  <c r="M10"/>
  <c r="N18" i="44"/>
  <c r="K18"/>
  <c r="K19" s="1"/>
  <c r="M18"/>
  <c r="M19" s="1"/>
  <c r="M14" i="34" s="1"/>
  <c r="J18" i="44"/>
  <c r="J19" s="1"/>
  <c r="I14"/>
  <c r="K13" i="35"/>
  <c r="M13"/>
  <c r="J13"/>
  <c r="N13"/>
  <c r="L27" i="36"/>
  <c r="L10" s="1"/>
  <c r="J37"/>
  <c r="J11" s="1"/>
  <c r="N37"/>
  <c r="N11" s="1"/>
  <c r="J67"/>
  <c r="J13" s="1"/>
  <c r="M49"/>
  <c r="M12" s="1"/>
  <c r="J49"/>
  <c r="J12" s="1"/>
  <c r="N49"/>
  <c r="N12" s="1"/>
  <c r="N67"/>
  <c r="N13" s="1"/>
  <c r="I48" i="35"/>
  <c r="I55" s="1"/>
  <c r="I31" s="1"/>
  <c r="G28" i="37"/>
  <c r="G29" s="1"/>
  <c r="G9" s="1"/>
  <c r="G11" s="1"/>
  <c r="G19" i="34" s="1"/>
  <c r="J27" i="36"/>
  <c r="J10" s="1"/>
  <c r="N27"/>
  <c r="N10" s="1"/>
  <c r="H13" i="35"/>
  <c r="H14" s="1"/>
  <c r="M27" i="36"/>
  <c r="M10" s="1"/>
  <c r="I22"/>
  <c r="I32"/>
  <c r="I44"/>
  <c r="I61"/>
  <c r="I65" s="1"/>
  <c r="L37"/>
  <c r="L11" s="1"/>
  <c r="L49"/>
  <c r="L12" s="1"/>
  <c r="M67"/>
  <c r="M13" s="1"/>
  <c r="H12" i="34" l="1"/>
  <c r="H147" i="20"/>
  <c r="H126"/>
  <c r="H118"/>
  <c r="H108"/>
  <c r="H86"/>
  <c r="H78"/>
  <c r="H55"/>
  <c r="H46"/>
  <c r="N19" i="44"/>
  <c r="N14" i="34" s="1"/>
  <c r="K24" i="45"/>
  <c r="K25" s="1"/>
  <c r="K48" i="36"/>
  <c r="K49" s="1"/>
  <c r="K12" s="1"/>
  <c r="K36"/>
  <c r="K37" s="1"/>
  <c r="K11" s="1"/>
  <c r="K26"/>
  <c r="K27" s="1"/>
  <c r="K10" s="1"/>
  <c r="K64"/>
  <c r="K67" s="1"/>
  <c r="K13" s="1"/>
  <c r="M53" i="35"/>
  <c r="K14" i="34"/>
  <c r="L53" i="35"/>
  <c r="J14" i="34"/>
  <c r="N53" i="35"/>
  <c r="L14" i="34"/>
  <c r="N12" i="45"/>
  <c r="N16" i="34" s="1"/>
  <c r="J16" i="36"/>
  <c r="J13" i="34" s="1"/>
  <c r="L12" i="45"/>
  <c r="L16" i="34" s="1"/>
  <c r="M12" i="45"/>
  <c r="M16" i="34" s="1"/>
  <c r="I34" i="35"/>
  <c r="I12" s="1"/>
  <c r="J10" i="45"/>
  <c r="J12" s="1"/>
  <c r="J16" i="34" s="1"/>
  <c r="L54" i="35"/>
  <c r="M16" i="36"/>
  <c r="M13" i="34" s="1"/>
  <c r="I24" i="45"/>
  <c r="I25" s="1"/>
  <c r="I18" i="44"/>
  <c r="N16" i="36"/>
  <c r="N13" i="34" s="1"/>
  <c r="I19" i="44"/>
  <c r="K16" i="36"/>
  <c r="K13" i="34" s="1"/>
  <c r="L16" i="36"/>
  <c r="L13" i="34" s="1"/>
  <c r="J48" i="35"/>
  <c r="H28" i="37"/>
  <c r="H29" s="1"/>
  <c r="H9" s="1"/>
  <c r="H11" s="1"/>
  <c r="H19" i="34" s="1"/>
  <c r="I13" i="35"/>
  <c r="I64" i="36"/>
  <c r="I67" s="1"/>
  <c r="I13" s="1"/>
  <c r="I26"/>
  <c r="I27" s="1"/>
  <c r="I10" s="1"/>
  <c r="I36"/>
  <c r="I37" s="1"/>
  <c r="I11" s="1"/>
  <c r="I48"/>
  <c r="I49" s="1"/>
  <c r="I12" s="1"/>
  <c r="K10" i="45" l="1"/>
  <c r="K12" s="1"/>
  <c r="K16" i="34" s="1"/>
  <c r="M54" i="35"/>
  <c r="K53"/>
  <c r="I14" i="34"/>
  <c r="I14" i="35"/>
  <c r="I10" i="45"/>
  <c r="I12" s="1"/>
  <c r="I16" i="34" s="1"/>
  <c r="K54" i="35"/>
  <c r="I16" i="36"/>
  <c r="I13" i="34" s="1"/>
  <c r="I147" i="20" l="1"/>
  <c r="I126"/>
  <c r="I118"/>
  <c r="I108"/>
  <c r="I86"/>
  <c r="I78"/>
  <c r="I55"/>
  <c r="I46"/>
  <c r="K48" i="35"/>
  <c r="I12" i="34"/>
  <c r="I28" i="37"/>
  <c r="I29" s="1"/>
  <c r="I9" s="1"/>
  <c r="I11" s="1"/>
  <c r="I19" i="34" s="1"/>
  <c r="M13" i="23"/>
  <c r="M18" i="34" s="1"/>
  <c r="J13" i="23"/>
  <c r="J18" i="34" s="1"/>
  <c r="H149" i="20" l="1"/>
  <c r="I149"/>
  <c r="J149"/>
  <c r="K149"/>
  <c r="L149"/>
  <c r="M149"/>
  <c r="N149"/>
  <c r="G149"/>
  <c r="H148"/>
  <c r="I148"/>
  <c r="J148"/>
  <c r="K148"/>
  <c r="L148"/>
  <c r="M148"/>
  <c r="N148"/>
  <c r="G148"/>
  <c r="H132"/>
  <c r="I132"/>
  <c r="J132"/>
  <c r="K132"/>
  <c r="L132"/>
  <c r="M132"/>
  <c r="N132"/>
  <c r="G132"/>
  <c r="H116"/>
  <c r="I116"/>
  <c r="J116"/>
  <c r="K116"/>
  <c r="L116"/>
  <c r="M116"/>
  <c r="N116"/>
  <c r="G116"/>
  <c r="H106"/>
  <c r="I106"/>
  <c r="J106"/>
  <c r="K106"/>
  <c r="L106"/>
  <c r="M106"/>
  <c r="N106"/>
  <c r="G106"/>
  <c r="H99"/>
  <c r="H107" s="1"/>
  <c r="H117" s="1"/>
  <c r="I99"/>
  <c r="I107" s="1"/>
  <c r="I117" s="1"/>
  <c r="J99"/>
  <c r="J107" s="1"/>
  <c r="J117" s="1"/>
  <c r="K99"/>
  <c r="K107" s="1"/>
  <c r="K117" s="1"/>
  <c r="L99"/>
  <c r="L107" s="1"/>
  <c r="L117" s="1"/>
  <c r="M99"/>
  <c r="M107" s="1"/>
  <c r="M117" s="1"/>
  <c r="N99"/>
  <c r="N107" s="1"/>
  <c r="N117" s="1"/>
  <c r="G99"/>
  <c r="G107" s="1"/>
  <c r="G117" s="1"/>
  <c r="H84"/>
  <c r="I84"/>
  <c r="J84"/>
  <c r="K84"/>
  <c r="L84"/>
  <c r="M84"/>
  <c r="N84"/>
  <c r="G84"/>
  <c r="H76"/>
  <c r="I76"/>
  <c r="J76"/>
  <c r="K76"/>
  <c r="L76"/>
  <c r="M76"/>
  <c r="N76"/>
  <c r="G76"/>
  <c r="H69"/>
  <c r="H85" s="1"/>
  <c r="I69"/>
  <c r="I85" s="1"/>
  <c r="J69"/>
  <c r="J85" s="1"/>
  <c r="K69"/>
  <c r="K85" s="1"/>
  <c r="L69"/>
  <c r="L85" s="1"/>
  <c r="M69"/>
  <c r="M85" s="1"/>
  <c r="N69"/>
  <c r="N85" s="1"/>
  <c r="G69"/>
  <c r="G85" s="1"/>
  <c r="H53"/>
  <c r="I53"/>
  <c r="J53"/>
  <c r="K53"/>
  <c r="L53"/>
  <c r="M53"/>
  <c r="N53"/>
  <c r="G53"/>
  <c r="H44"/>
  <c r="I44"/>
  <c r="J44"/>
  <c r="K44"/>
  <c r="L44"/>
  <c r="M44"/>
  <c r="N44"/>
  <c r="G44"/>
  <c r="H36"/>
  <c r="H54" s="1"/>
  <c r="I36"/>
  <c r="I54" s="1"/>
  <c r="J36"/>
  <c r="J54" s="1"/>
  <c r="K36"/>
  <c r="K54" s="1"/>
  <c r="L36"/>
  <c r="L54" s="1"/>
  <c r="M36"/>
  <c r="M54" s="1"/>
  <c r="N36"/>
  <c r="N54" s="1"/>
  <c r="G36"/>
  <c r="G54" s="1"/>
  <c r="N45" l="1"/>
  <c r="L45"/>
  <c r="J45"/>
  <c r="H45"/>
  <c r="N77"/>
  <c r="L77"/>
  <c r="J77"/>
  <c r="H77"/>
  <c r="G45"/>
  <c r="M45"/>
  <c r="K45"/>
  <c r="I45"/>
  <c r="G77"/>
  <c r="M77"/>
  <c r="K77"/>
  <c r="I77"/>
  <c r="G22" i="23" l="1"/>
  <c r="G10" l="1"/>
  <c r="G13" s="1"/>
  <c r="G18" i="34" s="1"/>
  <c r="G22" s="1"/>
  <c r="I19" i="38" s="1"/>
  <c r="I23" s="1"/>
  <c r="I24" s="1"/>
  <c r="I20" i="34" s="1"/>
  <c r="H22" i="23" l="1"/>
  <c r="H10" s="1"/>
  <c r="H13" s="1"/>
  <c r="H18" i="34" s="1"/>
  <c r="H22" s="1"/>
  <c r="J19" i="38" s="1"/>
  <c r="J23" s="1"/>
  <c r="J24" s="1"/>
  <c r="J20" i="34" s="1"/>
  <c r="A2" i="23" l="1"/>
  <c r="A1"/>
  <c r="N141" i="20" l="1"/>
  <c r="M141"/>
  <c r="L141"/>
  <c r="K141"/>
  <c r="J141"/>
  <c r="I141"/>
  <c r="H141"/>
  <c r="G141"/>
  <c r="N133" l="1"/>
  <c r="N134" s="1"/>
  <c r="N124" s="1"/>
  <c r="M133"/>
  <c r="M134" s="1"/>
  <c r="M124" s="1"/>
  <c r="L133"/>
  <c r="L134" s="1"/>
  <c r="L124" s="1"/>
  <c r="K133"/>
  <c r="K134" s="1"/>
  <c r="K124" s="1"/>
  <c r="J133"/>
  <c r="J134" s="1"/>
  <c r="J124" s="1"/>
  <c r="I133"/>
  <c r="I134" s="1"/>
  <c r="I124" s="1"/>
  <c r="H133"/>
  <c r="H134" s="1"/>
  <c r="H124" s="1"/>
  <c r="G133"/>
  <c r="G134" s="1"/>
  <c r="G124" l="1"/>
  <c r="N100" l="1"/>
  <c r="M100"/>
  <c r="L100"/>
  <c r="K100"/>
  <c r="J100"/>
  <c r="I100"/>
  <c r="H100"/>
  <c r="H91" l="1"/>
  <c r="H105"/>
  <c r="J91"/>
  <c r="J105"/>
  <c r="L91"/>
  <c r="L105"/>
  <c r="N91"/>
  <c r="N105"/>
  <c r="I91"/>
  <c r="I105"/>
  <c r="K91"/>
  <c r="K105"/>
  <c r="M91"/>
  <c r="M105"/>
  <c r="G100"/>
  <c r="H115"/>
  <c r="J115"/>
  <c r="L115"/>
  <c r="N115"/>
  <c r="I115"/>
  <c r="K115"/>
  <c r="M115"/>
  <c r="N70"/>
  <c r="M70"/>
  <c r="L70"/>
  <c r="K70"/>
  <c r="J70"/>
  <c r="I70"/>
  <c r="H70"/>
  <c r="H61" l="1"/>
  <c r="H83"/>
  <c r="H75"/>
  <c r="J61"/>
  <c r="J83"/>
  <c r="J75"/>
  <c r="L61"/>
  <c r="L83"/>
  <c r="L75"/>
  <c r="N61"/>
  <c r="N83"/>
  <c r="N75"/>
  <c r="G91"/>
  <c r="G105"/>
  <c r="I61"/>
  <c r="I83"/>
  <c r="I75"/>
  <c r="K61"/>
  <c r="K83"/>
  <c r="K75"/>
  <c r="M61"/>
  <c r="M83"/>
  <c r="M75"/>
  <c r="G115"/>
  <c r="G70"/>
  <c r="G61" l="1"/>
  <c r="G83"/>
  <c r="G75"/>
  <c r="N37" l="1"/>
  <c r="M37"/>
  <c r="L37"/>
  <c r="K37"/>
  <c r="J37"/>
  <c r="I37"/>
  <c r="H37"/>
  <c r="I52" l="1"/>
  <c r="I43"/>
  <c r="K52"/>
  <c r="K43"/>
  <c r="M52"/>
  <c r="M43"/>
  <c r="H52"/>
  <c r="H43"/>
  <c r="J52"/>
  <c r="J43"/>
  <c r="L52"/>
  <c r="L43"/>
  <c r="N52"/>
  <c r="N43"/>
  <c r="G37"/>
  <c r="N28"/>
  <c r="M28"/>
  <c r="L28"/>
  <c r="K28"/>
  <c r="J28"/>
  <c r="I28"/>
  <c r="H28"/>
  <c r="G28" l="1"/>
  <c r="G52"/>
  <c r="G43"/>
  <c r="A2" l="1"/>
  <c r="A1"/>
  <c r="G127" l="1"/>
  <c r="I10" s="1"/>
  <c r="J127" l="1"/>
  <c r="L10" s="1"/>
  <c r="L127" l="1"/>
  <c r="N10" s="1"/>
  <c r="K127"/>
  <c r="M10" s="1"/>
  <c r="M127" l="1"/>
  <c r="J52" i="35" l="1"/>
  <c r="H109" i="20"/>
  <c r="H92" s="1"/>
  <c r="H119"/>
  <c r="H93" s="1"/>
  <c r="H150"/>
  <c r="H125" s="1"/>
  <c r="H127" s="1"/>
  <c r="J10" s="1"/>
  <c r="H56"/>
  <c r="H79"/>
  <c r="H62" s="1"/>
  <c r="H87"/>
  <c r="H63" s="1"/>
  <c r="H47"/>
  <c r="H29" s="1"/>
  <c r="G79"/>
  <c r="G62" s="1"/>
  <c r="G87"/>
  <c r="G63" s="1"/>
  <c r="G56"/>
  <c r="G30" s="1"/>
  <c r="G109"/>
  <c r="G92" s="1"/>
  <c r="G119"/>
  <c r="G93" s="1"/>
  <c r="G150"/>
  <c r="G125" s="1"/>
  <c r="G47"/>
  <c r="G29" s="1"/>
  <c r="L50" i="35"/>
  <c r="H94" i="20" l="1"/>
  <c r="H23" s="1"/>
  <c r="H64"/>
  <c r="H22" s="1"/>
  <c r="G64"/>
  <c r="G22" s="1"/>
  <c r="G31"/>
  <c r="G21" s="1"/>
  <c r="G94"/>
  <c r="G23" s="1"/>
  <c r="J55" i="35"/>
  <c r="J31" s="1"/>
  <c r="J34" s="1"/>
  <c r="J12" s="1"/>
  <c r="J14" s="1"/>
  <c r="N50"/>
  <c r="N49"/>
  <c r="L52"/>
  <c r="N51"/>
  <c r="L51"/>
  <c r="L49"/>
  <c r="N52"/>
  <c r="M50"/>
  <c r="K52"/>
  <c r="J147" i="20" l="1"/>
  <c r="J126"/>
  <c r="J118"/>
  <c r="J108"/>
  <c r="J86"/>
  <c r="J78"/>
  <c r="J55"/>
  <c r="J46"/>
  <c r="G24"/>
  <c r="I9" s="1"/>
  <c r="I14" s="1"/>
  <c r="I15" i="34" s="1"/>
  <c r="I22" s="1"/>
  <c r="K19" i="38" s="1"/>
  <c r="K23" s="1"/>
  <c r="K24" s="1"/>
  <c r="K20" i="34" s="1"/>
  <c r="J119" i="20"/>
  <c r="J12" i="34"/>
  <c r="J56" i="20"/>
  <c r="J47"/>
  <c r="J29" s="1"/>
  <c r="J150"/>
  <c r="J125" s="1"/>
  <c r="J79"/>
  <c r="J62" s="1"/>
  <c r="J109"/>
  <c r="J92" s="1"/>
  <c r="J87"/>
  <c r="J63" s="1"/>
  <c r="J28" i="37"/>
  <c r="J29" s="1"/>
  <c r="J9" s="1"/>
  <c r="J11" s="1"/>
  <c r="J19" i="34" s="1"/>
  <c r="L48" i="35"/>
  <c r="L55" s="1"/>
  <c r="L31" s="1"/>
  <c r="L34" s="1"/>
  <c r="L12" s="1"/>
  <c r="L14" s="1"/>
  <c r="M51"/>
  <c r="M49"/>
  <c r="M52"/>
  <c r="K49"/>
  <c r="K50"/>
  <c r="K51"/>
  <c r="I150" i="20"/>
  <c r="I125" s="1"/>
  <c r="I127" s="1"/>
  <c r="K10" s="1"/>
  <c r="I109"/>
  <c r="I92" s="1"/>
  <c r="I119"/>
  <c r="I56"/>
  <c r="I87"/>
  <c r="I63" s="1"/>
  <c r="I47"/>
  <c r="I29" s="1"/>
  <c r="I79"/>
  <c r="I62" s="1"/>
  <c r="L46" l="1"/>
  <c r="L147"/>
  <c r="L150" s="1"/>
  <c r="L125" s="1"/>
  <c r="L126"/>
  <c r="L118"/>
  <c r="L108"/>
  <c r="L86"/>
  <c r="L78"/>
  <c r="L55"/>
  <c r="I64"/>
  <c r="I22" s="1"/>
  <c r="L28" i="37"/>
  <c r="L29" s="1"/>
  <c r="L9" s="1"/>
  <c r="L11" s="1"/>
  <c r="L19" i="34" s="1"/>
  <c r="L12"/>
  <c r="J64" i="20"/>
  <c r="J22" s="1"/>
  <c r="N48" i="35"/>
  <c r="N55" s="1"/>
  <c r="N31" s="1"/>
  <c r="N34" s="1"/>
  <c r="N12" s="1"/>
  <c r="N14" s="1"/>
  <c r="K55"/>
  <c r="K31" s="1"/>
  <c r="K34" s="1"/>
  <c r="K12" s="1"/>
  <c r="K14" s="1"/>
  <c r="L109" i="20"/>
  <c r="L92" s="1"/>
  <c r="L119"/>
  <c r="L93" s="1"/>
  <c r="L56"/>
  <c r="L30" s="1"/>
  <c r="L79"/>
  <c r="L62" s="1"/>
  <c r="L87"/>
  <c r="L63" s="1"/>
  <c r="L47"/>
  <c r="L29" s="1"/>
  <c r="N12" i="34" l="1"/>
  <c r="N147" i="20"/>
  <c r="N126"/>
  <c r="N118"/>
  <c r="N108"/>
  <c r="N109" s="1"/>
  <c r="N92" s="1"/>
  <c r="N86"/>
  <c r="N78"/>
  <c r="N79" s="1"/>
  <c r="N62" s="1"/>
  <c r="N55"/>
  <c r="N46"/>
  <c r="K12" i="34"/>
  <c r="K147" i="20"/>
  <c r="K150" s="1"/>
  <c r="K125" s="1"/>
  <c r="K126"/>
  <c r="K118"/>
  <c r="K119" s="1"/>
  <c r="K93" s="1"/>
  <c r="J93" s="1"/>
  <c r="K108"/>
  <c r="K86"/>
  <c r="K78"/>
  <c r="K55"/>
  <c r="K56" s="1"/>
  <c r="K30" s="1"/>
  <c r="J30" s="1"/>
  <c r="K46"/>
  <c r="L31"/>
  <c r="L21" s="1"/>
  <c r="L64"/>
  <c r="L22" s="1"/>
  <c r="L94"/>
  <c r="L23" s="1"/>
  <c r="M48" i="35"/>
  <c r="M55" s="1"/>
  <c r="M31" s="1"/>
  <c r="M34" s="1"/>
  <c r="M12" s="1"/>
  <c r="M14" s="1"/>
  <c r="K28" i="37"/>
  <c r="K29" s="1"/>
  <c r="K9" s="1"/>
  <c r="K11" s="1"/>
  <c r="K19" i="34" s="1"/>
  <c r="K47" i="20"/>
  <c r="K29" s="1"/>
  <c r="K79"/>
  <c r="K62" s="1"/>
  <c r="K109"/>
  <c r="K92" s="1"/>
  <c r="K87"/>
  <c r="K63" s="1"/>
  <c r="K64" s="1"/>
  <c r="K22" s="1"/>
  <c r="N28" i="37"/>
  <c r="N29" s="1"/>
  <c r="N9" s="1"/>
  <c r="N11" s="1"/>
  <c r="N19" i="34" s="1"/>
  <c r="N56" i="20"/>
  <c r="N30" s="1"/>
  <c r="N150"/>
  <c r="N125" s="1"/>
  <c r="N127" s="1"/>
  <c r="N47"/>
  <c r="N29" s="1"/>
  <c r="N87"/>
  <c r="N63" s="1"/>
  <c r="N119"/>
  <c r="N93" s="1"/>
  <c r="M12" i="34" l="1"/>
  <c r="M147" i="20"/>
  <c r="M126"/>
  <c r="M118"/>
  <c r="M108"/>
  <c r="M86"/>
  <c r="M78"/>
  <c r="M79" s="1"/>
  <c r="M62" s="1"/>
  <c r="M55"/>
  <c r="M46"/>
  <c r="M47" s="1"/>
  <c r="M29" s="1"/>
  <c r="L24"/>
  <c r="N9" s="1"/>
  <c r="N64"/>
  <c r="N22" s="1"/>
  <c r="N31"/>
  <c r="N21" s="1"/>
  <c r="I30"/>
  <c r="J31"/>
  <c r="J21" s="1"/>
  <c r="N94"/>
  <c r="N23" s="1"/>
  <c r="K31"/>
  <c r="K21" s="1"/>
  <c r="I93"/>
  <c r="I94" s="1"/>
  <c r="I23" s="1"/>
  <c r="J94"/>
  <c r="J23" s="1"/>
  <c r="K94"/>
  <c r="K23" s="1"/>
  <c r="M28" i="37"/>
  <c r="M29" s="1"/>
  <c r="M9" s="1"/>
  <c r="M11" s="1"/>
  <c r="M19" i="34" s="1"/>
  <c r="M119" i="20"/>
  <c r="M93" s="1"/>
  <c r="M87"/>
  <c r="M63" s="1"/>
  <c r="M109"/>
  <c r="M92" s="1"/>
  <c r="M56"/>
  <c r="M30" s="1"/>
  <c r="M150"/>
  <c r="M125" s="1"/>
  <c r="M94" l="1"/>
  <c r="M23" s="1"/>
  <c r="M64"/>
  <c r="M22" s="1"/>
  <c r="N14"/>
  <c r="N15" i="34" s="1"/>
  <c r="N24" i="20"/>
  <c r="K24"/>
  <c r="M9" s="1"/>
  <c r="M31"/>
  <c r="M21" s="1"/>
  <c r="H30"/>
  <c r="H31" s="1"/>
  <c r="H21" s="1"/>
  <c r="H24" s="1"/>
  <c r="J9" s="1"/>
  <c r="I31"/>
  <c r="I21" s="1"/>
  <c r="I24" s="1"/>
  <c r="K9" s="1"/>
  <c r="J24"/>
  <c r="L9" s="1"/>
  <c r="M24" l="1"/>
  <c r="M14"/>
  <c r="M15" i="34" s="1"/>
  <c r="L14" i="20"/>
  <c r="L15" i="34" s="1"/>
  <c r="K14" i="20"/>
  <c r="K15" i="34" s="1"/>
  <c r="K22" s="1"/>
  <c r="M19" i="38" s="1"/>
  <c r="M23" s="1"/>
  <c r="M24" s="1"/>
  <c r="M20" i="34" s="1"/>
  <c r="J14" i="20"/>
  <c r="J15" i="34" s="1"/>
  <c r="J22" s="1"/>
  <c r="L19" i="38" s="1"/>
  <c r="L23" s="1"/>
  <c r="L24" s="1"/>
  <c r="L20" i="34" s="1"/>
  <c r="M22" l="1"/>
  <c r="L22"/>
  <c r="N19" i="38" s="1"/>
  <c r="N23" s="1"/>
  <c r="N24" s="1"/>
  <c r="N20" i="34" s="1"/>
  <c r="N22" s="1"/>
</calcChain>
</file>

<file path=xl/comments1.xml><?xml version="1.0" encoding="utf-8"?>
<comments xmlns="http://schemas.openxmlformats.org/spreadsheetml/2006/main">
  <authors>
    <author>install</author>
    <author>Piers Thompson</author>
  </authors>
  <commentList>
    <comment ref="E30" authorId="0">
      <text>
        <r>
          <rPr>
            <b/>
            <sz val="8"/>
            <color indexed="81"/>
            <rFont val="Tahoma"/>
            <family val="2"/>
          </rPr>
          <t>install:</t>
        </r>
        <r>
          <rPr>
            <sz val="8"/>
            <color indexed="81"/>
            <rFont val="Tahoma"/>
            <family val="2"/>
          </rPr>
          <t xml:space="preserve">
links to DRS sheet
</t>
        </r>
      </text>
    </comment>
    <comment ref="F30" authorId="0">
      <text>
        <r>
          <rPr>
            <b/>
            <sz val="8"/>
            <color indexed="81"/>
            <rFont val="Tahoma"/>
            <family val="2"/>
          </rPr>
          <t>install:</t>
        </r>
        <r>
          <rPr>
            <sz val="8"/>
            <color indexed="81"/>
            <rFont val="Tahoma"/>
            <family val="2"/>
          </rPr>
          <t xml:space="preserve">
Links to DRS sheet</t>
        </r>
      </text>
    </comment>
    <comment ref="F32" authorId="0">
      <text>
        <r>
          <rPr>
            <b/>
            <sz val="8"/>
            <color indexed="81"/>
            <rFont val="Tahoma"/>
            <family val="2"/>
          </rPr>
          <t>install:</t>
        </r>
        <r>
          <rPr>
            <sz val="8"/>
            <color indexed="81"/>
            <rFont val="Tahoma"/>
            <family val="2"/>
          </rPr>
          <t xml:space="preserve">
linked to Kt term sheet
</t>
        </r>
      </text>
    </comment>
    <comment ref="F34" authorId="0">
      <text>
        <r>
          <rPr>
            <b/>
            <sz val="8"/>
            <color indexed="81"/>
            <rFont val="Tahoma"/>
            <family val="2"/>
          </rPr>
          <t>install:</t>
        </r>
        <r>
          <rPr>
            <sz val="8"/>
            <color indexed="81"/>
            <rFont val="Tahoma"/>
            <family val="2"/>
          </rPr>
          <t xml:space="preserve">
linked to kt term worksheet
</t>
        </r>
      </text>
    </comment>
    <comment ref="F58" authorId="0">
      <text>
        <r>
          <rPr>
            <b/>
            <sz val="8"/>
            <color indexed="81"/>
            <rFont val="Tahoma"/>
            <family val="2"/>
          </rPr>
          <t>install:</t>
        </r>
        <r>
          <rPr>
            <sz val="8"/>
            <color indexed="81"/>
            <rFont val="Tahoma"/>
            <family val="2"/>
          </rPr>
          <t xml:space="preserve">
linked to PT sheet
</t>
        </r>
      </text>
    </comment>
    <comment ref="F59" authorId="0">
      <text>
        <r>
          <rPr>
            <b/>
            <sz val="8"/>
            <color indexed="81"/>
            <rFont val="Tahoma"/>
            <family val="2"/>
          </rPr>
          <t>install:</t>
        </r>
        <r>
          <rPr>
            <sz val="8"/>
            <color indexed="81"/>
            <rFont val="Tahoma"/>
            <family val="2"/>
          </rPr>
          <t xml:space="preserve">
linked to PT sheet</t>
        </r>
      </text>
    </comment>
    <comment ref="A234" authorId="1">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<sst xmlns="http://schemas.openxmlformats.org/spreadsheetml/2006/main" count="2738" uniqueCount="873">
  <si>
    <t>£m</t>
  </si>
  <si>
    <t>RBt</t>
  </si>
  <si>
    <t>Kt</t>
  </si>
  <si>
    <t>Network Innovation Allowance</t>
  </si>
  <si>
    <t>PTRA</t>
  </si>
  <si>
    <t>NIAV</t>
  </si>
  <si>
    <t>RPIFt</t>
  </si>
  <si>
    <t>License Fee Adjustment Calculation</t>
  </si>
  <si>
    <t>RBAt</t>
  </si>
  <si>
    <t>Business Rates Allowance</t>
  </si>
  <si>
    <t>Business Rates Adjustment Calculation</t>
  </si>
  <si>
    <t>Description</t>
  </si>
  <si>
    <t>fixed value or check cells</t>
  </si>
  <si>
    <t>cells linked to other worksheet</t>
  </si>
  <si>
    <t>Date</t>
  </si>
  <si>
    <t>Version</t>
  </si>
  <si>
    <t>Amendment</t>
  </si>
  <si>
    <t>%</t>
  </si>
  <si>
    <t>Base Demand Revenue</t>
  </si>
  <si>
    <t>Pass through items</t>
  </si>
  <si>
    <t>Ofgem Licence Fee Allowance</t>
  </si>
  <si>
    <t>Factor</t>
  </si>
  <si>
    <t>Present value factors</t>
  </si>
  <si>
    <t>RBE</t>
  </si>
  <si>
    <t>LFE</t>
  </si>
  <si>
    <t xml:space="preserve">Present value factor </t>
  </si>
  <si>
    <t>GRPIF c</t>
  </si>
  <si>
    <t>Retail Prices Index Forecast Growth Rate</t>
  </si>
  <si>
    <t>Cost of debt</t>
  </si>
  <si>
    <t xml:space="preserve">This workbook incoporates the detailed and forecast returns referred to in Standard Condition 1B of the DN Operator's Gas Transporter Licence
</t>
  </si>
  <si>
    <t>draft v1</t>
  </si>
  <si>
    <t>A Sample GDN</t>
  </si>
  <si>
    <t>Log</t>
  </si>
  <si>
    <t>Cover</t>
  </si>
  <si>
    <t>Contents</t>
  </si>
  <si>
    <t>Tab</t>
  </si>
  <si>
    <t>Log of main changes to this workbook</t>
  </si>
  <si>
    <t>Input</t>
  </si>
  <si>
    <t>Main sheet for inputting data</t>
  </si>
  <si>
    <t>Licence</t>
  </si>
  <si>
    <t>Input values detailed in Licence Conditions</t>
  </si>
  <si>
    <t>AR</t>
  </si>
  <si>
    <t>Base Revenue (BRt)</t>
  </si>
  <si>
    <t>PT</t>
  </si>
  <si>
    <t>Regulatory Year (enter text as 'Regulatory Year ending 31 March 20XX)</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</si>
  <si>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</si>
  <si>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</si>
  <si>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</si>
  <si>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</si>
  <si>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</si>
  <si>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</si>
  <si>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</si>
  <si>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</si>
  <si>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</si>
  <si>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</si>
  <si>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</si>
  <si>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</si>
  <si>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</si>
  <si>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</si>
  <si>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</si>
  <si>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</si>
  <si>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</si>
  <si>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</si>
  <si>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</si>
  <si>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</si>
  <si>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</si>
  <si>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</si>
  <si>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</si>
  <si>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</si>
  <si>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</si>
  <si>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</si>
  <si>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</si>
  <si>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</si>
  <si>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</si>
  <si>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NGGD EoE</t>
  </si>
  <si>
    <t>NGGD Lon</t>
  </si>
  <si>
    <t>NGGD NW</t>
  </si>
  <si>
    <t>NGGD WM</t>
  </si>
  <si>
    <t>Northern Gas Networks Ltd</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</si>
  <si>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</si>
  <si>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</si>
  <si>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</si>
  <si>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</si>
  <si>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</si>
  <si>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</si>
  <si>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</si>
  <si>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</si>
  <si>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</si>
  <si>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</si>
  <si>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</si>
  <si>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</si>
  <si>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</si>
  <si>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</si>
  <si>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</si>
  <si>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</si>
  <si>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</si>
  <si>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</si>
  <si>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</si>
  <si>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</si>
  <si>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</si>
  <si>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</si>
  <si>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</si>
  <si>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</si>
  <si>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</si>
  <si>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</si>
  <si>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</si>
  <si>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</si>
  <si>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</si>
  <si>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</si>
  <si>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</si>
  <si>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</si>
  <si>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</si>
  <si>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</si>
  <si>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</si>
  <si>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</si>
  <si>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</si>
  <si>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</si>
  <si>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</si>
  <si>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</si>
  <si>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</si>
  <si>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</si>
  <si>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</si>
  <si>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</si>
  <si>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</si>
  <si>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</si>
  <si>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</si>
  <si>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</si>
  <si>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</si>
  <si>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</si>
  <si>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</si>
  <si>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</si>
  <si>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</si>
  <si>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</si>
  <si>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</si>
  <si>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</si>
  <si>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</si>
  <si>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</si>
  <si>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</si>
  <si>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</si>
  <si>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</si>
  <si>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</si>
  <si>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</si>
  <si>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</si>
  <si>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</si>
  <si>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</si>
  <si>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</si>
  <si>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</si>
  <si>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</si>
  <si>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</si>
  <si>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</si>
  <si>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</si>
  <si>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</si>
  <si>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</si>
  <si>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</si>
  <si>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</si>
  <si>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</si>
  <si>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</si>
  <si>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</si>
  <si>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</si>
  <si>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</si>
  <si>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</si>
  <si>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</si>
  <si>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</si>
  <si>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</si>
  <si>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</si>
  <si>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PDE</t>
  </si>
  <si>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</si>
  <si>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</si>
  <si>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</si>
  <si>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</si>
  <si>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</si>
  <si>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</si>
  <si>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</si>
  <si>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</si>
  <si>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</si>
  <si>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</si>
  <si>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</si>
  <si>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</si>
  <si>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</si>
  <si>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</si>
  <si>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</si>
  <si>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</si>
  <si>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</si>
  <si>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</si>
  <si>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</si>
  <si>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</si>
  <si>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AExt</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</si>
  <si>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</si>
  <si>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</si>
  <si>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</si>
  <si>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</si>
  <si>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TPWR</t>
  </si>
  <si>
    <t>TPWU</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</si>
  <si>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</si>
  <si>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</si>
  <si>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</si>
  <si>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</si>
  <si>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</si>
  <si>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</si>
  <si>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CSBS</t>
  </si>
  <si>
    <t xml:space="preserve">performance for the unplanned supply interruptions </t>
  </si>
  <si>
    <t>target unplanned supply interruption score, which is fixed as 8.81</t>
  </si>
  <si>
    <t>unplanned supply interruptions maximum penalty score which is fixed as 8.</t>
  </si>
  <si>
    <t>CSCS</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</si>
  <si>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</si>
  <si>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</si>
  <si>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</si>
  <si>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</si>
  <si>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</si>
  <si>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</si>
  <si>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</si>
  <si>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</si>
  <si>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</si>
  <si>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</si>
  <si>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</si>
  <si>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PCUDPO</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</si>
  <si>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</si>
  <si>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</si>
  <si>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</si>
  <si>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</si>
  <si>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 xml:space="preserve">means the positive adjustment </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</si>
  <si>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</si>
  <si>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</si>
  <si>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</si>
  <si>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</si>
  <si>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</si>
  <si>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</si>
  <si>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</si>
  <si>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</si>
  <si>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</si>
  <si>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</si>
  <si>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</si>
  <si>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</si>
  <si>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</si>
  <si>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</si>
  <si>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</si>
  <si>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</si>
  <si>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</si>
  <si>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</si>
  <si>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ASV 1</t>
  </si>
  <si>
    <t>amount of the allowance in respect of the Shrinkage cost</t>
  </si>
  <si>
    <t>actual Shrinkage volumes</t>
  </si>
  <si>
    <t>gas price reference cost</t>
  </si>
  <si>
    <t>number of Days within the Formula Year t-2.</t>
  </si>
  <si>
    <t>ALSC1</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</si>
  <si>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</si>
  <si>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</si>
  <si>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</si>
  <si>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</si>
  <si>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</si>
  <si>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</si>
  <si>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</si>
  <si>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</si>
  <si>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</si>
  <si>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</si>
  <si>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</si>
  <si>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</si>
  <si>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</si>
  <si>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</si>
  <si>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</si>
  <si>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</si>
  <si>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</si>
  <si>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</si>
  <si>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</si>
  <si>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</si>
  <si>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</si>
  <si>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</si>
  <si>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</si>
  <si>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</si>
  <si>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</si>
  <si>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</si>
  <si>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</si>
  <si>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</si>
  <si>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</si>
  <si>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</si>
  <si>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</si>
  <si>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</si>
  <si>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</si>
  <si>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</si>
  <si>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</si>
  <si>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</si>
  <si>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</si>
  <si>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</si>
  <si>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</si>
  <si>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</si>
  <si>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</si>
  <si>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</si>
  <si>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</si>
  <si>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</si>
  <si>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</si>
  <si>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</si>
  <si>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</si>
  <si>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</si>
  <si>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</si>
  <si>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</si>
  <si>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</si>
  <si>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</si>
  <si>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</si>
  <si>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</si>
  <si>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</si>
  <si>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</si>
  <si>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</si>
  <si>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</si>
  <si>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</si>
  <si>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</si>
  <si>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</si>
  <si>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</si>
  <si>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</si>
  <si>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</si>
  <si>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</si>
  <si>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</si>
  <si>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</si>
  <si>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</si>
  <si>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</si>
  <si>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</si>
  <si>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</si>
  <si>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</si>
  <si>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</si>
  <si>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t+6</t>
  </si>
  <si>
    <t>t+7</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</si>
  <si>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</si>
  <si>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</si>
  <si>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</si>
  <si>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</si>
  <si>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</si>
  <si>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</si>
  <si>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</si>
  <si>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</si>
  <si>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</si>
  <si>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</si>
  <si>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</si>
  <si>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</si>
  <si>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</si>
  <si>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</si>
  <si>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</si>
  <si>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</si>
  <si>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 xml:space="preserve">For 2013/14, if we take the latest NTS Gas Transportation Statement as at 1st May 10 (T-3), </t>
  </si>
  <si>
    <t>Blanked out cells where information is not required</t>
  </si>
  <si>
    <t>ALSCt-2</t>
  </si>
  <si>
    <t>PVFt-2</t>
  </si>
  <si>
    <t>SEt</t>
  </si>
  <si>
    <t xml:space="preserve">Payments made to the NTS Operator </t>
  </si>
  <si>
    <t>Revenues received from the NTS Operator</t>
  </si>
  <si>
    <t>RPIt</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</si>
  <si>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</si>
  <si>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</si>
  <si>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</si>
  <si>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</si>
  <si>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</si>
  <si>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</si>
  <si>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Yes</t>
  </si>
  <si>
    <t>Bacton</t>
  </si>
  <si>
    <t>Brisley</t>
  </si>
  <si>
    <t>Peterborough Tee</t>
  </si>
  <si>
    <t>West Winch</t>
  </si>
  <si>
    <t>Great Wilbraham</t>
  </si>
  <si>
    <t>Roudham Heath</t>
  </si>
  <si>
    <t>Yelverton</t>
  </si>
  <si>
    <t>Matching Green</t>
  </si>
  <si>
    <t>Royston</t>
  </si>
  <si>
    <t>Whitwell</t>
  </si>
  <si>
    <t>Thornton Curtis</t>
  </si>
  <si>
    <t>Walesby</t>
  </si>
  <si>
    <t>Blyborough</t>
  </si>
  <si>
    <t>Gosberton</t>
  </si>
  <si>
    <t>Kirkstead</t>
  </si>
  <si>
    <t>Silk Willoughby</t>
  </si>
  <si>
    <t>Sutton Bridge</t>
  </si>
  <si>
    <t>Alrewas EM</t>
  </si>
  <si>
    <t>Blaby</t>
  </si>
  <si>
    <t>Drointon</t>
  </si>
  <si>
    <t>Tur Langton</t>
  </si>
  <si>
    <t>Caldecott</t>
  </si>
  <si>
    <t>Market Harborough</t>
  </si>
  <si>
    <t>Winkfield NT</t>
  </si>
  <si>
    <t>Horndon</t>
  </si>
  <si>
    <t>Luxborough Lane</t>
  </si>
  <si>
    <t>Peters Green</t>
  </si>
  <si>
    <t>Peters Green South Mimms</t>
  </si>
  <si>
    <t>Blackrod</t>
  </si>
  <si>
    <t>Lupton</t>
  </si>
  <si>
    <t>Samlesbury</t>
  </si>
  <si>
    <t>Audley</t>
  </si>
  <si>
    <t>Eccleston</t>
  </si>
  <si>
    <t>Holmes Chapel</t>
  </si>
  <si>
    <t>Malpas</t>
  </si>
  <si>
    <t>Mickie Trafford</t>
  </si>
  <si>
    <t>Partington</t>
  </si>
  <si>
    <t>Warburton</t>
  </si>
  <si>
    <t>Weston Point</t>
  </si>
  <si>
    <t>Aspley</t>
  </si>
  <si>
    <t>Audley WM</t>
  </si>
  <si>
    <t>Milwich</t>
  </si>
  <si>
    <t>Alrewas WM</t>
  </si>
  <si>
    <t>Austrey</t>
  </si>
  <si>
    <t>Shustoke</t>
  </si>
  <si>
    <t>Leamington Spa</t>
  </si>
  <si>
    <t>Lower Quinton</t>
  </si>
  <si>
    <t>Ross on Wye WM</t>
  </si>
  <si>
    <t>Rugby</t>
  </si>
  <si>
    <t>Stratford upon - Avon</t>
  </si>
  <si>
    <t>Bishop Auckland</t>
  </si>
  <si>
    <t>Coldstream</t>
  </si>
  <si>
    <t>Corbridge</t>
  </si>
  <si>
    <t>Cowpen Bewley</t>
  </si>
  <si>
    <t>Elton</t>
  </si>
  <si>
    <t>Guyzance</t>
  </si>
  <si>
    <t>Humbleton</t>
  </si>
  <si>
    <t>Keld</t>
  </si>
  <si>
    <t>Little Burdon</t>
  </si>
  <si>
    <t>Melkinthorpe</t>
  </si>
  <si>
    <t>Little Saltwick</t>
  </si>
  <si>
    <t>Big Saltwick</t>
  </si>
  <si>
    <t>Thrintoft</t>
  </si>
  <si>
    <t>Tow Law</t>
  </si>
  <si>
    <t>Wetheral</t>
  </si>
  <si>
    <t>Asselby</t>
  </si>
  <si>
    <t>Baldersby</t>
  </si>
  <si>
    <t>Burley Bank</t>
  </si>
  <si>
    <t>Ganstead</t>
  </si>
  <si>
    <t>Pannal</t>
  </si>
  <si>
    <t>Paull</t>
  </si>
  <si>
    <t>Pickering</t>
  </si>
  <si>
    <t>Rawcliffe</t>
  </si>
  <si>
    <t>Towton</t>
  </si>
  <si>
    <t>Southern Gas Networks Plc</t>
  </si>
  <si>
    <t>Licensee information by Offtake nodes</t>
  </si>
  <si>
    <t>Braishfield A</t>
  </si>
  <si>
    <t>Braishfield B</t>
  </si>
  <si>
    <t>Hardwick</t>
  </si>
  <si>
    <t>Ipsden North</t>
  </si>
  <si>
    <t>Ipsden South</t>
  </si>
  <si>
    <t>Mappower</t>
  </si>
  <si>
    <t>Winkfield (SO)</t>
  </si>
  <si>
    <t>Farningham</t>
  </si>
  <si>
    <t>Farningham B</t>
  </si>
  <si>
    <t>Shorne</t>
  </si>
  <si>
    <t>Tatsfield</t>
  </si>
  <si>
    <t>Winkfield (SE)</t>
  </si>
  <si>
    <t>Scotland Gas Networks Plc</t>
  </si>
  <si>
    <t>Aberdeen</t>
  </si>
  <si>
    <t>Armadale</t>
  </si>
  <si>
    <t>Balgray</t>
  </si>
  <si>
    <t>Bathgate</t>
  </si>
  <si>
    <t>Broxburn</t>
  </si>
  <si>
    <t>Careston</t>
  </si>
  <si>
    <t>Drum</t>
  </si>
  <si>
    <t>Glenmavis</t>
  </si>
  <si>
    <t>Hume</t>
  </si>
  <si>
    <t>Kinknockie</t>
  </si>
  <si>
    <t>Langholm</t>
  </si>
  <si>
    <t>Lockerbie</t>
  </si>
  <si>
    <t>Moss-side</t>
  </si>
  <si>
    <t>Nether Howcleugh</t>
  </si>
  <si>
    <t>Patcairngreen</t>
  </si>
  <si>
    <t>Soutra</t>
  </si>
  <si>
    <t>St Fergus</t>
  </si>
  <si>
    <t>Stranraer</t>
  </si>
  <si>
    <t>Wales and West utilities Ltd</t>
  </si>
  <si>
    <t>Evesham</t>
  </si>
  <si>
    <t>Ross on WYE</t>
  </si>
  <si>
    <t>Fiddington</t>
  </si>
  <si>
    <t>Littleton Drew</t>
  </si>
  <si>
    <t>Cirencester</t>
  </si>
  <si>
    <t>Easton Grey</t>
  </si>
  <si>
    <t>Seabank</t>
  </si>
  <si>
    <t>Pucklechurch</t>
  </si>
  <si>
    <t>Ilchester</t>
  </si>
  <si>
    <t>Aylesbeare</t>
  </si>
  <si>
    <t>Kenn</t>
  </si>
  <si>
    <t>Coffinswell</t>
  </si>
  <si>
    <t>Choakford</t>
  </si>
  <si>
    <t>Gilwern</t>
  </si>
  <si>
    <t>Dowlais</t>
  </si>
  <si>
    <t>Dyffryn</t>
  </si>
  <si>
    <t>Maelor</t>
  </si>
  <si>
    <t>NGGD East of England</t>
  </si>
  <si>
    <t>NGGD London</t>
  </si>
  <si>
    <t>NGGD North West</t>
  </si>
  <si>
    <t>NGGD West Midlands</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</si>
  <si>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</si>
  <si>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</si>
  <si>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</si>
  <si>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</si>
  <si>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</si>
  <si>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</si>
  <si>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</si>
  <si>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</si>
  <si>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</si>
  <si>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GRPIF 2013</t>
  </si>
  <si>
    <t>GRPIF 2014</t>
  </si>
  <si>
    <t>GRPIF 2015</t>
  </si>
  <si>
    <t>GRPIF 2016</t>
  </si>
  <si>
    <t>GRPIF 2017</t>
  </si>
  <si>
    <t>GRPIF 2018</t>
  </si>
  <si>
    <t>GRPIF 2019</t>
  </si>
  <si>
    <t>GRPIF 2020</t>
  </si>
  <si>
    <t>GRPIF 2012</t>
  </si>
  <si>
    <t>Retail price index forecast growth rate (by calender year)</t>
  </si>
  <si>
    <t>GRPIF 2021</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</si>
  <si>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</si>
  <si>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</si>
  <si>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</si>
  <si>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</si>
  <si>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</si>
  <si>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</si>
  <si>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</si>
  <si>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</si>
  <si>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</si>
  <si>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Reconciliation to Regulatory Accounts</t>
  </si>
  <si>
    <t>Total Revenue from Regulatory Accounts stated in £m</t>
  </si>
  <si>
    <t>cells containing formula</t>
  </si>
  <si>
    <t>Time convension on worksheets</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</si>
  <si>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</si>
  <si>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</si>
  <si>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Time convension</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</si>
  <si>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</si>
  <si>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</si>
  <si>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</si>
  <si>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</si>
  <si>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</si>
  <si>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</si>
  <si>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</si>
  <si>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</si>
  <si>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</si>
  <si>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</si>
  <si>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</si>
  <si>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PUt</t>
  </si>
  <si>
    <t>2010/11</t>
  </si>
  <si>
    <t>2012/13</t>
  </si>
  <si>
    <t>2011/12</t>
  </si>
  <si>
    <t>Regulatory year start date</t>
  </si>
  <si>
    <t>Regulatory year end date</t>
  </si>
  <si>
    <t xml:space="preserve">The information contained in this sheet are made up for demonstration purposes only </t>
  </si>
  <si>
    <t>DN offtake node</t>
  </si>
  <si>
    <t>Regulatory year</t>
  </si>
  <si>
    <t>2020/2021</t>
  </si>
  <si>
    <t>Exit Zone</t>
  </si>
  <si>
    <t>RPIAt-2</t>
  </si>
  <si>
    <t>SEt-2</t>
  </si>
  <si>
    <t xml:space="preserve">Positive adjustment as a result of stakeholder engagement </t>
  </si>
  <si>
    <t>SBt1</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</si>
  <si>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</si>
  <si>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</si>
  <si>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</si>
  <si>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</si>
  <si>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</si>
  <si>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GDN NAME</t>
  </si>
  <si>
    <t>Company name</t>
  </si>
  <si>
    <t xml:space="preserve"> 20xx</t>
  </si>
  <si>
    <t>Regulatory Year</t>
  </si>
  <si>
    <t xml:space="preserve">actual leakage volume </t>
  </si>
  <si>
    <t>GWh/d</t>
  </si>
  <si>
    <t>EA1</t>
  </si>
  <si>
    <t>WM1</t>
  </si>
  <si>
    <t>EA2</t>
  </si>
  <si>
    <t>EA3</t>
  </si>
  <si>
    <t>EA4</t>
  </si>
  <si>
    <t>EM1</t>
  </si>
  <si>
    <t>EM2</t>
  </si>
  <si>
    <t>EM3</t>
  </si>
  <si>
    <t>EM4</t>
  </si>
  <si>
    <t>NT1</t>
  </si>
  <si>
    <t>NT2</t>
  </si>
  <si>
    <t>NT3</t>
  </si>
  <si>
    <t>Exit zone</t>
  </si>
  <si>
    <t>NW1</t>
  </si>
  <si>
    <t>NW2</t>
  </si>
  <si>
    <t>WM2</t>
  </si>
  <si>
    <t>WM3</t>
  </si>
  <si>
    <t>NO1</t>
  </si>
  <si>
    <t>NO2</t>
  </si>
  <si>
    <t>NE1</t>
  </si>
  <si>
    <t>NE2</t>
  </si>
  <si>
    <t>SO2</t>
  </si>
  <si>
    <t>SO1</t>
  </si>
  <si>
    <t>SE1</t>
  </si>
  <si>
    <t>SE2</t>
  </si>
  <si>
    <t>SC01</t>
  </si>
  <si>
    <t>SC02</t>
  </si>
  <si>
    <t>SC04</t>
  </si>
  <si>
    <t>SW1</t>
  </si>
  <si>
    <t>SW2</t>
  </si>
  <si>
    <t>SW3</t>
  </si>
  <si>
    <t>WA2</t>
  </si>
  <si>
    <t>WA1</t>
  </si>
  <si>
    <t>License Fee Payment</t>
  </si>
  <si>
    <t>Actual business rate charge</t>
  </si>
  <si>
    <t>Pension Deficit Charge payment</t>
  </si>
  <si>
    <t>Pension Deficit Charge allowance</t>
  </si>
  <si>
    <t>Maximum distribution network transportation activity revenue</t>
  </si>
  <si>
    <t>LBt,1</t>
  </si>
  <si>
    <t>LVt,1</t>
  </si>
  <si>
    <t>Indexation where t=1, n=1</t>
  </si>
  <si>
    <t>Basic Information inputs are populated by Ofgem</t>
  </si>
  <si>
    <t>Total OPt-2,i = LBt-2,i-LVt-2,i</t>
  </si>
  <si>
    <t>Total SOPt-2,i = SBt-2,i-ASVt-2,i</t>
  </si>
  <si>
    <t>2009/10</t>
  </si>
  <si>
    <t xml:space="preserve">The information contained in this sheet is made up for demonstration purposes only </t>
  </si>
  <si>
    <t>USE THE DROPDOWN BOX BELOW TO SELECT WHAT TYPE OF DATA INPUT</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</si>
  <si>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</si>
  <si>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</si>
  <si>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</si>
  <si>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</si>
  <si>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</si>
  <si>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</si>
  <si>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</si>
  <si>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</si>
  <si>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</si>
  <si>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</si>
  <si>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</si>
  <si>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</si>
  <si>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</si>
  <si>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</si>
  <si>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</si>
  <si>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</si>
  <si>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</si>
  <si>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</si>
  <si>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</si>
  <si>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</si>
  <si>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</si>
  <si>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</si>
  <si>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</si>
  <si>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</si>
  <si>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</si>
  <si>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</si>
  <si>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</si>
  <si>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</si>
  <si>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</si>
  <si>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</si>
  <si>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</si>
  <si>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</si>
  <si>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</si>
  <si>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</si>
  <si>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</si>
  <si>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</si>
  <si>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</si>
  <si>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</si>
  <si>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</si>
  <si>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</si>
  <si>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</si>
  <si>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</si>
  <si>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</si>
  <si>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</si>
  <si>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</si>
  <si>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</si>
  <si>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</si>
  <si>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</si>
  <si>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</si>
  <si>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</si>
  <si>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</si>
  <si>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</si>
  <si>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</si>
  <si>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</si>
  <si>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</si>
  <si>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</si>
  <si>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</si>
  <si>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</si>
  <si>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</si>
  <si>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</si>
  <si>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</si>
  <si>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</si>
  <si>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</si>
  <si>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</si>
  <si>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</si>
  <si>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</si>
  <si>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</si>
  <si>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</si>
  <si>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</si>
  <si>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</si>
  <si>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</si>
  <si>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</si>
  <si>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</si>
  <si>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</si>
  <si>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</si>
  <si>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</si>
  <si>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</si>
  <si>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</si>
  <si>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</si>
  <si>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</si>
  <si>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</si>
  <si>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</si>
  <si>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</si>
  <si>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</si>
  <si>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</si>
  <si>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</si>
  <si>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</si>
  <si>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</si>
  <si>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</si>
  <si>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</si>
  <si>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</si>
  <si>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</si>
  <si>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</si>
  <si>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</si>
  <si>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</si>
  <si>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</si>
  <si>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</si>
  <si>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</si>
  <si>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</si>
  <si>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</si>
  <si>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</si>
  <si>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</si>
  <si>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</si>
  <si>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</si>
  <si>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</si>
  <si>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</si>
  <si>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</si>
  <si>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</si>
  <si>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</si>
  <si>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</si>
  <si>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</si>
  <si>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</si>
  <si>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</si>
  <si>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</si>
  <si>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</si>
  <si>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</si>
  <si>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</si>
  <si>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</si>
  <si>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</si>
  <si>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</si>
  <si>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</si>
  <si>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</si>
  <si>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</si>
  <si>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</si>
  <si>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</si>
  <si>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</si>
  <si>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</si>
  <si>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Shrinkage allowance costas in APP 1 SC1F;</t>
  </si>
  <si>
    <t xml:space="preserve">Correction term revenue adjustment </t>
  </si>
  <si>
    <r>
      <t>Scaling factor applied to DRS</t>
    </r>
    <r>
      <rPr>
        <vertAlign val="subscript"/>
        <sz val="10"/>
        <color theme="1"/>
        <rFont val="Verdana"/>
        <family val="2"/>
      </rPr>
      <t>t</t>
    </r>
    <r>
      <rPr>
        <sz val="10"/>
        <color theme="1"/>
        <rFont val="Verdana"/>
        <family val="2"/>
      </rPr>
      <t xml:space="preserve"> </t>
    </r>
  </si>
  <si>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</si>
  <si>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</si>
  <si>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</si>
  <si>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</si>
  <si>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</si>
  <si>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</si>
  <si>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</si>
  <si>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</si>
  <si>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</si>
  <si>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</si>
  <si>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</si>
  <si>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</si>
  <si>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</si>
  <si>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</si>
  <si>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</si>
  <si>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</si>
  <si>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</si>
  <si>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</si>
  <si>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</si>
  <si>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</si>
  <si>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</si>
  <si>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</si>
  <si>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</si>
  <si>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</si>
  <si>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</si>
  <si>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</si>
  <si>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</si>
  <si>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</si>
  <si>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</si>
  <si>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</si>
  <si>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</si>
  <si>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</si>
  <si>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</si>
  <si>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</si>
  <si>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</si>
  <si>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</si>
  <si>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</si>
  <si>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</si>
  <si>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</si>
  <si>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</si>
  <si>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</si>
  <si>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</si>
  <si>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</si>
  <si>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</si>
  <si>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</si>
  <si>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</si>
  <si>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</si>
  <si>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</si>
  <si>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</si>
  <si>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</si>
  <si>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</si>
  <si>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</si>
  <si>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</si>
  <si>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</si>
  <si>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</si>
  <si>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</si>
  <si>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</si>
  <si>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</si>
  <si>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</si>
  <si>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</si>
  <si>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</si>
  <si>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</si>
  <si>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</si>
  <si>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</si>
  <si>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</si>
  <si>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</si>
  <si>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</si>
  <si>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</si>
  <si>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</si>
  <si>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</si>
  <si>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</si>
  <si>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</si>
  <si>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</si>
  <si>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</si>
  <si>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</si>
  <si>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</si>
  <si>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</si>
  <si>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</si>
  <si>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</si>
  <si>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</si>
  <si>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</si>
  <si>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</si>
  <si>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</si>
  <si>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</si>
  <si>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</si>
  <si>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</si>
  <si>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</si>
  <si>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</si>
  <si>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</si>
  <si>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</si>
  <si>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</si>
  <si>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</si>
  <si>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</si>
  <si>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</si>
  <si>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</si>
  <si>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</si>
  <si>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</si>
  <si>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</si>
  <si>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</si>
  <si>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</si>
  <si>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</si>
  <si>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</si>
  <si>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</si>
  <si>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</si>
  <si>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</si>
  <si>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</si>
  <si>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</si>
  <si>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</si>
  <si>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</si>
  <si>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</si>
  <si>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</si>
  <si>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</si>
  <si>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</si>
  <si>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</si>
  <si>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</si>
  <si>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</si>
  <si>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</si>
  <si>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</si>
  <si>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</si>
  <si>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</si>
  <si>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</si>
  <si>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</si>
  <si>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</si>
  <si>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</si>
  <si>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</si>
  <si>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</si>
  <si>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</si>
  <si>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</si>
  <si>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</si>
  <si>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</si>
  <si>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</si>
  <si>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</si>
  <si>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</si>
  <si>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</si>
  <si>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</si>
  <si>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</si>
  <si>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</si>
  <si>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</si>
  <si>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</si>
  <si>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</si>
  <si>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</si>
  <si>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t>RPI indices (1 + inflation)</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</si>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</sst>
</file>

<file path=xl/styles.xml><?xml version="1.0" encoding="utf-8"?>
<styleSheet xmlns="http://schemas.openxmlformats.org/spreadsheetml/2006/main">
  <numFmts count="25">
    <numFmt numFmtId="43" formatCode="_-* #,##0.00_-;\-* #,##0.00_-;_-* &quot;-&quot;??_-;_-@_-"/>
    <numFmt numFmtId="164" formatCode="_-* #,##0.00\ _D_M_-;\-* #,##0.00\ _D_M_-;_-* &quot;-&quot;??\ _D_M_-;_-@_-"/>
    <numFmt numFmtId="165" formatCode="#,##0.00;[Red]\-#,##0.00;0.00"/>
    <numFmt numFmtId="166" formatCode="#,##0.00;[Red]\-#,##0.00;\-"/>
    <numFmt numFmtId="167" formatCode="0.0%"/>
    <numFmt numFmtId="168" formatCode="_-* #,##0.0_-;\-* #,##0.0_-;_-* &quot;-&quot;??_-;_-@_-"/>
    <numFmt numFmtId="169" formatCode="#,##0.00_ ;\-#,##0.00\ "/>
    <numFmt numFmtId="170" formatCode="#,##0.000_ ;\-#,##0.000\ "/>
    <numFmt numFmtId="171" formatCode="#,##0_ ;\-#,##0\ "/>
    <numFmt numFmtId="172" formatCode="#,##0.000"/>
    <numFmt numFmtId="173" formatCode="_-* #,##0_-;\-* #,##0_-;_-* &quot;-&quot;??_-;_-@_-"/>
    <numFmt numFmtId="174" formatCode="d/m/yy;@"/>
    <numFmt numFmtId="175" formatCode="0.000"/>
    <numFmt numFmtId="176" formatCode="0.0000"/>
    <numFmt numFmtId="177" formatCode="_-* #,##0.0000_-;\-* #,##0.0000_-;_-* &quot;-&quot;??_-;_-@_-"/>
    <numFmt numFmtId="178" formatCode="#,##0.0_ ;[Red]\-#,##0.0\ "/>
    <numFmt numFmtId="179" formatCode="#,##0_ ;[Red]\-#,##0\ "/>
    <numFmt numFmtId="180" formatCode="#,##0.00;[Red]\-#,##0.00;&quot;-&quot;"/>
    <numFmt numFmtId="181" formatCode="0.0"/>
    <numFmt numFmtId="182" formatCode="#,##0.000_ ;[Red]\-#,##0.000\ "/>
    <numFmt numFmtId="183" formatCode="#,##0.0_ ;\-#,##0.0\ "/>
    <numFmt numFmtId="184" formatCode="0.00000000"/>
    <numFmt numFmtId="185" formatCode="#,##0.00_ ;[Red]\-#,##0.00\ "/>
    <numFmt numFmtId="186" formatCode="_-* #,##0.000_-;\-* #,##0.000_-;_-* &quot;-&quot;??_-;_-@_-"/>
    <numFmt numFmtId="187" formatCode="#,##0.000;[Red]\-#,##0.000;0.000"/>
  </numFmts>
  <fonts count="74">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b/>
      <sz val="11"/>
      <color indexed="8"/>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u/>
      <sz val="11"/>
      <name val="Verdana"/>
      <family val="2"/>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sz val="10"/>
      <color theme="1"/>
      <name val="Times New Roman"/>
      <family val="1"/>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s>
  <fills count="47">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79">
    <xf numFmtId="0" fontId="0" fillId="0" borderId="0"/>
    <xf numFmtId="0" fontId="2" fillId="0" borderId="0"/>
    <xf numFmtId="0" fontId="3" fillId="0" borderId="0"/>
    <xf numFmtId="0" fontId="2" fillId="0" borderId="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9" fillId="0" borderId="0" applyNumberFormat="0" applyFill="0" applyBorder="0" applyAlignment="0" applyProtection="0">
      <alignment vertical="top"/>
      <protection locked="0"/>
    </xf>
    <xf numFmtId="43" fontId="31" fillId="0" borderId="0" applyFont="0" applyFill="0" applyBorder="0" applyAlignment="0" applyProtection="0"/>
    <xf numFmtId="0" fontId="41" fillId="0" borderId="0"/>
    <xf numFmtId="0" fontId="42" fillId="0" borderId="0"/>
  </cellStyleXfs>
  <cellXfs count="657">
    <xf numFmtId="0" fontId="0" fillId="0" borderId="0" xfId="0"/>
    <xf numFmtId="0" fontId="15" fillId="35" borderId="0" xfId="0" applyFont="1" applyFill="1" applyBorder="1" applyAlignment="1" applyProtection="1">
      <alignment vertical="center" wrapText="1"/>
    </xf>
    <xf numFmtId="165" fontId="15" fillId="37" borderId="1" xfId="0" applyNumberFormat="1" applyFont="1" applyFill="1" applyBorder="1" applyAlignment="1" applyProtection="1">
      <alignment horizontal="center"/>
    </xf>
    <xf numFmtId="0" fontId="24" fillId="35" borderId="0" xfId="0" applyFont="1" applyFill="1"/>
    <xf numFmtId="0" fontId="0" fillId="35" borderId="0" xfId="0" applyFont="1" applyFill="1"/>
    <xf numFmtId="0" fontId="0" fillId="35" borderId="0" xfId="0" applyFont="1" applyFill="1" applyAlignment="1">
      <alignment horizontal="center"/>
    </xf>
    <xf numFmtId="0" fontId="0" fillId="0" borderId="0" xfId="0" applyFont="1"/>
    <xf numFmtId="0" fontId="0" fillId="0" borderId="0" xfId="0" applyFont="1" applyAlignment="1">
      <alignment horizontal="center"/>
    </xf>
    <xf numFmtId="0" fontId="24" fillId="35" borderId="0" xfId="0" applyFont="1" applyFill="1" applyAlignment="1">
      <alignment horizontal="center"/>
    </xf>
    <xf numFmtId="165" fontId="15" fillId="35" borderId="0" xfId="0" applyNumberFormat="1" applyFont="1" applyFill="1" applyBorder="1" applyAlignment="1" applyProtection="1">
      <alignment horizontal="center"/>
    </xf>
    <xf numFmtId="165" fontId="15" fillId="37" borderId="1" xfId="0" applyNumberFormat="1" applyFont="1" applyFill="1" applyBorder="1" applyAlignment="1" applyProtection="1">
      <alignment horizontal="left"/>
    </xf>
    <xf numFmtId="165" fontId="15" fillId="37" borderId="1" xfId="0" quotePrefix="1" applyNumberFormat="1" applyFont="1" applyFill="1" applyBorder="1" applyAlignment="1" applyProtection="1">
      <alignment horizontal="center"/>
    </xf>
    <xf numFmtId="0" fontId="15" fillId="35" borderId="0" xfId="0" applyFont="1" applyFill="1" applyAlignment="1" applyProtection="1">
      <alignment vertical="top"/>
    </xf>
    <xf numFmtId="0" fontId="0" fillId="35" borderId="0" xfId="0" applyFont="1" applyFill="1" applyAlignment="1" applyProtection="1">
      <alignment vertical="top"/>
    </xf>
    <xf numFmtId="0" fontId="15" fillId="35" borderId="0" xfId="0" applyFont="1" applyFill="1" applyAlignment="1" applyProtection="1">
      <alignment vertical="top" wrapText="1"/>
    </xf>
    <xf numFmtId="0" fontId="15" fillId="35" borderId="0" xfId="0" applyFont="1" applyFill="1" applyBorder="1" applyAlignment="1" applyProtection="1">
      <alignment horizontal="center" vertical="top"/>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166" fontId="15" fillId="36" borderId="1" xfId="72" applyNumberFormat="1" applyFont="1" applyFill="1" applyBorder="1" applyAlignment="1" applyProtection="1">
      <alignment horizontal="center" vertical="center"/>
      <protection locked="0"/>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14" fontId="15" fillId="37" borderId="1" xfId="0" applyNumberFormat="1" applyFont="1" applyFill="1" applyBorder="1" applyAlignment="1" applyProtection="1">
      <alignment horizontal="center"/>
    </xf>
    <xf numFmtId="0" fontId="34" fillId="35" borderId="0" xfId="0" applyFont="1" applyFill="1"/>
    <xf numFmtId="0" fontId="34" fillId="35" borderId="0" xfId="0" applyFont="1" applyFill="1" applyAlignment="1">
      <alignment horizontal="center"/>
    </xf>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6"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43"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4" fillId="0" borderId="1" xfId="0" applyFont="1" applyFill="1" applyBorder="1"/>
    <xf numFmtId="0" fontId="4" fillId="0" borderId="1" xfId="0" applyFont="1" applyFill="1" applyBorder="1" applyAlignment="1">
      <alignment wrapText="1"/>
    </xf>
    <xf numFmtId="0" fontId="0" fillId="42" borderId="0" xfId="0" applyFont="1" applyFill="1" applyBorder="1" applyAlignment="1" applyProtection="1">
      <alignment horizontal="center" vertical="top"/>
    </xf>
    <xf numFmtId="166" fontId="15" fillId="42" borderId="0" xfId="0" applyNumberFormat="1" applyFont="1" applyFill="1" applyBorder="1" applyAlignment="1" applyProtection="1">
      <alignment horizontal="center" vertical="top"/>
    </xf>
    <xf numFmtId="0" fontId="1" fillId="0" borderId="0" xfId="0" applyFont="1" applyBorder="1"/>
    <xf numFmtId="0" fontId="15" fillId="42" borderId="0" xfId="0" applyFont="1" applyFill="1" applyBorder="1"/>
    <xf numFmtId="0" fontId="47" fillId="40" borderId="0" xfId="0" applyFont="1" applyFill="1"/>
    <xf numFmtId="0" fontId="40" fillId="40" borderId="0" xfId="0" applyFont="1" applyFill="1"/>
    <xf numFmtId="0" fontId="35" fillId="40" borderId="0" xfId="0" applyFont="1" applyFill="1"/>
    <xf numFmtId="0" fontId="48" fillId="0" borderId="0" xfId="0" applyFont="1" applyFill="1" applyBorder="1"/>
    <xf numFmtId="14" fontId="30" fillId="0" borderId="0" xfId="0" applyNumberFormat="1" applyFont="1"/>
    <xf numFmtId="0" fontId="26" fillId="0" borderId="0" xfId="0" applyFont="1" applyAlignment="1" applyProtection="1">
      <alignment horizontal="right"/>
    </xf>
    <xf numFmtId="14" fontId="40" fillId="0" borderId="0" xfId="0" applyNumberFormat="1" applyFont="1" applyFill="1" applyBorder="1"/>
    <xf numFmtId="14" fontId="30" fillId="0" borderId="0" xfId="0" applyNumberFormat="1" applyFont="1" applyAlignment="1"/>
    <xf numFmtId="0" fontId="40" fillId="0" borderId="0" xfId="0" applyFont="1" applyFill="1" applyBorder="1"/>
    <xf numFmtId="165" fontId="15" fillId="42" borderId="0" xfId="0" applyNumberFormat="1" applyFont="1" applyFill="1" applyBorder="1" applyAlignment="1" applyProtection="1">
      <alignment horizontal="center"/>
    </xf>
    <xf numFmtId="0" fontId="15" fillId="42" borderId="0" xfId="3" applyFont="1" applyFill="1" applyBorder="1" applyAlignment="1">
      <alignment horizontal="left"/>
    </xf>
    <xf numFmtId="0" fontId="43" fillId="42" borderId="0" xfId="3" applyFont="1" applyFill="1" applyBorder="1"/>
    <xf numFmtId="175" fontId="43" fillId="42" borderId="0" xfId="3" applyNumberFormat="1" applyFont="1" applyFill="1" applyBorder="1"/>
    <xf numFmtId="175" fontId="43" fillId="42" borderId="0" xfId="78" applyNumberFormat="1" applyFont="1" applyFill="1" applyBorder="1" applyAlignment="1" applyProtection="1">
      <alignment horizontal="right"/>
    </xf>
    <xf numFmtId="175" fontId="43" fillId="42" borderId="0" xfId="4" applyNumberFormat="1" applyFont="1" applyFill="1" applyBorder="1" applyAlignment="1" applyProtection="1">
      <alignment horizontal="right"/>
    </xf>
    <xf numFmtId="175" fontId="44" fillId="42" borderId="0" xfId="78" applyNumberFormat="1" applyFont="1" applyFill="1" applyBorder="1" applyAlignment="1" applyProtection="1">
      <alignment horizontal="right"/>
    </xf>
    <xf numFmtId="172" fontId="43" fillId="42" borderId="0" xfId="78" applyNumberFormat="1" applyFont="1" applyFill="1" applyBorder="1" applyAlignment="1" applyProtection="1">
      <alignment horizontal="right"/>
    </xf>
    <xf numFmtId="172" fontId="43"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3" fillId="42" borderId="0" xfId="78" applyFont="1" applyFill="1" applyBorder="1" applyProtection="1"/>
    <xf numFmtId="175" fontId="43" fillId="42" borderId="0" xfId="78" applyNumberFormat="1" applyFont="1" applyFill="1" applyBorder="1" applyAlignment="1" applyProtection="1">
      <alignment horizontal="right" wrapText="1"/>
      <protection locked="0"/>
    </xf>
    <xf numFmtId="0" fontId="45" fillId="42" borderId="0" xfId="78" applyFont="1" applyFill="1" applyBorder="1" applyProtection="1"/>
    <xf numFmtId="0" fontId="44" fillId="42" borderId="0" xfId="78" applyFont="1" applyFill="1" applyBorder="1" applyProtection="1"/>
    <xf numFmtId="172" fontId="43" fillId="42" borderId="0" xfId="3" applyNumberFormat="1" applyFont="1" applyFill="1" applyBorder="1"/>
    <xf numFmtId="0" fontId="15" fillId="0" borderId="0" xfId="78" applyFont="1" applyBorder="1" applyProtection="1"/>
    <xf numFmtId="172"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7" xfId="0" applyFont="1" applyFill="1" applyBorder="1"/>
    <xf numFmtId="0" fontId="4" fillId="42" borderId="17" xfId="0" applyFont="1" applyFill="1" applyBorder="1"/>
    <xf numFmtId="0" fontId="4" fillId="42" borderId="16" xfId="0" applyFont="1" applyFill="1" applyBorder="1"/>
    <xf numFmtId="0" fontId="4" fillId="42" borderId="14" xfId="0" applyFont="1" applyFill="1" applyBorder="1"/>
    <xf numFmtId="0" fontId="1" fillId="42" borderId="0"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43" borderId="1" xfId="0" applyFont="1" applyFill="1" applyBorder="1" applyAlignment="1">
      <alignment horizontal="center" vertical="center"/>
    </xf>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 fillId="42" borderId="0" xfId="0" applyFont="1" applyFill="1" applyBorder="1" applyAlignment="1" applyProtection="1">
      <alignment horizontal="center" vertical="center"/>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5" fontId="15" fillId="41" borderId="1" xfId="0" applyNumberFormat="1" applyFont="1" applyFill="1" applyBorder="1" applyAlignment="1" applyProtection="1">
      <alignment horizontal="center"/>
    </xf>
    <xf numFmtId="178" fontId="15" fillId="41" borderId="1" xfId="0" applyNumberFormat="1" applyFont="1" applyFill="1" applyBorder="1" applyAlignment="1" applyProtection="1">
      <alignment horizontal="center"/>
    </xf>
    <xf numFmtId="0" fontId="26" fillId="40" borderId="0" xfId="0" applyFont="1" applyFill="1" applyAlignment="1">
      <alignment vertical="top"/>
    </xf>
    <xf numFmtId="0" fontId="4" fillId="40" borderId="0" xfId="0" applyFont="1" applyFill="1" applyAlignment="1">
      <alignment vertical="top"/>
    </xf>
    <xf numFmtId="0" fontId="24" fillId="35" borderId="0" xfId="0" applyFont="1" applyFill="1" applyAlignment="1" applyProtection="1">
      <alignment vertical="top"/>
    </xf>
    <xf numFmtId="0" fontId="15" fillId="0" borderId="0" xfId="0" applyFont="1" applyAlignment="1" applyProtection="1">
      <alignment vertical="top"/>
    </xf>
    <xf numFmtId="0" fontId="33" fillId="35" borderId="14" xfId="0" applyFont="1" applyFill="1" applyBorder="1" applyAlignment="1" applyProtection="1">
      <alignment vertical="top"/>
    </xf>
    <xf numFmtId="0" fontId="26" fillId="35" borderId="0" xfId="0" applyFont="1" applyFill="1" applyBorder="1" applyAlignment="1" applyProtection="1">
      <alignment vertical="top"/>
    </xf>
    <xf numFmtId="0" fontId="33" fillId="35" borderId="0" xfId="0" applyFont="1" applyFill="1" applyAlignment="1" applyProtection="1">
      <alignment vertical="top"/>
    </xf>
    <xf numFmtId="165" fontId="15" fillId="39" borderId="19" xfId="71" applyNumberFormat="1" applyFont="1" applyFill="1" applyBorder="1" applyAlignment="1" applyProtection="1">
      <alignment horizontal="center" vertical="top"/>
    </xf>
    <xf numFmtId="165" fontId="15" fillId="36" borderId="20" xfId="72" applyNumberFormat="1" applyFont="1" applyFill="1" applyBorder="1" applyAlignment="1" applyProtection="1">
      <alignment horizontal="center" vertical="top"/>
    </xf>
    <xf numFmtId="165" fontId="15" fillId="37" borderId="21" xfId="0" applyNumberFormat="1" applyFont="1" applyFill="1" applyBorder="1" applyAlignment="1" applyProtection="1">
      <alignment horizontal="center" vertical="top"/>
    </xf>
    <xf numFmtId="165" fontId="32" fillId="38" borderId="1" xfId="0" applyNumberFormat="1" applyFont="1" applyFill="1" applyBorder="1" applyAlignment="1" applyProtection="1">
      <alignment horizontal="center" vertical="top"/>
    </xf>
    <xf numFmtId="165" fontId="15" fillId="41" borderId="22" xfId="0" applyNumberFormat="1" applyFont="1" applyFill="1" applyBorder="1" applyAlignment="1" applyProtection="1">
      <alignment horizontal="center" vertical="top"/>
    </xf>
    <xf numFmtId="168" fontId="0" fillId="44" borderId="1" xfId="0" applyNumberFormat="1" applyFont="1" applyFill="1" applyBorder="1" applyAlignment="1">
      <alignment vertical="top"/>
    </xf>
    <xf numFmtId="0" fontId="39" fillId="0" borderId="0" xfId="75" applyAlignment="1" applyProtection="1">
      <alignment vertical="top"/>
    </xf>
    <xf numFmtId="0" fontId="15" fillId="42" borderId="0" xfId="0" applyFont="1" applyFill="1" applyAlignment="1" applyProtection="1">
      <alignment vertical="top"/>
    </xf>
    <xf numFmtId="0" fontId="15" fillId="35" borderId="7" xfId="0" applyFont="1" applyFill="1" applyBorder="1" applyAlignment="1" applyProtection="1">
      <alignment vertical="center" wrapText="1"/>
    </xf>
    <xf numFmtId="0" fontId="15" fillId="35" borderId="14" xfId="0" applyFont="1" applyFill="1" applyBorder="1" applyAlignment="1" applyProtection="1">
      <alignment vertical="center" wrapText="1"/>
    </xf>
    <xf numFmtId="0" fontId="15" fillId="35" borderId="15" xfId="0" applyFont="1" applyFill="1" applyBorder="1" applyAlignment="1" applyProtection="1">
      <alignment vertical="center" wrapText="1"/>
    </xf>
    <xf numFmtId="0" fontId="15" fillId="35" borderId="18" xfId="0" applyFont="1" applyFill="1" applyBorder="1" applyAlignment="1" applyProtection="1">
      <alignment vertical="center" wrapText="1"/>
    </xf>
    <xf numFmtId="0" fontId="15" fillId="35" borderId="6" xfId="0" applyFont="1" applyFill="1" applyBorder="1" applyAlignment="1" applyProtection="1">
      <alignment vertical="center" wrapText="1"/>
    </xf>
    <xf numFmtId="0" fontId="46" fillId="35" borderId="0" xfId="0" applyFont="1" applyFill="1" applyAlignment="1" applyProtection="1">
      <alignment vertical="top"/>
    </xf>
    <xf numFmtId="0" fontId="26" fillId="0" borderId="14" xfId="0" applyFont="1" applyBorder="1" applyAlignment="1" applyProtection="1">
      <alignment vertical="top"/>
    </xf>
    <xf numFmtId="0" fontId="4" fillId="0" borderId="0" xfId="0" applyFont="1" applyAlignment="1" applyProtection="1">
      <alignment vertical="top"/>
    </xf>
    <xf numFmtId="0" fontId="15" fillId="42" borderId="0" xfId="0" applyFont="1" applyFill="1" applyBorder="1" applyProtection="1"/>
    <xf numFmtId="0" fontId="15" fillId="42" borderId="0" xfId="0" applyFont="1" applyFill="1" applyBorder="1" applyAlignment="1" applyProtection="1">
      <alignment wrapText="1"/>
    </xf>
    <xf numFmtId="0" fontId="10" fillId="42" borderId="0" xfId="0" applyFont="1" applyFill="1" applyBorder="1"/>
    <xf numFmtId="0" fontId="10" fillId="42" borderId="0" xfId="0" applyFont="1" applyFill="1" applyBorder="1" applyAlignment="1">
      <alignment wrapText="1"/>
    </xf>
    <xf numFmtId="0" fontId="15" fillId="42" borderId="0" xfId="3" applyFont="1" applyFill="1" applyBorder="1"/>
    <xf numFmtId="0" fontId="10" fillId="40" borderId="9" xfId="0" applyFont="1" applyFill="1" applyBorder="1"/>
    <xf numFmtId="182" fontId="15" fillId="41" borderId="1" xfId="0" applyNumberFormat="1" applyFont="1" applyFill="1" applyBorder="1" applyAlignment="1" applyProtection="1">
      <alignment horizontal="center"/>
    </xf>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10" fontId="15" fillId="41" borderId="1" xfId="0" applyNumberFormat="1" applyFont="1" applyFill="1" applyBorder="1" applyAlignment="1" applyProtection="1">
      <alignment horizontal="center"/>
    </xf>
    <xf numFmtId="0" fontId="15" fillId="42" borderId="0" xfId="3" applyFont="1" applyFill="1" applyBorder="1" applyAlignment="1">
      <alignment horizontal="center"/>
    </xf>
    <xf numFmtId="167" fontId="15" fillId="41" borderId="1" xfId="0" applyNumberFormat="1" applyFont="1" applyFill="1" applyBorder="1" applyAlignment="1" applyProtection="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15" fillId="2" borderId="1" xfId="0" applyFont="1" applyFill="1" applyBorder="1" applyAlignment="1" applyProtection="1">
      <alignment horizontal="centerContinuous" vertical="center" wrapText="1"/>
    </xf>
    <xf numFmtId="0" fontId="52" fillId="42" borderId="0" xfId="0" applyFont="1" applyFill="1" applyBorder="1" applyAlignment="1">
      <alignment horizontal="left"/>
    </xf>
    <xf numFmtId="172" fontId="4" fillId="42" borderId="0" xfId="0" applyNumberFormat="1" applyFont="1" applyFill="1" applyBorder="1"/>
    <xf numFmtId="172" fontId="26" fillId="42" borderId="0" xfId="0" applyNumberFormat="1" applyFont="1" applyFill="1" applyBorder="1"/>
    <xf numFmtId="14" fontId="26" fillId="42" borderId="0" xfId="0" applyNumberFormat="1" applyFont="1" applyFill="1" applyBorder="1"/>
    <xf numFmtId="0" fontId="26" fillId="42" borderId="0" xfId="0" applyFont="1" applyFill="1" applyBorder="1" applyAlignment="1">
      <alignment horizontal="left"/>
    </xf>
    <xf numFmtId="0" fontId="26" fillId="42" borderId="0" xfId="0" applyFont="1" applyFill="1" applyBorder="1" applyAlignment="1">
      <alignment horizontal="center"/>
    </xf>
    <xf numFmtId="172" fontId="40" fillId="42" borderId="0" xfId="76" applyNumberFormat="1" applyFont="1" applyFill="1" applyBorder="1"/>
    <xf numFmtId="173" fontId="40" fillId="42" borderId="0" xfId="76" applyNumberFormat="1" applyFont="1" applyFill="1" applyBorder="1"/>
    <xf numFmtId="17" fontId="4" fillId="0" borderId="1" xfId="0" applyNumberFormat="1" applyFont="1" applyFill="1" applyBorder="1"/>
    <xf numFmtId="0" fontId="26" fillId="40" borderId="23" xfId="0" applyFont="1" applyFill="1" applyBorder="1"/>
    <xf numFmtId="0" fontId="26" fillId="40" borderId="12" xfId="0" applyFont="1" applyFill="1" applyBorder="1"/>
    <xf numFmtId="0" fontId="4" fillId="40" borderId="25" xfId="0" applyFont="1" applyFill="1" applyBorder="1"/>
    <xf numFmtId="0" fontId="26" fillId="40" borderId="0" xfId="0" applyFont="1" applyFill="1" applyBorder="1" applyAlignment="1">
      <alignment horizontal="left"/>
    </xf>
    <xf numFmtId="0" fontId="4" fillId="40" borderId="2" xfId="0" applyFont="1" applyFill="1" applyBorder="1"/>
    <xf numFmtId="0" fontId="4" fillId="40" borderId="3" xfId="0" applyFont="1" applyFill="1" applyBorder="1"/>
    <xf numFmtId="177" fontId="4" fillId="42" borderId="0" xfId="76" applyNumberFormat="1" applyFont="1" applyFill="1" applyBorder="1" applyProtection="1">
      <protection locked="0"/>
    </xf>
    <xf numFmtId="173"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9" fillId="0" borderId="1" xfId="0" applyFont="1" applyBorder="1"/>
    <xf numFmtId="174" fontId="26" fillId="0" borderId="1" xfId="0" quotePrefix="1" applyNumberFormat="1" applyFont="1" applyBorder="1" applyAlignment="1">
      <alignment horizontal="center"/>
    </xf>
    <xf numFmtId="172" fontId="26" fillId="0" borderId="1" xfId="0" quotePrefix="1" applyNumberFormat="1" applyFont="1" applyBorder="1" applyAlignment="1">
      <alignment horizontal="center"/>
    </xf>
    <xf numFmtId="14" fontId="26" fillId="0" borderId="1" xfId="0" quotePrefix="1" applyNumberFormat="1" applyFont="1" applyFill="1" applyBorder="1"/>
    <xf numFmtId="0" fontId="4" fillId="42" borderId="0" xfId="0" applyNumberFormat="1" applyFont="1" applyFill="1" applyBorder="1"/>
    <xf numFmtId="0" fontId="50" fillId="42" borderId="0" xfId="75" applyFont="1" applyFill="1" applyBorder="1" applyAlignment="1" applyProtection="1"/>
    <xf numFmtId="0" fontId="49" fillId="42" borderId="0" xfId="0" applyFont="1" applyFill="1" applyBorder="1"/>
    <xf numFmtId="43" fontId="4" fillId="42" borderId="0" xfId="76" applyFont="1" applyFill="1" applyBorder="1" applyProtection="1">
      <protection locked="0"/>
    </xf>
    <xf numFmtId="0" fontId="35" fillId="42" borderId="8" xfId="0" applyNumberFormat="1" applyFont="1" applyFill="1" applyBorder="1"/>
    <xf numFmtId="0" fontId="4" fillId="42" borderId="17" xfId="0" applyFont="1" applyFill="1" applyBorder="1" applyAlignment="1">
      <alignment horizontal="right"/>
    </xf>
    <xf numFmtId="0" fontId="26" fillId="40" borderId="26" xfId="0" applyFont="1" applyFill="1" applyBorder="1"/>
    <xf numFmtId="0" fontId="26" fillId="40" borderId="3" xfId="0" applyFont="1" applyFill="1" applyBorder="1"/>
    <xf numFmtId="184" fontId="0" fillId="42" borderId="0" xfId="0" applyNumberFormat="1" applyFill="1" applyBorder="1"/>
    <xf numFmtId="2" fontId="0" fillId="2" borderId="1" xfId="0" applyNumberFormat="1" applyFont="1" applyFill="1" applyBorder="1"/>
    <xf numFmtId="185" fontId="15" fillId="36" borderId="1" xfId="72" applyNumberFormat="1" applyFont="1" applyFill="1" applyBorder="1" applyAlignment="1" applyProtection="1">
      <alignment horizontal="center" vertical="center"/>
      <protection locked="0"/>
    </xf>
    <xf numFmtId="185" fontId="15" fillId="41" borderId="1" xfId="0" applyNumberFormat="1" applyFont="1" applyFill="1" applyBorder="1" applyAlignment="1" applyProtection="1">
      <alignment horizontal="center"/>
    </xf>
    <xf numFmtId="185" fontId="15" fillId="2" borderId="1" xfId="72" applyNumberFormat="1" applyFont="1" applyFill="1" applyBorder="1" applyAlignment="1" applyProtection="1">
      <alignment horizontal="center" vertical="center"/>
      <protection locked="0"/>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0" fontId="27" fillId="42" borderId="0" xfId="78" applyFont="1" applyFill="1" applyBorder="1" applyProtection="1"/>
    <xf numFmtId="0" fontId="51" fillId="42" borderId="0" xfId="78" applyFont="1" applyFill="1" applyBorder="1" applyProtection="1"/>
    <xf numFmtId="172"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5" fillId="42" borderId="1" xfId="3" applyFont="1" applyFill="1" applyBorder="1"/>
    <xf numFmtId="0" fontId="15" fillId="35" borderId="0" xfId="0" applyFont="1" applyFill="1" applyBorder="1" applyAlignment="1" applyProtection="1">
      <alignment horizontal="left" vertical="top" wrapText="1"/>
    </xf>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43" fontId="0" fillId="0" borderId="0" xfId="0" applyNumberFormat="1" applyFill="1" applyBorder="1"/>
    <xf numFmtId="0" fontId="9" fillId="42" borderId="0" xfId="0" applyFont="1" applyFill="1" applyBorder="1"/>
    <xf numFmtId="0" fontId="0" fillId="0" borderId="0" xfId="0" applyAlignment="1">
      <alignment wrapText="1"/>
    </xf>
    <xf numFmtId="165"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5" fontId="15" fillId="36" borderId="1" xfId="72" applyNumberFormat="1" applyFont="1" applyFill="1" applyBorder="1" applyAlignment="1" applyProtection="1">
      <alignment horizontal="center" vertical="top"/>
    </xf>
    <xf numFmtId="165" fontId="15" fillId="37" borderId="1" xfId="0" applyNumberFormat="1" applyFont="1" applyFill="1" applyBorder="1" applyAlignment="1" applyProtection="1">
      <alignment horizontal="center" vertical="top"/>
    </xf>
    <xf numFmtId="165" fontId="15" fillId="41" borderId="1" xfId="0" applyNumberFormat="1" applyFont="1" applyFill="1" applyBorder="1" applyAlignment="1" applyProtection="1">
      <alignment horizontal="center" vertical="top"/>
    </xf>
    <xf numFmtId="0" fontId="15" fillId="40" borderId="9" xfId="0" applyFont="1" applyFill="1" applyBorder="1"/>
    <xf numFmtId="0" fontId="15" fillId="0" borderId="0" xfId="0" applyFont="1" applyBorder="1" applyAlignment="1" applyProtection="1">
      <alignment horizontal="center" vertical="center" wrapText="1"/>
    </xf>
    <xf numFmtId="0" fontId="15" fillId="0" borderId="1" xfId="0" applyFont="1" applyBorder="1"/>
    <xf numFmtId="172" fontId="15" fillId="2" borderId="1" xfId="0" applyNumberFormat="1" applyFont="1" applyFill="1" applyBorder="1" applyAlignment="1">
      <alignment horizontal="center"/>
    </xf>
    <xf numFmtId="0" fontId="0" fillId="42" borderId="1" xfId="0" applyFont="1" applyFill="1" applyBorder="1"/>
    <xf numFmtId="0" fontId="15" fillId="0" borderId="1" xfId="0" applyFont="1" applyFill="1" applyBorder="1"/>
    <xf numFmtId="0" fontId="0" fillId="46" borderId="1" xfId="0" applyFont="1" applyFill="1" applyBorder="1"/>
    <xf numFmtId="3" fontId="15" fillId="38" borderId="1" xfId="76" applyNumberFormat="1" applyFont="1" applyFill="1" applyBorder="1" applyAlignment="1">
      <alignment horizontal="right"/>
    </xf>
    <xf numFmtId="165" fontId="15" fillId="38" borderId="1" xfId="0" applyNumberFormat="1" applyFont="1" applyFill="1" applyBorder="1" applyAlignment="1" applyProtection="1">
      <alignment horizontal="right"/>
    </xf>
    <xf numFmtId="0" fontId="0" fillId="0" borderId="1" xfId="0" applyFont="1" applyBorder="1" applyAlignment="1">
      <alignment wrapText="1"/>
    </xf>
    <xf numFmtId="0" fontId="15" fillId="0" borderId="1" xfId="0" applyFont="1" applyBorder="1" applyAlignment="1">
      <alignment horizontal="left" wrapText="1"/>
    </xf>
    <xf numFmtId="0" fontId="15" fillId="0" borderId="1" xfId="0" applyFont="1" applyFill="1" applyBorder="1" applyAlignment="1">
      <alignment wrapText="1"/>
    </xf>
    <xf numFmtId="0" fontId="10" fillId="42" borderId="0" xfId="0" applyFont="1" applyFill="1" applyBorder="1" applyAlignment="1">
      <alignment horizontal="center"/>
    </xf>
    <xf numFmtId="181" fontId="0" fillId="41" borderId="1" xfId="0" applyNumberFormat="1" applyFont="1" applyFill="1" applyBorder="1" applyAlignment="1">
      <alignment horizontal="center"/>
    </xf>
    <xf numFmtId="0" fontId="15" fillId="42" borderId="0" xfId="0" applyFont="1" applyFill="1" applyBorder="1" applyAlignment="1" applyProtection="1">
      <alignment horizontal="center"/>
    </xf>
    <xf numFmtId="0" fontId="57" fillId="42" borderId="0" xfId="0" applyFont="1" applyFill="1" applyBorder="1" applyAlignment="1">
      <alignment vertical="top" wrapText="1"/>
    </xf>
    <xf numFmtId="0" fontId="57" fillId="42" borderId="0" xfId="0" applyFont="1" applyFill="1" applyBorder="1"/>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0" fontId="1" fillId="0" borderId="1" xfId="0" applyFont="1" applyBorder="1"/>
    <xf numFmtId="0" fontId="56" fillId="0" borderId="1" xfId="0" applyFont="1" applyBorder="1"/>
    <xf numFmtId="14" fontId="58" fillId="42" borderId="0" xfId="0" applyNumberFormat="1" applyFont="1" applyFill="1" applyBorder="1"/>
    <xf numFmtId="14" fontId="59" fillId="42" borderId="0" xfId="0" applyNumberFormat="1" applyFont="1" applyFill="1" applyBorder="1"/>
    <xf numFmtId="0" fontId="10" fillId="0" borderId="1" xfId="0" applyFont="1" applyFill="1" applyBorder="1" applyAlignment="1">
      <alignment vertical="center" wrapText="1"/>
    </xf>
    <xf numFmtId="0" fontId="15" fillId="42" borderId="1" xfId="0" applyFont="1" applyFill="1" applyBorder="1" applyAlignment="1">
      <alignment wrapText="1"/>
    </xf>
    <xf numFmtId="0" fontId="15" fillId="42" borderId="23" xfId="0" applyFont="1" applyFill="1" applyBorder="1"/>
    <xf numFmtId="0" fontId="15" fillId="42" borderId="12" xfId="0" applyFont="1" applyFill="1" applyBorder="1"/>
    <xf numFmtId="0" fontId="15" fillId="42" borderId="24" xfId="0" applyFont="1" applyFill="1" applyBorder="1"/>
    <xf numFmtId="176" fontId="15" fillId="38" borderId="1" xfId="0" applyNumberFormat="1" applyFont="1" applyFill="1" applyBorder="1"/>
    <xf numFmtId="43" fontId="15" fillId="42" borderId="0" xfId="76" applyFont="1" applyFill="1" applyBorder="1" applyProtection="1">
      <protection locked="0"/>
    </xf>
    <xf numFmtId="0" fontId="15" fillId="42" borderId="1" xfId="0" applyFont="1" applyFill="1" applyBorder="1" applyProtection="1"/>
    <xf numFmtId="176" fontId="15" fillId="45" borderId="1" xfId="0" applyNumberFormat="1" applyFont="1" applyFill="1" applyBorder="1" applyAlignment="1">
      <alignment horizontal="center"/>
    </xf>
    <xf numFmtId="176" fontId="15" fillId="2" borderId="1" xfId="0" applyNumberFormat="1" applyFont="1" applyFill="1" applyBorder="1" applyAlignment="1">
      <alignment horizontal="center"/>
    </xf>
    <xf numFmtId="0" fontId="15" fillId="42" borderId="1" xfId="0" applyFont="1" applyFill="1" applyBorder="1" applyAlignment="1" applyProtection="1">
      <alignment wrapText="1"/>
    </xf>
    <xf numFmtId="0" fontId="15" fillId="42" borderId="5" xfId="0" applyFont="1" applyFill="1" applyBorder="1" applyAlignment="1" applyProtection="1">
      <alignment wrapText="1"/>
    </xf>
    <xf numFmtId="0" fontId="0" fillId="35" borderId="5" xfId="0" applyFont="1" applyFill="1" applyBorder="1" applyAlignment="1" applyProtection="1">
      <alignment vertical="top"/>
    </xf>
    <xf numFmtId="0" fontId="15" fillId="42" borderId="9" xfId="0" applyFont="1" applyFill="1" applyBorder="1" applyProtection="1"/>
    <xf numFmtId="0" fontId="15" fillId="42" borderId="7" xfId="0" applyFont="1" applyFill="1" applyBorder="1"/>
    <xf numFmtId="0" fontId="15" fillId="42" borderId="6" xfId="0" applyFont="1" applyFill="1" applyBorder="1"/>
    <xf numFmtId="0" fontId="15" fillId="42" borderId="18" xfId="0" applyFont="1" applyFill="1" applyBorder="1"/>
    <xf numFmtId="0" fontId="15" fillId="42" borderId="14" xfId="0" applyFont="1" applyFill="1" applyBorder="1"/>
    <xf numFmtId="0" fontId="15" fillId="42" borderId="15" xfId="0" applyFont="1" applyFill="1" applyBorder="1"/>
    <xf numFmtId="0" fontId="15" fillId="35" borderId="0" xfId="0" applyFont="1" applyFill="1" applyBorder="1" applyAlignment="1" applyProtection="1">
      <alignment horizontal="left" vertical="top" wrapText="1"/>
    </xf>
    <xf numFmtId="0" fontId="0" fillId="0" borderId="0" xfId="0" applyAlignment="1">
      <alignment wrapText="1"/>
    </xf>
    <xf numFmtId="0" fontId="0" fillId="42" borderId="0" xfId="0" applyFill="1" applyBorder="1" applyAlignment="1">
      <alignment wrapText="1"/>
    </xf>
    <xf numFmtId="43"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7"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5" fillId="40" borderId="7" xfId="0" applyFont="1" applyFill="1" applyBorder="1"/>
    <xf numFmtId="0" fontId="4" fillId="40" borderId="7" xfId="0" applyFont="1" applyFill="1" applyBorder="1"/>
    <xf numFmtId="0" fontId="0" fillId="42" borderId="7" xfId="0" applyFill="1" applyBorder="1"/>
    <xf numFmtId="0" fontId="0" fillId="0" borderId="6" xfId="0" applyBorder="1"/>
    <xf numFmtId="0" fontId="4" fillId="40" borderId="17" xfId="0" applyFont="1"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15" fillId="40" borderId="17" xfId="0" applyFont="1" applyFill="1" applyBorder="1"/>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15" fillId="42" borderId="17" xfId="0" applyFont="1" applyFill="1" applyBorder="1" applyProtection="1"/>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2"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43" fontId="31" fillId="2" borderId="1" xfId="0" applyNumberFormat="1" applyFont="1" applyFill="1" applyBorder="1"/>
    <xf numFmtId="43" fontId="31" fillId="42" borderId="0" xfId="0" applyNumberFormat="1" applyFont="1" applyFill="1" applyBorder="1"/>
    <xf numFmtId="43" fontId="31" fillId="39" borderId="1" xfId="0" applyNumberFormat="1" applyFont="1" applyFill="1" applyBorder="1"/>
    <xf numFmtId="0" fontId="10" fillId="42" borderId="0" xfId="78" applyFont="1" applyFill="1" applyBorder="1" applyAlignment="1" applyProtection="1">
      <alignment horizontal="center"/>
    </xf>
    <xf numFmtId="175" fontId="15" fillId="42" borderId="0" xfId="78" applyNumberFormat="1" applyFont="1" applyFill="1" applyBorder="1" applyAlignment="1" applyProtection="1">
      <alignment horizontal="right"/>
    </xf>
    <xf numFmtId="175" fontId="15" fillId="42" borderId="0" xfId="4" applyNumberFormat="1" applyFont="1" applyFill="1" applyBorder="1" applyAlignment="1" applyProtection="1">
      <alignment horizontal="right"/>
    </xf>
    <xf numFmtId="175" fontId="15" fillId="0" borderId="0" xfId="78" applyNumberFormat="1" applyFont="1" applyFill="1" applyBorder="1" applyAlignment="1" applyProtection="1">
      <alignment horizontal="right"/>
    </xf>
    <xf numFmtId="172" fontId="15" fillId="0" borderId="0" xfId="3" applyNumberFormat="1" applyFont="1"/>
    <xf numFmtId="43" fontId="15" fillId="2" borderId="1" xfId="78" applyNumberFormat="1" applyFont="1" applyFill="1" applyBorder="1" applyProtection="1"/>
    <xf numFmtId="43"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7"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61" fillId="42" borderId="17" xfId="3" applyFont="1" applyFill="1" applyBorder="1"/>
    <xf numFmtId="0" fontId="15" fillId="42" borderId="17" xfId="3" applyFont="1" applyFill="1" applyBorder="1"/>
    <xf numFmtId="0" fontId="15" fillId="0" borderId="0" xfId="3" applyFont="1" applyBorder="1"/>
    <xf numFmtId="185"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7" xfId="0" applyFont="1" applyFill="1" applyBorder="1" applyAlignment="1">
      <alignment horizontal="center"/>
    </xf>
    <xf numFmtId="0" fontId="39"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2" fillId="35" borderId="0" xfId="0" applyFont="1" applyFill="1" applyAlignment="1" applyProtection="1">
      <alignment vertical="top"/>
    </xf>
    <xf numFmtId="0" fontId="10" fillId="42" borderId="14" xfId="0" applyFont="1" applyFill="1" applyBorder="1" applyAlignment="1" applyProtection="1">
      <alignment vertical="top"/>
    </xf>
    <xf numFmtId="178" fontId="15" fillId="36" borderId="1" xfId="72" applyNumberFormat="1" applyFont="1" applyFill="1" applyBorder="1" applyAlignment="1" applyProtection="1">
      <alignment horizontal="center" vertical="center"/>
      <protection locked="0"/>
    </xf>
    <xf numFmtId="0" fontId="62" fillId="42" borderId="0" xfId="0" applyFont="1" applyFill="1" applyBorder="1" applyAlignment="1">
      <alignment horizontal="center"/>
    </xf>
    <xf numFmtId="0" fontId="62" fillId="0" borderId="1" xfId="0" applyFont="1" applyBorder="1" applyAlignment="1">
      <alignment horizontal="center"/>
    </xf>
    <xf numFmtId="0" fontId="9" fillId="42" borderId="0" xfId="0" applyFont="1" applyFill="1" applyBorder="1" applyAlignment="1">
      <alignment wrapText="1"/>
    </xf>
    <xf numFmtId="0" fontId="62" fillId="42" borderId="0" xfId="0" applyFont="1" applyFill="1" applyBorder="1"/>
    <xf numFmtId="168" fontId="9" fillId="42" borderId="0" xfId="0" applyNumberFormat="1" applyFont="1" applyFill="1" applyBorder="1"/>
    <xf numFmtId="168" fontId="9" fillId="44" borderId="1" xfId="0" applyNumberFormat="1" applyFont="1" applyFill="1" applyBorder="1"/>
    <xf numFmtId="168" fontId="9" fillId="38" borderId="1" xfId="0" applyNumberFormat="1" applyFont="1" applyFill="1" applyBorder="1"/>
    <xf numFmtId="168" fontId="62" fillId="39" borderId="1" xfId="0" applyNumberFormat="1" applyFont="1" applyFill="1" applyBorder="1"/>
    <xf numFmtId="181"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8" fontId="62" fillId="42" borderId="0" xfId="0" applyNumberFormat="1" applyFont="1" applyFill="1" applyBorder="1"/>
    <xf numFmtId="168" fontId="62" fillId="39" borderId="1" xfId="0" applyNumberFormat="1" applyFont="1" applyFill="1" applyBorder="1" applyAlignment="1"/>
    <xf numFmtId="0" fontId="9" fillId="41" borderId="0" xfId="0" applyFont="1" applyFill="1" applyBorder="1"/>
    <xf numFmtId="43"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5" fontId="9" fillId="38" borderId="1" xfId="0" applyNumberFormat="1" applyFont="1" applyFill="1" applyBorder="1" applyAlignment="1">
      <alignment horizontal="center"/>
    </xf>
    <xf numFmtId="168" fontId="9" fillId="41" borderId="1" xfId="0" applyNumberFormat="1" applyFont="1" applyFill="1" applyBorder="1"/>
    <xf numFmtId="170" fontId="9" fillId="38" borderId="1" xfId="0" applyNumberFormat="1" applyFont="1" applyFill="1" applyBorder="1"/>
    <xf numFmtId="170" fontId="62" fillId="39" borderId="1" xfId="0" applyNumberFormat="1" applyFont="1" applyFill="1" applyBorder="1"/>
    <xf numFmtId="181" fontId="4" fillId="38" borderId="1" xfId="0" applyNumberFormat="1" applyFont="1" applyFill="1" applyBorder="1" applyAlignment="1" applyProtection="1">
      <alignment horizontal="center"/>
    </xf>
    <xf numFmtId="181" fontId="4" fillId="39" borderId="1" xfId="0" applyNumberFormat="1" applyFont="1" applyFill="1" applyBorder="1" applyAlignment="1" applyProtection="1">
      <alignment horizontal="center"/>
    </xf>
    <xf numFmtId="181"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0" fontId="62" fillId="39" borderId="1" xfId="0" applyNumberFormat="1" applyFont="1" applyFill="1" applyBorder="1" applyAlignment="1">
      <alignment horizontal="centerContinuous"/>
    </xf>
    <xf numFmtId="0" fontId="48" fillId="40" borderId="0" xfId="0" applyFont="1" applyFill="1" applyBorder="1"/>
    <xf numFmtId="0" fontId="66" fillId="40" borderId="0" xfId="0" applyFont="1" applyFill="1" applyBorder="1"/>
    <xf numFmtId="0" fontId="48"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8" fontId="9" fillId="38" borderId="1" xfId="0" applyNumberFormat="1" applyFont="1" applyFill="1" applyBorder="1" applyAlignment="1"/>
    <xf numFmtId="168" fontId="9" fillId="39" borderId="1" xfId="0" applyNumberFormat="1" applyFont="1" applyFill="1" applyBorder="1" applyAlignment="1"/>
    <xf numFmtId="183" fontId="9" fillId="39" borderId="1" xfId="0" applyNumberFormat="1" applyFont="1" applyFill="1" applyBorder="1" applyAlignment="1"/>
    <xf numFmtId="0" fontId="9" fillId="42" borderId="0" xfId="0" applyFont="1" applyFill="1" applyBorder="1" applyAlignment="1"/>
    <xf numFmtId="171" fontId="9" fillId="2" borderId="1" xfId="0" applyNumberFormat="1" applyFont="1" applyFill="1" applyBorder="1" applyAlignment="1"/>
    <xf numFmtId="181" fontId="9" fillId="38" borderId="1" xfId="0" applyNumberFormat="1" applyFont="1" applyFill="1" applyBorder="1" applyAlignment="1"/>
    <xf numFmtId="168" fontId="9" fillId="44" borderId="1" xfId="0" applyNumberFormat="1" applyFont="1" applyFill="1" applyBorder="1" applyAlignment="1"/>
    <xf numFmtId="180"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69" fontId="9" fillId="38" borderId="1" xfId="0" applyNumberFormat="1" applyFont="1" applyFill="1" applyBorder="1" applyAlignment="1"/>
    <xf numFmtId="0" fontId="66" fillId="40" borderId="9" xfId="0" applyFont="1" applyFill="1" applyBorder="1"/>
    <xf numFmtId="0" fontId="9" fillId="44" borderId="1" xfId="0" applyFont="1" applyFill="1" applyBorder="1"/>
    <xf numFmtId="10" fontId="4" fillId="2" borderId="1" xfId="0" applyNumberFormat="1" applyFont="1" applyFill="1" applyBorder="1" applyAlignment="1" applyProtection="1">
      <alignment horizontal="center"/>
    </xf>
    <xf numFmtId="166" fontId="62" fillId="39" borderId="1" xfId="0" applyNumberFormat="1" applyFont="1" applyFill="1" applyBorder="1"/>
    <xf numFmtId="168" fontId="9" fillId="2" borderId="1" xfId="0" applyNumberFormat="1" applyFont="1" applyFill="1" applyBorder="1"/>
    <xf numFmtId="169" fontId="9" fillId="41" borderId="1" xfId="0" applyNumberFormat="1" applyFont="1" applyFill="1" applyBorder="1"/>
    <xf numFmtId="0" fontId="9" fillId="42" borderId="0" xfId="0" applyFont="1" applyFill="1" applyBorder="1" applyAlignment="1">
      <alignment vertical="top" wrapText="1"/>
    </xf>
    <xf numFmtId="169" fontId="9" fillId="38" borderId="1" xfId="0" applyNumberFormat="1" applyFont="1" applyFill="1" applyBorder="1"/>
    <xf numFmtId="169" fontId="62" fillId="39" borderId="1" xfId="0" applyNumberFormat="1" applyFont="1" applyFill="1" applyBorder="1"/>
    <xf numFmtId="10" fontId="9" fillId="2" borderId="1" xfId="0" applyNumberFormat="1" applyFont="1" applyFill="1" applyBorder="1"/>
    <xf numFmtId="168" fontId="62" fillId="38" borderId="1" xfId="0" applyNumberFormat="1" applyFont="1" applyFill="1" applyBorder="1"/>
    <xf numFmtId="169" fontId="9" fillId="41" borderId="1" xfId="0" applyNumberFormat="1" applyFont="1" applyFill="1" applyBorder="1" applyAlignment="1">
      <alignment wrapText="1"/>
    </xf>
    <xf numFmtId="0" fontId="48" fillId="40" borderId="9" xfId="0" applyFont="1" applyFill="1" applyBorder="1"/>
    <xf numFmtId="0" fontId="68" fillId="42" borderId="0" xfId="0" applyFont="1" applyFill="1" applyBorder="1" applyAlignment="1">
      <alignment horizontal="center" wrapText="1"/>
    </xf>
    <xf numFmtId="0" fontId="67" fillId="42" borderId="0" xfId="0" applyFont="1" applyFill="1" applyBorder="1" applyAlignment="1">
      <alignment wrapText="1"/>
    </xf>
    <xf numFmtId="0" fontId="9" fillId="42" borderId="0" xfId="0" applyFont="1" applyFill="1" applyBorder="1" applyAlignment="1">
      <alignment horizontal="left" wrapText="1"/>
    </xf>
    <xf numFmtId="168" fontId="4" fillId="41" borderId="1" xfId="0" applyNumberFormat="1" applyFont="1" applyFill="1" applyBorder="1" applyAlignment="1" applyProtection="1">
      <alignment horizontal="center"/>
    </xf>
    <xf numFmtId="43" fontId="9" fillId="42" borderId="0" xfId="0" applyNumberFormat="1" applyFont="1" applyFill="1" applyBorder="1"/>
    <xf numFmtId="43" fontId="62" fillId="42" borderId="0" xfId="0" applyNumberFormat="1" applyFont="1" applyFill="1" applyBorder="1"/>
    <xf numFmtId="43" fontId="62" fillId="39" borderId="1" xfId="0" applyNumberFormat="1" applyFont="1" applyFill="1" applyBorder="1"/>
    <xf numFmtId="169" fontId="9" fillId="2" borderId="1" xfId="0" applyNumberFormat="1" applyFont="1" applyFill="1" applyBorder="1"/>
    <xf numFmtId="0" fontId="67" fillId="42" borderId="0" xfId="0" applyFont="1" applyFill="1" applyBorder="1" applyAlignment="1">
      <alignment horizontal="center"/>
    </xf>
    <xf numFmtId="166" fontId="4" fillId="38" borderId="1" xfId="72" applyNumberFormat="1" applyFont="1" applyFill="1" applyBorder="1" applyAlignment="1" applyProtection="1">
      <alignment horizontal="center" vertical="center"/>
      <protection locked="0"/>
    </xf>
    <xf numFmtId="179" fontId="4" fillId="36" borderId="1" xfId="72" applyNumberFormat="1" applyFont="1" applyFill="1" applyBorder="1" applyAlignment="1" applyProtection="1">
      <alignment horizontal="center" vertical="center"/>
      <protection locked="0"/>
    </xf>
    <xf numFmtId="185" fontId="4" fillId="36" borderId="1" xfId="72" applyNumberFormat="1" applyFont="1" applyFill="1" applyBorder="1" applyAlignment="1" applyProtection="1">
      <alignment horizontal="center" vertical="center"/>
      <protection locked="0"/>
    </xf>
    <xf numFmtId="166" fontId="4" fillId="42" borderId="0" xfId="72" applyNumberFormat="1" applyFont="1" applyFill="1" applyBorder="1" applyAlignment="1" applyProtection="1">
      <alignment horizontal="center" vertical="center"/>
      <protection locked="0"/>
    </xf>
    <xf numFmtId="166" fontId="26" fillId="42" borderId="0" xfId="72" applyNumberFormat="1" applyFont="1" applyFill="1" applyBorder="1" applyAlignment="1" applyProtection="1">
      <alignment horizontal="center" vertical="center"/>
      <protection locked="0"/>
    </xf>
    <xf numFmtId="176" fontId="4" fillId="41" borderId="1" xfId="0" applyNumberFormat="1" applyFont="1" applyFill="1" applyBorder="1" applyAlignment="1" applyProtection="1">
      <alignment horizontal="center"/>
    </xf>
    <xf numFmtId="181" fontId="62" fillId="39" borderId="1" xfId="0" applyNumberFormat="1" applyFont="1" applyFill="1" applyBorder="1"/>
    <xf numFmtId="176" fontId="4" fillId="36" borderId="1" xfId="72" applyNumberFormat="1" applyFont="1" applyFill="1" applyBorder="1" applyAlignment="1" applyProtection="1">
      <alignment horizontal="center" vertical="center"/>
      <protection locked="0"/>
    </xf>
    <xf numFmtId="0" fontId="9" fillId="0" borderId="0" xfId="0" applyFont="1" applyBorder="1"/>
    <xf numFmtId="43" fontId="9" fillId="2" borderId="1" xfId="0" applyNumberFormat="1" applyFont="1" applyFill="1" applyBorder="1"/>
    <xf numFmtId="43"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87" fontId="4" fillId="2" borderId="1" xfId="0" applyNumberFormat="1" applyFont="1" applyFill="1" applyBorder="1" applyAlignment="1" applyProtection="1">
      <alignment horizontal="center"/>
    </xf>
    <xf numFmtId="43" fontId="9" fillId="39" borderId="1" xfId="0" applyNumberFormat="1" applyFont="1" applyFill="1" applyBorder="1" applyAlignment="1"/>
    <xf numFmtId="167" fontId="4" fillId="39" borderId="1" xfId="74" applyNumberFormat="1" applyFont="1" applyFill="1" applyBorder="1" applyAlignment="1" applyProtection="1">
      <alignment horizontal="center" vertical="center"/>
    </xf>
    <xf numFmtId="186" fontId="9" fillId="39" borderId="1" xfId="0" applyNumberFormat="1" applyFont="1" applyFill="1" applyBorder="1" applyAlignment="1"/>
    <xf numFmtId="187" fontId="4" fillId="38" borderId="1" xfId="0" applyNumberFormat="1" applyFont="1" applyFill="1" applyBorder="1" applyAlignment="1" applyProtection="1">
      <alignment horizontal="center"/>
    </xf>
    <xf numFmtId="173" fontId="62" fillId="39" borderId="1" xfId="0" applyNumberFormat="1" applyFont="1" applyFill="1" applyBorder="1" applyAlignment="1">
      <alignment horizontal="center" vertical="center"/>
    </xf>
    <xf numFmtId="167" fontId="9" fillId="39" borderId="1" xfId="74" applyNumberFormat="1" applyFont="1" applyFill="1" applyBorder="1" applyAlignment="1">
      <alignment horizontal="right" vertical="center"/>
    </xf>
    <xf numFmtId="186" fontId="9" fillId="39" borderId="1" xfId="0" applyNumberFormat="1" applyFont="1" applyFill="1" applyBorder="1"/>
    <xf numFmtId="168" fontId="4" fillId="38" borderId="1" xfId="73" applyNumberFormat="1" applyFont="1" applyFill="1" applyBorder="1" applyAlignment="1" applyProtection="1">
      <alignment horizontal="center"/>
    </xf>
    <xf numFmtId="180" fontId="9" fillId="39" borderId="1" xfId="74" applyNumberFormat="1" applyFont="1" applyFill="1" applyBorder="1" applyAlignment="1">
      <alignment horizontal="right" vertical="center"/>
    </xf>
    <xf numFmtId="168" fontId="62"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3" fillId="42" borderId="0" xfId="0" applyFont="1" applyFill="1" applyBorder="1"/>
    <xf numFmtId="10" fontId="4" fillId="38" borderId="1" xfId="74" quotePrefix="1" applyNumberFormat="1" applyFont="1" applyFill="1" applyBorder="1"/>
    <xf numFmtId="0" fontId="72"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0" fontId="0" fillId="42" borderId="0" xfId="0" applyFont="1" applyFill="1" applyBorder="1" applyAlignment="1">
      <alignment horizontal="center" wrapText="1"/>
    </xf>
    <xf numFmtId="0" fontId="0" fillId="42" borderId="0" xfId="0" applyFill="1" applyBorder="1" applyAlignment="1" applyProtection="1">
      <alignment vertical="top"/>
    </xf>
    <xf numFmtId="178" fontId="4" fillId="41" borderId="1" xfId="0" applyNumberFormat="1" applyFont="1" applyFill="1" applyBorder="1" applyAlignment="1" applyProtection="1">
      <alignment horizontal="center"/>
    </xf>
    <xf numFmtId="0" fontId="64" fillId="42" borderId="0" xfId="0" applyFont="1" applyFill="1" applyBorder="1"/>
    <xf numFmtId="181"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8" fontId="9" fillId="39" borderId="1" xfId="0" applyNumberFormat="1" applyFont="1" applyFill="1" applyBorder="1"/>
    <xf numFmtId="169" fontId="9" fillId="2" borderId="1" xfId="0" applyNumberFormat="1" applyFont="1" applyFill="1" applyBorder="1" applyAlignment="1">
      <alignment horizontal="center"/>
    </xf>
    <xf numFmtId="10" fontId="4" fillId="36" borderId="1" xfId="72" applyNumberFormat="1" applyFont="1" applyFill="1" applyBorder="1" applyAlignment="1" applyProtection="1">
      <alignment horizontal="center" vertical="center"/>
      <protection locked="0"/>
    </xf>
    <xf numFmtId="168" fontId="62" fillId="39" borderId="1" xfId="0" applyNumberFormat="1" applyFont="1" applyFill="1" applyBorder="1" applyAlignment="1">
      <alignment horizontal="center"/>
    </xf>
    <xf numFmtId="175" fontId="62" fillId="39" borderId="1" xfId="0" applyNumberFormat="1" applyFont="1" applyFill="1" applyBorder="1" applyAlignment="1"/>
    <xf numFmtId="0" fontId="26" fillId="0" borderId="0" xfId="0" applyFont="1" applyBorder="1"/>
    <xf numFmtId="0" fontId="0" fillId="0" borderId="0" xfId="0" applyBorder="1" applyAlignment="1">
      <alignment wrapText="1"/>
    </xf>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7"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8" xfId="0" applyFont="1" applyFill="1" applyBorder="1"/>
    <xf numFmtId="0" fontId="48" fillId="40" borderId="8" xfId="0" applyFont="1" applyFill="1" applyBorder="1"/>
    <xf numFmtId="0" fontId="10" fillId="40" borderId="6" xfId="0" applyFont="1" applyFill="1" applyBorder="1"/>
    <xf numFmtId="0" fontId="0" fillId="42" borderId="6" xfId="0" applyFill="1" applyBorder="1"/>
    <xf numFmtId="0" fontId="48" fillId="40" borderId="17" xfId="0" applyFont="1" applyFill="1" applyBorder="1"/>
    <xf numFmtId="0" fontId="66" fillId="40" borderId="17" xfId="0" applyFont="1" applyFill="1" applyBorder="1"/>
    <xf numFmtId="0" fontId="48" fillId="40" borderId="29"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71"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62" fillId="0" borderId="17" xfId="0" applyFont="1" applyBorder="1"/>
    <xf numFmtId="0" fontId="0" fillId="0" borderId="17" xfId="0" applyFont="1" applyBorder="1"/>
    <xf numFmtId="0" fontId="0" fillId="0" borderId="17" xfId="0" applyBorder="1"/>
    <xf numFmtId="0" fontId="0" fillId="0" borderId="16" xfId="0" applyBorder="1"/>
    <xf numFmtId="0" fontId="70" fillId="0" borderId="0" xfId="0" applyFont="1" applyBorder="1"/>
    <xf numFmtId="0" fontId="70" fillId="42" borderId="0" xfId="0" applyFont="1" applyFill="1" applyBorder="1"/>
    <xf numFmtId="0" fontId="9" fillId="42" borderId="0" xfId="0" quotePrefix="1" applyFont="1" applyFill="1" applyBorder="1" applyAlignment="1">
      <alignment wrapText="1"/>
    </xf>
    <xf numFmtId="0" fontId="48" fillId="40" borderId="7" xfId="0" applyFont="1" applyFill="1" applyBorder="1"/>
    <xf numFmtId="0" fontId="26" fillId="40" borderId="31"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62"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9" xfId="0" applyFont="1" applyFill="1" applyBorder="1"/>
    <xf numFmtId="0" fontId="4" fillId="35" borderId="0" xfId="0" applyFont="1" applyFill="1" applyBorder="1" applyAlignment="1" applyProtection="1">
      <alignment vertical="top"/>
    </xf>
    <xf numFmtId="0" fontId="64" fillId="42" borderId="17" xfId="0" applyFont="1" applyFill="1" applyBorder="1"/>
    <xf numFmtId="0" fontId="71" fillId="42" borderId="17" xfId="0" applyFont="1" applyFill="1" applyBorder="1" applyAlignment="1">
      <alignment horizontal="left" vertical="top" wrapText="1"/>
    </xf>
    <xf numFmtId="181"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4"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8"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8"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7" fillId="42" borderId="17" xfId="0" applyFont="1" applyFill="1" applyBorder="1"/>
    <xf numFmtId="0" fontId="67"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4" fillId="42" borderId="17" xfId="0" applyFont="1" applyFill="1" applyBorder="1" applyProtection="1"/>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10" fillId="40" borderId="8" xfId="0" applyFont="1" applyFill="1" applyBorder="1" applyAlignment="1">
      <alignment wrapText="1"/>
    </xf>
    <xf numFmtId="0" fontId="0" fillId="0" borderId="7" xfId="0" applyBorder="1"/>
    <xf numFmtId="0" fontId="10" fillId="40" borderId="17" xfId="0" applyFont="1" applyFill="1" applyBorder="1" applyAlignment="1">
      <alignment wrapText="1"/>
    </xf>
    <xf numFmtId="0" fontId="10" fillId="40" borderId="29" xfId="0" applyFont="1" applyFill="1" applyBorder="1" applyAlignment="1">
      <alignment wrapText="1"/>
    </xf>
    <xf numFmtId="0" fontId="0" fillId="35" borderId="17" xfId="0" applyFont="1" applyFill="1" applyBorder="1" applyAlignment="1" applyProtection="1">
      <alignment vertical="top" wrapText="1"/>
    </xf>
    <xf numFmtId="0" fontId="10" fillId="35" borderId="0" xfId="0" applyFont="1" applyFill="1" applyBorder="1" applyAlignment="1" applyProtection="1">
      <alignment horizontal="center" vertical="top"/>
    </xf>
    <xf numFmtId="0" fontId="28" fillId="35" borderId="0" xfId="0" applyFont="1" applyFill="1" applyBorder="1" applyAlignment="1" applyProtection="1">
      <alignment vertical="top"/>
    </xf>
    <xf numFmtId="0" fontId="25" fillId="42" borderId="17" xfId="0" applyFont="1" applyFill="1" applyBorder="1" applyAlignment="1">
      <alignment vertical="top" wrapText="1"/>
    </xf>
    <xf numFmtId="0" fontId="29" fillId="35" borderId="17" xfId="0" applyFont="1" applyFill="1" applyBorder="1" applyAlignment="1">
      <alignment vertical="top" wrapText="1"/>
    </xf>
    <xf numFmtId="0" fontId="10" fillId="0" borderId="0" xfId="0" applyFont="1" applyFill="1" applyBorder="1"/>
    <xf numFmtId="0" fontId="15" fillId="35" borderId="17" xfId="0" applyFont="1" applyFill="1" applyBorder="1" applyAlignment="1" applyProtection="1">
      <alignment vertical="top" wrapText="1"/>
    </xf>
    <xf numFmtId="0" fontId="15" fillId="35" borderId="0" xfId="0" applyFont="1" applyFill="1" applyBorder="1" applyAlignment="1" applyProtection="1">
      <alignment vertical="top" wrapText="1"/>
    </xf>
    <xf numFmtId="0" fontId="15" fillId="0" borderId="0" xfId="0" applyFont="1" applyBorder="1" applyAlignment="1" applyProtection="1">
      <alignment vertical="top" wrapText="1"/>
    </xf>
    <xf numFmtId="0" fontId="28" fillId="35" borderId="17" xfId="0" applyFont="1" applyFill="1" applyBorder="1" applyAlignment="1" applyProtection="1">
      <alignment vertical="top" wrapText="1"/>
    </xf>
    <xf numFmtId="0" fontId="15" fillId="42" borderId="17" xfId="0" applyFont="1" applyFill="1" applyBorder="1" applyAlignment="1" applyProtection="1">
      <alignment vertical="top" wrapText="1"/>
    </xf>
    <xf numFmtId="0" fontId="0" fillId="0" borderId="17" xfId="0" applyFont="1" applyBorder="1" applyAlignment="1">
      <alignment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5" fillId="35" borderId="0" xfId="0" applyFont="1" applyFill="1" applyBorder="1" applyAlignment="1" applyProtection="1">
      <alignment vertical="top"/>
    </xf>
    <xf numFmtId="0" fontId="15" fillId="0" borderId="0" xfId="0" applyFont="1" applyBorder="1" applyProtection="1"/>
    <xf numFmtId="0" fontId="0" fillId="42" borderId="17" xfId="0" applyFill="1" applyBorder="1" applyAlignment="1">
      <alignment wrapText="1"/>
    </xf>
    <xf numFmtId="0" fontId="10" fillId="0" borderId="17" xfId="0" applyFont="1"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8" fillId="40" borderId="8" xfId="0" applyFont="1" applyFill="1" applyBorder="1" applyAlignment="1">
      <alignment wrapText="1"/>
    </xf>
    <xf numFmtId="0" fontId="48" fillId="40" borderId="17" xfId="0" applyFont="1" applyFill="1" applyBorder="1" applyAlignment="1">
      <alignment wrapText="1"/>
    </xf>
    <xf numFmtId="0" fontId="48" fillId="40" borderId="29"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181" fontId="0" fillId="41" borderId="1" xfId="0" applyNumberFormat="1" applyFill="1" applyBorder="1" applyAlignment="1">
      <alignment horizontal="center"/>
    </xf>
    <xf numFmtId="181" fontId="15" fillId="41" borderId="1" xfId="0" applyNumberFormat="1" applyFont="1" applyFill="1" applyBorder="1" applyAlignment="1" applyProtection="1">
      <alignment horizontal="left"/>
    </xf>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5" fontId="10" fillId="36" borderId="4" xfId="72" applyNumberFormat="1" applyFont="1" applyFill="1" applyBorder="1" applyAlignment="1" applyProtection="1">
      <alignment horizontal="center" vertical="center"/>
    </xf>
    <xf numFmtId="165" fontId="10" fillId="36" borderId="13" xfId="72" applyNumberFormat="1" applyFont="1" applyFill="1" applyBorder="1" applyAlignment="1" applyProtection="1">
      <alignment horizontal="center" vertical="center"/>
    </xf>
    <xf numFmtId="165"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top"/>
    </xf>
    <xf numFmtId="0" fontId="1" fillId="0" borderId="12" xfId="0" applyFont="1" applyBorder="1" applyAlignment="1">
      <alignment vertical="top"/>
    </xf>
    <xf numFmtId="0" fontId="52"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0" borderId="0" xfId="0" applyAlignment="1">
      <alignment wrapText="1"/>
    </xf>
    <xf numFmtId="0" fontId="4" fillId="4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0" fillId="42" borderId="25" xfId="0" applyFont="1" applyFill="1" applyBorder="1" applyAlignment="1">
      <alignment horizontal="center" wrapText="1"/>
    </xf>
    <xf numFmtId="0" fontId="10" fillId="42" borderId="0" xfId="0" applyFont="1" applyFill="1" applyBorder="1" applyAlignment="1">
      <alignment horizontal="center" wrapText="1"/>
    </xf>
    <xf numFmtId="0" fontId="0" fillId="42" borderId="26" xfId="0" applyFont="1" applyFill="1" applyBorder="1" applyAlignment="1">
      <alignment horizontal="center" wrapText="1"/>
    </xf>
    <xf numFmtId="0" fontId="0" fillId="42" borderId="25"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4" fillId="42" borderId="1" xfId="0" applyFont="1" applyFill="1" applyBorder="1" applyAlignment="1">
      <alignment horizontal="center" vertical="center" wrapText="1"/>
    </xf>
    <xf numFmtId="0" fontId="0" fillId="0" borderId="1" xfId="0" applyBorder="1" applyAlignment="1"/>
    <xf numFmtId="0" fontId="0" fillId="42" borderId="1" xfId="0" applyFill="1" applyBorder="1" applyAlignment="1">
      <alignment horizontal="center" vertical="center" wrapText="1"/>
    </xf>
    <xf numFmtId="0" fontId="9" fillId="41" borderId="30"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30"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60"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30"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15" fillId="2" borderId="4" xfId="3" applyFont="1" applyFill="1" applyBorder="1" applyAlignment="1"/>
    <xf numFmtId="0" fontId="0" fillId="0" borderId="13" xfId="0" applyBorder="1" applyAlignment="1"/>
    <xf numFmtId="0" fontId="0" fillId="0" borderId="5" xfId="0" applyBorder="1" applyAlignment="1"/>
    <xf numFmtId="0" fontId="43"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43"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4" xfId="78" applyFont="1" applyFill="1" applyBorder="1" applyAlignment="1" applyProtection="1"/>
    <xf numFmtId="0" fontId="15" fillId="42" borderId="1" xfId="3" applyFont="1" applyFill="1" applyBorder="1" applyAlignment="1">
      <alignment horizontal="left" wrapText="1"/>
    </xf>
    <xf numFmtId="0" fontId="15" fillId="42" borderId="1" xfId="3" applyFont="1" applyFill="1" applyBorder="1" applyAlignment="1">
      <alignment horizontal="left"/>
    </xf>
    <xf numFmtId="0" fontId="15" fillId="42" borderId="4"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1" xfId="78" applyFont="1" applyFill="1" applyBorder="1" applyAlignment="1" applyProtection="1"/>
    <xf numFmtId="0" fontId="1" fillId="42" borderId="1" xfId="0" applyFont="1" applyFill="1" applyBorder="1" applyAlignment="1"/>
  </cellXfs>
  <cellStyles count="79">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26.png"/><Relationship Id="rId1" Type="http://schemas.openxmlformats.org/officeDocument/2006/relationships/image" Target="../media/image2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8.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25</xdr:row>
      <xdr:rowOff>11906</xdr:rowOff>
    </xdr:from>
    <xdr:to>
      <xdr:col>12</xdr:col>
      <xdr:colOff>202406</xdr:colOff>
      <xdr:row>27</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43</xdr:row>
      <xdr:rowOff>95249</xdr:rowOff>
    </xdr:from>
    <xdr:to>
      <xdr:col>12</xdr:col>
      <xdr:colOff>642937</xdr:colOff>
      <xdr:row>46</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154781</xdr:rowOff>
    </xdr:from>
    <xdr:to>
      <xdr:col>8</xdr:col>
      <xdr:colOff>652462</xdr:colOff>
      <xdr:row>22</xdr:row>
      <xdr:rowOff>7144</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595812" y="7593806"/>
          <a:ext cx="1543050" cy="176213"/>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pr.ofgem.gov.uk/document_fetch.php?documentid=14857"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51"/>
  <sheetViews>
    <sheetView workbookViewId="0">
      <selection activeCell="A8" sqref="A8:D8"/>
    </sheetView>
  </sheetViews>
  <sheetFormatPr defaultRowHeight="12.75"/>
  <cols>
    <col min="1" max="3" width="19.375" customWidth="1"/>
    <col min="4" max="4" width="25.625" customWidth="1"/>
  </cols>
  <sheetData>
    <row r="1" spans="1:11">
      <c r="A1" s="334" t="s">
        <v>547</v>
      </c>
      <c r="B1" s="335"/>
      <c r="C1" s="335"/>
      <c r="D1" s="335"/>
      <c r="E1" s="41"/>
      <c r="F1" s="37"/>
      <c r="G1" s="37"/>
      <c r="H1" s="37"/>
      <c r="I1" s="37"/>
      <c r="J1" s="37"/>
      <c r="K1" s="37"/>
    </row>
    <row r="2" spans="1:11">
      <c r="A2" s="335" t="str">
        <f>RegYr</f>
        <v xml:space="preserve"> 20xx</v>
      </c>
      <c r="B2" s="334"/>
      <c r="C2" s="334"/>
      <c r="D2" s="334"/>
      <c r="E2" s="41"/>
      <c r="F2" s="37"/>
      <c r="G2" s="37"/>
      <c r="H2" s="37"/>
      <c r="I2" s="37"/>
      <c r="J2" s="37"/>
      <c r="K2" s="37"/>
    </row>
    <row r="3" spans="1:11">
      <c r="A3" s="335"/>
      <c r="B3" s="334"/>
      <c r="C3" s="334"/>
      <c r="D3" s="334"/>
      <c r="E3" s="41"/>
      <c r="F3" s="37"/>
      <c r="G3" s="37"/>
      <c r="H3" s="37"/>
      <c r="I3" s="37"/>
      <c r="J3" s="37"/>
      <c r="K3" s="37"/>
    </row>
    <row r="4" spans="1:11">
      <c r="A4" s="334" t="s">
        <v>33</v>
      </c>
      <c r="B4" s="335"/>
      <c r="C4" s="335"/>
      <c r="D4" s="335"/>
      <c r="E4" s="41"/>
      <c r="F4" s="37"/>
      <c r="G4" s="37"/>
      <c r="H4" s="37"/>
      <c r="I4" s="37"/>
      <c r="J4" s="37"/>
      <c r="K4" s="37"/>
    </row>
    <row r="5" spans="1:11">
      <c r="A5" s="336"/>
      <c r="B5" s="12"/>
      <c r="C5" s="12"/>
      <c r="D5" s="12"/>
      <c r="E5" s="41"/>
      <c r="F5" s="37"/>
      <c r="G5" s="37"/>
      <c r="H5" s="37"/>
      <c r="I5" s="37"/>
      <c r="J5" s="37"/>
      <c r="K5" s="37"/>
    </row>
    <row r="6" spans="1:11">
      <c r="A6" s="337" t="s">
        <v>11</v>
      </c>
      <c r="B6" s="97"/>
      <c r="C6" s="97"/>
      <c r="D6" s="338"/>
      <c r="E6" s="41"/>
      <c r="F6" s="37"/>
      <c r="G6" s="37"/>
      <c r="H6" s="37"/>
      <c r="I6" s="37"/>
      <c r="J6" s="37"/>
      <c r="K6" s="37"/>
    </row>
    <row r="7" spans="1:11">
      <c r="A7" s="336"/>
      <c r="B7" s="97"/>
      <c r="C7" s="97"/>
      <c r="D7" s="338"/>
      <c r="E7" s="41"/>
      <c r="F7" s="37"/>
      <c r="G7" s="37"/>
      <c r="H7" s="37"/>
      <c r="I7" s="37"/>
      <c r="J7" s="37"/>
      <c r="K7" s="37"/>
    </row>
    <row r="8" spans="1:11" ht="58.5" customHeight="1">
      <c r="A8" s="585" t="s">
        <v>29</v>
      </c>
      <c r="B8" s="585"/>
      <c r="C8" s="585"/>
      <c r="D8" s="585"/>
      <c r="E8" s="41"/>
      <c r="F8" s="37"/>
      <c r="G8" s="37"/>
      <c r="H8" s="37"/>
      <c r="I8" s="37"/>
      <c r="J8" s="37"/>
      <c r="K8" s="37"/>
    </row>
    <row r="9" spans="1:11">
      <c r="A9" s="250"/>
      <c r="B9" s="250"/>
      <c r="C9" s="250"/>
      <c r="D9" s="250"/>
      <c r="E9" s="41"/>
      <c r="F9" s="37"/>
      <c r="G9" s="37"/>
      <c r="H9" s="37"/>
      <c r="I9" s="37"/>
      <c r="J9" s="37"/>
      <c r="K9" s="37"/>
    </row>
    <row r="10" spans="1:11">
      <c r="A10" s="338" t="s">
        <v>514</v>
      </c>
      <c r="B10" s="97"/>
      <c r="C10" s="97"/>
      <c r="D10" s="97"/>
      <c r="E10" s="41"/>
      <c r="F10" s="37"/>
      <c r="G10" s="37"/>
      <c r="H10" s="37"/>
      <c r="I10" s="37"/>
      <c r="J10" s="37"/>
      <c r="K10" s="37"/>
    </row>
    <row r="11" spans="1:11" ht="77.25" customHeight="1">
      <c r="A11" s="202"/>
      <c r="B11" s="203" t="s">
        <v>511</v>
      </c>
      <c r="C11" s="204"/>
      <c r="D11" s="203" t="s">
        <v>516</v>
      </c>
      <c r="E11" s="41"/>
      <c r="F11" s="37"/>
      <c r="G11" s="37"/>
      <c r="H11" s="37"/>
      <c r="I11" s="37"/>
      <c r="J11" s="37"/>
      <c r="K11" s="37"/>
    </row>
    <row r="12" spans="1:11" ht="25.5">
      <c r="A12" s="205"/>
      <c r="B12" s="203" t="s">
        <v>12</v>
      </c>
      <c r="C12" s="118"/>
      <c r="D12" s="203" t="s">
        <v>13</v>
      </c>
      <c r="E12" s="41"/>
      <c r="F12" s="37"/>
      <c r="G12" s="37"/>
      <c r="H12" s="37"/>
      <c r="I12" s="37"/>
      <c r="J12" s="37"/>
      <c r="K12" s="37"/>
    </row>
    <row r="13" spans="1:11" ht="119.25" customHeight="1">
      <c r="A13" s="206"/>
      <c r="B13" s="203" t="s">
        <v>513</v>
      </c>
      <c r="C13" s="120"/>
      <c r="D13" s="203" t="s">
        <v>337</v>
      </c>
      <c r="E13" s="41"/>
      <c r="F13" s="37"/>
      <c r="G13" s="37"/>
      <c r="H13" s="37"/>
      <c r="I13" s="37"/>
      <c r="J13" s="37"/>
      <c r="K13" s="37"/>
    </row>
    <row r="14" spans="1:11">
      <c r="A14" s="12"/>
      <c r="B14" s="12"/>
      <c r="C14" s="12"/>
      <c r="D14" s="12"/>
      <c r="E14" s="41"/>
      <c r="F14" s="37"/>
      <c r="G14" s="37"/>
      <c r="H14" s="37"/>
      <c r="I14" s="37"/>
      <c r="J14" s="37"/>
      <c r="K14" s="37"/>
    </row>
    <row r="15" spans="1:11">
      <c r="A15" s="12"/>
      <c r="B15" s="12"/>
      <c r="C15" s="12"/>
      <c r="D15" s="12"/>
      <c r="E15" s="41"/>
      <c r="F15" s="37"/>
      <c r="G15" s="37"/>
      <c r="H15" s="37"/>
      <c r="I15" s="37"/>
      <c r="J15" s="37"/>
      <c r="K15" s="37"/>
    </row>
    <row r="16" spans="1:11">
      <c r="A16" s="339" t="s">
        <v>862</v>
      </c>
      <c r="B16" s="12"/>
      <c r="C16" s="12"/>
      <c r="D16" s="12"/>
      <c r="E16" s="41"/>
      <c r="F16" s="37"/>
      <c r="G16" s="37"/>
      <c r="H16" s="37"/>
      <c r="I16" s="37"/>
      <c r="J16" s="37"/>
      <c r="K16" s="37"/>
    </row>
    <row r="17" spans="1:11" ht="25.5">
      <c r="A17" s="14" t="s">
        <v>863</v>
      </c>
      <c r="B17" s="586" t="s">
        <v>525</v>
      </c>
      <c r="C17" s="586"/>
      <c r="D17" s="586"/>
      <c r="E17" s="41"/>
      <c r="F17" s="37"/>
      <c r="G17" s="37"/>
      <c r="H17" s="37"/>
      <c r="I17" s="37"/>
      <c r="J17" s="37"/>
      <c r="K17" s="37"/>
    </row>
    <row r="18" spans="1:11">
      <c r="A18" s="12"/>
      <c r="B18" s="586"/>
      <c r="C18" s="586"/>
      <c r="D18" s="586"/>
      <c r="E18" s="41"/>
      <c r="F18" s="37"/>
      <c r="G18" s="37"/>
      <c r="H18" s="37"/>
      <c r="I18" s="37"/>
      <c r="J18" s="37"/>
      <c r="K18" s="37"/>
    </row>
    <row r="19" spans="1:11">
      <c r="A19" s="12"/>
      <c r="B19" s="586"/>
      <c r="C19" s="586"/>
      <c r="D19" s="586"/>
      <c r="E19" s="41"/>
      <c r="F19" s="37"/>
      <c r="G19" s="37"/>
      <c r="H19" s="37"/>
      <c r="I19" s="37"/>
      <c r="J19" s="37"/>
      <c r="K19" s="37"/>
    </row>
    <row r="20" spans="1:11">
      <c r="A20" s="12"/>
      <c r="B20" s="586"/>
      <c r="C20" s="586"/>
      <c r="D20" s="586"/>
      <c r="E20" s="41"/>
      <c r="F20" s="37"/>
      <c r="G20" s="37"/>
      <c r="H20" s="37"/>
      <c r="I20" s="37"/>
      <c r="J20" s="37"/>
      <c r="K20" s="37"/>
    </row>
    <row r="21" spans="1:11">
      <c r="A21" s="12"/>
      <c r="B21" s="586"/>
      <c r="C21" s="586"/>
      <c r="D21" s="586"/>
      <c r="E21" s="41"/>
      <c r="F21" s="37"/>
      <c r="G21" s="37"/>
      <c r="H21" s="37"/>
      <c r="I21" s="37"/>
      <c r="J21" s="37"/>
      <c r="K21" s="37"/>
    </row>
    <row r="22" spans="1:11">
      <c r="A22" s="46"/>
      <c r="B22" s="46"/>
      <c r="C22" s="41"/>
      <c r="D22" s="41"/>
      <c r="E22" s="41"/>
      <c r="F22" s="37"/>
      <c r="G22" s="37"/>
      <c r="H22" s="37"/>
      <c r="I22" s="37"/>
      <c r="J22" s="37"/>
      <c r="K22" s="37"/>
    </row>
    <row r="23" spans="1:11" ht="13.5" thickBot="1">
      <c r="A23" s="340" t="s">
        <v>35</v>
      </c>
      <c r="B23" s="340" t="s">
        <v>34</v>
      </c>
      <c r="C23" s="321"/>
      <c r="D23" s="321"/>
      <c r="E23" s="41"/>
      <c r="F23" s="37"/>
      <c r="G23" s="37"/>
      <c r="H23" s="37"/>
      <c r="I23" s="37"/>
      <c r="J23" s="37"/>
      <c r="K23" s="37"/>
    </row>
    <row r="24" spans="1:11">
      <c r="A24" s="46"/>
      <c r="B24" s="46"/>
      <c r="C24" s="41"/>
      <c r="D24" s="41"/>
      <c r="E24" s="41"/>
      <c r="F24" s="37"/>
      <c r="G24" s="37"/>
      <c r="H24" s="37"/>
      <c r="I24" s="37"/>
      <c r="J24" s="37"/>
      <c r="K24" s="37"/>
    </row>
    <row r="25" spans="1:11">
      <c r="A25" s="46" t="s">
        <v>32</v>
      </c>
      <c r="B25" s="46" t="s">
        <v>36</v>
      </c>
      <c r="C25" s="41"/>
      <c r="D25" s="41"/>
      <c r="E25" s="41"/>
      <c r="F25" s="37"/>
      <c r="G25" s="37"/>
      <c r="H25" s="37"/>
      <c r="I25" s="37"/>
      <c r="J25" s="37"/>
      <c r="K25" s="37"/>
    </row>
    <row r="26" spans="1:11">
      <c r="A26" s="46" t="s">
        <v>37</v>
      </c>
      <c r="B26" s="46" t="s">
        <v>38</v>
      </c>
      <c r="C26" s="41"/>
      <c r="D26" s="41"/>
      <c r="E26" s="41"/>
      <c r="F26" s="37"/>
      <c r="G26" s="37"/>
      <c r="H26" s="37"/>
      <c r="I26" s="37"/>
      <c r="J26" s="37"/>
      <c r="K26" s="37"/>
    </row>
    <row r="27" spans="1:11">
      <c r="A27" s="46" t="s">
        <v>39</v>
      </c>
      <c r="B27" s="46" t="s">
        <v>40</v>
      </c>
      <c r="C27" s="41"/>
      <c r="D27" s="41"/>
      <c r="E27" s="41"/>
      <c r="F27" s="37"/>
      <c r="G27" s="37"/>
      <c r="H27" s="37"/>
      <c r="I27" s="37"/>
      <c r="J27" s="37"/>
      <c r="K27" s="37"/>
    </row>
    <row r="28" spans="1:11">
      <c r="A28" s="46" t="s">
        <v>41</v>
      </c>
      <c r="B28" s="333" t="s">
        <v>48</v>
      </c>
      <c r="C28" s="41"/>
      <c r="D28" s="41"/>
      <c r="E28" s="41"/>
      <c r="F28" s="37"/>
      <c r="G28" s="37"/>
      <c r="H28" s="37"/>
      <c r="I28" s="37"/>
      <c r="J28" s="37"/>
      <c r="K28" s="37"/>
    </row>
    <row r="29" spans="1:11">
      <c r="A29" s="46" t="s">
        <v>156</v>
      </c>
      <c r="B29" s="333" t="s">
        <v>42</v>
      </c>
      <c r="C29" s="41"/>
      <c r="D29" s="41"/>
      <c r="E29" s="41"/>
      <c r="F29" s="37"/>
      <c r="G29" s="37"/>
      <c r="H29" s="37"/>
      <c r="I29" s="37"/>
      <c r="J29" s="37"/>
      <c r="K29" s="37"/>
    </row>
    <row r="30" spans="1:11">
      <c r="A30" s="46" t="s">
        <v>43</v>
      </c>
      <c r="B30" s="333" t="s">
        <v>46</v>
      </c>
      <c r="C30" s="41"/>
      <c r="D30" s="41"/>
      <c r="E30" s="41"/>
      <c r="F30" s="37"/>
      <c r="G30" s="37"/>
      <c r="H30" s="37"/>
      <c r="I30" s="37"/>
      <c r="J30" s="37"/>
      <c r="K30" s="37"/>
    </row>
    <row r="31" spans="1:11">
      <c r="A31" s="46" t="s">
        <v>157</v>
      </c>
      <c r="B31" s="333" t="s">
        <v>47</v>
      </c>
      <c r="C31" s="41"/>
      <c r="D31" s="41"/>
      <c r="E31" s="41"/>
      <c r="F31" s="37"/>
      <c r="G31" s="37"/>
      <c r="H31" s="37"/>
      <c r="I31" s="37"/>
      <c r="J31" s="37"/>
      <c r="K31" s="37"/>
    </row>
    <row r="32" spans="1:11">
      <c r="A32" s="46" t="s">
        <v>158</v>
      </c>
      <c r="B32" s="333" t="s">
        <v>49</v>
      </c>
      <c r="C32" s="41"/>
      <c r="D32" s="41"/>
      <c r="E32" s="41"/>
      <c r="F32" s="37"/>
      <c r="G32" s="37"/>
      <c r="H32" s="37"/>
      <c r="I32" s="37"/>
      <c r="J32" s="37"/>
      <c r="K32" s="37"/>
    </row>
    <row r="33" spans="1:11">
      <c r="A33" s="46" t="s">
        <v>159</v>
      </c>
      <c r="B33" s="333" t="s">
        <v>50</v>
      </c>
      <c r="C33" s="41"/>
      <c r="D33" s="41"/>
      <c r="E33" s="41"/>
      <c r="F33" s="37"/>
      <c r="G33" s="37"/>
      <c r="H33" s="37"/>
      <c r="I33" s="37"/>
      <c r="J33" s="37"/>
      <c r="K33" s="37"/>
    </row>
    <row r="34" spans="1:11">
      <c r="A34" s="46" t="s">
        <v>51</v>
      </c>
      <c r="B34" s="333" t="s">
        <v>52</v>
      </c>
      <c r="C34" s="41"/>
      <c r="D34" s="41"/>
      <c r="E34" s="41"/>
      <c r="F34" s="37"/>
      <c r="G34" s="37"/>
      <c r="H34" s="37"/>
      <c r="I34" s="37"/>
      <c r="J34" s="37"/>
      <c r="K34" s="37"/>
    </row>
    <row r="35" spans="1:11">
      <c r="A35" s="46" t="s">
        <v>53</v>
      </c>
      <c r="B35" s="333" t="s">
        <v>54</v>
      </c>
      <c r="C35" s="41"/>
      <c r="D35" s="41"/>
      <c r="E35" s="41"/>
      <c r="F35" s="37"/>
      <c r="G35" s="37"/>
      <c r="H35" s="37"/>
      <c r="I35" s="37"/>
      <c r="J35" s="37"/>
      <c r="K35" s="37"/>
    </row>
    <row r="36" spans="1:11">
      <c r="A36" s="46" t="s">
        <v>55</v>
      </c>
      <c r="B36" s="333" t="s">
        <v>56</v>
      </c>
      <c r="C36" s="41"/>
      <c r="D36" s="41"/>
      <c r="E36" s="41"/>
      <c r="F36" s="37"/>
      <c r="G36" s="37"/>
      <c r="H36" s="37"/>
      <c r="I36" s="37"/>
      <c r="J36" s="37"/>
      <c r="K36" s="37"/>
    </row>
    <row r="37" spans="1:11">
      <c r="A37" s="46" t="s">
        <v>2</v>
      </c>
      <c r="B37" s="333" t="s">
        <v>57</v>
      </c>
      <c r="C37" s="41"/>
      <c r="D37" s="41"/>
      <c r="E37" s="41"/>
      <c r="F37" s="37"/>
      <c r="G37" s="37"/>
      <c r="H37" s="37"/>
      <c r="I37" s="37"/>
      <c r="J37" s="37"/>
      <c r="K37" s="37"/>
    </row>
    <row r="38" spans="1:11">
      <c r="A38" s="46" t="s">
        <v>718</v>
      </c>
      <c r="B38" s="333" t="s">
        <v>323</v>
      </c>
      <c r="C38" s="41"/>
      <c r="D38" s="41"/>
      <c r="E38" s="41"/>
      <c r="F38" s="37"/>
      <c r="G38" s="37"/>
      <c r="H38" s="37"/>
      <c r="I38" s="37"/>
      <c r="J38" s="37"/>
      <c r="K38" s="37"/>
    </row>
    <row r="39" spans="1:11">
      <c r="A39" s="46"/>
      <c r="B39" s="46"/>
      <c r="C39" s="41"/>
      <c r="D39" s="41"/>
      <c r="E39" s="41"/>
      <c r="F39" s="37"/>
      <c r="G39" s="37"/>
      <c r="H39" s="37"/>
      <c r="I39" s="37"/>
      <c r="J39" s="37"/>
      <c r="K39" s="37"/>
    </row>
    <row r="40" spans="1:11">
      <c r="A40" s="46"/>
      <c r="B40" s="46"/>
      <c r="C40" s="41"/>
      <c r="D40" s="41"/>
      <c r="E40" s="41"/>
      <c r="F40" s="37"/>
      <c r="G40" s="37"/>
      <c r="H40" s="37"/>
      <c r="I40" s="37"/>
      <c r="J40" s="37"/>
      <c r="K40" s="37"/>
    </row>
    <row r="41" spans="1:11">
      <c r="A41" s="41"/>
      <c r="B41" s="41"/>
      <c r="C41" s="41"/>
      <c r="D41" s="41"/>
      <c r="E41" s="41"/>
      <c r="F41" s="37"/>
      <c r="G41" s="37"/>
      <c r="H41" s="37"/>
      <c r="I41" s="37"/>
      <c r="J41" s="37"/>
      <c r="K41" s="37"/>
    </row>
    <row r="42" spans="1:11">
      <c r="A42" s="41"/>
      <c r="B42" s="41"/>
      <c r="C42" s="41"/>
      <c r="D42" s="41"/>
      <c r="E42" s="41"/>
      <c r="F42" s="37"/>
      <c r="G42" s="37"/>
      <c r="H42" s="37"/>
      <c r="I42" s="37"/>
      <c r="J42" s="37"/>
      <c r="K42" s="37"/>
    </row>
    <row r="43" spans="1:11">
      <c r="A43" s="37"/>
      <c r="B43" s="37"/>
      <c r="C43" s="37"/>
      <c r="D43" s="37"/>
      <c r="E43" s="37"/>
      <c r="F43" s="37"/>
      <c r="G43" s="37"/>
      <c r="H43" s="37"/>
      <c r="I43" s="37"/>
      <c r="J43" s="37"/>
      <c r="K43" s="37"/>
    </row>
    <row r="44" spans="1:11">
      <c r="A44" s="37"/>
      <c r="B44" s="37"/>
      <c r="C44" s="37"/>
      <c r="D44" s="37"/>
      <c r="E44" s="37"/>
      <c r="F44" s="37"/>
      <c r="G44" s="37"/>
      <c r="H44" s="37"/>
      <c r="I44" s="37"/>
      <c r="J44" s="37"/>
      <c r="K44" s="37"/>
    </row>
    <row r="45" spans="1:11">
      <c r="A45" s="37"/>
      <c r="B45" s="37"/>
      <c r="C45" s="37"/>
      <c r="D45" s="37"/>
      <c r="E45" s="37"/>
      <c r="F45" s="37"/>
      <c r="G45" s="37"/>
      <c r="H45" s="37"/>
      <c r="I45" s="37"/>
      <c r="J45" s="37"/>
      <c r="K45" s="37"/>
    </row>
    <row r="46" spans="1:11">
      <c r="A46" s="37"/>
      <c r="B46" s="37"/>
      <c r="C46" s="37"/>
      <c r="D46" s="37"/>
      <c r="E46" s="37"/>
      <c r="F46" s="37"/>
      <c r="G46" s="37"/>
      <c r="H46" s="37"/>
      <c r="I46" s="37"/>
      <c r="J46" s="37"/>
      <c r="K46" s="37"/>
    </row>
    <row r="47" spans="1:11">
      <c r="A47" s="37"/>
      <c r="B47" s="37"/>
      <c r="C47" s="37"/>
      <c r="D47" s="37"/>
      <c r="E47" s="37"/>
      <c r="F47" s="37"/>
      <c r="G47" s="37"/>
      <c r="H47" s="37"/>
      <c r="I47" s="37"/>
      <c r="J47" s="37"/>
      <c r="K47" s="37"/>
    </row>
    <row r="48" spans="1:11">
      <c r="A48" s="37"/>
      <c r="B48" s="37"/>
      <c r="C48" s="37"/>
      <c r="D48" s="37"/>
      <c r="E48" s="37"/>
      <c r="F48" s="37"/>
      <c r="G48" s="37"/>
      <c r="H48" s="37"/>
      <c r="I48" s="37"/>
      <c r="J48" s="37"/>
      <c r="K48" s="37"/>
    </row>
    <row r="49" spans="1:11">
      <c r="A49" s="37"/>
      <c r="B49" s="37"/>
      <c r="C49" s="37"/>
      <c r="D49" s="37"/>
      <c r="E49" s="37"/>
      <c r="F49" s="37"/>
      <c r="G49" s="37"/>
      <c r="H49" s="37"/>
      <c r="I49" s="37"/>
      <c r="J49" s="37"/>
      <c r="K49" s="37"/>
    </row>
    <row r="50" spans="1:11">
      <c r="A50" s="37"/>
      <c r="B50" s="37"/>
      <c r="C50" s="37"/>
      <c r="D50" s="37"/>
      <c r="E50" s="37"/>
      <c r="F50" s="37"/>
      <c r="G50" s="37"/>
      <c r="H50" s="37"/>
      <c r="I50" s="37"/>
      <c r="J50" s="37"/>
      <c r="K50" s="37"/>
    </row>
    <row r="51" spans="1:11">
      <c r="A51" s="37"/>
      <c r="B51" s="37"/>
      <c r="C51" s="37"/>
      <c r="D51" s="37"/>
      <c r="E51" s="37"/>
      <c r="F51" s="37"/>
      <c r="G51" s="37"/>
      <c r="H51" s="37"/>
      <c r="I51" s="37"/>
      <c r="J51" s="37"/>
      <c r="K51" s="37"/>
    </row>
  </sheetData>
  <mergeCells count="2">
    <mergeCell ref="A8:D8"/>
    <mergeCell ref="B17:D21"/>
  </mergeCells>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O125"/>
  <sheetViews>
    <sheetView topLeftCell="A34" zoomScale="80" zoomScaleNormal="80" workbookViewId="0">
      <selection activeCell="J35" sqref="J35"/>
    </sheetView>
  </sheetViews>
  <sheetFormatPr defaultRowHeight="12.75"/>
  <cols>
    <col min="1" max="1" width="30.125" customWidth="1"/>
    <col min="2" max="2" width="17.5" customWidth="1"/>
    <col min="3" max="3" width="17.25" customWidth="1"/>
    <col min="7" max="7" width="12.125" customWidth="1"/>
    <col min="8" max="8" width="11.25" customWidth="1"/>
    <col min="9" max="10" width="12.125" customWidth="1"/>
    <col min="11" max="11" width="12.5" customWidth="1"/>
    <col min="12" max="13" width="11.25" customWidth="1"/>
    <col min="14" max="14" width="12" customWidth="1"/>
  </cols>
  <sheetData>
    <row r="1" spans="1:15" ht="15">
      <c r="A1" s="466" t="str">
        <f>CompName</f>
        <v>A Sample GDN</v>
      </c>
      <c r="B1" s="485"/>
      <c r="C1" s="485"/>
      <c r="D1" s="485"/>
      <c r="E1" s="485"/>
      <c r="F1" s="485"/>
      <c r="G1" s="265"/>
      <c r="H1" s="265"/>
      <c r="I1" s="265"/>
      <c r="J1" s="265"/>
      <c r="K1" s="265"/>
      <c r="L1" s="265"/>
      <c r="M1" s="265"/>
      <c r="N1" s="486"/>
      <c r="O1" s="535"/>
    </row>
    <row r="2" spans="1:15" ht="15">
      <c r="A2" s="469" t="str">
        <f>RegYr</f>
        <v xml:space="preserve"> 20xx</v>
      </c>
      <c r="B2" s="370"/>
      <c r="C2" s="370"/>
      <c r="D2" s="370"/>
      <c r="E2" s="370"/>
      <c r="F2" s="370"/>
      <c r="G2" s="36"/>
      <c r="H2" s="36"/>
      <c r="I2" s="36"/>
      <c r="J2" s="36"/>
      <c r="K2" s="36"/>
      <c r="L2" s="36"/>
      <c r="M2" s="36"/>
      <c r="N2" s="180"/>
      <c r="O2" s="536"/>
    </row>
    <row r="3" spans="1:15" ht="15">
      <c r="A3" s="469"/>
      <c r="B3" s="370"/>
      <c r="C3" s="370"/>
      <c r="D3" s="370"/>
      <c r="E3" s="370"/>
      <c r="F3" s="370"/>
      <c r="G3" s="36"/>
      <c r="H3" s="36"/>
      <c r="I3" s="36"/>
      <c r="J3" s="36"/>
      <c r="K3" s="36"/>
      <c r="L3" s="36"/>
      <c r="M3" s="36"/>
      <c r="N3" s="180"/>
      <c r="O3" s="536"/>
    </row>
    <row r="4" spans="1:15" ht="15">
      <c r="A4" s="471" t="s">
        <v>59</v>
      </c>
      <c r="B4" s="400"/>
      <c r="C4" s="400"/>
      <c r="D4" s="400"/>
      <c r="E4" s="400"/>
      <c r="F4" s="400"/>
      <c r="G4" s="29"/>
      <c r="H4" s="29"/>
      <c r="I4" s="29"/>
      <c r="J4" s="29"/>
      <c r="K4" s="29"/>
      <c r="L4" s="29"/>
      <c r="M4" s="29"/>
      <c r="N4" s="181"/>
      <c r="O4" s="536"/>
    </row>
    <row r="5" spans="1:15">
      <c r="A5" s="537"/>
      <c r="B5" s="105"/>
      <c r="C5" s="105"/>
      <c r="D5" s="37"/>
      <c r="E5" s="37"/>
      <c r="F5" s="37"/>
      <c r="G5" s="37"/>
      <c r="H5" s="37"/>
      <c r="I5" s="37"/>
      <c r="J5" s="37"/>
      <c r="K5" s="37"/>
      <c r="L5" s="37"/>
      <c r="M5" s="37"/>
      <c r="N5" s="37"/>
      <c r="O5" s="305"/>
    </row>
    <row r="6" spans="1:15">
      <c r="A6" s="538"/>
      <c r="B6" s="630"/>
      <c r="C6" s="630"/>
      <c r="D6" s="631"/>
      <c r="E6" s="632"/>
      <c r="F6" s="632"/>
      <c r="G6" s="41"/>
      <c r="H6" s="41"/>
      <c r="I6" s="41"/>
      <c r="J6" s="41"/>
      <c r="K6" s="41"/>
      <c r="L6" s="41"/>
      <c r="M6" s="41"/>
      <c r="N6" s="41"/>
      <c r="O6" s="515"/>
    </row>
    <row r="7" spans="1:15" ht="24" customHeight="1">
      <c r="A7" s="508" t="s">
        <v>61</v>
      </c>
      <c r="B7" s="307"/>
      <c r="C7" s="307"/>
      <c r="D7" s="632"/>
      <c r="E7" s="632"/>
      <c r="F7" s="632"/>
      <c r="G7" s="41"/>
      <c r="H7" s="41"/>
      <c r="I7" s="41"/>
      <c r="J7" s="41"/>
      <c r="K7" s="41"/>
      <c r="L7" s="41"/>
      <c r="M7" s="41"/>
      <c r="N7" s="41"/>
      <c r="O7" s="515"/>
    </row>
    <row r="8" spans="1:15" ht="14.25">
      <c r="A8" s="479"/>
      <c r="B8" s="55"/>
      <c r="C8" s="458" t="s">
        <v>676</v>
      </c>
      <c r="D8" s="55"/>
      <c r="E8" s="41"/>
      <c r="F8" s="41"/>
      <c r="G8" s="41"/>
      <c r="H8" s="41"/>
      <c r="I8" s="41"/>
      <c r="J8" s="41"/>
      <c r="K8" s="41"/>
      <c r="L8" s="41"/>
      <c r="M8" s="41"/>
      <c r="N8" s="41"/>
      <c r="O8" s="515"/>
    </row>
    <row r="9" spans="1:15" ht="12.95" customHeight="1">
      <c r="A9" s="472"/>
      <c r="B9" s="200"/>
      <c r="C9" s="200"/>
      <c r="D9" s="200"/>
      <c r="E9" s="200"/>
      <c r="F9" s="200"/>
      <c r="G9" s="200"/>
      <c r="H9" s="200"/>
      <c r="I9" s="200"/>
      <c r="J9" s="200"/>
      <c r="K9" s="200"/>
      <c r="L9" s="200"/>
      <c r="M9" s="200"/>
      <c r="N9" s="200"/>
      <c r="O9" s="515"/>
    </row>
    <row r="10" spans="1:15" ht="12.95" customHeight="1">
      <c r="A10" s="472"/>
      <c r="B10" s="200"/>
      <c r="C10" s="200"/>
      <c r="D10" s="200"/>
      <c r="E10" s="200"/>
      <c r="F10" s="200"/>
      <c r="G10" s="343" t="s">
        <v>66</v>
      </c>
      <c r="H10" s="343" t="s">
        <v>67</v>
      </c>
      <c r="I10" s="343" t="s">
        <v>68</v>
      </c>
      <c r="J10" s="343" t="s">
        <v>69</v>
      </c>
      <c r="K10" s="343" t="s">
        <v>70</v>
      </c>
      <c r="L10" s="343" t="s">
        <v>71</v>
      </c>
      <c r="M10" s="343" t="s">
        <v>72</v>
      </c>
      <c r="N10" s="343" t="s">
        <v>73</v>
      </c>
      <c r="O10" s="515"/>
    </row>
    <row r="11" spans="1:15" ht="12.95" customHeight="1">
      <c r="A11" s="539"/>
      <c r="B11" s="401"/>
      <c r="C11" s="38"/>
      <c r="D11" s="200"/>
      <c r="E11" s="200"/>
      <c r="F11" s="200"/>
      <c r="G11" s="200"/>
      <c r="H11" s="200"/>
      <c r="I11" s="200"/>
      <c r="J11" s="200"/>
      <c r="K11" s="200"/>
      <c r="L11" s="200"/>
      <c r="M11" s="200"/>
      <c r="N11" s="200"/>
      <c r="O11" s="515"/>
    </row>
    <row r="12" spans="1:15" ht="28.5">
      <c r="A12" s="540" t="s">
        <v>62</v>
      </c>
      <c r="B12" s="403" t="s">
        <v>775</v>
      </c>
      <c r="C12" s="376" t="s">
        <v>834</v>
      </c>
      <c r="D12" s="200"/>
      <c r="E12" s="200"/>
      <c r="F12" s="200"/>
      <c r="G12" s="347"/>
      <c r="H12" s="347"/>
      <c r="I12" s="356">
        <f>G27</f>
        <v>0</v>
      </c>
      <c r="J12" s="356">
        <f t="shared" ref="J12:N12" si="0">H27</f>
        <v>0</v>
      </c>
      <c r="K12" s="356">
        <f t="shared" si="0"/>
        <v>0</v>
      </c>
      <c r="L12" s="356">
        <f t="shared" si="0"/>
        <v>0</v>
      </c>
      <c r="M12" s="356">
        <f t="shared" si="0"/>
        <v>0</v>
      </c>
      <c r="N12" s="356">
        <f t="shared" si="0"/>
        <v>0</v>
      </c>
      <c r="O12" s="515"/>
    </row>
    <row r="13" spans="1:15" ht="28.5" customHeight="1">
      <c r="A13" s="477" t="s">
        <v>63</v>
      </c>
      <c r="B13" s="200" t="s">
        <v>776</v>
      </c>
      <c r="C13" s="376" t="s">
        <v>834</v>
      </c>
      <c r="D13" s="200"/>
      <c r="E13" s="200"/>
      <c r="F13" s="200"/>
      <c r="G13" s="347"/>
      <c r="H13" s="347"/>
      <c r="I13" s="356">
        <f>G38</f>
        <v>19.449446153846157</v>
      </c>
      <c r="J13" s="356">
        <f t="shared" ref="J13:N13" si="1">H38</f>
        <v>19.699078076923069</v>
      </c>
      <c r="K13" s="356">
        <f t="shared" si="1"/>
        <v>20.003363999999998</v>
      </c>
      <c r="L13" s="356">
        <f t="shared" si="1"/>
        <v>20.198341923076917</v>
      </c>
      <c r="M13" s="356">
        <f t="shared" si="1"/>
        <v>20.447973846153836</v>
      </c>
      <c r="N13" s="356">
        <f t="shared" si="1"/>
        <v>20.697605769230766</v>
      </c>
      <c r="O13" s="515"/>
    </row>
    <row r="14" spans="1:15" ht="12.95" customHeight="1">
      <c r="A14" s="476" t="s">
        <v>723</v>
      </c>
      <c r="B14" s="200" t="s">
        <v>538</v>
      </c>
      <c r="C14" s="376" t="s">
        <v>620</v>
      </c>
      <c r="D14" s="200"/>
      <c r="E14" s="200"/>
      <c r="F14" s="200"/>
      <c r="G14" s="347"/>
      <c r="H14" s="347"/>
      <c r="I14" s="356">
        <f>BR!G21</f>
        <v>1.0245901639344261</v>
      </c>
      <c r="J14" s="356">
        <f>BR!H21</f>
        <v>0</v>
      </c>
      <c r="K14" s="356">
        <f>BR!I21</f>
        <v>0</v>
      </c>
      <c r="L14" s="356">
        <f>BR!J21</f>
        <v>0</v>
      </c>
      <c r="M14" s="356">
        <f>BR!K21</f>
        <v>0</v>
      </c>
      <c r="N14" s="356">
        <f>BR!L21</f>
        <v>0</v>
      </c>
      <c r="O14" s="515"/>
    </row>
    <row r="15" spans="1:15" ht="12.95" customHeight="1">
      <c r="A15" s="477" t="s">
        <v>64</v>
      </c>
      <c r="B15" s="200" t="s">
        <v>777</v>
      </c>
      <c r="C15" s="376" t="s">
        <v>834</v>
      </c>
      <c r="D15" s="200"/>
      <c r="E15" s="200"/>
      <c r="F15" s="200"/>
      <c r="G15" s="347"/>
      <c r="H15" s="347"/>
      <c r="I15" s="404">
        <f>'Licence condition values'!G22</f>
        <v>0</v>
      </c>
      <c r="J15" s="404">
        <f>'Licence condition values'!H22</f>
        <v>0</v>
      </c>
      <c r="K15" s="404">
        <f>'Licence condition values'!I22</f>
        <v>0</v>
      </c>
      <c r="L15" s="404">
        <f>'Licence condition values'!J22</f>
        <v>0</v>
      </c>
      <c r="M15" s="404">
        <f>'Licence condition values'!K22</f>
        <v>0</v>
      </c>
      <c r="N15" s="404">
        <f>'Licence condition values'!L22</f>
        <v>0</v>
      </c>
      <c r="O15" s="515"/>
    </row>
    <row r="16" spans="1:15" ht="12.95" customHeight="1">
      <c r="A16" s="477" t="s">
        <v>79</v>
      </c>
      <c r="B16" s="200" t="s">
        <v>339</v>
      </c>
      <c r="C16" s="376" t="s">
        <v>620</v>
      </c>
      <c r="D16" s="200"/>
      <c r="E16" s="200"/>
      <c r="F16" s="200"/>
      <c r="G16" s="347"/>
      <c r="H16" s="347"/>
      <c r="I16" s="356">
        <f>BR!G42</f>
        <v>1.04243</v>
      </c>
      <c r="J16" s="356">
        <f>BR!H42</f>
        <v>1.04243</v>
      </c>
      <c r="K16" s="356">
        <f>BR!I42</f>
        <v>1.04243</v>
      </c>
      <c r="L16" s="356">
        <f>BR!J42</f>
        <v>1.04243</v>
      </c>
      <c r="M16" s="356">
        <f>BR!K42</f>
        <v>1.04243</v>
      </c>
      <c r="N16" s="356">
        <f>BR!L42</f>
        <v>1.04243</v>
      </c>
      <c r="O16" s="515"/>
    </row>
    <row r="17" spans="1:15" ht="12.95" customHeight="1">
      <c r="A17" s="477" t="s">
        <v>79</v>
      </c>
      <c r="B17" s="200" t="s">
        <v>659</v>
      </c>
      <c r="C17" s="376" t="s">
        <v>620</v>
      </c>
      <c r="D17" s="200"/>
      <c r="E17" s="200"/>
      <c r="F17" s="200"/>
      <c r="G17" s="347"/>
      <c r="H17" s="347"/>
      <c r="I17" s="356">
        <f>BR!H42</f>
        <v>1.04243</v>
      </c>
      <c r="J17" s="356">
        <f>BR!I42</f>
        <v>1.04243</v>
      </c>
      <c r="K17" s="356">
        <f>BR!J42</f>
        <v>1.04243</v>
      </c>
      <c r="L17" s="356">
        <f>BR!K42</f>
        <v>1.04243</v>
      </c>
      <c r="M17" s="356">
        <f>BR!L42</f>
        <v>1.04243</v>
      </c>
      <c r="N17" s="356">
        <f>BR!M42</f>
        <v>1.04243</v>
      </c>
      <c r="O17" s="515"/>
    </row>
    <row r="18" spans="1:15" ht="12.95" customHeight="1">
      <c r="A18" s="477" t="s">
        <v>65</v>
      </c>
      <c r="B18" s="200" t="s">
        <v>6</v>
      </c>
      <c r="C18" s="376" t="s">
        <v>620</v>
      </c>
      <c r="D18" s="200"/>
      <c r="E18" s="405"/>
      <c r="F18" s="405"/>
      <c r="G18" s="347"/>
      <c r="H18" s="347"/>
      <c r="I18" s="356">
        <f>BR!I23</f>
        <v>1.0245901639344261</v>
      </c>
      <c r="J18" s="356">
        <f>BR!J23</f>
        <v>0</v>
      </c>
      <c r="K18" s="356">
        <f>BR!K23</f>
        <v>0</v>
      </c>
      <c r="L18" s="356">
        <f>BR!L23</f>
        <v>0</v>
      </c>
      <c r="M18" s="356">
        <f>BR!M23</f>
        <v>0</v>
      </c>
      <c r="N18" s="356">
        <f>BR!N23</f>
        <v>0</v>
      </c>
      <c r="O18" s="515"/>
    </row>
    <row r="19" spans="1:15" ht="12.95" customHeight="1">
      <c r="A19" s="477" t="s">
        <v>64</v>
      </c>
      <c r="B19" s="200" t="s">
        <v>778</v>
      </c>
      <c r="C19" s="376" t="s">
        <v>834</v>
      </c>
      <c r="D19" s="200"/>
      <c r="E19" s="406"/>
      <c r="F19" s="406"/>
      <c r="G19" s="347"/>
      <c r="H19" s="347"/>
      <c r="I19" s="407">
        <f>(((I12+I13)/I14)-I15)*I16*I17*I18</f>
        <v>21.134941087674598</v>
      </c>
      <c r="J19" s="407">
        <f>IFERROR((((J12+J13)/J14)-J15)*J16*J17*J18,0)</f>
        <v>0</v>
      </c>
      <c r="K19" s="407">
        <f t="shared" ref="K19:N19" si="2">IFERROR((((K12+K13)/K14)-K15)*K16*K17*K18,0)</f>
        <v>0</v>
      </c>
      <c r="L19" s="407">
        <f t="shared" si="2"/>
        <v>0</v>
      </c>
      <c r="M19" s="407">
        <f t="shared" si="2"/>
        <v>0</v>
      </c>
      <c r="N19" s="407">
        <f t="shared" si="2"/>
        <v>0</v>
      </c>
      <c r="O19" s="515"/>
    </row>
    <row r="20" spans="1:15" ht="12.95" customHeight="1">
      <c r="A20" s="472"/>
      <c r="B20" s="200"/>
      <c r="C20" s="200"/>
      <c r="D20" s="200"/>
      <c r="E20" s="200"/>
      <c r="F20" s="200"/>
      <c r="G20" s="200"/>
      <c r="H20" s="200"/>
      <c r="I20" s="200"/>
      <c r="J20" s="200"/>
      <c r="K20" s="200"/>
      <c r="L20" s="200"/>
      <c r="M20" s="200"/>
      <c r="N20" s="200"/>
      <c r="O20" s="515"/>
    </row>
    <row r="21" spans="1:15" ht="12.95" customHeight="1">
      <c r="A21" s="472"/>
      <c r="B21" s="200"/>
      <c r="C21" s="200"/>
      <c r="D21" s="200"/>
      <c r="E21" s="200"/>
      <c r="F21" s="200"/>
      <c r="G21" s="200"/>
      <c r="H21" s="200"/>
      <c r="I21" s="200"/>
      <c r="J21" s="200"/>
      <c r="K21" s="200"/>
      <c r="L21" s="200"/>
      <c r="M21" s="200"/>
      <c r="N21" s="200"/>
      <c r="O21" s="515"/>
    </row>
    <row r="22" spans="1:15" ht="12.95" customHeight="1">
      <c r="A22" s="472"/>
      <c r="B22" s="200"/>
      <c r="C22" s="200"/>
      <c r="D22" s="200"/>
      <c r="E22" s="200"/>
      <c r="F22" s="200"/>
      <c r="G22" s="200"/>
      <c r="H22" s="200"/>
      <c r="I22" s="200"/>
      <c r="J22" s="200"/>
      <c r="K22" s="200"/>
      <c r="L22" s="200"/>
      <c r="M22" s="200"/>
      <c r="N22" s="200"/>
      <c r="O22" s="515"/>
    </row>
    <row r="23" spans="1:15" ht="12.95" customHeight="1">
      <c r="A23" s="472"/>
      <c r="B23" s="200"/>
      <c r="C23" s="200"/>
      <c r="D23" s="200"/>
      <c r="E23" s="200"/>
      <c r="F23" s="200"/>
      <c r="G23" s="200"/>
      <c r="H23" s="200"/>
      <c r="I23" s="200"/>
      <c r="J23" s="200"/>
      <c r="K23" s="200"/>
      <c r="L23" s="200"/>
      <c r="M23" s="200"/>
      <c r="N23" s="200"/>
      <c r="O23" s="515"/>
    </row>
    <row r="24" spans="1:15" ht="12.95" customHeight="1">
      <c r="A24" s="472"/>
      <c r="B24" s="200"/>
      <c r="C24" s="200"/>
      <c r="D24" s="200"/>
      <c r="E24" s="200"/>
      <c r="F24" s="200"/>
      <c r="G24" s="200"/>
      <c r="H24" s="200"/>
      <c r="I24" s="200"/>
      <c r="J24" s="200"/>
      <c r="K24" s="200"/>
      <c r="L24" s="200"/>
      <c r="M24" s="200"/>
      <c r="N24" s="200"/>
      <c r="O24" s="515"/>
    </row>
    <row r="25" spans="1:15" ht="42.75">
      <c r="A25" s="477" t="s">
        <v>267</v>
      </c>
      <c r="B25" s="200" t="s">
        <v>80</v>
      </c>
      <c r="C25" s="376" t="s">
        <v>834</v>
      </c>
      <c r="D25" s="200"/>
      <c r="E25" s="200"/>
      <c r="F25" s="200"/>
      <c r="G25" s="408">
        <f>input!G62</f>
        <v>0</v>
      </c>
      <c r="H25" s="408">
        <f>input!H62</f>
        <v>0</v>
      </c>
      <c r="I25" s="408">
        <f>input!I62</f>
        <v>0</v>
      </c>
      <c r="J25" s="408">
        <f>input!J62</f>
        <v>0</v>
      </c>
      <c r="K25" s="408">
        <f>input!K62</f>
        <v>0</v>
      </c>
      <c r="L25" s="408">
        <f>input!L62</f>
        <v>0</v>
      </c>
      <c r="M25" s="408">
        <f>input!M62</f>
        <v>0</v>
      </c>
      <c r="N25" s="408">
        <f>input!N62</f>
        <v>0</v>
      </c>
      <c r="O25" s="515"/>
    </row>
    <row r="26" spans="1:15" ht="42.75">
      <c r="A26" s="476" t="s">
        <v>268</v>
      </c>
      <c r="B26" s="200" t="s">
        <v>81</v>
      </c>
      <c r="C26" s="376" t="s">
        <v>834</v>
      </c>
      <c r="D26" s="200"/>
      <c r="E26" s="200"/>
      <c r="F26" s="200"/>
      <c r="G26" s="408">
        <f>input!G63</f>
        <v>0</v>
      </c>
      <c r="H26" s="408">
        <f>input!H63</f>
        <v>0</v>
      </c>
      <c r="I26" s="408">
        <f>input!I63</f>
        <v>0</v>
      </c>
      <c r="J26" s="408">
        <f>input!J63</f>
        <v>0</v>
      </c>
      <c r="K26" s="408">
        <f>input!K63</f>
        <v>0</v>
      </c>
      <c r="L26" s="408">
        <f>input!L63</f>
        <v>0</v>
      </c>
      <c r="M26" s="408">
        <f>input!M63</f>
        <v>0</v>
      </c>
      <c r="N26" s="408">
        <f>input!N63</f>
        <v>0</v>
      </c>
      <c r="O26" s="515"/>
    </row>
    <row r="27" spans="1:15" ht="12.95" customHeight="1">
      <c r="A27" s="477" t="s">
        <v>269</v>
      </c>
      <c r="B27" s="200" t="s">
        <v>82</v>
      </c>
      <c r="C27" s="376" t="s">
        <v>834</v>
      </c>
      <c r="D27" s="200"/>
      <c r="E27" s="200"/>
      <c r="F27" s="200"/>
      <c r="G27" s="407">
        <f>SUM(G25:G26)</f>
        <v>0</v>
      </c>
      <c r="H27" s="407">
        <f t="shared" ref="H27:N27" si="3">SUM(H25:H26)</f>
        <v>0</v>
      </c>
      <c r="I27" s="407">
        <f t="shared" si="3"/>
        <v>0</v>
      </c>
      <c r="J27" s="407">
        <f t="shared" si="3"/>
        <v>0</v>
      </c>
      <c r="K27" s="407">
        <f t="shared" si="3"/>
        <v>0</v>
      </c>
      <c r="L27" s="407">
        <f t="shared" si="3"/>
        <v>0</v>
      </c>
      <c r="M27" s="407">
        <f t="shared" si="3"/>
        <v>0</v>
      </c>
      <c r="N27" s="407">
        <f t="shared" si="3"/>
        <v>0</v>
      </c>
      <c r="O27" s="515"/>
    </row>
    <row r="28" spans="1:15" ht="12.95" customHeight="1">
      <c r="A28" s="472"/>
      <c r="B28" s="200"/>
      <c r="C28" s="200"/>
      <c r="D28" s="200"/>
      <c r="E28" s="200"/>
      <c r="F28" s="200"/>
      <c r="G28" s="200"/>
      <c r="H28" s="200"/>
      <c r="I28" s="200"/>
      <c r="J28" s="200"/>
      <c r="K28" s="200"/>
      <c r="L28" s="200"/>
      <c r="M28" s="200"/>
      <c r="N28" s="200"/>
      <c r="O28" s="515"/>
    </row>
    <row r="29" spans="1:15" ht="12.95" customHeight="1">
      <c r="A29" s="472"/>
      <c r="B29" s="200"/>
      <c r="C29" s="200"/>
      <c r="D29" s="200"/>
      <c r="E29" s="200"/>
      <c r="F29" s="200"/>
      <c r="G29" s="200"/>
      <c r="H29" s="200"/>
      <c r="I29" s="200"/>
      <c r="J29" s="200"/>
      <c r="K29" s="200"/>
      <c r="L29" s="200"/>
      <c r="M29" s="200"/>
      <c r="N29" s="200"/>
      <c r="O29" s="515"/>
    </row>
    <row r="30" spans="1:15" ht="12.95" customHeight="1">
      <c r="A30" s="472"/>
      <c r="B30" s="200"/>
      <c r="C30" s="200"/>
      <c r="D30" s="200"/>
      <c r="E30" s="200"/>
      <c r="F30" s="200"/>
      <c r="G30" s="200"/>
      <c r="H30" s="200"/>
      <c r="I30" s="200"/>
      <c r="J30" s="200"/>
      <c r="K30" s="200"/>
      <c r="L30" s="200"/>
      <c r="M30" s="200"/>
      <c r="N30" s="200"/>
      <c r="O30" s="515"/>
    </row>
    <row r="31" spans="1:15" ht="12.95" customHeight="1">
      <c r="A31" s="472"/>
      <c r="B31" s="200"/>
      <c r="C31" s="200"/>
      <c r="D31" s="200"/>
      <c r="E31" s="200"/>
      <c r="F31" s="200"/>
      <c r="G31" s="200"/>
      <c r="H31" s="200"/>
      <c r="I31" s="200"/>
      <c r="J31" s="200"/>
      <c r="K31" s="200"/>
      <c r="L31" s="200"/>
      <c r="M31" s="200"/>
      <c r="N31" s="200"/>
      <c r="O31" s="515"/>
    </row>
    <row r="32" spans="1:15" ht="12.95" customHeight="1">
      <c r="A32" s="472"/>
      <c r="B32" s="200"/>
      <c r="C32" s="200"/>
      <c r="D32" s="200"/>
      <c r="E32" s="200"/>
      <c r="F32" s="200"/>
      <c r="G32" s="200"/>
      <c r="H32" s="200"/>
      <c r="I32" s="200"/>
      <c r="J32" s="200"/>
      <c r="K32" s="200"/>
      <c r="L32" s="200"/>
      <c r="M32" s="200"/>
      <c r="N32" s="200"/>
      <c r="O32" s="515"/>
    </row>
    <row r="33" spans="1:15" ht="12.95" customHeight="1">
      <c r="A33" s="472"/>
      <c r="B33" s="200"/>
      <c r="C33" s="200"/>
      <c r="D33" s="200"/>
      <c r="E33" s="200"/>
      <c r="F33" s="200"/>
      <c r="G33" s="200"/>
      <c r="H33" s="200"/>
      <c r="I33" s="200"/>
      <c r="J33" s="200"/>
      <c r="K33" s="200"/>
      <c r="L33" s="200"/>
      <c r="M33" s="200"/>
      <c r="N33" s="200"/>
      <c r="O33" s="515"/>
    </row>
    <row r="34" spans="1:15" ht="31.5" customHeight="1">
      <c r="A34" s="477" t="s">
        <v>814</v>
      </c>
      <c r="B34" s="200" t="s">
        <v>83</v>
      </c>
      <c r="C34" s="200" t="s">
        <v>17</v>
      </c>
      <c r="D34" s="200"/>
      <c r="E34" s="200"/>
      <c r="F34" s="200"/>
      <c r="G34" s="351">
        <f>'Licence condition values'!G169</f>
        <v>0.6</v>
      </c>
      <c r="H34" s="351">
        <f>'Licence condition values'!H169</f>
        <v>0.6</v>
      </c>
      <c r="I34" s="351">
        <f>'Licence condition values'!I169</f>
        <v>0.6</v>
      </c>
      <c r="J34" s="351">
        <f>'Licence condition values'!J169</f>
        <v>0.6</v>
      </c>
      <c r="K34" s="351">
        <f>'Licence condition values'!K169</f>
        <v>0.6</v>
      </c>
      <c r="L34" s="351">
        <f>'Licence condition values'!L169</f>
        <v>0.6</v>
      </c>
      <c r="M34" s="351">
        <f>'Licence condition values'!M169</f>
        <v>0.6</v>
      </c>
      <c r="N34" s="351">
        <f>'Licence condition values'!N169</f>
        <v>0.6</v>
      </c>
      <c r="O34" s="515"/>
    </row>
    <row r="35" spans="1:15" ht="12.95" customHeight="1">
      <c r="A35" s="472" t="s">
        <v>815</v>
      </c>
      <c r="B35" s="200" t="s">
        <v>84</v>
      </c>
      <c r="C35" s="200" t="s">
        <v>17</v>
      </c>
      <c r="D35" s="200"/>
      <c r="E35" s="200"/>
      <c r="F35" s="200"/>
      <c r="G35" s="352">
        <f>input!G11</f>
        <v>0.22</v>
      </c>
      <c r="H35" s="352">
        <f>input!H11</f>
        <v>0.22</v>
      </c>
      <c r="I35" s="352">
        <f>input!I11</f>
        <v>0.22</v>
      </c>
      <c r="J35" s="352">
        <f>input!J11</f>
        <v>0.22</v>
      </c>
      <c r="K35" s="352">
        <f>input!K11</f>
        <v>0.22</v>
      </c>
      <c r="L35" s="352">
        <f>input!L11</f>
        <v>0.22</v>
      </c>
      <c r="M35" s="352">
        <f>input!M11</f>
        <v>0.22</v>
      </c>
      <c r="N35" s="352">
        <f>input!N11</f>
        <v>0.22</v>
      </c>
      <c r="O35" s="515"/>
    </row>
    <row r="36" spans="1:15" ht="28.5">
      <c r="A36" s="477" t="s">
        <v>816</v>
      </c>
      <c r="B36" s="200" t="s">
        <v>85</v>
      </c>
      <c r="C36" s="376" t="s">
        <v>834</v>
      </c>
      <c r="D36" s="200"/>
      <c r="E36" s="200"/>
      <c r="F36" s="200"/>
      <c r="G36" s="356">
        <f>G49</f>
        <v>25.284280000000006</v>
      </c>
      <c r="H36" s="356">
        <f t="shared" ref="H36:N36" si="4">H49</f>
        <v>25.608801499999991</v>
      </c>
      <c r="I36" s="356">
        <f t="shared" si="4"/>
        <v>26.0043732</v>
      </c>
      <c r="J36" s="356">
        <f t="shared" si="4"/>
        <v>26.257844499999994</v>
      </c>
      <c r="K36" s="356">
        <f t="shared" si="4"/>
        <v>26.58236599999999</v>
      </c>
      <c r="L36" s="356">
        <f t="shared" si="4"/>
        <v>26.906887499999996</v>
      </c>
      <c r="M36" s="356">
        <f t="shared" si="4"/>
        <v>27.306015599999991</v>
      </c>
      <c r="N36" s="356">
        <f t="shared" si="4"/>
        <v>27.555930499999992</v>
      </c>
      <c r="O36" s="515"/>
    </row>
    <row r="37" spans="1:15" ht="28.5">
      <c r="A37" s="477" t="s">
        <v>817</v>
      </c>
      <c r="B37" s="200" t="s">
        <v>86</v>
      </c>
      <c r="C37" s="376" t="s">
        <v>834</v>
      </c>
      <c r="D37" s="200"/>
      <c r="E37" s="200"/>
      <c r="F37" s="200"/>
      <c r="G37" s="356">
        <f>G64</f>
        <v>0</v>
      </c>
      <c r="H37" s="356">
        <f t="shared" ref="H37:N37" si="5">H64</f>
        <v>0</v>
      </c>
      <c r="I37" s="356">
        <f t="shared" si="5"/>
        <v>0</v>
      </c>
      <c r="J37" s="356">
        <f t="shared" si="5"/>
        <v>0</v>
      </c>
      <c r="K37" s="356">
        <f t="shared" si="5"/>
        <v>0</v>
      </c>
      <c r="L37" s="356">
        <f t="shared" si="5"/>
        <v>0</v>
      </c>
      <c r="M37" s="356">
        <f t="shared" si="5"/>
        <v>0</v>
      </c>
      <c r="N37" s="356">
        <f t="shared" si="5"/>
        <v>0</v>
      </c>
      <c r="O37" s="515"/>
    </row>
    <row r="38" spans="1:15" ht="12.95" customHeight="1">
      <c r="A38" s="474" t="s">
        <v>818</v>
      </c>
      <c r="B38" s="200" t="s">
        <v>87</v>
      </c>
      <c r="C38" s="376" t="s">
        <v>834</v>
      </c>
      <c r="D38" s="200"/>
      <c r="E38" s="200"/>
      <c r="F38" s="200"/>
      <c r="G38" s="407">
        <f>(G34/(1-G35))*(G36-G37)</f>
        <v>19.449446153846157</v>
      </c>
      <c r="H38" s="407">
        <f t="shared" ref="H38:N38" si="6">(H34/(1-H35))*(H36-H37)</f>
        <v>19.699078076923069</v>
      </c>
      <c r="I38" s="407">
        <f t="shared" si="6"/>
        <v>20.003363999999998</v>
      </c>
      <c r="J38" s="407">
        <f t="shared" si="6"/>
        <v>20.198341923076917</v>
      </c>
      <c r="K38" s="407">
        <f t="shared" si="6"/>
        <v>20.447973846153836</v>
      </c>
      <c r="L38" s="407">
        <f t="shared" si="6"/>
        <v>20.697605769230766</v>
      </c>
      <c r="M38" s="407">
        <f t="shared" si="6"/>
        <v>21.004627384615375</v>
      </c>
      <c r="N38" s="407">
        <f t="shared" si="6"/>
        <v>21.196869615384607</v>
      </c>
      <c r="O38" s="515"/>
    </row>
    <row r="39" spans="1:15" ht="12.95" customHeight="1">
      <c r="A39" s="472"/>
      <c r="B39" s="200"/>
      <c r="C39" s="200"/>
      <c r="D39" s="200"/>
      <c r="E39" s="200"/>
      <c r="F39" s="200"/>
      <c r="G39" s="200"/>
      <c r="H39" s="200"/>
      <c r="I39" s="200"/>
      <c r="J39" s="200"/>
      <c r="K39" s="200"/>
      <c r="L39" s="200"/>
      <c r="M39" s="200"/>
      <c r="N39" s="200"/>
      <c r="O39" s="515"/>
    </row>
    <row r="40" spans="1:15" ht="12.95" customHeight="1">
      <c r="A40" s="472"/>
      <c r="B40" s="200"/>
      <c r="C40" s="200"/>
      <c r="D40" s="200"/>
      <c r="E40" s="200"/>
      <c r="F40" s="200"/>
      <c r="G40" s="200"/>
      <c r="H40" s="200"/>
      <c r="I40" s="200"/>
      <c r="J40" s="200"/>
      <c r="K40" s="200"/>
      <c r="L40" s="200"/>
      <c r="M40" s="200"/>
      <c r="N40" s="200"/>
      <c r="O40" s="515"/>
    </row>
    <row r="41" spans="1:15" ht="12.95" customHeight="1">
      <c r="A41" s="477" t="s">
        <v>612</v>
      </c>
      <c r="B41" s="200" t="s">
        <v>611</v>
      </c>
      <c r="C41" s="541" t="s">
        <v>552</v>
      </c>
      <c r="D41" s="200"/>
      <c r="E41" s="200"/>
      <c r="F41" s="200"/>
      <c r="G41" s="200"/>
      <c r="H41" s="200"/>
      <c r="I41" s="200"/>
      <c r="J41" s="200"/>
      <c r="K41" s="200"/>
      <c r="L41" s="200"/>
      <c r="M41" s="200"/>
      <c r="N41" s="200"/>
      <c r="O41" s="515"/>
    </row>
    <row r="42" spans="1:15" ht="12.95" customHeight="1">
      <c r="A42" s="472"/>
      <c r="B42" s="200"/>
      <c r="C42" s="200"/>
      <c r="D42" s="200"/>
      <c r="E42" s="200"/>
      <c r="F42" s="200"/>
      <c r="G42" s="418"/>
      <c r="H42" s="200"/>
      <c r="I42" s="200"/>
      <c r="J42" s="200"/>
      <c r="K42" s="200"/>
      <c r="L42" s="200"/>
      <c r="M42" s="200"/>
      <c r="N42" s="200"/>
      <c r="O42" s="515"/>
    </row>
    <row r="43" spans="1:15" ht="30">
      <c r="A43" s="477" t="s">
        <v>327</v>
      </c>
      <c r="B43" s="418" t="s">
        <v>779</v>
      </c>
      <c r="C43" s="200" t="s">
        <v>821</v>
      </c>
      <c r="D43" s="200"/>
      <c r="E43" s="200"/>
      <c r="F43" s="200"/>
      <c r="G43" s="402"/>
      <c r="H43" s="409"/>
      <c r="I43" s="409"/>
      <c r="J43" s="409"/>
      <c r="K43" s="409"/>
      <c r="L43" s="409"/>
      <c r="M43" s="409"/>
      <c r="N43" s="409"/>
      <c r="O43" s="515"/>
    </row>
    <row r="44" spans="1:15" ht="12.95" customHeight="1">
      <c r="A44" s="472"/>
      <c r="B44" s="200"/>
      <c r="C44" s="200"/>
      <c r="D44" s="200"/>
      <c r="E44" s="200"/>
      <c r="F44" s="200"/>
      <c r="G44" s="200"/>
      <c r="H44" s="200"/>
      <c r="I44" s="200"/>
      <c r="J44" s="200"/>
      <c r="K44" s="200"/>
      <c r="L44" s="200"/>
      <c r="M44" s="200"/>
      <c r="N44" s="200"/>
      <c r="O44" s="515"/>
    </row>
    <row r="45" spans="1:15" ht="12.95" customHeight="1">
      <c r="A45" s="472"/>
      <c r="B45" s="200"/>
      <c r="C45" s="200"/>
      <c r="D45" s="200"/>
      <c r="E45" s="200"/>
      <c r="F45" s="200"/>
      <c r="G45" s="200"/>
      <c r="H45" s="200"/>
      <c r="I45" s="200"/>
      <c r="J45" s="200"/>
      <c r="K45" s="200"/>
      <c r="L45" s="200"/>
      <c r="M45" s="200"/>
      <c r="N45" s="200"/>
      <c r="O45" s="515"/>
    </row>
    <row r="46" spans="1:15" ht="12.95" customHeight="1">
      <c r="A46" s="477"/>
      <c r="B46" s="200" t="s">
        <v>487</v>
      </c>
      <c r="C46" s="200"/>
      <c r="D46" s="200"/>
      <c r="E46" s="200"/>
      <c r="F46" s="200"/>
      <c r="G46" s="410">
        <f>G93</f>
        <v>1260.7504000000004</v>
      </c>
      <c r="H46" s="410">
        <f t="shared" ref="H46:N46" si="7">H93</f>
        <v>1276.9320199999995</v>
      </c>
      <c r="I46" s="410">
        <f t="shared" si="7"/>
        <v>1300.21866</v>
      </c>
      <c r="J46" s="410">
        <f t="shared" si="7"/>
        <v>1309.2952599999996</v>
      </c>
      <c r="K46" s="410">
        <f t="shared" si="7"/>
        <v>1325.4768799999995</v>
      </c>
      <c r="L46" s="410">
        <f t="shared" si="7"/>
        <v>1341.6584999999998</v>
      </c>
      <c r="M46" s="410">
        <f t="shared" si="7"/>
        <v>1365.3007799999996</v>
      </c>
      <c r="N46" s="410">
        <f t="shared" si="7"/>
        <v>1374.0217399999995</v>
      </c>
      <c r="O46" s="515"/>
    </row>
    <row r="47" spans="1:15" ht="28.5" customHeight="1">
      <c r="A47" s="533" t="s">
        <v>819</v>
      </c>
      <c r="B47" s="200" t="s">
        <v>780</v>
      </c>
      <c r="C47" s="200" t="s">
        <v>824</v>
      </c>
      <c r="D47" s="200"/>
      <c r="E47" s="200"/>
      <c r="F47" s="200"/>
      <c r="G47" s="411">
        <f>'NTS Charges'!E9</f>
        <v>365</v>
      </c>
      <c r="H47" s="411">
        <f>'NTS Charges'!F9</f>
        <v>365</v>
      </c>
      <c r="I47" s="411">
        <f>'NTS Charges'!G9</f>
        <v>366</v>
      </c>
      <c r="J47" s="411">
        <f>'NTS Charges'!H9</f>
        <v>365</v>
      </c>
      <c r="K47" s="411">
        <f>'NTS Charges'!I9</f>
        <v>365</v>
      </c>
      <c r="L47" s="411">
        <f>'NTS Charges'!J9</f>
        <v>365</v>
      </c>
      <c r="M47" s="411">
        <f>'NTS Charges'!K9</f>
        <v>366</v>
      </c>
      <c r="N47" s="411">
        <f>'NTS Charges'!L9</f>
        <v>365</v>
      </c>
      <c r="O47" s="515"/>
    </row>
    <row r="48" spans="1:15" ht="50.25" customHeight="1">
      <c r="A48" s="477" t="s">
        <v>820</v>
      </c>
      <c r="B48" s="200" t="s">
        <v>781</v>
      </c>
      <c r="C48" s="200" t="s">
        <v>824</v>
      </c>
      <c r="D48" s="200"/>
      <c r="E48" s="200"/>
      <c r="F48" s="200"/>
      <c r="G48" s="411">
        <f>'NTS Charges'!E10</f>
        <v>182</v>
      </c>
      <c r="H48" s="411">
        <f>'NTS Charges'!F10</f>
        <v>182</v>
      </c>
      <c r="I48" s="411">
        <f>'NTS Charges'!G10</f>
        <v>183</v>
      </c>
      <c r="J48" s="411">
        <f>'NTS Charges'!H10</f>
        <v>182</v>
      </c>
      <c r="K48" s="411">
        <f>'NTS Charges'!I10</f>
        <v>182</v>
      </c>
      <c r="L48" s="411">
        <f>'NTS Charges'!J10</f>
        <v>182</v>
      </c>
      <c r="M48" s="411">
        <f>'NTS Charges'!K10</f>
        <v>183</v>
      </c>
      <c r="N48" s="411">
        <f>'NTS Charges'!L10</f>
        <v>182</v>
      </c>
      <c r="O48" s="515"/>
    </row>
    <row r="49" spans="1:15" ht="22.5" customHeight="1">
      <c r="A49" s="474" t="s">
        <v>818</v>
      </c>
      <c r="B49" s="200" t="s">
        <v>85</v>
      </c>
      <c r="C49" s="376" t="s">
        <v>834</v>
      </c>
      <c r="D49" s="200"/>
      <c r="E49" s="200"/>
      <c r="F49" s="200"/>
      <c r="G49" s="407">
        <f>(G46/100)*(G47/G48)</f>
        <v>25.284280000000006</v>
      </c>
      <c r="H49" s="407">
        <f t="shared" ref="H49:N49" si="8">(H46/100)*(H47/H48)</f>
        <v>25.608801499999991</v>
      </c>
      <c r="I49" s="407">
        <f t="shared" si="8"/>
        <v>26.0043732</v>
      </c>
      <c r="J49" s="407">
        <f t="shared" si="8"/>
        <v>26.257844499999994</v>
      </c>
      <c r="K49" s="407">
        <f t="shared" si="8"/>
        <v>26.58236599999999</v>
      </c>
      <c r="L49" s="407">
        <f t="shared" si="8"/>
        <v>26.906887499999996</v>
      </c>
      <c r="M49" s="407">
        <f t="shared" si="8"/>
        <v>27.306015599999991</v>
      </c>
      <c r="N49" s="407">
        <f t="shared" si="8"/>
        <v>27.555930499999992</v>
      </c>
      <c r="O49" s="515"/>
    </row>
    <row r="50" spans="1:15" ht="12.95" customHeight="1">
      <c r="A50" s="472"/>
      <c r="B50" s="200"/>
      <c r="C50" s="200"/>
      <c r="D50" s="200"/>
      <c r="E50" s="200"/>
      <c r="F50" s="200"/>
      <c r="G50" s="200"/>
      <c r="H50" s="200"/>
      <c r="I50" s="200"/>
      <c r="J50" s="200"/>
      <c r="K50" s="200"/>
      <c r="L50" s="200"/>
      <c r="M50" s="200"/>
      <c r="N50" s="200"/>
      <c r="O50" s="515"/>
    </row>
    <row r="51" spans="1:15" ht="12.95" customHeight="1">
      <c r="A51" s="472"/>
      <c r="B51" s="200"/>
      <c r="C51" s="200"/>
      <c r="D51" s="200"/>
      <c r="E51" s="200"/>
      <c r="F51" s="200"/>
      <c r="G51" s="200"/>
      <c r="H51" s="200"/>
      <c r="I51" s="200"/>
      <c r="J51" s="200"/>
      <c r="K51" s="200"/>
      <c r="L51" s="200"/>
      <c r="M51" s="200"/>
      <c r="N51" s="200"/>
      <c r="O51" s="515"/>
    </row>
    <row r="52" spans="1:15" ht="12.95" customHeight="1">
      <c r="A52" s="472"/>
      <c r="B52" s="200"/>
      <c r="C52" s="200"/>
      <c r="D52" s="200"/>
      <c r="E52" s="200"/>
      <c r="F52" s="200"/>
      <c r="G52" s="200"/>
      <c r="H52" s="200"/>
      <c r="I52" s="200"/>
      <c r="J52" s="200"/>
      <c r="K52" s="200"/>
      <c r="L52" s="200"/>
      <c r="M52" s="200"/>
      <c r="N52" s="200"/>
      <c r="O52" s="515"/>
    </row>
    <row r="53" spans="1:15" ht="12.95" customHeight="1">
      <c r="A53" s="477" t="s">
        <v>288</v>
      </c>
      <c r="B53" s="200" t="s">
        <v>609</v>
      </c>
      <c r="C53" s="200" t="s">
        <v>821</v>
      </c>
      <c r="D53" s="200"/>
      <c r="E53" s="200"/>
      <c r="F53" s="200"/>
      <c r="G53" s="200"/>
      <c r="H53" s="200"/>
      <c r="I53" s="200"/>
      <c r="J53" s="200"/>
      <c r="K53" s="200"/>
      <c r="L53" s="200"/>
      <c r="M53" s="200"/>
      <c r="N53" s="200"/>
      <c r="O53" s="515"/>
    </row>
    <row r="54" spans="1:15" ht="42.75">
      <c r="A54" s="477" t="s">
        <v>613</v>
      </c>
      <c r="B54" s="200" t="s">
        <v>610</v>
      </c>
      <c r="C54" s="541" t="s">
        <v>552</v>
      </c>
      <c r="D54" s="200"/>
      <c r="E54" s="200"/>
      <c r="F54" s="200"/>
      <c r="G54" s="200"/>
      <c r="H54" s="200"/>
      <c r="I54" s="200"/>
      <c r="J54" s="200"/>
      <c r="K54" s="200"/>
      <c r="L54" s="200"/>
      <c r="M54" s="200"/>
      <c r="N54" s="200"/>
      <c r="O54" s="515"/>
    </row>
    <row r="55" spans="1:15" ht="12.95" customHeight="1">
      <c r="A55" s="472"/>
      <c r="B55" s="200"/>
      <c r="C55" s="200"/>
      <c r="D55" s="200"/>
      <c r="E55" s="200"/>
      <c r="F55" s="200"/>
      <c r="G55" s="200"/>
      <c r="H55" s="200"/>
      <c r="I55" s="200"/>
      <c r="J55" s="200"/>
      <c r="K55" s="200"/>
      <c r="L55" s="200"/>
      <c r="M55" s="200"/>
      <c r="N55" s="200"/>
      <c r="O55" s="515"/>
    </row>
    <row r="56" spans="1:15" ht="12.95" customHeight="1">
      <c r="A56" s="472"/>
      <c r="B56" s="200"/>
      <c r="C56" s="200"/>
      <c r="D56" s="200"/>
      <c r="E56" s="200"/>
      <c r="F56" s="200"/>
      <c r="G56" s="200"/>
      <c r="H56" s="200"/>
      <c r="I56" s="200"/>
      <c r="J56" s="200"/>
      <c r="K56" s="200"/>
      <c r="L56" s="200"/>
      <c r="M56" s="200"/>
      <c r="N56" s="200"/>
      <c r="O56" s="515"/>
    </row>
    <row r="57" spans="1:15" ht="12.95" customHeight="1">
      <c r="A57" s="472"/>
      <c r="B57" s="200"/>
      <c r="C57" s="200"/>
      <c r="D57" s="200"/>
      <c r="E57" s="200"/>
      <c r="F57" s="200"/>
      <c r="G57" s="200"/>
      <c r="H57" s="200"/>
      <c r="I57" s="200"/>
      <c r="J57" s="200"/>
      <c r="K57" s="200"/>
      <c r="L57" s="200"/>
      <c r="M57" s="200"/>
      <c r="N57" s="200"/>
      <c r="O57" s="515"/>
    </row>
    <row r="58" spans="1:15" ht="12.95" customHeight="1">
      <c r="A58" s="472"/>
      <c r="B58" s="200"/>
      <c r="C58" s="200"/>
      <c r="D58" s="200"/>
      <c r="E58" s="200"/>
      <c r="F58" s="200"/>
      <c r="G58" s="418"/>
      <c r="H58" s="200"/>
      <c r="I58" s="200"/>
      <c r="J58" s="200"/>
      <c r="K58" s="200"/>
      <c r="L58" s="200"/>
      <c r="M58" s="200"/>
      <c r="N58" s="200"/>
      <c r="O58" s="515"/>
    </row>
    <row r="59" spans="1:15" ht="12.95" customHeight="1">
      <c r="A59" s="477"/>
      <c r="B59" s="200" t="s">
        <v>488</v>
      </c>
      <c r="C59" s="200"/>
      <c r="D59" s="200"/>
      <c r="E59" s="200"/>
      <c r="F59" s="200"/>
      <c r="G59" s="410">
        <f>G120</f>
        <v>0</v>
      </c>
      <c r="H59" s="410">
        <f t="shared" ref="H59:N59" si="9">H120</f>
        <v>0</v>
      </c>
      <c r="I59" s="410">
        <f t="shared" si="9"/>
        <v>0</v>
      </c>
      <c r="J59" s="410">
        <f t="shared" si="9"/>
        <v>0</v>
      </c>
      <c r="K59" s="410">
        <f t="shared" si="9"/>
        <v>0</v>
      </c>
      <c r="L59" s="410">
        <f t="shared" si="9"/>
        <v>0</v>
      </c>
      <c r="M59" s="410">
        <f t="shared" si="9"/>
        <v>0</v>
      </c>
      <c r="N59" s="410">
        <f t="shared" si="9"/>
        <v>0</v>
      </c>
      <c r="O59" s="515"/>
    </row>
    <row r="60" spans="1:15" ht="44.25">
      <c r="A60" s="477" t="s">
        <v>289</v>
      </c>
      <c r="B60" s="200" t="s">
        <v>782</v>
      </c>
      <c r="C60" s="376" t="s">
        <v>834</v>
      </c>
      <c r="D60" s="200"/>
      <c r="E60" s="200"/>
      <c r="F60" s="200"/>
      <c r="G60" s="412">
        <f>input!G64</f>
        <v>0</v>
      </c>
      <c r="H60" s="412">
        <f>input!H64</f>
        <v>0</v>
      </c>
      <c r="I60" s="412">
        <f>input!I64</f>
        <v>0</v>
      </c>
      <c r="J60" s="412">
        <f>input!J64</f>
        <v>0</v>
      </c>
      <c r="K60" s="412">
        <f>input!K64</f>
        <v>0</v>
      </c>
      <c r="L60" s="412">
        <f>input!L64</f>
        <v>0</v>
      </c>
      <c r="M60" s="412">
        <f>input!M64</f>
        <v>0</v>
      </c>
      <c r="N60" s="412">
        <f>input!N64</f>
        <v>0</v>
      </c>
      <c r="O60" s="515"/>
    </row>
    <row r="61" spans="1:15" ht="58.5">
      <c r="A61" s="477" t="s">
        <v>290</v>
      </c>
      <c r="B61" s="200" t="s">
        <v>783</v>
      </c>
      <c r="C61" s="376" t="s">
        <v>834</v>
      </c>
      <c r="D61" s="200"/>
      <c r="E61" s="200"/>
      <c r="F61" s="200"/>
      <c r="G61" s="412">
        <f>input!G65</f>
        <v>0</v>
      </c>
      <c r="H61" s="412">
        <f>input!H65</f>
        <v>0</v>
      </c>
      <c r="I61" s="412">
        <f>input!I65</f>
        <v>0</v>
      </c>
      <c r="J61" s="412">
        <f>input!J65</f>
        <v>0</v>
      </c>
      <c r="K61" s="412">
        <f>input!K65</f>
        <v>0</v>
      </c>
      <c r="L61" s="412">
        <f>input!L65</f>
        <v>0</v>
      </c>
      <c r="M61" s="412">
        <f>input!M65</f>
        <v>0</v>
      </c>
      <c r="N61" s="412">
        <f>input!N65</f>
        <v>0</v>
      </c>
      <c r="O61" s="515"/>
    </row>
    <row r="62" spans="1:15" ht="38.25" customHeight="1">
      <c r="A62" s="533" t="s">
        <v>819</v>
      </c>
      <c r="B62" s="200" t="s">
        <v>780</v>
      </c>
      <c r="C62" s="200" t="s">
        <v>824</v>
      </c>
      <c r="D62" s="200"/>
      <c r="E62" s="200"/>
      <c r="F62" s="200"/>
      <c r="G62" s="411">
        <f>'NTS Charges'!E9</f>
        <v>365</v>
      </c>
      <c r="H62" s="411">
        <f>'NTS Charges'!F9</f>
        <v>365</v>
      </c>
      <c r="I62" s="411">
        <f>'NTS Charges'!G9</f>
        <v>366</v>
      </c>
      <c r="J62" s="411">
        <f>'NTS Charges'!H9</f>
        <v>365</v>
      </c>
      <c r="K62" s="411">
        <f>'NTS Charges'!I9</f>
        <v>365</v>
      </c>
      <c r="L62" s="411">
        <f>'NTS Charges'!J9</f>
        <v>365</v>
      </c>
      <c r="M62" s="411">
        <f>'NTS Charges'!K9</f>
        <v>366</v>
      </c>
      <c r="N62" s="411">
        <f>'NTS Charges'!L9</f>
        <v>365</v>
      </c>
      <c r="O62" s="515"/>
    </row>
    <row r="63" spans="1:15" ht="54" customHeight="1">
      <c r="A63" s="477" t="s">
        <v>820</v>
      </c>
      <c r="B63" s="200" t="s">
        <v>781</v>
      </c>
      <c r="C63" s="200" t="s">
        <v>824</v>
      </c>
      <c r="D63" s="200"/>
      <c r="E63" s="200"/>
      <c r="F63" s="200"/>
      <c r="G63" s="411">
        <f>'NTS Charges'!E10</f>
        <v>182</v>
      </c>
      <c r="H63" s="411">
        <f>'NTS Charges'!F10</f>
        <v>182</v>
      </c>
      <c r="I63" s="411">
        <f>'NTS Charges'!G10</f>
        <v>183</v>
      </c>
      <c r="J63" s="411">
        <f>'NTS Charges'!H10</f>
        <v>182</v>
      </c>
      <c r="K63" s="411">
        <f>'NTS Charges'!I10</f>
        <v>182</v>
      </c>
      <c r="L63" s="411">
        <f>'NTS Charges'!J10</f>
        <v>182</v>
      </c>
      <c r="M63" s="411">
        <f>'NTS Charges'!K10</f>
        <v>183</v>
      </c>
      <c r="N63" s="411">
        <f>'NTS Charges'!L10</f>
        <v>182</v>
      </c>
      <c r="O63" s="515"/>
    </row>
    <row r="64" spans="1:15" ht="37.5" customHeight="1">
      <c r="A64" s="477" t="s">
        <v>817</v>
      </c>
      <c r="B64" s="200" t="s">
        <v>86</v>
      </c>
      <c r="C64" s="376" t="s">
        <v>834</v>
      </c>
      <c r="D64" s="200"/>
      <c r="E64" s="200"/>
      <c r="F64" s="200"/>
      <c r="G64" s="407">
        <f>(G59/100)*(G62/G63)+(G61-G60)</f>
        <v>0</v>
      </c>
      <c r="H64" s="407">
        <f t="shared" ref="H64:N64" si="10">(H59/100)*(H62/H63)+(H61-H60)</f>
        <v>0</v>
      </c>
      <c r="I64" s="407">
        <f t="shared" si="10"/>
        <v>0</v>
      </c>
      <c r="J64" s="407">
        <f t="shared" si="10"/>
        <v>0</v>
      </c>
      <c r="K64" s="407">
        <f t="shared" si="10"/>
        <v>0</v>
      </c>
      <c r="L64" s="407">
        <f t="shared" si="10"/>
        <v>0</v>
      </c>
      <c r="M64" s="407">
        <f t="shared" si="10"/>
        <v>0</v>
      </c>
      <c r="N64" s="407">
        <f t="shared" si="10"/>
        <v>0</v>
      </c>
      <c r="O64" s="515"/>
    </row>
    <row r="65" spans="1:15" ht="12.95" customHeight="1">
      <c r="A65" s="472"/>
      <c r="B65" s="200"/>
      <c r="C65" s="200"/>
      <c r="D65" s="200"/>
      <c r="E65" s="200"/>
      <c r="F65" s="200"/>
      <c r="G65" s="200"/>
      <c r="H65" s="200"/>
      <c r="I65" s="200"/>
      <c r="J65" s="200"/>
      <c r="K65" s="200"/>
      <c r="L65" s="200"/>
      <c r="M65" s="200"/>
      <c r="N65" s="200"/>
      <c r="O65" s="515"/>
    </row>
    <row r="66" spans="1:15" ht="12.95" customHeight="1">
      <c r="A66" s="472"/>
      <c r="B66" s="200"/>
      <c r="C66" s="200"/>
      <c r="D66" s="200"/>
      <c r="E66" s="200"/>
      <c r="F66" s="200"/>
      <c r="G66" s="200"/>
      <c r="H66" s="200"/>
      <c r="I66" s="200"/>
      <c r="J66" s="200"/>
      <c r="K66" s="200"/>
      <c r="L66" s="200"/>
      <c r="M66" s="200"/>
      <c r="N66" s="200"/>
      <c r="O66" s="515"/>
    </row>
    <row r="67" spans="1:15" ht="12.95" customHeight="1">
      <c r="A67" s="472"/>
      <c r="B67" s="200"/>
      <c r="C67" s="200"/>
      <c r="D67" s="200"/>
      <c r="E67" s="200"/>
      <c r="F67" s="200"/>
      <c r="G67" s="200"/>
      <c r="H67" s="200"/>
      <c r="I67" s="200"/>
      <c r="J67" s="200"/>
      <c r="K67" s="200"/>
      <c r="L67" s="200"/>
      <c r="M67" s="200"/>
      <c r="N67" s="200"/>
      <c r="O67" s="515"/>
    </row>
    <row r="68" spans="1:15" ht="12.95" customHeight="1">
      <c r="A68" s="472"/>
      <c r="B68" s="200"/>
      <c r="C68" s="200"/>
      <c r="D68" s="200"/>
      <c r="E68" s="200"/>
      <c r="F68" s="200"/>
      <c r="G68" s="200"/>
      <c r="H68" s="200"/>
      <c r="I68" s="413"/>
      <c r="J68" s="414"/>
      <c r="K68" s="414" t="s">
        <v>485</v>
      </c>
      <c r="L68" s="414"/>
      <c r="M68" s="413"/>
      <c r="N68" s="413"/>
      <c r="O68" s="519"/>
    </row>
    <row r="69" spans="1:15" ht="12.95" customHeight="1">
      <c r="A69" s="542" t="s">
        <v>74</v>
      </c>
      <c r="B69" s="517" t="s">
        <v>503</v>
      </c>
      <c r="C69" s="200"/>
      <c r="D69" s="200"/>
      <c r="E69" s="200"/>
      <c r="F69" s="517"/>
      <c r="G69" s="543">
        <v>15</v>
      </c>
      <c r="H69" s="543">
        <f>G69+1</f>
        <v>16</v>
      </c>
      <c r="I69" s="543">
        <f t="shared" ref="I69:N69" si="11">H69+1</f>
        <v>17</v>
      </c>
      <c r="J69" s="543">
        <f t="shared" si="11"/>
        <v>18</v>
      </c>
      <c r="K69" s="543">
        <f t="shared" si="11"/>
        <v>19</v>
      </c>
      <c r="L69" s="543">
        <f t="shared" si="11"/>
        <v>20</v>
      </c>
      <c r="M69" s="543">
        <f t="shared" si="11"/>
        <v>21</v>
      </c>
      <c r="N69" s="543">
        <f t="shared" si="11"/>
        <v>22</v>
      </c>
      <c r="O69" s="544"/>
    </row>
    <row r="70" spans="1:15" ht="12.95" customHeight="1">
      <c r="A70" s="545" t="s">
        <v>351</v>
      </c>
      <c r="B70" s="517"/>
      <c r="C70" s="376" t="s">
        <v>834</v>
      </c>
      <c r="D70" s="546"/>
      <c r="E70" s="517"/>
      <c r="F70" s="517"/>
      <c r="G70" s="415">
        <f>(VLOOKUP($A70,'NTS Charges'!$C$16:$X$136,G$69,FALSE))*(VLOOKUP($A70,'Licence condition values'!$A$27:$N$156,7,FALSE))</f>
        <v>4.9140000000000003E-2</v>
      </c>
      <c r="H70" s="415">
        <f>(VLOOKUP($A70,'NTS Charges'!$C$16:$X$136,H$69,FALSE))*(VLOOKUP($A70,'Licence condition values'!$A$27:$N$156,8,FALSE))</f>
        <v>9.8280000000000006E-2</v>
      </c>
      <c r="I70" s="415">
        <f>(VLOOKUP($A70,'NTS Charges'!$C$16:$X$136,I$69,FALSE))*(VLOOKUP($A70,'Licence condition values'!$A$27:$N$156,9,FALSE))</f>
        <v>0.14823000000000003</v>
      </c>
      <c r="J70" s="415">
        <f>(VLOOKUP($A70,'NTS Charges'!$C$16:$X$136,J$69,FALSE))*(VLOOKUP($A70,'Licence condition values'!$A$27:$N$156,10,FALSE))</f>
        <v>0.19656000000000001</v>
      </c>
      <c r="K70" s="415">
        <f>(VLOOKUP($A70,'NTS Charges'!$C$16:$X$136,K$69,FALSE))*(VLOOKUP($A70,'Licence condition values'!$A$27:$N$156,11,FALSE))</f>
        <v>0.2457</v>
      </c>
      <c r="L70" s="415">
        <f>(VLOOKUP($A70,'NTS Charges'!$C$16:$X$136,L$69,FALSE))*(VLOOKUP($A70,'Licence condition values'!$A$27:$N$156,12,FALSE))</f>
        <v>0.29484000000000005</v>
      </c>
      <c r="M70" s="415">
        <f>(VLOOKUP($A70,'NTS Charges'!$C$16:$X$136,M$69,FALSE))*(VLOOKUP($A70,'Licence condition values'!$A$27:$N$156,13,FALSE))</f>
        <v>0.34587000000000007</v>
      </c>
      <c r="N70" s="415">
        <f>(VLOOKUP($A70,'NTS Charges'!$C$16:$X$136,N$69,FALSE))*(VLOOKUP($A70,'Licence condition values'!$A$27:$N$156,14,FALSE))</f>
        <v>0.39312000000000014</v>
      </c>
      <c r="O70" s="544"/>
    </row>
    <row r="71" spans="1:15" ht="12.95" customHeight="1">
      <c r="A71" s="545" t="s">
        <v>352</v>
      </c>
      <c r="B71" s="517"/>
      <c r="C71" s="376" t="s">
        <v>834</v>
      </c>
      <c r="D71" s="546"/>
      <c r="E71" s="517"/>
      <c r="F71" s="517"/>
      <c r="G71" s="415">
        <f>(VLOOKUP($A71,'NTS Charges'!$C$16:$X$136,G$69,FALSE))*(VLOOKUP($A71,'Licence condition values'!$A$27:$N$156,7,FALSE))</f>
        <v>0.25479999999999997</v>
      </c>
      <c r="H71" s="415">
        <f>(VLOOKUP($A71,'NTS Charges'!$C$16:$X$136,H$69,FALSE))*(VLOOKUP($A71,'Licence condition values'!$A$27:$N$156,8,FALSE))</f>
        <v>0.30575999999999998</v>
      </c>
      <c r="I71" s="415">
        <f>(VLOOKUP($A71,'NTS Charges'!$C$16:$X$136,I$69,FALSE))*(VLOOKUP($A71,'Licence condition values'!$A$27:$N$156,9,FALSE))</f>
        <v>0.35868000000000005</v>
      </c>
      <c r="J71" s="415">
        <f>(VLOOKUP($A71,'NTS Charges'!$C$16:$X$136,J$69,FALSE))*(VLOOKUP($A71,'Licence condition values'!$A$27:$N$156,10,FALSE))</f>
        <v>0.4076800000000001</v>
      </c>
      <c r="K71" s="415">
        <f>(VLOOKUP($A71,'NTS Charges'!$C$16:$X$136,K$69,FALSE))*(VLOOKUP($A71,'Licence condition values'!$A$27:$N$156,11,FALSE))</f>
        <v>0.45864000000000005</v>
      </c>
      <c r="L71" s="415">
        <f>(VLOOKUP($A71,'NTS Charges'!$C$16:$X$136,L$69,FALSE))*(VLOOKUP($A71,'Licence condition values'!$A$27:$N$156,12,FALSE))</f>
        <v>0.50960000000000016</v>
      </c>
      <c r="M71" s="415">
        <f>(VLOOKUP($A71,'NTS Charges'!$C$16:$X$136,M$69,FALSE))*(VLOOKUP($A71,'Licence condition values'!$A$27:$N$156,13,FALSE))</f>
        <v>0.56364000000000014</v>
      </c>
      <c r="N71" s="415">
        <f>(VLOOKUP($A71,'NTS Charges'!$C$16:$X$136,N$69,FALSE))*(VLOOKUP($A71,'Licence condition values'!$A$27:$N$156,14,FALSE))</f>
        <v>0.61152000000000017</v>
      </c>
      <c r="O71" s="544"/>
    </row>
    <row r="72" spans="1:15" ht="12.95" customHeight="1">
      <c r="A72" s="545" t="s">
        <v>353</v>
      </c>
      <c r="B72" s="517"/>
      <c r="C72" s="376" t="s">
        <v>834</v>
      </c>
      <c r="D72" s="546"/>
      <c r="E72" s="517"/>
      <c r="F72" s="517"/>
      <c r="G72" s="415">
        <f>(VLOOKUP($A72,'NTS Charges'!$C$16:$X$136,G$69,FALSE))*(VLOOKUP($A72,'Licence condition values'!$A$27:$N$156,7,FALSE))</f>
        <v>27.532960000000003</v>
      </c>
      <c r="H72" s="415">
        <f>(VLOOKUP($A72,'NTS Charges'!$C$16:$X$136,H$69,FALSE))*(VLOOKUP($A72,'Licence condition values'!$A$27:$N$156,8,FALSE))</f>
        <v>27.984320000000004</v>
      </c>
      <c r="I72" s="415">
        <f>(VLOOKUP($A72,'NTS Charges'!$C$16:$X$136,I$69,FALSE))*(VLOOKUP($A72,'Licence condition values'!$A$27:$N$156,9,FALSE))</f>
        <v>28.591920000000009</v>
      </c>
      <c r="J72" s="415">
        <f>(VLOOKUP($A72,'NTS Charges'!$C$16:$X$136,J$69,FALSE))*(VLOOKUP($A72,'Licence condition values'!$A$27:$N$156,10,FALSE))</f>
        <v>28.887040000000006</v>
      </c>
      <c r="K72" s="415">
        <f>(VLOOKUP($A72,'NTS Charges'!$C$16:$X$136,K$69,FALSE))*(VLOOKUP($A72,'Licence condition values'!$A$27:$N$156,11,FALSE))</f>
        <v>29.338400000000007</v>
      </c>
      <c r="L72" s="415">
        <f>(VLOOKUP($A72,'NTS Charges'!$C$16:$X$136,L$69,FALSE))*(VLOOKUP($A72,'Licence condition values'!$A$27:$N$156,12,FALSE))</f>
        <v>29.789760000000008</v>
      </c>
      <c r="M72" s="415">
        <f>(VLOOKUP($A72,'NTS Charges'!$C$16:$X$136,M$69,FALSE))*(VLOOKUP($A72,'Licence condition values'!$A$27:$N$156,13,FALSE))</f>
        <v>30.407280000000011</v>
      </c>
      <c r="N72" s="415">
        <f>(VLOOKUP($A72,'NTS Charges'!$C$16:$X$136,N$69,FALSE))*(VLOOKUP($A72,'Licence condition values'!$A$27:$N$156,14,FALSE))</f>
        <v>30.692480000000014</v>
      </c>
      <c r="O72" s="544"/>
    </row>
    <row r="73" spans="1:15" ht="12.95" customHeight="1">
      <c r="A73" s="545" t="s">
        <v>354</v>
      </c>
      <c r="B73" s="517"/>
      <c r="C73" s="376" t="s">
        <v>834</v>
      </c>
      <c r="D73" s="546"/>
      <c r="E73" s="517"/>
      <c r="F73" s="517"/>
      <c r="G73" s="415">
        <f>(VLOOKUP($A73,'NTS Charges'!$C$16:$X$136,G$69,FALSE))*(VLOOKUP($A73,'Licence condition values'!$A$27:$N$156,7,FALSE))</f>
        <v>6.8795999999999999</v>
      </c>
      <c r="H73" s="415">
        <f>(VLOOKUP($A73,'NTS Charges'!$C$16:$X$136,H$69,FALSE))*(VLOOKUP($A73,'Licence condition values'!$A$27:$N$156,8,FALSE))</f>
        <v>7.1089200000000003</v>
      </c>
      <c r="I73" s="415">
        <f>(VLOOKUP($A73,'NTS Charges'!$C$16:$X$136,I$69,FALSE))*(VLOOKUP($A73,'Licence condition values'!$A$27:$N$156,9,FALSE))</f>
        <v>7.3785599999999985</v>
      </c>
      <c r="J73" s="415">
        <f>(VLOOKUP($A73,'NTS Charges'!$C$16:$X$136,J$69,FALSE))*(VLOOKUP($A73,'Licence condition values'!$A$27:$N$156,10,FALSE))</f>
        <v>7.5675599999999985</v>
      </c>
      <c r="K73" s="415">
        <f>(VLOOKUP($A73,'NTS Charges'!$C$16:$X$136,K$69,FALSE))*(VLOOKUP($A73,'Licence condition values'!$A$27:$N$156,11,FALSE))</f>
        <v>7.7968799999999989</v>
      </c>
      <c r="L73" s="415">
        <f>(VLOOKUP($A73,'NTS Charges'!$C$16:$X$136,L$69,FALSE))*(VLOOKUP($A73,'Licence condition values'!$A$27:$N$156,12,FALSE))</f>
        <v>8.0261999999999993</v>
      </c>
      <c r="M73" s="415">
        <f>(VLOOKUP($A73,'NTS Charges'!$C$16:$X$136,M$69,FALSE))*(VLOOKUP($A73,'Licence condition values'!$A$27:$N$156,13,FALSE))</f>
        <v>8.3008799999999976</v>
      </c>
      <c r="N73" s="415">
        <f>(VLOOKUP($A73,'NTS Charges'!$C$16:$X$136,N$69,FALSE))*(VLOOKUP($A73,'Licence condition values'!$A$27:$N$156,14,FALSE))</f>
        <v>8.4848399999999966</v>
      </c>
      <c r="O73" s="544"/>
    </row>
    <row r="74" spans="1:15" ht="12.95" customHeight="1">
      <c r="A74" s="547" t="s">
        <v>355</v>
      </c>
      <c r="B74" s="517"/>
      <c r="C74" s="376" t="s">
        <v>834</v>
      </c>
      <c r="D74" s="546"/>
      <c r="E74" s="517"/>
      <c r="F74" s="517"/>
      <c r="G74" s="415">
        <f>(VLOOKUP($A74,'NTS Charges'!$C$16:$X$136,G$69,FALSE))*(VLOOKUP($A74,'Licence condition values'!$A$27:$N$156,7,FALSE))</f>
        <v>35.637420000000006</v>
      </c>
      <c r="H74" s="415">
        <f>(VLOOKUP($A74,'NTS Charges'!$C$16:$X$136,H$69,FALSE))*(VLOOKUP($A74,'Licence condition values'!$A$27:$N$156,8,FALSE))</f>
        <v>36.221640000000001</v>
      </c>
      <c r="I74" s="415">
        <f>(VLOOKUP($A74,'NTS Charges'!$C$16:$X$136,I$69,FALSE))*(VLOOKUP($A74,'Licence condition values'!$A$27:$N$156,9,FALSE))</f>
        <v>37.00809000000001</v>
      </c>
      <c r="J74" s="415">
        <f>(VLOOKUP($A74,'NTS Charges'!$C$16:$X$136,J$69,FALSE))*(VLOOKUP($A74,'Licence condition values'!$A$27:$N$156,10,FALSE))</f>
        <v>37.390080000000012</v>
      </c>
      <c r="K74" s="415">
        <f>(VLOOKUP($A74,'NTS Charges'!$C$16:$X$136,K$69,FALSE))*(VLOOKUP($A74,'Licence condition values'!$A$27:$N$156,11,FALSE))</f>
        <v>37.974300000000014</v>
      </c>
      <c r="L74" s="415">
        <f>(VLOOKUP($A74,'NTS Charges'!$C$16:$X$136,L$69,FALSE))*(VLOOKUP($A74,'Licence condition values'!$A$27:$N$156,12,FALSE))</f>
        <v>38.558520000000009</v>
      </c>
      <c r="M74" s="415">
        <f>(VLOOKUP($A74,'NTS Charges'!$C$16:$X$136,M$69,FALSE))*(VLOOKUP($A74,'Licence condition values'!$A$27:$N$156,13,FALSE))</f>
        <v>39.357810000000015</v>
      </c>
      <c r="N74" s="415">
        <f>(VLOOKUP($A74,'NTS Charges'!$C$16:$X$136,N$69,FALSE))*(VLOOKUP($A74,'Licence condition values'!$A$27:$N$156,14,FALSE))</f>
        <v>39.72696000000002</v>
      </c>
      <c r="O74" s="544"/>
    </row>
    <row r="75" spans="1:15" ht="12.95" customHeight="1">
      <c r="A75" s="547" t="s">
        <v>356</v>
      </c>
      <c r="B75" s="517"/>
      <c r="C75" s="376" t="s">
        <v>834</v>
      </c>
      <c r="D75" s="546"/>
      <c r="E75" s="517"/>
      <c r="F75" s="517"/>
      <c r="G75" s="415">
        <f>(VLOOKUP($A75,'NTS Charges'!$C$16:$X$136,G$69,FALSE))*(VLOOKUP($A75,'Licence condition values'!$A$27:$N$156,7,FALSE))</f>
        <v>10.450440000000002</v>
      </c>
      <c r="H75" s="415">
        <f>(VLOOKUP($A75,'NTS Charges'!$C$16:$X$136,H$69,FALSE))*(VLOOKUP($A75,'Licence condition values'!$A$27:$N$156,8,FALSE))</f>
        <v>10.925459999999999</v>
      </c>
      <c r="I75" s="415">
        <f>(VLOOKUP($A75,'NTS Charges'!$C$16:$X$136,I$69,FALSE))*(VLOOKUP($A75,'Licence condition values'!$A$27:$N$156,9,FALSE))</f>
        <v>11.46312</v>
      </c>
      <c r="J75" s="415">
        <f>(VLOOKUP($A75,'NTS Charges'!$C$16:$X$136,J$69,FALSE))*(VLOOKUP($A75,'Licence condition values'!$A$27:$N$156,10,FALSE))</f>
        <v>11.875499999999999</v>
      </c>
      <c r="K75" s="415">
        <f>(VLOOKUP($A75,'NTS Charges'!$C$16:$X$136,K$69,FALSE))*(VLOOKUP($A75,'Licence condition values'!$A$27:$N$156,11,FALSE))</f>
        <v>12.350519999999998</v>
      </c>
      <c r="L75" s="415">
        <f>(VLOOKUP($A75,'NTS Charges'!$C$16:$X$136,L$69,FALSE))*(VLOOKUP($A75,'Licence condition values'!$A$27:$N$156,12,FALSE))</f>
        <v>12.825539999999998</v>
      </c>
      <c r="M75" s="415">
        <f>(VLOOKUP($A75,'NTS Charges'!$C$16:$X$136,M$69,FALSE))*(VLOOKUP($A75,'Licence condition values'!$A$27:$N$156,13,FALSE))</f>
        <v>13.373639999999996</v>
      </c>
      <c r="N75" s="415">
        <f>(VLOOKUP($A75,'NTS Charges'!$C$16:$X$136,N$69,FALSE))*(VLOOKUP($A75,'Licence condition values'!$A$27:$N$156,14,FALSE))</f>
        <v>13.775579999999996</v>
      </c>
      <c r="O75" s="544"/>
    </row>
    <row r="76" spans="1:15" ht="12.95" customHeight="1">
      <c r="A76" s="547" t="s">
        <v>357</v>
      </c>
      <c r="B76" s="517"/>
      <c r="C76" s="376" t="s">
        <v>834</v>
      </c>
      <c r="D76" s="546"/>
      <c r="E76" s="517"/>
      <c r="F76" s="517"/>
      <c r="G76" s="415">
        <f>(VLOOKUP($A76,'NTS Charges'!$C$16:$X$136,G$69,FALSE))*(VLOOKUP($A76,'Licence condition values'!$A$27:$N$156,7,FALSE))</f>
        <v>1.0665200000000001</v>
      </c>
      <c r="H76" s="415">
        <f>(VLOOKUP($A76,'NTS Charges'!$C$16:$X$136,H$69,FALSE))*(VLOOKUP($A76,'Licence condition values'!$A$27:$N$156,8,FALSE))</f>
        <v>2.1330400000000003</v>
      </c>
      <c r="I76" s="415">
        <f>(VLOOKUP($A76,'NTS Charges'!$C$16:$X$136,I$69,FALSE))*(VLOOKUP($A76,'Licence condition values'!$A$27:$N$156,9,FALSE))</f>
        <v>3.2171400000000006</v>
      </c>
      <c r="J76" s="415">
        <f>(VLOOKUP($A76,'NTS Charges'!$C$16:$X$136,J$69,FALSE))*(VLOOKUP($A76,'Licence condition values'!$A$27:$N$156,10,FALSE))</f>
        <v>4.2660800000000005</v>
      </c>
      <c r="K76" s="415">
        <f>(VLOOKUP($A76,'NTS Charges'!$C$16:$X$136,K$69,FALSE))*(VLOOKUP($A76,'Licence condition values'!$A$27:$N$156,11,FALSE))</f>
        <v>5.3326000000000002</v>
      </c>
      <c r="L76" s="415">
        <f>(VLOOKUP($A76,'NTS Charges'!$C$16:$X$136,L$69,FALSE))*(VLOOKUP($A76,'Licence condition values'!$A$27:$N$156,12,FALSE))</f>
        <v>6.3991200000000008</v>
      </c>
      <c r="M76" s="415">
        <f>(VLOOKUP($A76,'NTS Charges'!$C$16:$X$136,M$69,FALSE))*(VLOOKUP($A76,'Licence condition values'!$A$27:$N$156,13,FALSE))</f>
        <v>7.506660000000001</v>
      </c>
      <c r="N76" s="415">
        <f>(VLOOKUP($A76,'NTS Charges'!$C$16:$X$136,N$69,FALSE))*(VLOOKUP($A76,'Licence condition values'!$A$27:$N$156,14,FALSE))</f>
        <v>8.5321600000000029</v>
      </c>
      <c r="O76" s="544"/>
    </row>
    <row r="77" spans="1:15" ht="12.95" customHeight="1">
      <c r="A77" s="547" t="s">
        <v>358</v>
      </c>
      <c r="B77" s="517"/>
      <c r="C77" s="376" t="s">
        <v>834</v>
      </c>
      <c r="D77" s="546"/>
      <c r="E77" s="517"/>
      <c r="F77" s="517"/>
      <c r="G77" s="415">
        <f>(VLOOKUP($A77,'NTS Charges'!$C$16:$X$136,G$69,FALSE))*(VLOOKUP($A77,'Licence condition values'!$A$27:$N$156,7,FALSE))</f>
        <v>163.15935999999999</v>
      </c>
      <c r="H77" s="415">
        <f>(VLOOKUP($A77,'NTS Charges'!$C$16:$X$136,H$69,FALSE))*(VLOOKUP($A77,'Licence condition values'!$A$27:$N$156,8,FALSE))</f>
        <v>164.72819999999999</v>
      </c>
      <c r="I77" s="415">
        <f>(VLOOKUP($A77,'NTS Charges'!$C$16:$X$136,I$69,FALSE))*(VLOOKUP($A77,'Licence condition values'!$A$27:$N$156,9,FALSE))</f>
        <v>167.21075999999999</v>
      </c>
      <c r="J77" s="415">
        <f>(VLOOKUP($A77,'NTS Charges'!$C$16:$X$136,J$69,FALSE))*(VLOOKUP($A77,'Licence condition values'!$A$27:$N$156,10,FALSE))</f>
        <v>167.86587999999998</v>
      </c>
      <c r="K77" s="415">
        <f>(VLOOKUP($A77,'NTS Charges'!$C$16:$X$136,K$69,FALSE))*(VLOOKUP($A77,'Licence condition values'!$A$27:$N$156,11,FALSE))</f>
        <v>169.43471999999997</v>
      </c>
      <c r="L77" s="415">
        <f>(VLOOKUP($A77,'NTS Charges'!$C$16:$X$136,L$69,FALSE))*(VLOOKUP($A77,'Licence condition values'!$A$27:$N$156,12,FALSE))</f>
        <v>171.00355999999994</v>
      </c>
      <c r="M77" s="415">
        <f>(VLOOKUP($A77,'NTS Charges'!$C$16:$X$136,M$69,FALSE))*(VLOOKUP($A77,'Licence condition values'!$A$27:$N$156,13,FALSE))</f>
        <v>173.52059999999994</v>
      </c>
      <c r="N77" s="415">
        <f>(VLOOKUP($A77,'NTS Charges'!$C$16:$X$136,N$69,FALSE))*(VLOOKUP($A77,'Licence condition values'!$A$27:$N$156,14,FALSE))</f>
        <v>174.14123999999993</v>
      </c>
      <c r="O77" s="544"/>
    </row>
    <row r="78" spans="1:15" ht="12.95" customHeight="1">
      <c r="A78" s="547" t="s">
        <v>359</v>
      </c>
      <c r="B78" s="517"/>
      <c r="C78" s="376" t="s">
        <v>834</v>
      </c>
      <c r="D78" s="546"/>
      <c r="E78" s="517"/>
      <c r="F78" s="517"/>
      <c r="G78" s="415">
        <f>(VLOOKUP($A78,'NTS Charges'!$C$16:$X$136,G$69,FALSE))*(VLOOKUP($A78,'Licence condition values'!$A$27:$N$156,7,FALSE))</f>
        <v>3.7856000000000001</v>
      </c>
      <c r="H78" s="415">
        <f>(VLOOKUP($A78,'NTS Charges'!$C$16:$X$136,H$69,FALSE))*(VLOOKUP($A78,'Licence condition values'!$A$27:$N$156,8,FALSE))</f>
        <v>3.8329200000000001</v>
      </c>
      <c r="I78" s="415">
        <f>(VLOOKUP($A78,'NTS Charges'!$C$16:$X$136,I$69,FALSE))*(VLOOKUP($A78,'Licence condition values'!$A$27:$N$156,9,FALSE))</f>
        <v>3.9015599999999995</v>
      </c>
      <c r="J78" s="415">
        <f>(VLOOKUP($A78,'NTS Charges'!$C$16:$X$136,J$69,FALSE))*(VLOOKUP($A78,'Licence condition values'!$A$27:$N$156,10,FALSE))</f>
        <v>3.9275599999999993</v>
      </c>
      <c r="K78" s="415">
        <f>(VLOOKUP($A78,'NTS Charges'!$C$16:$X$136,K$69,FALSE))*(VLOOKUP($A78,'Licence condition values'!$A$27:$N$156,11,FALSE))</f>
        <v>3.9748799999999989</v>
      </c>
      <c r="L78" s="415">
        <f>(VLOOKUP($A78,'NTS Charges'!$C$16:$X$136,L$69,FALSE))*(VLOOKUP($A78,'Licence condition values'!$A$27:$N$156,12,FALSE))</f>
        <v>4.0221999999999989</v>
      </c>
      <c r="M78" s="415">
        <f>(VLOOKUP($A78,'NTS Charges'!$C$16:$X$136,M$69,FALSE))*(VLOOKUP($A78,'Licence condition values'!$A$27:$N$156,13,FALSE))</f>
        <v>4.0918799999999989</v>
      </c>
      <c r="N78" s="415">
        <f>(VLOOKUP($A78,'NTS Charges'!$C$16:$X$136,N$69,FALSE))*(VLOOKUP($A78,'Licence condition values'!$A$27:$N$156,14,FALSE))</f>
        <v>4.1168399999999981</v>
      </c>
      <c r="O78" s="544"/>
    </row>
    <row r="79" spans="1:15" ht="12.95" customHeight="1">
      <c r="A79" s="547" t="s">
        <v>360</v>
      </c>
      <c r="B79" s="517"/>
      <c r="C79" s="376" t="s">
        <v>834</v>
      </c>
      <c r="D79" s="546"/>
      <c r="E79" s="517"/>
      <c r="F79" s="517"/>
      <c r="G79" s="415">
        <f>(VLOOKUP($A79,'NTS Charges'!$C$16:$X$136,G$69,FALSE))*(VLOOKUP($A79,'Licence condition values'!$A$27:$N$156,7,FALSE))</f>
        <v>240.25273999999996</v>
      </c>
      <c r="H79" s="415">
        <f>(VLOOKUP($A79,'NTS Charges'!$C$16:$X$136,H$69,FALSE))*(VLOOKUP($A79,'Licence condition values'!$A$27:$N$156,8,FALSE))</f>
        <v>242.63147999999995</v>
      </c>
      <c r="I79" s="415">
        <f>(VLOOKUP($A79,'NTS Charges'!$C$16:$X$136,I$69,FALSE))*(VLOOKUP($A79,'Licence condition values'!$A$27:$N$156,9,FALSE))</f>
        <v>246.35642999999996</v>
      </c>
      <c r="J79" s="415">
        <f>(VLOOKUP($A79,'NTS Charges'!$C$16:$X$136,J$69,FALSE))*(VLOOKUP($A79,'Licence condition values'!$A$27:$N$156,10,FALSE))</f>
        <v>247.38895999999991</v>
      </c>
      <c r="K79" s="415">
        <f>(VLOOKUP($A79,'NTS Charges'!$C$16:$X$136,K$69,FALSE))*(VLOOKUP($A79,'Licence condition values'!$A$27:$N$156,11,FALSE))</f>
        <v>249.76769999999993</v>
      </c>
      <c r="L79" s="415">
        <f>(VLOOKUP($A79,'NTS Charges'!$C$16:$X$136,L$69,FALSE))*(VLOOKUP($A79,'Licence condition values'!$A$27:$N$156,12,FALSE))</f>
        <v>252.1464399999999</v>
      </c>
      <c r="M79" s="415">
        <f>(VLOOKUP($A79,'NTS Charges'!$C$16:$X$136,M$69,FALSE))*(VLOOKUP($A79,'Licence condition values'!$A$27:$N$156,13,FALSE))</f>
        <v>255.92366999999987</v>
      </c>
      <c r="N79" s="415">
        <f>(VLOOKUP($A79,'NTS Charges'!$C$16:$X$136,N$69,FALSE))*(VLOOKUP($A79,'Licence condition values'!$A$27:$N$156,14,FALSE))</f>
        <v>256.90391999999986</v>
      </c>
      <c r="O79" s="544"/>
    </row>
    <row r="80" spans="1:15" ht="12.95" customHeight="1">
      <c r="A80" s="547" t="s">
        <v>361</v>
      </c>
      <c r="B80" s="517"/>
      <c r="C80" s="376" t="s">
        <v>834</v>
      </c>
      <c r="D80" s="546"/>
      <c r="E80" s="517"/>
      <c r="F80" s="517"/>
      <c r="G80" s="415">
        <f>(VLOOKUP($A80,'NTS Charges'!$C$16:$X$136,G$69,FALSE))*(VLOOKUP($A80,'Licence condition values'!$A$27:$N$156,7,FALSE))</f>
        <v>1.9474</v>
      </c>
      <c r="H80" s="415">
        <f>(VLOOKUP($A80,'NTS Charges'!$C$16:$X$136,H$69,FALSE))*(VLOOKUP($A80,'Licence condition values'!$A$27:$N$156,8,FALSE))</f>
        <v>3.8948</v>
      </c>
      <c r="I80" s="415">
        <f>(VLOOKUP($A80,'NTS Charges'!$C$16:$X$136,I$69,FALSE))*(VLOOKUP($A80,'Licence condition values'!$A$27:$N$156,9,FALSE))</f>
        <v>5.8743000000000007</v>
      </c>
      <c r="J80" s="415">
        <f>(VLOOKUP($A80,'NTS Charges'!$C$16:$X$136,J$69,FALSE))*(VLOOKUP($A80,'Licence condition values'!$A$27:$N$156,10,FALSE))</f>
        <v>7.7896000000000001</v>
      </c>
      <c r="K80" s="415">
        <f>(VLOOKUP($A80,'NTS Charges'!$C$16:$X$136,K$69,FALSE))*(VLOOKUP($A80,'Licence condition values'!$A$27:$N$156,11,FALSE))</f>
        <v>9.7370000000000001</v>
      </c>
      <c r="L80" s="415">
        <f>(VLOOKUP($A80,'NTS Charges'!$C$16:$X$136,L$69,FALSE))*(VLOOKUP($A80,'Licence condition values'!$A$27:$N$156,12,FALSE))</f>
        <v>11.6844</v>
      </c>
      <c r="M80" s="415">
        <f>(VLOOKUP($A80,'NTS Charges'!$C$16:$X$136,M$69,FALSE))*(VLOOKUP($A80,'Licence condition values'!$A$27:$N$156,13,FALSE))</f>
        <v>13.706700000000001</v>
      </c>
      <c r="N80" s="415">
        <f>(VLOOKUP($A80,'NTS Charges'!$C$16:$X$136,N$69,FALSE))*(VLOOKUP($A80,'Licence condition values'!$A$27:$N$156,14,FALSE))</f>
        <v>15.579200000000004</v>
      </c>
      <c r="O80" s="544"/>
    </row>
    <row r="81" spans="1:15" ht="12.95" customHeight="1">
      <c r="A81" s="547" t="s">
        <v>362</v>
      </c>
      <c r="B81" s="517"/>
      <c r="C81" s="376" t="s">
        <v>834</v>
      </c>
      <c r="D81" s="546"/>
      <c r="E81" s="517"/>
      <c r="F81" s="517"/>
      <c r="G81" s="415">
        <f>(VLOOKUP($A81,'NTS Charges'!$C$16:$X$136,G$69,FALSE))*(VLOOKUP($A81,'Licence condition values'!$A$27:$N$156,7,FALSE))</f>
        <v>1.4560000000000002E-2</v>
      </c>
      <c r="H81" s="415">
        <f>(VLOOKUP($A81,'NTS Charges'!$C$16:$X$136,H$69,FALSE))*(VLOOKUP($A81,'Licence condition values'!$A$27:$N$156,8,FALSE))</f>
        <v>2.9120000000000004E-2</v>
      </c>
      <c r="I81" s="415">
        <f>(VLOOKUP($A81,'NTS Charges'!$C$16:$X$136,I$69,FALSE))*(VLOOKUP($A81,'Licence condition values'!$A$27:$N$156,9,FALSE))</f>
        <v>4.3920000000000008E-2</v>
      </c>
      <c r="J81" s="415">
        <f>(VLOOKUP($A81,'NTS Charges'!$C$16:$X$136,J$69,FALSE))*(VLOOKUP($A81,'Licence condition values'!$A$27:$N$156,10,FALSE))</f>
        <v>5.8240000000000007E-2</v>
      </c>
      <c r="K81" s="415">
        <f>(VLOOKUP($A81,'NTS Charges'!$C$16:$X$136,K$69,FALSE))*(VLOOKUP($A81,'Licence condition values'!$A$27:$N$156,11,FALSE))</f>
        <v>7.2800000000000004E-2</v>
      </c>
      <c r="L81" s="415">
        <f>(VLOOKUP($A81,'NTS Charges'!$C$16:$X$136,L$69,FALSE))*(VLOOKUP($A81,'Licence condition values'!$A$27:$N$156,12,FALSE))</f>
        <v>8.7360000000000007E-2</v>
      </c>
      <c r="M81" s="415">
        <f>(VLOOKUP($A81,'NTS Charges'!$C$16:$X$136,M$69,FALSE))*(VLOOKUP($A81,'Licence condition values'!$A$27:$N$156,13,FALSE))</f>
        <v>0.10248000000000002</v>
      </c>
      <c r="N81" s="415">
        <f>(VLOOKUP($A81,'NTS Charges'!$C$16:$X$136,N$69,FALSE))*(VLOOKUP($A81,'Licence condition values'!$A$27:$N$156,14,FALSE))</f>
        <v>0.11648000000000003</v>
      </c>
      <c r="O81" s="544"/>
    </row>
    <row r="82" spans="1:15" ht="12.95" customHeight="1">
      <c r="A82" s="547" t="s">
        <v>363</v>
      </c>
      <c r="B82" s="517"/>
      <c r="C82" s="376" t="s">
        <v>834</v>
      </c>
      <c r="D82" s="546"/>
      <c r="E82" s="517"/>
      <c r="F82" s="517"/>
      <c r="G82" s="415">
        <f>(VLOOKUP($A82,'NTS Charges'!$C$16:$X$136,G$69,FALSE))*(VLOOKUP($A82,'Licence condition values'!$A$27:$N$156,7,FALSE))</f>
        <v>31.227559999999997</v>
      </c>
      <c r="H82" s="415">
        <f>(VLOOKUP($A82,'NTS Charges'!$C$16:$X$136,H$69,FALSE))*(VLOOKUP($A82,'Licence condition values'!$A$27:$N$156,8,FALSE))</f>
        <v>32.585279999999997</v>
      </c>
      <c r="I82" s="415">
        <f>(VLOOKUP($A82,'NTS Charges'!$C$16:$X$136,I$69,FALSE))*(VLOOKUP($A82,'Licence condition values'!$A$27:$N$156,9,FALSE))</f>
        <v>34.129499999999993</v>
      </c>
      <c r="J82" s="415">
        <f>(VLOOKUP($A82,'NTS Charges'!$C$16:$X$136,J$69,FALSE))*(VLOOKUP($A82,'Licence condition values'!$A$27:$N$156,10,FALSE))</f>
        <v>35.300719999999991</v>
      </c>
      <c r="K82" s="415">
        <f>(VLOOKUP($A82,'NTS Charges'!$C$16:$X$136,K$69,FALSE))*(VLOOKUP($A82,'Licence condition values'!$A$27:$N$156,11,FALSE))</f>
        <v>36.658439999999992</v>
      </c>
      <c r="L82" s="415">
        <f>(VLOOKUP($A82,'NTS Charges'!$C$16:$X$136,L$69,FALSE))*(VLOOKUP($A82,'Licence condition values'!$A$27:$N$156,12,FALSE))</f>
        <v>38.016159999999985</v>
      </c>
      <c r="M82" s="415">
        <f>(VLOOKUP($A82,'NTS Charges'!$C$16:$X$136,M$69,FALSE))*(VLOOKUP($A82,'Licence condition values'!$A$27:$N$156,13,FALSE))</f>
        <v>39.590219999999988</v>
      </c>
      <c r="N82" s="415">
        <f>(VLOOKUP($A82,'NTS Charges'!$C$16:$X$136,N$69,FALSE))*(VLOOKUP($A82,'Licence condition values'!$A$27:$N$156,14,FALSE))</f>
        <v>40.731599999999986</v>
      </c>
      <c r="O82" s="544"/>
    </row>
    <row r="83" spans="1:15" ht="12.95" customHeight="1">
      <c r="A83" s="547" t="s">
        <v>364</v>
      </c>
      <c r="B83" s="517"/>
      <c r="C83" s="376" t="s">
        <v>834</v>
      </c>
      <c r="D83" s="546"/>
      <c r="E83" s="517"/>
      <c r="F83" s="517"/>
      <c r="G83" s="415">
        <f>(VLOOKUP($A83,'NTS Charges'!$C$16:$X$136,G$69,FALSE))*(VLOOKUP($A83,'Licence condition values'!$A$27:$N$156,7,FALSE))</f>
        <v>8.9725999999999999</v>
      </c>
      <c r="H83" s="415">
        <f>(VLOOKUP($A83,'NTS Charges'!$C$16:$X$136,H$69,FALSE))*(VLOOKUP($A83,'Licence condition values'!$A$27:$N$156,8,FALSE))</f>
        <v>9.2364999999999977</v>
      </c>
      <c r="I83" s="415">
        <f>(VLOOKUP($A83,'NTS Charges'!$C$16:$X$136,I$69,FALSE))*(VLOOKUP($A83,'Licence condition values'!$A$27:$N$156,9,FALSE))</f>
        <v>9.5526</v>
      </c>
      <c r="J83" s="415">
        <f>(VLOOKUP($A83,'NTS Charges'!$C$16:$X$136,J$69,FALSE))*(VLOOKUP($A83,'Licence condition values'!$A$27:$N$156,10,FALSE))</f>
        <v>9.7642999999999986</v>
      </c>
      <c r="K83" s="415">
        <f>(VLOOKUP($A83,'NTS Charges'!$C$16:$X$136,K$69,FALSE))*(VLOOKUP($A83,'Licence condition values'!$A$27:$N$156,11,FALSE))</f>
        <v>10.028199999999998</v>
      </c>
      <c r="L83" s="415">
        <f>(VLOOKUP($A83,'NTS Charges'!$C$16:$X$136,L$69,FALSE))*(VLOOKUP($A83,'Licence condition values'!$A$27:$N$156,12,FALSE))</f>
        <v>10.292099999999996</v>
      </c>
      <c r="M83" s="415">
        <f>(VLOOKUP($A83,'NTS Charges'!$C$16:$X$136,M$69,FALSE))*(VLOOKUP($A83,'Licence condition values'!$A$27:$N$156,13,FALSE))</f>
        <v>10.613999999999999</v>
      </c>
      <c r="N83" s="415">
        <f>(VLOOKUP($A83,'NTS Charges'!$C$16:$X$136,N$69,FALSE))*(VLOOKUP($A83,'Licence condition values'!$A$27:$N$156,14,FALSE))</f>
        <v>10.819899999999999</v>
      </c>
      <c r="O83" s="544"/>
    </row>
    <row r="84" spans="1:15" ht="12.95" customHeight="1">
      <c r="A84" s="547" t="s">
        <v>365</v>
      </c>
      <c r="B84" s="517"/>
      <c r="C84" s="376" t="s">
        <v>834</v>
      </c>
      <c r="D84" s="546"/>
      <c r="E84" s="517"/>
      <c r="F84" s="517"/>
      <c r="G84" s="415">
        <f>(VLOOKUP($A84,'NTS Charges'!$C$16:$X$136,G$69,FALSE))*(VLOOKUP($A84,'Licence condition values'!$A$27:$N$156,7,FALSE))</f>
        <v>0.19655999999999998</v>
      </c>
      <c r="H84" s="415">
        <f>(VLOOKUP($A84,'NTS Charges'!$C$16:$X$136,H$69,FALSE))*(VLOOKUP($A84,'Licence condition values'!$A$27:$N$156,8,FALSE))</f>
        <v>0.21293999999999999</v>
      </c>
      <c r="I84" s="415">
        <f>(VLOOKUP($A84,'NTS Charges'!$C$16:$X$136,I$69,FALSE))*(VLOOKUP($A84,'Licence condition values'!$A$27:$N$156,9,FALSE))</f>
        <v>0.23057999999999998</v>
      </c>
      <c r="J84" s="415">
        <f>(VLOOKUP($A84,'NTS Charges'!$C$16:$X$136,J$69,FALSE))*(VLOOKUP($A84,'Licence condition values'!$A$27:$N$156,10,FALSE))</f>
        <v>0.24570000000000003</v>
      </c>
      <c r="K84" s="415">
        <f>(VLOOKUP($A84,'NTS Charges'!$C$16:$X$136,K$69,FALSE))*(VLOOKUP($A84,'Licence condition values'!$A$27:$N$156,11,FALSE))</f>
        <v>0.26208000000000004</v>
      </c>
      <c r="L84" s="415">
        <f>(VLOOKUP($A84,'NTS Charges'!$C$16:$X$136,L$69,FALSE))*(VLOOKUP($A84,'Licence condition values'!$A$27:$N$156,12,FALSE))</f>
        <v>0.27846000000000004</v>
      </c>
      <c r="M84" s="415">
        <f>(VLOOKUP($A84,'NTS Charges'!$C$16:$X$136,M$69,FALSE))*(VLOOKUP($A84,'Licence condition values'!$A$27:$N$156,13,FALSE))</f>
        <v>0.29646000000000006</v>
      </c>
      <c r="N84" s="415">
        <f>(VLOOKUP($A84,'NTS Charges'!$C$16:$X$136,N$69,FALSE))*(VLOOKUP($A84,'Licence condition values'!$A$27:$N$156,14,FALSE))</f>
        <v>0.31122000000000005</v>
      </c>
      <c r="O84" s="544"/>
    </row>
    <row r="85" spans="1:15" ht="12.95" customHeight="1">
      <c r="A85" s="547" t="s">
        <v>366</v>
      </c>
      <c r="B85" s="517"/>
      <c r="C85" s="376" t="s">
        <v>834</v>
      </c>
      <c r="D85" s="546"/>
      <c r="E85" s="517"/>
      <c r="F85" s="517"/>
      <c r="G85" s="415">
        <f>(VLOOKUP($A85,'NTS Charges'!$C$16:$X$136,G$69,FALSE))*(VLOOKUP($A85,'Licence condition values'!$A$27:$N$156,7,FALSE))</f>
        <v>1.365</v>
      </c>
      <c r="H85" s="415">
        <f>(VLOOKUP($A85,'NTS Charges'!$C$16:$X$136,H$69,FALSE))*(VLOOKUP($A85,'Licence condition values'!$A$27:$N$156,8,FALSE))</f>
        <v>1.4196</v>
      </c>
      <c r="I85" s="415">
        <f>(VLOOKUP($A85,'NTS Charges'!$C$16:$X$136,I$69,FALSE))*(VLOOKUP($A85,'Licence condition values'!$A$27:$N$156,9,FALSE))</f>
        <v>1.4822999999999997</v>
      </c>
      <c r="J85" s="415">
        <f>(VLOOKUP($A85,'NTS Charges'!$C$16:$X$136,J$69,FALSE))*(VLOOKUP($A85,'Licence condition values'!$A$27:$N$156,10,FALSE))</f>
        <v>1.5287999999999999</v>
      </c>
      <c r="K85" s="415">
        <f>(VLOOKUP($A85,'NTS Charges'!$C$16:$X$136,K$69,FALSE))*(VLOOKUP($A85,'Licence condition values'!$A$27:$N$156,11,FALSE))</f>
        <v>1.5833999999999997</v>
      </c>
      <c r="L85" s="415">
        <f>(VLOOKUP($A85,'NTS Charges'!$C$16:$X$136,L$69,FALSE))*(VLOOKUP($A85,'Licence condition values'!$A$27:$N$156,12,FALSE))</f>
        <v>1.6379999999999995</v>
      </c>
      <c r="M85" s="415">
        <f>(VLOOKUP($A85,'NTS Charges'!$C$16:$X$136,M$69,FALSE))*(VLOOKUP($A85,'Licence condition values'!$A$27:$N$156,13,FALSE))</f>
        <v>1.7018999999999993</v>
      </c>
      <c r="N85" s="415">
        <f>(VLOOKUP($A85,'NTS Charges'!$C$16:$X$136,N$69,FALSE))*(VLOOKUP($A85,'Licence condition values'!$A$27:$N$156,14,FALSE))</f>
        <v>1.7471999999999994</v>
      </c>
      <c r="O85" s="544"/>
    </row>
    <row r="86" spans="1:15" ht="12.95" customHeight="1">
      <c r="A86" s="547" t="s">
        <v>367</v>
      </c>
      <c r="B86" s="517"/>
      <c r="C86" s="376" t="s">
        <v>834</v>
      </c>
      <c r="D86" s="546"/>
      <c r="E86" s="517"/>
      <c r="F86" s="517"/>
      <c r="G86" s="415">
        <f>(VLOOKUP($A86,'NTS Charges'!$C$16:$X$136,G$69,FALSE))*(VLOOKUP($A86,'Licence condition values'!$A$27:$N$156,7,FALSE))</f>
        <v>1.5160599999999997</v>
      </c>
      <c r="H86" s="415">
        <f>(VLOOKUP($A86,'NTS Charges'!$C$16:$X$136,H$69,FALSE))*(VLOOKUP($A86,'Licence condition values'!$A$27:$N$156,8,FALSE))</f>
        <v>1.5469999999999999</v>
      </c>
      <c r="I86" s="415">
        <f>(VLOOKUP($A86,'NTS Charges'!$C$16:$X$136,I$69,FALSE))*(VLOOKUP($A86,'Licence condition values'!$A$27:$N$156,9,FALSE))</f>
        <v>1.5866100000000001</v>
      </c>
      <c r="J86" s="415">
        <f>(VLOOKUP($A86,'NTS Charges'!$C$16:$X$136,J$69,FALSE))*(VLOOKUP($A86,'Licence condition values'!$A$27:$N$156,10,FALSE))</f>
        <v>1.6088800000000001</v>
      </c>
      <c r="K86" s="415">
        <f>(VLOOKUP($A86,'NTS Charges'!$C$16:$X$136,K$69,FALSE))*(VLOOKUP($A86,'Licence condition values'!$A$27:$N$156,11,FALSE))</f>
        <v>1.6398200000000003</v>
      </c>
      <c r="L86" s="415">
        <f>(VLOOKUP($A86,'NTS Charges'!$C$16:$X$136,L$69,FALSE))*(VLOOKUP($A86,'Licence condition values'!$A$27:$N$156,12,FALSE))</f>
        <v>1.6707600000000002</v>
      </c>
      <c r="M86" s="415">
        <f>(VLOOKUP($A86,'NTS Charges'!$C$16:$X$136,M$69,FALSE))*(VLOOKUP($A86,'Licence condition values'!$A$27:$N$156,13,FALSE))</f>
        <v>1.7110500000000002</v>
      </c>
      <c r="N86" s="415">
        <f>(VLOOKUP($A86,'NTS Charges'!$C$16:$X$136,N$69,FALSE))*(VLOOKUP($A86,'Licence condition values'!$A$27:$N$156,14,FALSE))</f>
        <v>1.7326400000000004</v>
      </c>
      <c r="O86" s="544"/>
    </row>
    <row r="87" spans="1:15" ht="12.95" customHeight="1">
      <c r="A87" s="547" t="s">
        <v>368</v>
      </c>
      <c r="B87" s="517"/>
      <c r="C87" s="376" t="s">
        <v>834</v>
      </c>
      <c r="D87" s="546"/>
      <c r="E87" s="517"/>
      <c r="F87" s="517"/>
      <c r="G87" s="415">
        <f>(VLOOKUP($A87,'NTS Charges'!$C$16:$X$136,G$69,FALSE))*(VLOOKUP($A87,'Licence condition values'!$A$27:$N$156,7,FALSE))</f>
        <v>303.72342000000003</v>
      </c>
      <c r="H87" s="415">
        <f>(VLOOKUP($A87,'NTS Charges'!$C$16:$X$136,H$69,FALSE))*(VLOOKUP($A87,'Licence condition values'!$A$27:$N$156,8,FALSE))</f>
        <v>305.84736000000004</v>
      </c>
      <c r="I87" s="415">
        <f>(VLOOKUP($A87,'NTS Charges'!$C$16:$X$136,I$69,FALSE))*(VLOOKUP($A87,'Licence condition values'!$A$27:$N$156,9,FALSE))</f>
        <v>309.66344999999995</v>
      </c>
      <c r="J87" s="415">
        <f>(VLOOKUP($A87,'NTS Charges'!$C$16:$X$136,J$69,FALSE))*(VLOOKUP($A87,'Licence condition values'!$A$27:$N$156,10,FALSE))</f>
        <v>310.09523999999993</v>
      </c>
      <c r="K87" s="415">
        <f>(VLOOKUP($A87,'NTS Charges'!$C$16:$X$136,K$69,FALSE))*(VLOOKUP($A87,'Licence condition values'!$A$27:$N$156,11,FALSE))</f>
        <v>312.21917999999999</v>
      </c>
      <c r="L87" s="415">
        <f>(VLOOKUP($A87,'NTS Charges'!$C$16:$X$136,L$69,FALSE))*(VLOOKUP($A87,'Licence condition values'!$A$27:$N$156,12,FALSE))</f>
        <v>314.34311999999994</v>
      </c>
      <c r="M87" s="415">
        <f>(VLOOKUP($A87,'NTS Charges'!$C$16:$X$136,M$69,FALSE))*(VLOOKUP($A87,'Licence condition values'!$A$27:$N$156,13,FALSE))</f>
        <v>318.2058899999999</v>
      </c>
      <c r="N87" s="415">
        <f>(VLOOKUP($A87,'NTS Charges'!$C$16:$X$136,N$69,FALSE))*(VLOOKUP($A87,'Licence condition values'!$A$27:$N$156,14,FALSE))</f>
        <v>318.59099999999989</v>
      </c>
      <c r="O87" s="544"/>
    </row>
    <row r="88" spans="1:15" ht="12.95" customHeight="1">
      <c r="A88" s="547" t="s">
        <v>369</v>
      </c>
      <c r="B88" s="517"/>
      <c r="C88" s="376" t="s">
        <v>834</v>
      </c>
      <c r="D88" s="546"/>
      <c r="E88" s="517"/>
      <c r="F88" s="517"/>
      <c r="G88" s="415">
        <f>(VLOOKUP($A88,'NTS Charges'!$C$16:$X$136,G$69,FALSE))*(VLOOKUP($A88,'Licence condition values'!$A$27:$N$156,7,FALSE))</f>
        <v>23.536239999999999</v>
      </c>
      <c r="H88" s="415">
        <f>(VLOOKUP($A88,'NTS Charges'!$C$16:$X$136,H$69,FALSE))*(VLOOKUP($A88,'Licence condition values'!$A$27:$N$156,8,FALSE))</f>
        <v>23.758279999999996</v>
      </c>
      <c r="I88" s="415">
        <f>(VLOOKUP($A88,'NTS Charges'!$C$16:$X$136,I$69,FALSE))*(VLOOKUP($A88,'Licence condition values'!$A$27:$N$156,9,FALSE))</f>
        <v>24.112079999999995</v>
      </c>
      <c r="J88" s="415">
        <f>(VLOOKUP($A88,'NTS Charges'!$C$16:$X$136,J$69,FALSE))*(VLOOKUP($A88,'Licence condition values'!$A$27:$N$156,10,FALSE))</f>
        <v>24.202359999999995</v>
      </c>
      <c r="K88" s="415">
        <f>(VLOOKUP($A88,'NTS Charges'!$C$16:$X$136,K$69,FALSE))*(VLOOKUP($A88,'Licence condition values'!$A$27:$N$156,11,FALSE))</f>
        <v>24.424399999999995</v>
      </c>
      <c r="L88" s="415">
        <f>(VLOOKUP($A88,'NTS Charges'!$C$16:$X$136,L$69,FALSE))*(VLOOKUP($A88,'Licence condition values'!$A$27:$N$156,12,FALSE))</f>
        <v>24.646439999999995</v>
      </c>
      <c r="M88" s="415">
        <f>(VLOOKUP($A88,'NTS Charges'!$C$16:$X$136,M$69,FALSE))*(VLOOKUP($A88,'Licence condition values'!$A$27:$N$156,13,FALSE))</f>
        <v>25.005119999999991</v>
      </c>
      <c r="N88" s="415">
        <f>(VLOOKUP($A88,'NTS Charges'!$C$16:$X$136,N$69,FALSE))*(VLOOKUP($A88,'Licence condition values'!$A$27:$N$156,14,FALSE))</f>
        <v>25.090519999999987</v>
      </c>
      <c r="O88" s="544"/>
    </row>
    <row r="89" spans="1:15" ht="12.95" customHeight="1">
      <c r="A89" s="547" t="s">
        <v>370</v>
      </c>
      <c r="B89" s="517"/>
      <c r="C89" s="376" t="s">
        <v>834</v>
      </c>
      <c r="D89" s="546"/>
      <c r="E89" s="517"/>
      <c r="F89" s="517"/>
      <c r="G89" s="415">
        <f>(VLOOKUP($A89,'NTS Charges'!$C$16:$X$136,G$69,FALSE))*(VLOOKUP($A89,'Licence condition values'!$A$27:$N$156,7,FALSE))</f>
        <v>241.4776</v>
      </c>
      <c r="H89" s="415">
        <f>(VLOOKUP($A89,'NTS Charges'!$C$16:$X$136,H$69,FALSE))*(VLOOKUP($A89,'Licence condition values'!$A$27:$N$156,8,FALSE))</f>
        <v>243.03551999999999</v>
      </c>
      <c r="I89" s="415">
        <f>(VLOOKUP($A89,'NTS Charges'!$C$16:$X$136,I$69,FALSE))*(VLOOKUP($A89,'Licence condition values'!$A$27:$N$156,9,FALSE))</f>
        <v>245.93735999999996</v>
      </c>
      <c r="J89" s="415">
        <f>(VLOOKUP($A89,'NTS Charges'!$C$16:$X$136,J$69,FALSE))*(VLOOKUP($A89,'Licence condition values'!$A$27:$N$156,10,FALSE))</f>
        <v>246.15135999999995</v>
      </c>
      <c r="K89" s="415">
        <f>(VLOOKUP($A89,'NTS Charges'!$C$16:$X$136,K$69,FALSE))*(VLOOKUP($A89,'Licence condition values'!$A$27:$N$156,11,FALSE))</f>
        <v>247.70927999999995</v>
      </c>
      <c r="L89" s="415">
        <f>(VLOOKUP($A89,'NTS Charges'!$C$16:$X$136,L$69,FALSE))*(VLOOKUP($A89,'Licence condition values'!$A$27:$N$156,12,FALSE))</f>
        <v>249.26719999999995</v>
      </c>
      <c r="M89" s="415">
        <f>(VLOOKUP($A89,'NTS Charges'!$C$16:$X$136,M$69,FALSE))*(VLOOKUP($A89,'Licence condition values'!$A$27:$N$156,13,FALSE))</f>
        <v>252.20327999999995</v>
      </c>
      <c r="N89" s="415">
        <f>(VLOOKUP($A89,'NTS Charges'!$C$16:$X$136,N$69,FALSE))*(VLOOKUP($A89,'Licence condition values'!$A$27:$N$156,14,FALSE))</f>
        <v>252.38303999999991</v>
      </c>
      <c r="O89" s="544"/>
    </row>
    <row r="90" spans="1:15" ht="12.95" customHeight="1">
      <c r="A90" s="547" t="s">
        <v>371</v>
      </c>
      <c r="B90" s="517"/>
      <c r="C90" s="376" t="s">
        <v>834</v>
      </c>
      <c r="D90" s="546"/>
      <c r="E90" s="517"/>
      <c r="F90" s="517"/>
      <c r="G90" s="415">
        <f>(VLOOKUP($A90,'NTS Charges'!$C$16:$X$136,G$69,FALSE))*(VLOOKUP($A90,'Licence condition values'!$A$27:$N$156,7,FALSE))</f>
        <v>127.7731</v>
      </c>
      <c r="H90" s="415">
        <f>(VLOOKUP($A90,'NTS Charges'!$C$16:$X$136,H$69,FALSE))*(VLOOKUP($A90,'Licence condition values'!$A$27:$N$156,8,FALSE))</f>
        <v>129.11807999999999</v>
      </c>
      <c r="I90" s="415">
        <f>(VLOOKUP($A90,'NTS Charges'!$C$16:$X$136,I$69,FALSE))*(VLOOKUP($A90,'Licence condition values'!$A$27:$N$156,9,FALSE))</f>
        <v>131.17989</v>
      </c>
      <c r="J90" s="415">
        <f>(VLOOKUP($A90,'NTS Charges'!$C$16:$X$136,J$69,FALSE))*(VLOOKUP($A90,'Licence condition values'!$A$27:$N$156,10,FALSE))</f>
        <v>131.80803999999998</v>
      </c>
      <c r="K90" s="415">
        <f>(VLOOKUP($A90,'NTS Charges'!$C$16:$X$136,K$69,FALSE))*(VLOOKUP($A90,'Licence condition values'!$A$27:$N$156,11,FALSE))</f>
        <v>133.15301999999997</v>
      </c>
      <c r="L90" s="415">
        <f>(VLOOKUP($A90,'NTS Charges'!$C$16:$X$136,L$69,FALSE))*(VLOOKUP($A90,'Licence condition values'!$A$27:$N$156,12,FALSE))</f>
        <v>134.49799999999996</v>
      </c>
      <c r="M90" s="415">
        <f>(VLOOKUP($A90,'NTS Charges'!$C$16:$X$136,M$69,FALSE))*(VLOOKUP($A90,'Licence condition values'!$A$27:$N$156,13,FALSE))</f>
        <v>136.58936999999997</v>
      </c>
      <c r="N90" s="415">
        <f>(VLOOKUP($A90,'NTS Charges'!$C$16:$X$136,N$69,FALSE))*(VLOOKUP($A90,'Licence condition values'!$A$27:$N$156,14,FALSE))</f>
        <v>137.18795999999995</v>
      </c>
      <c r="O90" s="544"/>
    </row>
    <row r="91" spans="1:15" ht="12.95" customHeight="1">
      <c r="A91" s="547" t="s">
        <v>372</v>
      </c>
      <c r="B91" s="517"/>
      <c r="C91" s="376" t="s">
        <v>834</v>
      </c>
      <c r="D91" s="546"/>
      <c r="E91" s="517"/>
      <c r="F91" s="517"/>
      <c r="G91" s="415">
        <f>(VLOOKUP($A91,'NTS Charges'!$C$16:$X$136,G$69,FALSE))*(VLOOKUP($A91,'Licence condition values'!$A$27:$N$156,7,FALSE))</f>
        <v>15.036839999999998</v>
      </c>
      <c r="H91" s="415">
        <f>(VLOOKUP($A91,'NTS Charges'!$C$16:$X$136,H$69,FALSE))*(VLOOKUP($A91,'Licence condition values'!$A$27:$N$156,8,FALSE))</f>
        <v>15.222479999999996</v>
      </c>
      <c r="I91" s="415">
        <f>(VLOOKUP($A91,'NTS Charges'!$C$16:$X$136,I$69,FALSE))*(VLOOKUP($A91,'Licence condition values'!$A$27:$N$156,9,FALSE))</f>
        <v>15.492779999999996</v>
      </c>
      <c r="J91" s="415">
        <f>(VLOOKUP($A91,'NTS Charges'!$C$16:$X$136,J$69,FALSE))*(VLOOKUP($A91,'Licence condition values'!$A$27:$N$156,10,FALSE))</f>
        <v>15.593759999999994</v>
      </c>
      <c r="K91" s="415">
        <f>(VLOOKUP($A91,'NTS Charges'!$C$16:$X$136,K$69,FALSE))*(VLOOKUP($A91,'Licence condition values'!$A$27:$N$156,11,FALSE))</f>
        <v>15.779399999999994</v>
      </c>
      <c r="L91" s="415">
        <f>(VLOOKUP($A91,'NTS Charges'!$C$16:$X$136,L$69,FALSE))*(VLOOKUP($A91,'Licence condition values'!$A$27:$N$156,12,FALSE))</f>
        <v>15.965039999999993</v>
      </c>
      <c r="M91" s="415">
        <f>(VLOOKUP($A91,'NTS Charges'!$C$16:$X$136,M$69,FALSE))*(VLOOKUP($A91,'Licence condition values'!$A$27:$N$156,13,FALSE))</f>
        <v>16.239419999999992</v>
      </c>
      <c r="N91" s="415">
        <f>(VLOOKUP($A91,'NTS Charges'!$C$16:$X$136,N$69,FALSE))*(VLOOKUP($A91,'Licence condition values'!$A$27:$N$156,14,FALSE))</f>
        <v>16.33631999999999</v>
      </c>
      <c r="O91" s="544"/>
    </row>
    <row r="92" spans="1:15" ht="12.95" customHeight="1">
      <c r="A92" s="547" t="s">
        <v>373</v>
      </c>
      <c r="B92" s="517"/>
      <c r="C92" s="376" t="s">
        <v>834</v>
      </c>
      <c r="D92" s="546"/>
      <c r="E92" s="517"/>
      <c r="F92" s="517"/>
      <c r="G92" s="415">
        <f>(VLOOKUP($A92,'NTS Charges'!$C$16:$X$136,G$69,FALSE))*(VLOOKUP($A92,'Licence condition values'!$A$27:$N$156,7,FALSE))</f>
        <v>14.894880000000001</v>
      </c>
      <c r="H92" s="415">
        <f>(VLOOKUP($A92,'NTS Charges'!$C$16:$X$136,H$69,FALSE))*(VLOOKUP($A92,'Licence condition values'!$A$27:$N$156,8,FALSE))</f>
        <v>15.055039999999998</v>
      </c>
      <c r="I92" s="415">
        <f>(VLOOKUP($A92,'NTS Charges'!$C$16:$X$136,I$69,FALSE))*(VLOOKUP($A92,'Licence condition values'!$A$27:$N$156,9,FALSE))</f>
        <v>15.298799999999998</v>
      </c>
      <c r="J92" s="415">
        <f>(VLOOKUP($A92,'NTS Charges'!$C$16:$X$136,J$69,FALSE))*(VLOOKUP($A92,'Licence condition values'!$A$27:$N$156,10,FALSE))</f>
        <v>15.375359999999995</v>
      </c>
      <c r="K92" s="415">
        <f>(VLOOKUP($A92,'NTS Charges'!$C$16:$X$136,K$69,FALSE))*(VLOOKUP($A92,'Licence condition values'!$A$27:$N$156,11,FALSE))</f>
        <v>15.535519999999996</v>
      </c>
      <c r="L92" s="415">
        <f>(VLOOKUP($A92,'NTS Charges'!$C$16:$X$136,L$69,FALSE))*(VLOOKUP($A92,'Licence condition values'!$A$27:$N$156,12,FALSE))</f>
        <v>15.695679999999996</v>
      </c>
      <c r="M92" s="415">
        <f>(VLOOKUP($A92,'NTS Charges'!$C$16:$X$136,M$69,FALSE))*(VLOOKUP($A92,'Licence condition values'!$A$27:$N$156,13,FALSE))</f>
        <v>15.942959999999994</v>
      </c>
      <c r="N92" s="415">
        <f>(VLOOKUP($A92,'NTS Charges'!$C$16:$X$136,N$69,FALSE))*(VLOOKUP($A92,'Licence condition values'!$A$27:$N$156,14,FALSE))</f>
        <v>16.015999999999995</v>
      </c>
      <c r="O92" s="544"/>
    </row>
    <row r="93" spans="1:15" ht="12.95" customHeight="1">
      <c r="A93" s="542"/>
      <c r="B93" s="94"/>
      <c r="C93" s="376"/>
      <c r="D93" s="94"/>
      <c r="E93" s="517"/>
      <c r="F93" s="517"/>
      <c r="G93" s="416">
        <f>SUM(G70:G92)</f>
        <v>1260.7504000000004</v>
      </c>
      <c r="H93" s="416">
        <f t="shared" ref="H93:N93" si="12">SUM(H70:H92)</f>
        <v>1276.9320199999995</v>
      </c>
      <c r="I93" s="416">
        <f t="shared" si="12"/>
        <v>1300.21866</v>
      </c>
      <c r="J93" s="416">
        <f t="shared" si="12"/>
        <v>1309.2952599999996</v>
      </c>
      <c r="K93" s="416">
        <f t="shared" si="12"/>
        <v>1325.4768799999995</v>
      </c>
      <c r="L93" s="416">
        <f t="shared" si="12"/>
        <v>1341.6584999999998</v>
      </c>
      <c r="M93" s="416">
        <f t="shared" si="12"/>
        <v>1365.3007799999996</v>
      </c>
      <c r="N93" s="416">
        <f t="shared" si="12"/>
        <v>1374.0217399999995</v>
      </c>
      <c r="O93" s="544"/>
    </row>
    <row r="94" spans="1:15" ht="12.95" customHeight="1">
      <c r="A94" s="542"/>
      <c r="B94" s="94"/>
      <c r="C94" s="94"/>
      <c r="D94" s="94"/>
      <c r="E94" s="517"/>
      <c r="F94" s="517"/>
      <c r="G94" s="517"/>
      <c r="H94" s="517"/>
      <c r="I94" s="517"/>
      <c r="J94" s="517"/>
      <c r="K94" s="517"/>
      <c r="L94" s="517"/>
      <c r="M94" s="517"/>
      <c r="N94" s="517"/>
      <c r="O94" s="544"/>
    </row>
    <row r="95" spans="1:15" ht="12.95" customHeight="1">
      <c r="A95" s="547"/>
      <c r="B95" s="94"/>
      <c r="C95" s="546"/>
      <c r="D95" s="546"/>
      <c r="E95" s="517"/>
      <c r="F95" s="517"/>
      <c r="G95" s="517"/>
      <c r="H95" s="517"/>
      <c r="I95" s="517"/>
      <c r="J95" s="414"/>
      <c r="K95" s="414" t="s">
        <v>486</v>
      </c>
      <c r="L95" s="517"/>
      <c r="M95" s="517"/>
      <c r="N95" s="517"/>
      <c r="O95" s="544"/>
    </row>
    <row r="96" spans="1:15" ht="12.95" customHeight="1">
      <c r="A96" s="542" t="s">
        <v>74</v>
      </c>
      <c r="B96" s="517" t="s">
        <v>503</v>
      </c>
      <c r="C96" s="200"/>
      <c r="D96" s="200"/>
      <c r="E96" s="200"/>
      <c r="F96" s="517"/>
      <c r="G96" s="543">
        <f>G69</f>
        <v>15</v>
      </c>
      <c r="H96" s="543">
        <f>G96+1</f>
        <v>16</v>
      </c>
      <c r="I96" s="543">
        <f t="shared" ref="I96:N96" si="13">H96+1</f>
        <v>17</v>
      </c>
      <c r="J96" s="543">
        <f t="shared" si="13"/>
        <v>18</v>
      </c>
      <c r="K96" s="543">
        <f t="shared" si="13"/>
        <v>19</v>
      </c>
      <c r="L96" s="543">
        <f t="shared" si="13"/>
        <v>20</v>
      </c>
      <c r="M96" s="543">
        <f t="shared" si="13"/>
        <v>21</v>
      </c>
      <c r="N96" s="543">
        <f t="shared" si="13"/>
        <v>22</v>
      </c>
      <c r="O96" s="544"/>
    </row>
    <row r="97" spans="1:15" ht="12.95" customHeight="1">
      <c r="A97" s="545" t="s">
        <v>351</v>
      </c>
      <c r="B97" s="517"/>
      <c r="C97" s="376" t="s">
        <v>834</v>
      </c>
      <c r="D97" s="546"/>
      <c r="E97" s="517"/>
      <c r="F97" s="517"/>
      <c r="G97" s="417">
        <f>(VLOOKUP($A97,'NTS Charges'!$C$16:$X$136,G$96,FALSE))*(VLOOKUP($A97,input!$A$69:$N$198,7,FALSE))</f>
        <v>0</v>
      </c>
      <c r="H97" s="417">
        <f>(VLOOKUP($A97,'NTS Charges'!$C$16:$X$136,H$96,FALSE))*(VLOOKUP($A97,input!$A$69:$N$198,8,FALSE))</f>
        <v>0</v>
      </c>
      <c r="I97" s="417">
        <f>(VLOOKUP($A97,'NTS Charges'!$C$16:$X$136,I$96,FALSE))*(VLOOKUP($A97,input!$A$69:$N$198,9,FALSE))</f>
        <v>0</v>
      </c>
      <c r="J97" s="417">
        <f>(VLOOKUP($A97,'NTS Charges'!$C$16:$X$136,J$96,FALSE))*(VLOOKUP($A97,input!$A$69:$N$198,10,FALSE))</f>
        <v>0</v>
      </c>
      <c r="K97" s="417">
        <f>(VLOOKUP($A97,'NTS Charges'!$C$16:$X$136,K$96,FALSE))*(VLOOKUP($A97,input!$A$69:$N$198,11,FALSE))</f>
        <v>0</v>
      </c>
      <c r="L97" s="417">
        <f>(VLOOKUP($A97,'NTS Charges'!$C$16:$X$136,L$96,FALSE))*(VLOOKUP($A97,input!$A$69:$N$198,12,FALSE))</f>
        <v>0</v>
      </c>
      <c r="M97" s="417">
        <f>(VLOOKUP($A97,'NTS Charges'!$C$16:$X$136,M$96,FALSE))*(VLOOKUP($A97,input!$A$69:$N$198,13,FALSE))</f>
        <v>0</v>
      </c>
      <c r="N97" s="417">
        <f>(VLOOKUP($A97,'NTS Charges'!$C$16:$X$136,N$96,FALSE))*(VLOOKUP($A97,input!$A$69:$N$198,14,FALSE))</f>
        <v>0</v>
      </c>
      <c r="O97" s="544"/>
    </row>
    <row r="98" spans="1:15" ht="12.95" customHeight="1">
      <c r="A98" s="545" t="s">
        <v>352</v>
      </c>
      <c r="B98" s="517"/>
      <c r="C98" s="376" t="s">
        <v>834</v>
      </c>
      <c r="D98" s="546"/>
      <c r="E98" s="517"/>
      <c r="F98" s="517"/>
      <c r="G98" s="417">
        <f>(VLOOKUP($A98,'NTS Charges'!$C$16:$X$136,G$96,FALSE))*(VLOOKUP($A98,input!$A$69:$N$198,7,FALSE))</f>
        <v>0</v>
      </c>
      <c r="H98" s="417">
        <f>(VLOOKUP($A98,'NTS Charges'!$C$16:$X$136,H$96,FALSE))*(VLOOKUP($A98,input!$A$69:$N$198,8,FALSE))</f>
        <v>0</v>
      </c>
      <c r="I98" s="417">
        <f>(VLOOKUP($A98,'NTS Charges'!$C$16:$X$136,I$96,FALSE))*(VLOOKUP($A98,input!$A$69:$N$198,9,FALSE))</f>
        <v>0</v>
      </c>
      <c r="J98" s="417">
        <f>(VLOOKUP($A98,'NTS Charges'!$C$16:$X$136,J$96,FALSE))*(VLOOKUP($A98,input!$A$69:$N$198,10,FALSE))</f>
        <v>0</v>
      </c>
      <c r="K98" s="417">
        <f>(VLOOKUP($A98,'NTS Charges'!$C$16:$X$136,K$96,FALSE))*(VLOOKUP($A98,input!$A$69:$N$198,11,FALSE))</f>
        <v>0</v>
      </c>
      <c r="L98" s="417">
        <f>(VLOOKUP($A98,'NTS Charges'!$C$16:$X$136,L$96,FALSE))*(VLOOKUP($A98,input!$A$69:$N$198,12,FALSE))</f>
        <v>0</v>
      </c>
      <c r="M98" s="417">
        <f>(VLOOKUP($A98,'NTS Charges'!$C$16:$X$136,M$96,FALSE))*(VLOOKUP($A98,input!$A$69:$N$198,13,FALSE))</f>
        <v>0</v>
      </c>
      <c r="N98" s="417">
        <f>(VLOOKUP($A98,'NTS Charges'!$C$16:$X$136,N$96,FALSE))*(VLOOKUP($A98,input!$A$69:$N$198,14,FALSE))</f>
        <v>0</v>
      </c>
      <c r="O98" s="544"/>
    </row>
    <row r="99" spans="1:15" ht="12.95" customHeight="1">
      <c r="A99" s="545" t="s">
        <v>353</v>
      </c>
      <c r="B99" s="517"/>
      <c r="C99" s="376" t="s">
        <v>834</v>
      </c>
      <c r="D99" s="546"/>
      <c r="E99" s="517"/>
      <c r="F99" s="517"/>
      <c r="G99" s="417">
        <f>(VLOOKUP($A99,'NTS Charges'!$C$16:$X$136,G$96,FALSE))*(VLOOKUP($A99,input!$A$69:$N$198,7,FALSE))</f>
        <v>0</v>
      </c>
      <c r="H99" s="417">
        <f>(VLOOKUP($A99,'NTS Charges'!$C$16:$X$136,H$96,FALSE))*(VLOOKUP($A99,input!$A$69:$N$198,8,FALSE))</f>
        <v>0</v>
      </c>
      <c r="I99" s="417">
        <f>(VLOOKUP($A99,'NTS Charges'!$C$16:$X$136,I$96,FALSE))*(VLOOKUP($A99,input!$A$69:$N$198,9,FALSE))</f>
        <v>0</v>
      </c>
      <c r="J99" s="417">
        <f>(VLOOKUP($A99,'NTS Charges'!$C$16:$X$136,J$96,FALSE))*(VLOOKUP($A99,input!$A$69:$N$198,10,FALSE))</f>
        <v>0</v>
      </c>
      <c r="K99" s="417">
        <f>(VLOOKUP($A99,'NTS Charges'!$C$16:$X$136,K$96,FALSE))*(VLOOKUP($A99,input!$A$69:$N$198,11,FALSE))</f>
        <v>0</v>
      </c>
      <c r="L99" s="417">
        <f>(VLOOKUP($A99,'NTS Charges'!$C$16:$X$136,L$96,FALSE))*(VLOOKUP($A99,input!$A$69:$N$198,12,FALSE))</f>
        <v>0</v>
      </c>
      <c r="M99" s="417">
        <f>(VLOOKUP($A99,'NTS Charges'!$C$16:$X$136,M$96,FALSE))*(VLOOKUP($A99,input!$A$69:$N$198,13,FALSE))</f>
        <v>0</v>
      </c>
      <c r="N99" s="417">
        <f>(VLOOKUP($A99,'NTS Charges'!$C$16:$X$136,N$96,FALSE))*(VLOOKUP($A99,input!$A$69:$N$198,14,FALSE))</f>
        <v>0</v>
      </c>
      <c r="O99" s="544"/>
    </row>
    <row r="100" spans="1:15" ht="12.95" customHeight="1">
      <c r="A100" s="545" t="s">
        <v>354</v>
      </c>
      <c r="B100" s="517"/>
      <c r="C100" s="376" t="s">
        <v>834</v>
      </c>
      <c r="D100" s="546"/>
      <c r="E100" s="517"/>
      <c r="F100" s="517"/>
      <c r="G100" s="417">
        <f>(VLOOKUP($A100,'NTS Charges'!$C$16:$X$136,G$96,FALSE))*(VLOOKUP($A100,input!$A$69:$N$198,7,FALSE))</f>
        <v>0</v>
      </c>
      <c r="H100" s="417">
        <f>(VLOOKUP($A100,'NTS Charges'!$C$16:$X$136,H$96,FALSE))*(VLOOKUP($A100,input!$A$69:$N$198,8,FALSE))</f>
        <v>0</v>
      </c>
      <c r="I100" s="417">
        <f>(VLOOKUP($A100,'NTS Charges'!$C$16:$X$136,I$96,FALSE))*(VLOOKUP($A100,input!$A$69:$N$198,9,FALSE))</f>
        <v>0</v>
      </c>
      <c r="J100" s="417">
        <f>(VLOOKUP($A100,'NTS Charges'!$C$16:$X$136,J$96,FALSE))*(VLOOKUP($A100,input!$A$69:$N$198,10,FALSE))</f>
        <v>0</v>
      </c>
      <c r="K100" s="417">
        <f>(VLOOKUP($A100,'NTS Charges'!$C$16:$X$136,K$96,FALSE))*(VLOOKUP($A100,input!$A$69:$N$198,11,FALSE))</f>
        <v>0</v>
      </c>
      <c r="L100" s="417">
        <f>(VLOOKUP($A100,'NTS Charges'!$C$16:$X$136,L$96,FALSE))*(VLOOKUP($A100,input!$A$69:$N$198,12,FALSE))</f>
        <v>0</v>
      </c>
      <c r="M100" s="417">
        <f>(VLOOKUP($A100,'NTS Charges'!$C$16:$X$136,M$96,FALSE))*(VLOOKUP($A100,input!$A$69:$N$198,13,FALSE))</f>
        <v>0</v>
      </c>
      <c r="N100" s="417">
        <f>(VLOOKUP($A100,'NTS Charges'!$C$16:$X$136,N$96,FALSE))*(VLOOKUP($A100,input!$A$69:$N$198,14,FALSE))</f>
        <v>0</v>
      </c>
      <c r="O100" s="544"/>
    </row>
    <row r="101" spans="1:15" ht="12.95" customHeight="1">
      <c r="A101" s="547" t="s">
        <v>355</v>
      </c>
      <c r="B101" s="517"/>
      <c r="C101" s="376" t="s">
        <v>834</v>
      </c>
      <c r="D101" s="546"/>
      <c r="E101" s="517"/>
      <c r="F101" s="517"/>
      <c r="G101" s="417">
        <f>(VLOOKUP($A101,'NTS Charges'!$C$16:$X$136,G$96,FALSE))*(VLOOKUP($A101,input!$A$69:$N$198,7,FALSE))</f>
        <v>0</v>
      </c>
      <c r="H101" s="417">
        <f>(VLOOKUP($A101,'NTS Charges'!$C$16:$X$136,H$96,FALSE))*(VLOOKUP($A101,input!$A$69:$N$198,8,FALSE))</f>
        <v>0</v>
      </c>
      <c r="I101" s="417">
        <f>(VLOOKUP($A101,'NTS Charges'!$C$16:$X$136,I$96,FALSE))*(VLOOKUP($A101,input!$A$69:$N$198,9,FALSE))</f>
        <v>0</v>
      </c>
      <c r="J101" s="417">
        <f>(VLOOKUP($A101,'NTS Charges'!$C$16:$X$136,J$96,FALSE))*(VLOOKUP($A101,input!$A$69:$N$198,10,FALSE))</f>
        <v>0</v>
      </c>
      <c r="K101" s="417">
        <f>(VLOOKUP($A101,'NTS Charges'!$C$16:$X$136,K$96,FALSE))*(VLOOKUP($A101,input!$A$69:$N$198,11,FALSE))</f>
        <v>0</v>
      </c>
      <c r="L101" s="417">
        <f>(VLOOKUP($A101,'NTS Charges'!$C$16:$X$136,L$96,FALSE))*(VLOOKUP($A101,input!$A$69:$N$198,12,FALSE))</f>
        <v>0</v>
      </c>
      <c r="M101" s="417">
        <f>(VLOOKUP($A101,'NTS Charges'!$C$16:$X$136,M$96,FALSE))*(VLOOKUP($A101,input!$A$69:$N$198,13,FALSE))</f>
        <v>0</v>
      </c>
      <c r="N101" s="417">
        <f>(VLOOKUP($A101,'NTS Charges'!$C$16:$X$136,N$96,FALSE))*(VLOOKUP($A101,input!$A$69:$N$198,14,FALSE))</f>
        <v>0</v>
      </c>
      <c r="O101" s="544"/>
    </row>
    <row r="102" spans="1:15" ht="12.95" customHeight="1">
      <c r="A102" s="547" t="s">
        <v>356</v>
      </c>
      <c r="B102" s="517"/>
      <c r="C102" s="376" t="s">
        <v>834</v>
      </c>
      <c r="D102" s="546"/>
      <c r="E102" s="517"/>
      <c r="F102" s="517"/>
      <c r="G102" s="417">
        <f>(VLOOKUP($A102,'NTS Charges'!$C$16:$X$136,G$96,FALSE))*(VLOOKUP($A102,input!$A$69:$N$198,7,FALSE))</f>
        <v>0</v>
      </c>
      <c r="H102" s="417">
        <f>(VLOOKUP($A102,'NTS Charges'!$C$16:$X$136,H$96,FALSE))*(VLOOKUP($A102,input!$A$69:$N$198,8,FALSE))</f>
        <v>0</v>
      </c>
      <c r="I102" s="417">
        <f>(VLOOKUP($A102,'NTS Charges'!$C$16:$X$136,I$96,FALSE))*(VLOOKUP($A102,input!$A$69:$N$198,9,FALSE))</f>
        <v>0</v>
      </c>
      <c r="J102" s="417">
        <f>(VLOOKUP($A102,'NTS Charges'!$C$16:$X$136,J$96,FALSE))*(VLOOKUP($A102,input!$A$69:$N$198,10,FALSE))</f>
        <v>0</v>
      </c>
      <c r="K102" s="417">
        <f>(VLOOKUP($A102,'NTS Charges'!$C$16:$X$136,K$96,FALSE))*(VLOOKUP($A102,input!$A$69:$N$198,11,FALSE))</f>
        <v>0</v>
      </c>
      <c r="L102" s="417">
        <f>(VLOOKUP($A102,'NTS Charges'!$C$16:$X$136,L$96,FALSE))*(VLOOKUP($A102,input!$A$69:$N$198,12,FALSE))</f>
        <v>0</v>
      </c>
      <c r="M102" s="417">
        <f>(VLOOKUP($A102,'NTS Charges'!$C$16:$X$136,M$96,FALSE))*(VLOOKUP($A102,input!$A$69:$N$198,13,FALSE))</f>
        <v>0</v>
      </c>
      <c r="N102" s="417">
        <f>(VLOOKUP($A102,'NTS Charges'!$C$16:$X$136,N$96,FALSE))*(VLOOKUP($A102,input!$A$69:$N$198,14,FALSE))</f>
        <v>0</v>
      </c>
      <c r="O102" s="544"/>
    </row>
    <row r="103" spans="1:15" ht="12.95" customHeight="1">
      <c r="A103" s="547" t="s">
        <v>357</v>
      </c>
      <c r="B103" s="517"/>
      <c r="C103" s="376" t="s">
        <v>834</v>
      </c>
      <c r="D103" s="546"/>
      <c r="E103" s="517"/>
      <c r="F103" s="517"/>
      <c r="G103" s="417">
        <f>(VLOOKUP($A103,'NTS Charges'!$C$16:$X$136,G$96,FALSE))*(VLOOKUP($A103,input!$A$69:$N$198,7,FALSE))</f>
        <v>0</v>
      </c>
      <c r="H103" s="417">
        <f>(VLOOKUP($A103,'NTS Charges'!$C$16:$X$136,H$96,FALSE))*(VLOOKUP($A103,input!$A$69:$N$198,8,FALSE))</f>
        <v>0</v>
      </c>
      <c r="I103" s="417">
        <f>(VLOOKUP($A103,'NTS Charges'!$C$16:$X$136,I$96,FALSE))*(VLOOKUP($A103,input!$A$69:$N$198,9,FALSE))</f>
        <v>0</v>
      </c>
      <c r="J103" s="417">
        <f>(VLOOKUP($A103,'NTS Charges'!$C$16:$X$136,J$96,FALSE))*(VLOOKUP($A103,input!$A$69:$N$198,10,FALSE))</f>
        <v>0</v>
      </c>
      <c r="K103" s="417">
        <f>(VLOOKUP($A103,'NTS Charges'!$C$16:$X$136,K$96,FALSE))*(VLOOKUP($A103,input!$A$69:$N$198,11,FALSE))</f>
        <v>0</v>
      </c>
      <c r="L103" s="417">
        <f>(VLOOKUP($A103,'NTS Charges'!$C$16:$X$136,L$96,FALSE))*(VLOOKUP($A103,input!$A$69:$N$198,12,FALSE))</f>
        <v>0</v>
      </c>
      <c r="M103" s="417">
        <f>(VLOOKUP($A103,'NTS Charges'!$C$16:$X$136,M$96,FALSE))*(VLOOKUP($A103,input!$A$69:$N$198,13,FALSE))</f>
        <v>0</v>
      </c>
      <c r="N103" s="417">
        <f>(VLOOKUP($A103,'NTS Charges'!$C$16:$X$136,N$96,FALSE))*(VLOOKUP($A103,input!$A$69:$N$198,14,FALSE))</f>
        <v>0</v>
      </c>
      <c r="O103" s="544"/>
    </row>
    <row r="104" spans="1:15" ht="12.95" customHeight="1">
      <c r="A104" s="547" t="s">
        <v>358</v>
      </c>
      <c r="B104" s="517"/>
      <c r="C104" s="376" t="s">
        <v>834</v>
      </c>
      <c r="D104" s="546"/>
      <c r="E104" s="517"/>
      <c r="F104" s="517"/>
      <c r="G104" s="417">
        <f>(VLOOKUP($A104,'NTS Charges'!$C$16:$X$136,G$96,FALSE))*(VLOOKUP($A104,input!$A$69:$N$198,7,FALSE))</f>
        <v>0</v>
      </c>
      <c r="H104" s="417">
        <f>(VLOOKUP($A104,'NTS Charges'!$C$16:$X$136,H$96,FALSE))*(VLOOKUP($A104,input!$A$69:$N$198,8,FALSE))</f>
        <v>0</v>
      </c>
      <c r="I104" s="417">
        <f>(VLOOKUP($A104,'NTS Charges'!$C$16:$X$136,I$96,FALSE))*(VLOOKUP($A104,input!$A$69:$N$198,9,FALSE))</f>
        <v>0</v>
      </c>
      <c r="J104" s="417">
        <f>(VLOOKUP($A104,'NTS Charges'!$C$16:$X$136,J$96,FALSE))*(VLOOKUP($A104,input!$A$69:$N$198,10,FALSE))</f>
        <v>0</v>
      </c>
      <c r="K104" s="417">
        <f>(VLOOKUP($A104,'NTS Charges'!$C$16:$X$136,K$96,FALSE))*(VLOOKUP($A104,input!$A$69:$N$198,11,FALSE))</f>
        <v>0</v>
      </c>
      <c r="L104" s="417">
        <f>(VLOOKUP($A104,'NTS Charges'!$C$16:$X$136,L$96,FALSE))*(VLOOKUP($A104,input!$A$69:$N$198,12,FALSE))</f>
        <v>0</v>
      </c>
      <c r="M104" s="417">
        <f>(VLOOKUP($A104,'NTS Charges'!$C$16:$X$136,M$96,FALSE))*(VLOOKUP($A104,input!$A$69:$N$198,13,FALSE))</f>
        <v>0</v>
      </c>
      <c r="N104" s="417">
        <f>(VLOOKUP($A104,'NTS Charges'!$C$16:$X$136,N$96,FALSE))*(VLOOKUP($A104,input!$A$69:$N$198,14,FALSE))</f>
        <v>0</v>
      </c>
      <c r="O104" s="544"/>
    </row>
    <row r="105" spans="1:15" ht="12.95" customHeight="1">
      <c r="A105" s="547" t="s">
        <v>359</v>
      </c>
      <c r="B105" s="517"/>
      <c r="C105" s="376" t="s">
        <v>834</v>
      </c>
      <c r="D105" s="546"/>
      <c r="E105" s="517"/>
      <c r="F105" s="517"/>
      <c r="G105" s="417">
        <f>(VLOOKUP($A105,'NTS Charges'!$C$16:$X$136,G$96,FALSE))*(VLOOKUP($A105,input!$A$69:$N$198,7,FALSE))</f>
        <v>0</v>
      </c>
      <c r="H105" s="417">
        <f>(VLOOKUP($A105,'NTS Charges'!$C$16:$X$136,H$96,FALSE))*(VLOOKUP($A105,input!$A$69:$N$198,8,FALSE))</f>
        <v>0</v>
      </c>
      <c r="I105" s="417">
        <f>(VLOOKUP($A105,'NTS Charges'!$C$16:$X$136,I$96,FALSE))*(VLOOKUP($A105,input!$A$69:$N$198,9,FALSE))</f>
        <v>0</v>
      </c>
      <c r="J105" s="417">
        <f>(VLOOKUP($A105,'NTS Charges'!$C$16:$X$136,J$96,FALSE))*(VLOOKUP($A105,input!$A$69:$N$198,10,FALSE))</f>
        <v>0</v>
      </c>
      <c r="K105" s="417">
        <f>(VLOOKUP($A105,'NTS Charges'!$C$16:$X$136,K$96,FALSE))*(VLOOKUP($A105,input!$A$69:$N$198,11,FALSE))</f>
        <v>0</v>
      </c>
      <c r="L105" s="417">
        <f>(VLOOKUP($A105,'NTS Charges'!$C$16:$X$136,L$96,FALSE))*(VLOOKUP($A105,input!$A$69:$N$198,12,FALSE))</f>
        <v>0</v>
      </c>
      <c r="M105" s="417">
        <f>(VLOOKUP($A105,'NTS Charges'!$C$16:$X$136,M$96,FALSE))*(VLOOKUP($A105,input!$A$69:$N$198,13,FALSE))</f>
        <v>0</v>
      </c>
      <c r="N105" s="417">
        <f>(VLOOKUP($A105,'NTS Charges'!$C$16:$X$136,N$96,FALSE))*(VLOOKUP($A105,input!$A$69:$N$198,14,FALSE))</f>
        <v>0</v>
      </c>
      <c r="O105" s="544"/>
    </row>
    <row r="106" spans="1:15" ht="12.95" customHeight="1">
      <c r="A106" s="547" t="s">
        <v>360</v>
      </c>
      <c r="B106" s="517"/>
      <c r="C106" s="376" t="s">
        <v>834</v>
      </c>
      <c r="D106" s="546"/>
      <c r="E106" s="517"/>
      <c r="F106" s="517"/>
      <c r="G106" s="417">
        <f>(VLOOKUP($A106,'NTS Charges'!$C$16:$X$136,G$96,FALSE))*(VLOOKUP($A106,input!$A$69:$N$198,7,FALSE))</f>
        <v>0</v>
      </c>
      <c r="H106" s="417">
        <f>(VLOOKUP($A106,'NTS Charges'!$C$16:$X$136,H$96,FALSE))*(VLOOKUP($A106,input!$A$69:$N$198,8,FALSE))</f>
        <v>0</v>
      </c>
      <c r="I106" s="417">
        <f>(VLOOKUP($A106,'NTS Charges'!$C$16:$X$136,I$96,FALSE))*(VLOOKUP($A106,input!$A$69:$N$198,9,FALSE))</f>
        <v>0</v>
      </c>
      <c r="J106" s="417">
        <f>(VLOOKUP($A106,'NTS Charges'!$C$16:$X$136,J$96,FALSE))*(VLOOKUP($A106,input!$A$69:$N$198,10,FALSE))</f>
        <v>0</v>
      </c>
      <c r="K106" s="417">
        <f>(VLOOKUP($A106,'NTS Charges'!$C$16:$X$136,K$96,FALSE))*(VLOOKUP($A106,input!$A$69:$N$198,11,FALSE))</f>
        <v>0</v>
      </c>
      <c r="L106" s="417">
        <f>(VLOOKUP($A106,'NTS Charges'!$C$16:$X$136,L$96,FALSE))*(VLOOKUP($A106,input!$A$69:$N$198,12,FALSE))</f>
        <v>0</v>
      </c>
      <c r="M106" s="417">
        <f>(VLOOKUP($A106,'NTS Charges'!$C$16:$X$136,M$96,FALSE))*(VLOOKUP($A106,input!$A$69:$N$198,13,FALSE))</f>
        <v>0</v>
      </c>
      <c r="N106" s="417">
        <f>(VLOOKUP($A106,'NTS Charges'!$C$16:$X$136,N$96,FALSE))*(VLOOKUP($A106,input!$A$69:$N$198,14,FALSE))</f>
        <v>0</v>
      </c>
      <c r="O106" s="544"/>
    </row>
    <row r="107" spans="1:15" ht="12.95" customHeight="1">
      <c r="A107" s="547" t="s">
        <v>361</v>
      </c>
      <c r="B107" s="517"/>
      <c r="C107" s="376" t="s">
        <v>834</v>
      </c>
      <c r="D107" s="546"/>
      <c r="E107" s="517"/>
      <c r="F107" s="517"/>
      <c r="G107" s="417">
        <f>(VLOOKUP($A107,'NTS Charges'!$C$16:$X$136,G$96,FALSE))*(VLOOKUP($A107,input!$A$69:$N$198,7,FALSE))</f>
        <v>0</v>
      </c>
      <c r="H107" s="417">
        <f>(VLOOKUP($A107,'NTS Charges'!$C$16:$X$136,H$96,FALSE))*(VLOOKUP($A107,input!$A$69:$N$198,8,FALSE))</f>
        <v>0</v>
      </c>
      <c r="I107" s="417">
        <f>(VLOOKUP($A107,'NTS Charges'!$C$16:$X$136,I$96,FALSE))*(VLOOKUP($A107,input!$A$69:$N$198,9,FALSE))</f>
        <v>0</v>
      </c>
      <c r="J107" s="417">
        <f>(VLOOKUP($A107,'NTS Charges'!$C$16:$X$136,J$96,FALSE))*(VLOOKUP($A107,input!$A$69:$N$198,10,FALSE))</f>
        <v>0</v>
      </c>
      <c r="K107" s="417">
        <f>(VLOOKUP($A107,'NTS Charges'!$C$16:$X$136,K$96,FALSE))*(VLOOKUP($A107,input!$A$69:$N$198,11,FALSE))</f>
        <v>0</v>
      </c>
      <c r="L107" s="417">
        <f>(VLOOKUP($A107,'NTS Charges'!$C$16:$X$136,L$96,FALSE))*(VLOOKUP($A107,input!$A$69:$N$198,12,FALSE))</f>
        <v>0</v>
      </c>
      <c r="M107" s="417">
        <f>(VLOOKUP($A107,'NTS Charges'!$C$16:$X$136,M$96,FALSE))*(VLOOKUP($A107,input!$A$69:$N$198,13,FALSE))</f>
        <v>0</v>
      </c>
      <c r="N107" s="417">
        <f>(VLOOKUP($A107,'NTS Charges'!$C$16:$X$136,N$96,FALSE))*(VLOOKUP($A107,input!$A$69:$N$198,14,FALSE))</f>
        <v>0</v>
      </c>
      <c r="O107" s="544"/>
    </row>
    <row r="108" spans="1:15" ht="12.95" customHeight="1">
      <c r="A108" s="547" t="s">
        <v>362</v>
      </c>
      <c r="B108" s="517"/>
      <c r="C108" s="376" t="s">
        <v>834</v>
      </c>
      <c r="D108" s="546"/>
      <c r="E108" s="517"/>
      <c r="F108" s="517"/>
      <c r="G108" s="417">
        <f>(VLOOKUP($A108,'NTS Charges'!$C$16:$X$136,G$96,FALSE))*(VLOOKUP($A108,input!$A$69:$N$198,7,FALSE))</f>
        <v>0</v>
      </c>
      <c r="H108" s="417">
        <f>(VLOOKUP($A108,'NTS Charges'!$C$16:$X$136,H$96,FALSE))*(VLOOKUP($A108,input!$A$69:$N$198,8,FALSE))</f>
        <v>0</v>
      </c>
      <c r="I108" s="417">
        <f>(VLOOKUP($A108,'NTS Charges'!$C$16:$X$136,I$96,FALSE))*(VLOOKUP($A108,input!$A$69:$N$198,9,FALSE))</f>
        <v>0</v>
      </c>
      <c r="J108" s="417">
        <f>(VLOOKUP($A108,'NTS Charges'!$C$16:$X$136,J$96,FALSE))*(VLOOKUP($A108,input!$A$69:$N$198,10,FALSE))</f>
        <v>0</v>
      </c>
      <c r="K108" s="417">
        <f>(VLOOKUP($A108,'NTS Charges'!$C$16:$X$136,K$96,FALSE))*(VLOOKUP($A108,input!$A$69:$N$198,11,FALSE))</f>
        <v>0</v>
      </c>
      <c r="L108" s="417">
        <f>(VLOOKUP($A108,'NTS Charges'!$C$16:$X$136,L$96,FALSE))*(VLOOKUP($A108,input!$A$69:$N$198,12,FALSE))</f>
        <v>0</v>
      </c>
      <c r="M108" s="417">
        <f>(VLOOKUP($A108,'NTS Charges'!$C$16:$X$136,M$96,FALSE))*(VLOOKUP($A108,input!$A$69:$N$198,13,FALSE))</f>
        <v>0</v>
      </c>
      <c r="N108" s="417">
        <f>(VLOOKUP($A108,'NTS Charges'!$C$16:$X$136,N$96,FALSE))*(VLOOKUP($A108,input!$A$69:$N$198,14,FALSE))</f>
        <v>0</v>
      </c>
      <c r="O108" s="544"/>
    </row>
    <row r="109" spans="1:15" ht="12.95" customHeight="1">
      <c r="A109" s="547" t="s">
        <v>363</v>
      </c>
      <c r="B109" s="517"/>
      <c r="C109" s="376" t="s">
        <v>834</v>
      </c>
      <c r="D109" s="546"/>
      <c r="E109" s="517"/>
      <c r="F109" s="517"/>
      <c r="G109" s="417">
        <f>(VLOOKUP($A109,'NTS Charges'!$C$16:$X$136,G$96,FALSE))*(VLOOKUP($A109,input!$A$69:$N$198,7,FALSE))</f>
        <v>0</v>
      </c>
      <c r="H109" s="417">
        <f>(VLOOKUP($A109,'NTS Charges'!$C$16:$X$136,H$96,FALSE))*(VLOOKUP($A109,input!$A$69:$N$198,8,FALSE))</f>
        <v>0</v>
      </c>
      <c r="I109" s="417">
        <f>(VLOOKUP($A109,'NTS Charges'!$C$16:$X$136,I$96,FALSE))*(VLOOKUP($A109,input!$A$69:$N$198,9,FALSE))</f>
        <v>0</v>
      </c>
      <c r="J109" s="417">
        <f>(VLOOKUP($A109,'NTS Charges'!$C$16:$X$136,J$96,FALSE))*(VLOOKUP($A109,input!$A$69:$N$198,10,FALSE))</f>
        <v>0</v>
      </c>
      <c r="K109" s="417">
        <f>(VLOOKUP($A109,'NTS Charges'!$C$16:$X$136,K$96,FALSE))*(VLOOKUP($A109,input!$A$69:$N$198,11,FALSE))</f>
        <v>0</v>
      </c>
      <c r="L109" s="417">
        <f>(VLOOKUP($A109,'NTS Charges'!$C$16:$X$136,L$96,FALSE))*(VLOOKUP($A109,input!$A$69:$N$198,12,FALSE))</f>
        <v>0</v>
      </c>
      <c r="M109" s="417">
        <f>(VLOOKUP($A109,'NTS Charges'!$C$16:$X$136,M$96,FALSE))*(VLOOKUP($A109,input!$A$69:$N$198,13,FALSE))</f>
        <v>0</v>
      </c>
      <c r="N109" s="417">
        <f>(VLOOKUP($A109,'NTS Charges'!$C$16:$X$136,N$96,FALSE))*(VLOOKUP($A109,input!$A$69:$N$198,14,FALSE))</f>
        <v>0</v>
      </c>
      <c r="O109" s="544"/>
    </row>
    <row r="110" spans="1:15" ht="12.95" customHeight="1">
      <c r="A110" s="547" t="s">
        <v>364</v>
      </c>
      <c r="B110" s="517"/>
      <c r="C110" s="376" t="s">
        <v>834</v>
      </c>
      <c r="D110" s="546"/>
      <c r="E110" s="517"/>
      <c r="F110" s="517"/>
      <c r="G110" s="417">
        <f>(VLOOKUP($A110,'NTS Charges'!$C$16:$X$136,G$96,FALSE))*(VLOOKUP($A110,input!$A$69:$N$198,7,FALSE))</f>
        <v>0</v>
      </c>
      <c r="H110" s="417">
        <f>(VLOOKUP($A110,'NTS Charges'!$C$16:$X$136,H$96,FALSE))*(VLOOKUP($A110,input!$A$69:$N$198,8,FALSE))</f>
        <v>0</v>
      </c>
      <c r="I110" s="417">
        <f>(VLOOKUP($A110,'NTS Charges'!$C$16:$X$136,I$96,FALSE))*(VLOOKUP($A110,input!$A$69:$N$198,9,FALSE))</f>
        <v>0</v>
      </c>
      <c r="J110" s="417">
        <f>(VLOOKUP($A110,'NTS Charges'!$C$16:$X$136,J$96,FALSE))*(VLOOKUP($A110,input!$A$69:$N$198,10,FALSE))</f>
        <v>0</v>
      </c>
      <c r="K110" s="417">
        <f>(VLOOKUP($A110,'NTS Charges'!$C$16:$X$136,K$96,FALSE))*(VLOOKUP($A110,input!$A$69:$N$198,11,FALSE))</f>
        <v>0</v>
      </c>
      <c r="L110" s="417">
        <f>(VLOOKUP($A110,'NTS Charges'!$C$16:$X$136,L$96,FALSE))*(VLOOKUP($A110,input!$A$69:$N$198,12,FALSE))</f>
        <v>0</v>
      </c>
      <c r="M110" s="417">
        <f>(VLOOKUP($A110,'NTS Charges'!$C$16:$X$136,M$96,FALSE))*(VLOOKUP($A110,input!$A$69:$N$198,13,FALSE))</f>
        <v>0</v>
      </c>
      <c r="N110" s="417">
        <f>(VLOOKUP($A110,'NTS Charges'!$C$16:$X$136,N$96,FALSE))*(VLOOKUP($A110,input!$A$69:$N$198,14,FALSE))</f>
        <v>0</v>
      </c>
      <c r="O110" s="544"/>
    </row>
    <row r="111" spans="1:15" ht="12.95" customHeight="1">
      <c r="A111" s="547" t="s">
        <v>365</v>
      </c>
      <c r="B111" s="517"/>
      <c r="C111" s="376" t="s">
        <v>834</v>
      </c>
      <c r="D111" s="546"/>
      <c r="E111" s="517"/>
      <c r="F111" s="517"/>
      <c r="G111" s="417">
        <f>(VLOOKUP($A111,'NTS Charges'!$C$16:$X$136,G$96,FALSE))*(VLOOKUP($A111,input!$A$69:$N$198,7,FALSE))</f>
        <v>0</v>
      </c>
      <c r="H111" s="417">
        <f>(VLOOKUP($A111,'NTS Charges'!$C$16:$X$136,H$96,FALSE))*(VLOOKUP($A111,input!$A$69:$N$198,8,FALSE))</f>
        <v>0</v>
      </c>
      <c r="I111" s="417">
        <f>(VLOOKUP($A111,'NTS Charges'!$C$16:$X$136,I$96,FALSE))*(VLOOKUP($A111,input!$A$69:$N$198,9,FALSE))</f>
        <v>0</v>
      </c>
      <c r="J111" s="417">
        <f>(VLOOKUP($A111,'NTS Charges'!$C$16:$X$136,J$96,FALSE))*(VLOOKUP($A111,input!$A$69:$N$198,10,FALSE))</f>
        <v>0</v>
      </c>
      <c r="K111" s="417">
        <f>(VLOOKUP($A111,'NTS Charges'!$C$16:$X$136,K$96,FALSE))*(VLOOKUP($A111,input!$A$69:$N$198,11,FALSE))</f>
        <v>0</v>
      </c>
      <c r="L111" s="417">
        <f>(VLOOKUP($A111,'NTS Charges'!$C$16:$X$136,L$96,FALSE))*(VLOOKUP($A111,input!$A$69:$N$198,12,FALSE))</f>
        <v>0</v>
      </c>
      <c r="M111" s="417">
        <f>(VLOOKUP($A111,'NTS Charges'!$C$16:$X$136,M$96,FALSE))*(VLOOKUP($A111,input!$A$69:$N$198,13,FALSE))</f>
        <v>0</v>
      </c>
      <c r="N111" s="417">
        <f>(VLOOKUP($A111,'NTS Charges'!$C$16:$X$136,N$96,FALSE))*(VLOOKUP($A111,input!$A$69:$N$198,14,FALSE))</f>
        <v>0</v>
      </c>
      <c r="O111" s="544"/>
    </row>
    <row r="112" spans="1:15" ht="12.95" customHeight="1">
      <c r="A112" s="547" t="s">
        <v>366</v>
      </c>
      <c r="B112" s="517"/>
      <c r="C112" s="376" t="s">
        <v>834</v>
      </c>
      <c r="D112" s="546"/>
      <c r="E112" s="517"/>
      <c r="F112" s="517"/>
      <c r="G112" s="417">
        <f>(VLOOKUP($A112,'NTS Charges'!$C$16:$X$136,G$96,FALSE))*(VLOOKUP($A112,input!$A$69:$N$198,7,FALSE))</f>
        <v>0</v>
      </c>
      <c r="H112" s="417">
        <f>(VLOOKUP($A112,'NTS Charges'!$C$16:$X$136,H$96,FALSE))*(VLOOKUP($A112,input!$A$69:$N$198,8,FALSE))</f>
        <v>0</v>
      </c>
      <c r="I112" s="417">
        <f>(VLOOKUP($A112,'NTS Charges'!$C$16:$X$136,I$96,FALSE))*(VLOOKUP($A112,input!$A$69:$N$198,9,FALSE))</f>
        <v>0</v>
      </c>
      <c r="J112" s="417">
        <f>(VLOOKUP($A112,'NTS Charges'!$C$16:$X$136,J$96,FALSE))*(VLOOKUP($A112,input!$A$69:$N$198,10,FALSE))</f>
        <v>0</v>
      </c>
      <c r="K112" s="417">
        <f>(VLOOKUP($A112,'NTS Charges'!$C$16:$X$136,K$96,FALSE))*(VLOOKUP($A112,input!$A$69:$N$198,11,FALSE))</f>
        <v>0</v>
      </c>
      <c r="L112" s="417">
        <f>(VLOOKUP($A112,'NTS Charges'!$C$16:$X$136,L$96,FALSE))*(VLOOKUP($A112,input!$A$69:$N$198,12,FALSE))</f>
        <v>0</v>
      </c>
      <c r="M112" s="417">
        <f>(VLOOKUP($A112,'NTS Charges'!$C$16:$X$136,M$96,FALSE))*(VLOOKUP($A112,input!$A$69:$N$198,13,FALSE))</f>
        <v>0</v>
      </c>
      <c r="N112" s="417">
        <f>(VLOOKUP($A112,'NTS Charges'!$C$16:$X$136,N$96,FALSE))*(VLOOKUP($A112,input!$A$69:$N$198,14,FALSE))</f>
        <v>0</v>
      </c>
      <c r="O112" s="544"/>
    </row>
    <row r="113" spans="1:15" ht="12.95" customHeight="1">
      <c r="A113" s="547" t="s">
        <v>367</v>
      </c>
      <c r="B113" s="517"/>
      <c r="C113" s="376" t="s">
        <v>834</v>
      </c>
      <c r="D113" s="546"/>
      <c r="E113" s="517"/>
      <c r="F113" s="517"/>
      <c r="G113" s="417">
        <f>(VLOOKUP($A113,'NTS Charges'!$C$16:$X$136,G$96,FALSE))*(VLOOKUP($A113,input!$A$69:$N$198,7,FALSE))</f>
        <v>0</v>
      </c>
      <c r="H113" s="417">
        <f>(VLOOKUP($A113,'NTS Charges'!$C$16:$X$136,H$96,FALSE))*(VLOOKUP($A113,input!$A$69:$N$198,8,FALSE))</f>
        <v>0</v>
      </c>
      <c r="I113" s="417">
        <f>(VLOOKUP($A113,'NTS Charges'!$C$16:$X$136,I$96,FALSE))*(VLOOKUP($A113,input!$A$69:$N$198,9,FALSE))</f>
        <v>0</v>
      </c>
      <c r="J113" s="417">
        <f>(VLOOKUP($A113,'NTS Charges'!$C$16:$X$136,J$96,FALSE))*(VLOOKUP($A113,input!$A$69:$N$198,10,FALSE))</f>
        <v>0</v>
      </c>
      <c r="K113" s="417">
        <f>(VLOOKUP($A113,'NTS Charges'!$C$16:$X$136,K$96,FALSE))*(VLOOKUP($A113,input!$A$69:$N$198,11,FALSE))</f>
        <v>0</v>
      </c>
      <c r="L113" s="417">
        <f>(VLOOKUP($A113,'NTS Charges'!$C$16:$X$136,L$96,FALSE))*(VLOOKUP($A113,input!$A$69:$N$198,12,FALSE))</f>
        <v>0</v>
      </c>
      <c r="M113" s="417">
        <f>(VLOOKUP($A113,'NTS Charges'!$C$16:$X$136,M$96,FALSE))*(VLOOKUP($A113,input!$A$69:$N$198,13,FALSE))</f>
        <v>0</v>
      </c>
      <c r="N113" s="417">
        <f>(VLOOKUP($A113,'NTS Charges'!$C$16:$X$136,N$96,FALSE))*(VLOOKUP($A113,input!$A$69:$N$198,14,FALSE))</f>
        <v>0</v>
      </c>
      <c r="O113" s="544"/>
    </row>
    <row r="114" spans="1:15" ht="12.95" customHeight="1">
      <c r="A114" s="547" t="s">
        <v>368</v>
      </c>
      <c r="B114" s="517"/>
      <c r="C114" s="376" t="s">
        <v>834</v>
      </c>
      <c r="D114" s="546"/>
      <c r="E114" s="517"/>
      <c r="F114" s="517"/>
      <c r="G114" s="417">
        <f>(VLOOKUP($A114,'NTS Charges'!$C$16:$X$136,G$96,FALSE))*(VLOOKUP($A114,input!$A$69:$N$198,7,FALSE))</f>
        <v>0</v>
      </c>
      <c r="H114" s="417">
        <f>(VLOOKUP($A114,'NTS Charges'!$C$16:$X$136,H$96,FALSE))*(VLOOKUP($A114,input!$A$69:$N$198,8,FALSE))</f>
        <v>0</v>
      </c>
      <c r="I114" s="417">
        <f>(VLOOKUP($A114,'NTS Charges'!$C$16:$X$136,I$96,FALSE))*(VLOOKUP($A114,input!$A$69:$N$198,9,FALSE))</f>
        <v>0</v>
      </c>
      <c r="J114" s="417">
        <f>(VLOOKUP($A114,'NTS Charges'!$C$16:$X$136,J$96,FALSE))*(VLOOKUP($A114,input!$A$69:$N$198,10,FALSE))</f>
        <v>0</v>
      </c>
      <c r="K114" s="417">
        <f>(VLOOKUP($A114,'NTS Charges'!$C$16:$X$136,K$96,FALSE))*(VLOOKUP($A114,input!$A$69:$N$198,11,FALSE))</f>
        <v>0</v>
      </c>
      <c r="L114" s="417">
        <f>(VLOOKUP($A114,'NTS Charges'!$C$16:$X$136,L$96,FALSE))*(VLOOKUP($A114,input!$A$69:$N$198,12,FALSE))</f>
        <v>0</v>
      </c>
      <c r="M114" s="417">
        <f>(VLOOKUP($A114,'NTS Charges'!$C$16:$X$136,M$96,FALSE))*(VLOOKUP($A114,input!$A$69:$N$198,13,FALSE))</f>
        <v>0</v>
      </c>
      <c r="N114" s="417">
        <f>(VLOOKUP($A114,'NTS Charges'!$C$16:$X$136,N$96,FALSE))*(VLOOKUP($A114,input!$A$69:$N$198,14,FALSE))</f>
        <v>0</v>
      </c>
      <c r="O114" s="544"/>
    </row>
    <row r="115" spans="1:15" ht="12.95" customHeight="1">
      <c r="A115" s="547" t="s">
        <v>369</v>
      </c>
      <c r="B115" s="517"/>
      <c r="C115" s="376" t="s">
        <v>834</v>
      </c>
      <c r="D115" s="546"/>
      <c r="E115" s="517"/>
      <c r="F115" s="517"/>
      <c r="G115" s="417">
        <f>(VLOOKUP($A115,'NTS Charges'!$C$16:$X$136,G$96,FALSE))*(VLOOKUP($A115,input!$A$69:$N$198,7,FALSE))</f>
        <v>0</v>
      </c>
      <c r="H115" s="417">
        <f>(VLOOKUP($A115,'NTS Charges'!$C$16:$X$136,H$96,FALSE))*(VLOOKUP($A115,input!$A$69:$N$198,8,FALSE))</f>
        <v>0</v>
      </c>
      <c r="I115" s="417">
        <f>(VLOOKUP($A115,'NTS Charges'!$C$16:$X$136,I$96,FALSE))*(VLOOKUP($A115,input!$A$69:$N$198,9,FALSE))</f>
        <v>0</v>
      </c>
      <c r="J115" s="417">
        <f>(VLOOKUP($A115,'NTS Charges'!$C$16:$X$136,J$96,FALSE))*(VLOOKUP($A115,input!$A$69:$N$198,10,FALSE))</f>
        <v>0</v>
      </c>
      <c r="K115" s="417">
        <f>(VLOOKUP($A115,'NTS Charges'!$C$16:$X$136,K$96,FALSE))*(VLOOKUP($A115,input!$A$69:$N$198,11,FALSE))</f>
        <v>0</v>
      </c>
      <c r="L115" s="417">
        <f>(VLOOKUP($A115,'NTS Charges'!$C$16:$X$136,L$96,FALSE))*(VLOOKUP($A115,input!$A$69:$N$198,12,FALSE))</f>
        <v>0</v>
      </c>
      <c r="M115" s="417">
        <f>(VLOOKUP($A115,'NTS Charges'!$C$16:$X$136,M$96,FALSE))*(VLOOKUP($A115,input!$A$69:$N$198,13,FALSE))</f>
        <v>0</v>
      </c>
      <c r="N115" s="417">
        <f>(VLOOKUP($A115,'NTS Charges'!$C$16:$X$136,N$96,FALSE))*(VLOOKUP($A115,input!$A$69:$N$198,14,FALSE))</f>
        <v>0</v>
      </c>
      <c r="O115" s="544"/>
    </row>
    <row r="116" spans="1:15" ht="12.95" customHeight="1">
      <c r="A116" s="547" t="s">
        <v>370</v>
      </c>
      <c r="B116" s="517"/>
      <c r="C116" s="376" t="s">
        <v>834</v>
      </c>
      <c r="D116" s="546"/>
      <c r="E116" s="517"/>
      <c r="F116" s="517"/>
      <c r="G116" s="417">
        <f>(VLOOKUP($A116,'NTS Charges'!$C$16:$X$136,G$96,FALSE))*(VLOOKUP($A116,input!$A$69:$N$198,7,FALSE))</f>
        <v>0</v>
      </c>
      <c r="H116" s="417">
        <f>(VLOOKUP($A116,'NTS Charges'!$C$16:$X$136,H$96,FALSE))*(VLOOKUP($A116,input!$A$69:$N$198,8,FALSE))</f>
        <v>0</v>
      </c>
      <c r="I116" s="417">
        <f>(VLOOKUP($A116,'NTS Charges'!$C$16:$X$136,I$96,FALSE))*(VLOOKUP($A116,input!$A$69:$N$198,9,FALSE))</f>
        <v>0</v>
      </c>
      <c r="J116" s="417">
        <f>(VLOOKUP($A116,'NTS Charges'!$C$16:$X$136,J$96,FALSE))*(VLOOKUP($A116,input!$A$69:$N$198,10,FALSE))</f>
        <v>0</v>
      </c>
      <c r="K116" s="417">
        <f>(VLOOKUP($A116,'NTS Charges'!$C$16:$X$136,K$96,FALSE))*(VLOOKUP($A116,input!$A$69:$N$198,11,FALSE))</f>
        <v>0</v>
      </c>
      <c r="L116" s="417">
        <f>(VLOOKUP($A116,'NTS Charges'!$C$16:$X$136,L$96,FALSE))*(VLOOKUP($A116,input!$A$69:$N$198,12,FALSE))</f>
        <v>0</v>
      </c>
      <c r="M116" s="417">
        <f>(VLOOKUP($A116,'NTS Charges'!$C$16:$X$136,M$96,FALSE))*(VLOOKUP($A116,input!$A$69:$N$198,13,FALSE))</f>
        <v>0</v>
      </c>
      <c r="N116" s="417">
        <f>(VLOOKUP($A116,'NTS Charges'!$C$16:$X$136,N$96,FALSE))*(VLOOKUP($A116,input!$A$69:$N$198,14,FALSE))</f>
        <v>0</v>
      </c>
      <c r="O116" s="544"/>
    </row>
    <row r="117" spans="1:15" ht="12.95" customHeight="1">
      <c r="A117" s="547" t="s">
        <v>371</v>
      </c>
      <c r="B117" s="517"/>
      <c r="C117" s="376" t="s">
        <v>834</v>
      </c>
      <c r="D117" s="546"/>
      <c r="E117" s="517"/>
      <c r="F117" s="517"/>
      <c r="G117" s="417">
        <f>(VLOOKUP($A117,'NTS Charges'!$C$16:$X$136,G$96,FALSE))*(VLOOKUP($A117,input!$A$69:$N$198,7,FALSE))</f>
        <v>0</v>
      </c>
      <c r="H117" s="417">
        <f>(VLOOKUP($A117,'NTS Charges'!$C$16:$X$136,H$96,FALSE))*(VLOOKUP($A117,input!$A$69:$N$198,8,FALSE))</f>
        <v>0</v>
      </c>
      <c r="I117" s="417">
        <f>(VLOOKUP($A117,'NTS Charges'!$C$16:$X$136,I$96,FALSE))*(VLOOKUP($A117,input!$A$69:$N$198,9,FALSE))</f>
        <v>0</v>
      </c>
      <c r="J117" s="417">
        <f>(VLOOKUP($A117,'NTS Charges'!$C$16:$X$136,J$96,FALSE))*(VLOOKUP($A117,input!$A$69:$N$198,10,FALSE))</f>
        <v>0</v>
      </c>
      <c r="K117" s="417">
        <f>(VLOOKUP($A117,'NTS Charges'!$C$16:$X$136,K$96,FALSE))*(VLOOKUP($A117,input!$A$69:$N$198,11,FALSE))</f>
        <v>0</v>
      </c>
      <c r="L117" s="417">
        <f>(VLOOKUP($A117,'NTS Charges'!$C$16:$X$136,L$96,FALSE))*(VLOOKUP($A117,input!$A$69:$N$198,12,FALSE))</f>
        <v>0</v>
      </c>
      <c r="M117" s="417">
        <f>(VLOOKUP($A117,'NTS Charges'!$C$16:$X$136,M$96,FALSE))*(VLOOKUP($A117,input!$A$69:$N$198,13,FALSE))</f>
        <v>0</v>
      </c>
      <c r="N117" s="417">
        <f>(VLOOKUP($A117,'NTS Charges'!$C$16:$X$136,N$96,FALSE))*(VLOOKUP($A117,input!$A$69:$N$198,14,FALSE))</f>
        <v>0</v>
      </c>
      <c r="O117" s="544"/>
    </row>
    <row r="118" spans="1:15" ht="12.95" customHeight="1">
      <c r="A118" s="547" t="s">
        <v>372</v>
      </c>
      <c r="B118" s="517"/>
      <c r="C118" s="376" t="s">
        <v>834</v>
      </c>
      <c r="D118" s="546"/>
      <c r="E118" s="517"/>
      <c r="F118" s="517"/>
      <c r="G118" s="417">
        <f>(VLOOKUP($A118,'NTS Charges'!$C$16:$X$136,G$96,FALSE))*(VLOOKUP($A118,input!$A$69:$N$198,7,FALSE))</f>
        <v>0</v>
      </c>
      <c r="H118" s="417">
        <f>(VLOOKUP($A118,'NTS Charges'!$C$16:$X$136,H$96,FALSE))*(VLOOKUP($A118,input!$A$69:$N$198,8,FALSE))</f>
        <v>0</v>
      </c>
      <c r="I118" s="417">
        <f>(VLOOKUP($A118,'NTS Charges'!$C$16:$X$136,I$96,FALSE))*(VLOOKUP($A118,input!$A$69:$N$198,9,FALSE))</f>
        <v>0</v>
      </c>
      <c r="J118" s="417">
        <f>(VLOOKUP($A118,'NTS Charges'!$C$16:$X$136,J$96,FALSE))*(VLOOKUP($A118,input!$A$69:$N$198,10,FALSE))</f>
        <v>0</v>
      </c>
      <c r="K118" s="417">
        <f>(VLOOKUP($A118,'NTS Charges'!$C$16:$X$136,K$96,FALSE))*(VLOOKUP($A118,input!$A$69:$N$198,11,FALSE))</f>
        <v>0</v>
      </c>
      <c r="L118" s="417">
        <f>(VLOOKUP($A118,'NTS Charges'!$C$16:$X$136,L$96,FALSE))*(VLOOKUP($A118,input!$A$69:$N$198,12,FALSE))</f>
        <v>0</v>
      </c>
      <c r="M118" s="417">
        <f>(VLOOKUP($A118,'NTS Charges'!$C$16:$X$136,M$96,FALSE))*(VLOOKUP($A118,input!$A$69:$N$198,13,FALSE))</f>
        <v>0</v>
      </c>
      <c r="N118" s="417">
        <f>(VLOOKUP($A118,'NTS Charges'!$C$16:$X$136,N$96,FALSE))*(VLOOKUP($A118,input!$A$69:$N$198,14,FALSE))</f>
        <v>0</v>
      </c>
      <c r="O118" s="544"/>
    </row>
    <row r="119" spans="1:15" ht="12.95" customHeight="1">
      <c r="A119" s="547" t="s">
        <v>373</v>
      </c>
      <c r="B119" s="517"/>
      <c r="C119" s="376" t="s">
        <v>834</v>
      </c>
      <c r="D119" s="546"/>
      <c r="E119" s="517"/>
      <c r="F119" s="517"/>
      <c r="G119" s="417">
        <f>(VLOOKUP($A119,'NTS Charges'!$C$16:$X$136,G$96,FALSE))*(VLOOKUP($A119,input!$A$69:$N$198,7,FALSE))</f>
        <v>0</v>
      </c>
      <c r="H119" s="417">
        <f>(VLOOKUP($A119,'NTS Charges'!$C$16:$X$136,H$96,FALSE))*(VLOOKUP($A119,input!$A$69:$N$198,8,FALSE))</f>
        <v>0</v>
      </c>
      <c r="I119" s="417">
        <f>(VLOOKUP($A119,'NTS Charges'!$C$16:$X$136,I$96,FALSE))*(VLOOKUP($A119,input!$A$69:$N$198,9,FALSE))</f>
        <v>0</v>
      </c>
      <c r="J119" s="417">
        <f>(VLOOKUP($A119,'NTS Charges'!$C$16:$X$136,J$96,FALSE))*(VLOOKUP($A119,input!$A$69:$N$198,10,FALSE))</f>
        <v>0</v>
      </c>
      <c r="K119" s="417">
        <f>(VLOOKUP($A119,'NTS Charges'!$C$16:$X$136,K$96,FALSE))*(VLOOKUP($A119,input!$A$69:$N$198,11,FALSE))</f>
        <v>0</v>
      </c>
      <c r="L119" s="417">
        <f>(VLOOKUP($A119,'NTS Charges'!$C$16:$X$136,L$96,FALSE))*(VLOOKUP($A119,input!$A$69:$N$198,12,FALSE))</f>
        <v>0</v>
      </c>
      <c r="M119" s="417">
        <f>(VLOOKUP($A119,'NTS Charges'!$C$16:$X$136,M$96,FALSE))*(VLOOKUP($A119,input!$A$69:$N$198,13,FALSE))</f>
        <v>0</v>
      </c>
      <c r="N119" s="417">
        <f>(VLOOKUP($A119,'NTS Charges'!$C$16:$X$136,N$96,FALSE))*(VLOOKUP($A119,input!$A$69:$N$198,14,FALSE))</f>
        <v>0</v>
      </c>
      <c r="O119" s="544"/>
    </row>
    <row r="120" spans="1:15" ht="12.95" customHeight="1">
      <c r="A120" s="547"/>
      <c r="B120" s="94"/>
      <c r="C120" s="376" t="s">
        <v>834</v>
      </c>
      <c r="D120" s="546"/>
      <c r="E120" s="517"/>
      <c r="F120" s="517"/>
      <c r="G120" s="416">
        <f>SUM(G97:G119)</f>
        <v>0</v>
      </c>
      <c r="H120" s="416">
        <f t="shared" ref="H120:N120" si="14">SUM(H97:H119)</f>
        <v>0</v>
      </c>
      <c r="I120" s="416">
        <f t="shared" si="14"/>
        <v>0</v>
      </c>
      <c r="J120" s="416">
        <f t="shared" si="14"/>
        <v>0</v>
      </c>
      <c r="K120" s="416">
        <f t="shared" si="14"/>
        <v>0</v>
      </c>
      <c r="L120" s="416">
        <f t="shared" si="14"/>
        <v>0</v>
      </c>
      <c r="M120" s="416">
        <f t="shared" si="14"/>
        <v>0</v>
      </c>
      <c r="N120" s="416">
        <f t="shared" si="14"/>
        <v>0</v>
      </c>
      <c r="O120" s="544"/>
    </row>
    <row r="121" spans="1:15" ht="14.25">
      <c r="A121" s="547"/>
      <c r="B121" s="94"/>
      <c r="C121" s="546"/>
      <c r="D121" s="546"/>
      <c r="E121" s="517"/>
      <c r="F121" s="517"/>
      <c r="G121" s="517"/>
      <c r="H121" s="517"/>
      <c r="I121" s="517"/>
      <c r="J121" s="517"/>
      <c r="K121" s="517"/>
      <c r="L121" s="517"/>
      <c r="M121" s="517"/>
      <c r="N121" s="517"/>
      <c r="O121" s="544"/>
    </row>
    <row r="122" spans="1:15" ht="14.25">
      <c r="A122" s="547"/>
      <c r="B122" s="94"/>
      <c r="C122" s="546"/>
      <c r="D122" s="546"/>
      <c r="E122" s="517"/>
      <c r="F122" s="517"/>
      <c r="G122" s="517"/>
      <c r="H122" s="517"/>
      <c r="I122" s="517"/>
      <c r="J122" s="517"/>
      <c r="K122" s="517"/>
      <c r="L122" s="517"/>
      <c r="M122" s="517"/>
      <c r="N122" s="517"/>
      <c r="O122" s="544"/>
    </row>
    <row r="123" spans="1:15" ht="14.25">
      <c r="A123" s="547"/>
      <c r="B123" s="94"/>
      <c r="C123" s="546"/>
      <c r="D123" s="546"/>
      <c r="E123" s="517"/>
      <c r="F123" s="517"/>
      <c r="G123" s="517"/>
      <c r="H123" s="517"/>
      <c r="I123" s="517"/>
      <c r="J123" s="517"/>
      <c r="K123" s="517"/>
      <c r="L123" s="517"/>
      <c r="M123" s="517"/>
      <c r="N123" s="517"/>
      <c r="O123" s="544"/>
    </row>
    <row r="124" spans="1:15" ht="14.25">
      <c r="A124" s="547"/>
      <c r="B124" s="94"/>
      <c r="C124" s="16"/>
      <c r="D124" s="16"/>
      <c r="E124" s="257"/>
      <c r="F124" s="257"/>
      <c r="G124" s="257"/>
      <c r="H124" s="257"/>
      <c r="I124" s="257"/>
      <c r="J124" s="257"/>
      <c r="K124" s="257"/>
      <c r="L124" s="257"/>
      <c r="M124" s="257"/>
      <c r="N124" s="257"/>
      <c r="O124" s="544"/>
    </row>
    <row r="125" spans="1:15" ht="15" thickBot="1">
      <c r="A125" s="548"/>
      <c r="B125" s="549"/>
      <c r="C125" s="549"/>
      <c r="D125" s="549"/>
      <c r="E125" s="550"/>
      <c r="F125" s="550"/>
      <c r="G125" s="550"/>
      <c r="H125" s="550"/>
      <c r="I125" s="550"/>
      <c r="J125" s="550"/>
      <c r="K125" s="550"/>
      <c r="L125" s="550"/>
      <c r="M125" s="550"/>
      <c r="N125" s="550"/>
      <c r="O125" s="551"/>
    </row>
  </sheetData>
  <mergeCells count="2">
    <mergeCell ref="B6:C6"/>
    <mergeCell ref="D6:F7"/>
  </mergeCells>
  <pageMargins left="0.7" right="0.7" top="0.75" bottom="0.75" header="0.3" footer="0.3"/>
  <ignoredErrors>
    <ignoredError sqref="G98:G119 G97 I98:N119 I97:N97 H97:H119" unlockedFormula="1"/>
  </ignoredErrors>
  <drawing r:id="rId1"/>
</worksheet>
</file>

<file path=xl/worksheets/sheet11.xml><?xml version="1.0" encoding="utf-8"?>
<worksheet xmlns="http://schemas.openxmlformats.org/spreadsheetml/2006/main" xmlns:r="http://schemas.openxmlformats.org/officeDocument/2006/relationships">
  <dimension ref="A1:T156"/>
  <sheetViews>
    <sheetView topLeftCell="A31" zoomScale="80" zoomScaleNormal="80" workbookViewId="0">
      <selection activeCell="J35" sqref="J35"/>
    </sheetView>
  </sheetViews>
  <sheetFormatPr defaultColWidth="9" defaultRowHeight="12.75"/>
  <cols>
    <col min="1" max="1" width="28.125" customWidth="1"/>
    <col min="2" max="2" width="19.25" customWidth="1"/>
    <col min="3" max="3" width="16.125" customWidth="1"/>
    <col min="4" max="4" width="9" customWidth="1"/>
    <col min="5" max="6" width="10.625" bestFit="1" customWidth="1"/>
    <col min="7" max="7" width="10.125" customWidth="1"/>
    <col min="8" max="14" width="11.25" customWidth="1"/>
    <col min="15" max="20" width="9" customWidth="1"/>
  </cols>
  <sheetData>
    <row r="1" spans="1:20" ht="15">
      <c r="A1" s="466" t="str">
        <f>CompName</f>
        <v>A Sample GDN</v>
      </c>
      <c r="B1" s="485"/>
      <c r="C1" s="485"/>
      <c r="D1" s="485"/>
      <c r="E1" s="485"/>
      <c r="F1" s="485"/>
      <c r="G1" s="265"/>
      <c r="H1" s="265"/>
      <c r="I1" s="265"/>
      <c r="J1" s="265"/>
      <c r="K1" s="265"/>
      <c r="L1" s="265"/>
      <c r="M1" s="265"/>
      <c r="N1" s="486"/>
      <c r="O1" s="268"/>
      <c r="P1" s="268"/>
      <c r="Q1" s="268"/>
      <c r="R1" s="268"/>
      <c r="S1" s="468"/>
    </row>
    <row r="2" spans="1:20" ht="15">
      <c r="A2" s="469" t="str">
        <f>RegYr</f>
        <v xml:space="preserve"> 20xx</v>
      </c>
      <c r="B2" s="370"/>
      <c r="C2" s="370"/>
      <c r="D2" s="370"/>
      <c r="E2" s="370"/>
      <c r="F2" s="370"/>
      <c r="G2" s="36"/>
      <c r="H2" s="36"/>
      <c r="I2" s="36"/>
      <c r="J2" s="36"/>
      <c r="K2" s="36"/>
      <c r="L2" s="36"/>
      <c r="M2" s="36"/>
      <c r="N2" s="180"/>
      <c r="O2" s="37"/>
      <c r="P2" s="37"/>
      <c r="Q2" s="37"/>
      <c r="R2" s="37"/>
      <c r="S2" s="305"/>
    </row>
    <row r="3" spans="1:20" ht="15">
      <c r="A3" s="469"/>
      <c r="B3" s="370"/>
      <c r="C3" s="370"/>
      <c r="D3" s="370"/>
      <c r="E3" s="370"/>
      <c r="F3" s="370"/>
      <c r="G3" s="36"/>
      <c r="H3" s="36"/>
      <c r="I3" s="36"/>
      <c r="J3" s="36"/>
      <c r="K3" s="36"/>
      <c r="L3" s="36"/>
      <c r="M3" s="36"/>
      <c r="N3" s="180"/>
      <c r="O3" s="37"/>
      <c r="P3" s="37"/>
      <c r="Q3" s="37"/>
      <c r="R3" s="37"/>
      <c r="S3" s="305"/>
    </row>
    <row r="4" spans="1:20" ht="15">
      <c r="A4" s="471" t="s">
        <v>60</v>
      </c>
      <c r="B4" s="388"/>
      <c r="C4" s="388"/>
      <c r="D4" s="388"/>
      <c r="E4" s="388"/>
      <c r="F4" s="388"/>
      <c r="G4" s="28"/>
      <c r="H4" s="28"/>
      <c r="I4" s="28"/>
      <c r="J4" s="28"/>
      <c r="K4" s="28"/>
      <c r="L4" s="28"/>
      <c r="M4" s="28"/>
      <c r="N4" s="164"/>
      <c r="O4" s="37"/>
      <c r="P4" s="37"/>
      <c r="Q4" s="37"/>
      <c r="R4" s="37"/>
      <c r="S4" s="305"/>
    </row>
    <row r="5" spans="1:20">
      <c r="A5" s="508"/>
      <c r="B5" s="31"/>
      <c r="C5" s="31"/>
      <c r="D5" s="41"/>
      <c r="E5" s="41"/>
      <c r="F5" s="41"/>
      <c r="G5" s="41"/>
      <c r="H5" s="41"/>
      <c r="I5" s="41"/>
      <c r="J5" s="41"/>
      <c r="K5" s="41"/>
      <c r="L5" s="41"/>
      <c r="M5" s="41"/>
      <c r="N5" s="41"/>
      <c r="O5" s="37"/>
      <c r="P5" s="37"/>
      <c r="Q5" s="37"/>
      <c r="R5" s="37"/>
      <c r="S5" s="305"/>
      <c r="T5" s="37"/>
    </row>
    <row r="6" spans="1:20" ht="45" customHeight="1">
      <c r="A6" s="532" t="s">
        <v>88</v>
      </c>
      <c r="B6" s="31"/>
      <c r="C6" s="31"/>
      <c r="D6" s="41"/>
      <c r="E6" s="41"/>
      <c r="F6" s="41"/>
      <c r="G6" s="41"/>
      <c r="H6" s="41"/>
      <c r="I6" s="41"/>
      <c r="J6" s="41"/>
      <c r="K6" s="41"/>
      <c r="L6" s="41"/>
      <c r="M6" s="41"/>
      <c r="N6" s="41"/>
      <c r="O6" s="41"/>
      <c r="P6" s="37"/>
      <c r="Q6" s="37"/>
      <c r="R6" s="37"/>
      <c r="S6" s="305"/>
      <c r="T6" s="37"/>
    </row>
    <row r="7" spans="1:20" ht="14.25">
      <c r="A7" s="479"/>
      <c r="B7" s="55"/>
      <c r="C7" s="435" t="s">
        <v>676</v>
      </c>
      <c r="D7" s="55"/>
      <c r="E7" s="55"/>
      <c r="F7" s="55"/>
      <c r="G7" s="55"/>
      <c r="H7" s="55"/>
      <c r="I7" s="55"/>
      <c r="J7" s="41"/>
      <c r="K7" s="41"/>
      <c r="L7" s="41"/>
      <c r="M7" s="41"/>
      <c r="N7" s="41"/>
      <c r="O7" s="41"/>
      <c r="P7" s="37"/>
      <c r="Q7" s="37"/>
      <c r="R7" s="37"/>
      <c r="S7" s="305"/>
      <c r="T7" s="37"/>
    </row>
    <row r="8" spans="1:20" ht="32.25" customHeight="1">
      <c r="A8" s="472"/>
      <c r="B8" s="38"/>
      <c r="C8" s="200"/>
      <c r="D8" s="38"/>
      <c r="E8" s="200"/>
      <c r="F8" s="200"/>
      <c r="G8" s="343" t="s">
        <v>66</v>
      </c>
      <c r="H8" s="343" t="s">
        <v>67</v>
      </c>
      <c r="I8" s="343" t="s">
        <v>68</v>
      </c>
      <c r="J8" s="343" t="s">
        <v>69</v>
      </c>
      <c r="K8" s="343" t="s">
        <v>70</v>
      </c>
      <c r="L8" s="343" t="s">
        <v>71</v>
      </c>
      <c r="M8" s="343" t="s">
        <v>72</v>
      </c>
      <c r="N8" s="343" t="s">
        <v>73</v>
      </c>
      <c r="O8" s="41"/>
      <c r="P8" s="39"/>
      <c r="Q8" s="37"/>
      <c r="R8" s="37"/>
      <c r="S8" s="305"/>
      <c r="T8" s="37"/>
    </row>
    <row r="9" spans="1:20" ht="59.25" customHeight="1">
      <c r="A9" s="477" t="s">
        <v>91</v>
      </c>
      <c r="B9" s="200" t="s">
        <v>764</v>
      </c>
      <c r="C9" s="376" t="s">
        <v>834</v>
      </c>
      <c r="D9" s="200"/>
      <c r="E9" s="200"/>
      <c r="F9" s="200"/>
      <c r="G9" s="389"/>
      <c r="H9" s="389"/>
      <c r="I9" s="348">
        <f>G24</f>
        <v>0</v>
      </c>
      <c r="J9" s="348">
        <f t="shared" ref="J9:N9" si="0">H24</f>
        <v>0</v>
      </c>
      <c r="K9" s="348">
        <f t="shared" si="0"/>
        <v>0</v>
      </c>
      <c r="L9" s="348">
        <f t="shared" si="0"/>
        <v>0</v>
      </c>
      <c r="M9" s="348">
        <f t="shared" si="0"/>
        <v>0</v>
      </c>
      <c r="N9" s="348">
        <f t="shared" si="0"/>
        <v>0</v>
      </c>
      <c r="O9" s="41"/>
      <c r="P9" s="37"/>
      <c r="Q9" s="37"/>
      <c r="R9" s="37"/>
      <c r="S9" s="305"/>
    </row>
    <row r="10" spans="1:20" ht="32.25" customHeight="1">
      <c r="A10" s="477" t="s">
        <v>92</v>
      </c>
      <c r="B10" s="200" t="s">
        <v>765</v>
      </c>
      <c r="C10" s="376" t="s">
        <v>834</v>
      </c>
      <c r="D10" s="200"/>
      <c r="E10" s="200"/>
      <c r="F10" s="200"/>
      <c r="G10" s="389"/>
      <c r="H10" s="389"/>
      <c r="I10" s="348">
        <f>G127</f>
        <v>0</v>
      </c>
      <c r="J10" s="348">
        <f t="shared" ref="J10:N10" si="1">H127</f>
        <v>0</v>
      </c>
      <c r="K10" s="348">
        <f t="shared" si="1"/>
        <v>0</v>
      </c>
      <c r="L10" s="348">
        <f t="shared" si="1"/>
        <v>0</v>
      </c>
      <c r="M10" s="348">
        <f t="shared" si="1"/>
        <v>0</v>
      </c>
      <c r="N10" s="348">
        <f t="shared" si="1"/>
        <v>0</v>
      </c>
      <c r="O10" s="41"/>
      <c r="P10" s="37"/>
      <c r="Q10" s="37"/>
      <c r="R10" s="37"/>
      <c r="S10" s="305"/>
    </row>
    <row r="11" spans="1:20" ht="55.5" customHeight="1">
      <c r="A11" s="477" t="s">
        <v>540</v>
      </c>
      <c r="B11" s="200" t="s">
        <v>539</v>
      </c>
      <c r="C11" s="376" t="s">
        <v>834</v>
      </c>
      <c r="D11" s="200"/>
      <c r="E11" s="200"/>
      <c r="F11" s="200"/>
      <c r="G11" s="389"/>
      <c r="H11" s="389"/>
      <c r="I11" s="360">
        <f>IF(input!G202&gt;='Licence condition values'!G185,'Licence condition values'!G185,input!G202)</f>
        <v>0</v>
      </c>
      <c r="J11" s="360">
        <f>IF(input!H202&gt;='Licence condition values'!H185,'Licence condition values'!H185,input!H202)</f>
        <v>0</v>
      </c>
      <c r="K11" s="360">
        <f>IF(input!I202&gt;='Licence condition values'!I185,'Licence condition values'!I185,input!I202)</f>
        <v>0</v>
      </c>
      <c r="L11" s="360">
        <f>IF(input!J202&gt;='Licence condition values'!J185,'Licence condition values'!J185,input!J202)</f>
        <v>0</v>
      </c>
      <c r="M11" s="360">
        <f>IF(input!K202&gt;='Licence condition values'!K185,'Licence condition values'!K185,input!K202)</f>
        <v>0</v>
      </c>
      <c r="N11" s="360">
        <f>IF(input!L202&gt;='Licence condition values'!L185,'Licence condition values'!L185,input!L202)</f>
        <v>0</v>
      </c>
      <c r="O11" s="41"/>
      <c r="P11" s="37"/>
      <c r="Q11" s="37"/>
      <c r="R11" s="37"/>
      <c r="S11" s="305"/>
    </row>
    <row r="12" spans="1:20" ht="17.25">
      <c r="A12" s="477" t="s">
        <v>508</v>
      </c>
      <c r="B12" s="200" t="s">
        <v>766</v>
      </c>
      <c r="C12" s="200" t="s">
        <v>17</v>
      </c>
      <c r="D12" s="200"/>
      <c r="E12" s="200"/>
      <c r="F12" s="200"/>
      <c r="G12" s="389"/>
      <c r="H12" s="389"/>
      <c r="I12" s="390">
        <f>input!G30</f>
        <v>0</v>
      </c>
      <c r="J12" s="390">
        <f>input!H30</f>
        <v>0</v>
      </c>
      <c r="K12" s="390">
        <f>input!I30</f>
        <v>0</v>
      </c>
      <c r="L12" s="390">
        <f>input!J30</f>
        <v>0</v>
      </c>
      <c r="M12" s="390">
        <f>input!K30</f>
        <v>0</v>
      </c>
      <c r="N12" s="390">
        <f>input!L30</f>
        <v>0</v>
      </c>
      <c r="O12" s="41"/>
      <c r="P12" s="37"/>
      <c r="Q12" s="37"/>
      <c r="R12" s="37"/>
      <c r="S12" s="305"/>
    </row>
    <row r="13" spans="1:20" ht="15.75" customHeight="1">
      <c r="A13" s="477" t="s">
        <v>508</v>
      </c>
      <c r="B13" s="200" t="s">
        <v>767</v>
      </c>
      <c r="C13" s="200" t="s">
        <v>17</v>
      </c>
      <c r="D13" s="200"/>
      <c r="E13" s="200"/>
      <c r="F13" s="200"/>
      <c r="G13" s="389"/>
      <c r="H13" s="389"/>
      <c r="I13" s="390">
        <f>input!H30</f>
        <v>0</v>
      </c>
      <c r="J13" s="390">
        <f>input!I30</f>
        <v>0</v>
      </c>
      <c r="K13" s="390">
        <f>input!J30</f>
        <v>0</v>
      </c>
      <c r="L13" s="390">
        <f>input!K30</f>
        <v>0</v>
      </c>
      <c r="M13" s="390">
        <f>input!L30</f>
        <v>0</v>
      </c>
      <c r="N13" s="390">
        <f>input!M30</f>
        <v>0</v>
      </c>
      <c r="O13" s="41"/>
      <c r="P13" s="37"/>
      <c r="Q13" s="37"/>
      <c r="R13" s="37"/>
      <c r="S13" s="305"/>
    </row>
    <row r="14" spans="1:20" ht="12.95" customHeight="1">
      <c r="A14" s="477" t="s">
        <v>182</v>
      </c>
      <c r="B14" s="200" t="s">
        <v>90</v>
      </c>
      <c r="C14" s="376" t="s">
        <v>834</v>
      </c>
      <c r="D14" s="200"/>
      <c r="E14" s="200"/>
      <c r="F14" s="200"/>
      <c r="G14" s="389"/>
      <c r="H14" s="389"/>
      <c r="I14" s="391">
        <f>IF(OR((((I9+I10+I11)*(1+(I12/100)*(1+(I13/100)))))&lt;=(0.1%*BR!G14),(((I9+I10+I11)*(1+(I12/100)*(1+(I13/100)))))&gt;=(-0.1%*BR!G14)),(((I9+I10+I11)*(1+(I12/100)*(1+(I13/100))))),"-")</f>
        <v>0</v>
      </c>
      <c r="J14" s="391">
        <f>IF(OR((((J9+J10+J11)*(1+(J12/100)*(1+(J13/100)))))&lt;=(0.1%*BR!H14),(((J9+J10+J11)*(1+(J12/100)*(1+(J13/100)))))&gt;=(-0.1%*BR!H14)),(((J9+J10+J11)*(1+(J12/100)*(1+(J13/100))))),"-")</f>
        <v>0</v>
      </c>
      <c r="K14" s="391">
        <f>IF(OR((((K9+K10+K11)*(1+(K12/100)*(1+(K13/100)))))&lt;=(0.1%*BR!I14),(((K9+K10+K11)*(1+(K12/100)*(1+(K13/100)))))&gt;=(-0.1%*BR!I14)),(((K9+K10+K11)*(1+(K12/100)*(1+(K13/100))))),"-")</f>
        <v>0</v>
      </c>
      <c r="L14" s="391">
        <f>IF(OR((((L9+L10+L11)*(1+(L12/100)*(1+(L13/100)))))&lt;=(0.1%*BR!J14),(((L9+L10+L11)*(1+(L12/100)*(1+(L13/100)))))&gt;=(-0.1%*BR!J14)),(((L9+L10+L11)*(1+(L12/100)*(1+(L13/100))))),"-")</f>
        <v>0</v>
      </c>
      <c r="M14" s="391">
        <f>IF(OR((((M9+M10+M11)*(1+(M12/100)*(1+(M13/100)))))&lt;=(0.1%*BR!K14),(((M9+M10+M11)*(1+(M12/100)*(1+(M13/100)))))&gt;=(-0.1%*BR!K14)),(((M9+M10+M11)*(1+(M12/100)*(1+(M13/100))))),"-")</f>
        <v>0</v>
      </c>
      <c r="N14" s="391">
        <f>IF(OR((((N9+N10+N11)*(1+(N12/100)*(1+(N13/100)))))&lt;=(0.1%*BR!L14),(((N9+N10+N11)*(1+(N12/100)*(1+(N13/100)))))&gt;=(-0.1%*BR!L14)),(((N9+N10+N11)*(1+(N12/100)*(1+(N13/100))))),"-")</f>
        <v>0</v>
      </c>
      <c r="O14" s="41"/>
      <c r="P14" s="42"/>
      <c r="Q14" s="37"/>
      <c r="R14" s="37"/>
      <c r="S14" s="305"/>
    </row>
    <row r="15" spans="1:20" ht="12.95" customHeight="1">
      <c r="A15" s="477"/>
      <c r="B15" s="200"/>
      <c r="C15" s="200"/>
      <c r="D15" s="200"/>
      <c r="E15" s="200"/>
      <c r="F15" s="200"/>
      <c r="G15" s="200"/>
      <c r="H15" s="200"/>
      <c r="I15" s="200"/>
      <c r="J15" s="200"/>
      <c r="K15" s="200"/>
      <c r="L15" s="200"/>
      <c r="M15" s="200"/>
      <c r="N15" s="200"/>
      <c r="O15" s="41"/>
      <c r="P15" s="37"/>
      <c r="Q15" s="37"/>
      <c r="R15" s="37"/>
      <c r="S15" s="305"/>
    </row>
    <row r="16" spans="1:20" ht="12.95" customHeight="1">
      <c r="A16" s="472"/>
      <c r="B16" s="200"/>
      <c r="C16" s="200"/>
      <c r="D16" s="200"/>
      <c r="E16" s="200"/>
      <c r="F16" s="200"/>
      <c r="G16" s="200"/>
      <c r="H16" s="200"/>
      <c r="I16" s="200"/>
      <c r="J16" s="200"/>
      <c r="K16" s="200"/>
      <c r="L16" s="200"/>
      <c r="M16" s="200"/>
      <c r="N16" s="200"/>
      <c r="O16" s="41"/>
      <c r="P16" s="37"/>
      <c r="Q16" s="37"/>
      <c r="R16" s="37"/>
      <c r="S16" s="305"/>
    </row>
    <row r="17" spans="1:19" ht="12.95" customHeight="1">
      <c r="A17" s="472"/>
      <c r="B17" s="200"/>
      <c r="C17" s="200"/>
      <c r="D17" s="200"/>
      <c r="E17" s="200"/>
      <c r="F17" s="200"/>
      <c r="G17" s="461" t="s">
        <v>768</v>
      </c>
      <c r="H17" s="200"/>
      <c r="I17" s="200"/>
      <c r="J17" s="200"/>
      <c r="K17" s="200"/>
      <c r="L17" s="200"/>
      <c r="M17" s="200"/>
      <c r="N17" s="200"/>
      <c r="O17" s="41"/>
      <c r="P17" s="37"/>
      <c r="Q17" s="37"/>
      <c r="R17" s="37"/>
      <c r="S17" s="305"/>
    </row>
    <row r="18" spans="1:19" ht="12.95" customHeight="1">
      <c r="A18" s="472"/>
      <c r="B18" s="200"/>
      <c r="C18" s="200"/>
      <c r="D18" s="200"/>
      <c r="E18" s="200"/>
      <c r="F18" s="200"/>
      <c r="G18" s="200"/>
      <c r="H18" s="200"/>
      <c r="I18" s="200"/>
      <c r="J18" s="200"/>
      <c r="K18" s="200"/>
      <c r="L18" s="200"/>
      <c r="M18" s="200"/>
      <c r="N18" s="200"/>
      <c r="O18" s="41"/>
      <c r="P18" s="37"/>
      <c r="Q18" s="37"/>
      <c r="R18" s="37"/>
      <c r="S18" s="305"/>
    </row>
    <row r="19" spans="1:19" ht="12.95" customHeight="1">
      <c r="A19" s="472"/>
      <c r="B19" s="200"/>
      <c r="C19" s="200"/>
      <c r="D19" s="200"/>
      <c r="E19" s="200"/>
      <c r="F19" s="200"/>
      <c r="G19" s="200"/>
      <c r="H19" s="200"/>
      <c r="I19" s="200"/>
      <c r="J19" s="200"/>
      <c r="K19" s="200"/>
      <c r="L19" s="200"/>
      <c r="M19" s="200"/>
      <c r="N19" s="200"/>
      <c r="O19" s="41"/>
      <c r="P19" s="37"/>
      <c r="Q19" s="37"/>
      <c r="R19" s="37"/>
      <c r="S19" s="305"/>
    </row>
    <row r="20" spans="1:19" ht="13.5" customHeight="1">
      <c r="A20" s="477"/>
      <c r="B20" s="200"/>
      <c r="C20" s="200"/>
      <c r="D20" s="200"/>
      <c r="E20" s="200"/>
      <c r="F20" s="200"/>
      <c r="G20" s="343" t="s">
        <v>66</v>
      </c>
      <c r="H20" s="343" t="s">
        <v>67</v>
      </c>
      <c r="I20" s="343" t="s">
        <v>68</v>
      </c>
      <c r="J20" s="343" t="s">
        <v>69</v>
      </c>
      <c r="K20" s="343" t="s">
        <v>70</v>
      </c>
      <c r="L20" s="343" t="s">
        <v>71</v>
      </c>
      <c r="M20" s="343" t="s">
        <v>72</v>
      </c>
      <c r="N20" s="343" t="s">
        <v>73</v>
      </c>
      <c r="O20" s="41"/>
      <c r="P20" s="37"/>
      <c r="Q20" s="37"/>
      <c r="R20" s="37"/>
      <c r="S20" s="305"/>
    </row>
    <row r="21" spans="1:19" ht="12.75" customHeight="1">
      <c r="A21" s="477" t="s">
        <v>103</v>
      </c>
      <c r="B21" s="200" t="s">
        <v>170</v>
      </c>
      <c r="C21" s="376" t="s">
        <v>834</v>
      </c>
      <c r="D21" s="200"/>
      <c r="E21" s="200"/>
      <c r="F21" s="200"/>
      <c r="G21" s="348">
        <f t="shared" ref="G21:N21" si="2">G31</f>
        <v>0</v>
      </c>
      <c r="H21" s="348">
        <f t="shared" si="2"/>
        <v>0</v>
      </c>
      <c r="I21" s="348">
        <f t="shared" si="2"/>
        <v>0</v>
      </c>
      <c r="J21" s="348">
        <f t="shared" si="2"/>
        <v>0</v>
      </c>
      <c r="K21" s="348">
        <f t="shared" si="2"/>
        <v>0</v>
      </c>
      <c r="L21" s="348">
        <f t="shared" si="2"/>
        <v>0</v>
      </c>
      <c r="M21" s="348">
        <f t="shared" si="2"/>
        <v>0</v>
      </c>
      <c r="N21" s="348">
        <f t="shared" si="2"/>
        <v>0</v>
      </c>
      <c r="O21" s="41"/>
      <c r="P21" s="37"/>
      <c r="Q21" s="37"/>
      <c r="R21" s="37"/>
      <c r="S21" s="305"/>
    </row>
    <row r="22" spans="1:19" ht="71.25">
      <c r="A22" s="477" t="s">
        <v>173</v>
      </c>
      <c r="B22" s="200" t="s">
        <v>93</v>
      </c>
      <c r="C22" s="376" t="s">
        <v>834</v>
      </c>
      <c r="D22" s="200"/>
      <c r="E22" s="200"/>
      <c r="F22" s="200"/>
      <c r="G22" s="348">
        <f>G64</f>
        <v>0</v>
      </c>
      <c r="H22" s="348">
        <f t="shared" ref="H22:N22" si="3">H64</f>
        <v>0</v>
      </c>
      <c r="I22" s="348">
        <f t="shared" si="3"/>
        <v>0</v>
      </c>
      <c r="J22" s="348">
        <f t="shared" si="3"/>
        <v>0</v>
      </c>
      <c r="K22" s="348">
        <f t="shared" si="3"/>
        <v>0</v>
      </c>
      <c r="L22" s="348">
        <f t="shared" si="3"/>
        <v>0</v>
      </c>
      <c r="M22" s="348">
        <f t="shared" si="3"/>
        <v>0</v>
      </c>
      <c r="N22" s="348">
        <f t="shared" si="3"/>
        <v>0</v>
      </c>
      <c r="O22" s="41"/>
      <c r="P22" s="37"/>
      <c r="Q22" s="37"/>
      <c r="R22" s="37"/>
      <c r="S22" s="305"/>
    </row>
    <row r="23" spans="1:19" ht="28.5">
      <c r="A23" s="477" t="s">
        <v>864</v>
      </c>
      <c r="B23" s="200" t="s">
        <v>94</v>
      </c>
      <c r="C23" s="376" t="s">
        <v>834</v>
      </c>
      <c r="D23" s="200"/>
      <c r="E23" s="200"/>
      <c r="F23" s="200"/>
      <c r="G23" s="348">
        <f>G94</f>
        <v>0</v>
      </c>
      <c r="H23" s="348">
        <f t="shared" ref="H23:N23" si="4">H94</f>
        <v>0</v>
      </c>
      <c r="I23" s="348">
        <f t="shared" si="4"/>
        <v>0</v>
      </c>
      <c r="J23" s="348">
        <f t="shared" si="4"/>
        <v>0</v>
      </c>
      <c r="K23" s="348">
        <f t="shared" si="4"/>
        <v>0</v>
      </c>
      <c r="L23" s="348">
        <f t="shared" si="4"/>
        <v>0</v>
      </c>
      <c r="M23" s="348">
        <f t="shared" si="4"/>
        <v>0</v>
      </c>
      <c r="N23" s="348">
        <f t="shared" si="4"/>
        <v>0</v>
      </c>
      <c r="O23" s="41"/>
      <c r="P23" s="37"/>
      <c r="Q23" s="37"/>
      <c r="R23" s="37"/>
      <c r="S23" s="305"/>
    </row>
    <row r="24" spans="1:19" ht="12.95" customHeight="1">
      <c r="A24" s="477" t="s">
        <v>183</v>
      </c>
      <c r="B24" s="200" t="s">
        <v>769</v>
      </c>
      <c r="C24" s="376" t="s">
        <v>834</v>
      </c>
      <c r="D24" s="200"/>
      <c r="E24" s="200"/>
      <c r="F24" s="200"/>
      <c r="G24" s="349">
        <f>G21+G22+G23</f>
        <v>0</v>
      </c>
      <c r="H24" s="349">
        <f t="shared" ref="H24:N24" si="5">H21+H22+H23</f>
        <v>0</v>
      </c>
      <c r="I24" s="349">
        <f t="shared" si="5"/>
        <v>0</v>
      </c>
      <c r="J24" s="349">
        <f t="shared" si="5"/>
        <v>0</v>
      </c>
      <c r="K24" s="349">
        <f t="shared" si="5"/>
        <v>0</v>
      </c>
      <c r="L24" s="349">
        <f t="shared" si="5"/>
        <v>0</v>
      </c>
      <c r="M24" s="349">
        <f t="shared" si="5"/>
        <v>0</v>
      </c>
      <c r="N24" s="349">
        <f t="shared" si="5"/>
        <v>0</v>
      </c>
      <c r="O24" s="41"/>
      <c r="P24" s="42"/>
      <c r="Q24" s="37"/>
      <c r="R24" s="37"/>
      <c r="S24" s="305"/>
    </row>
    <row r="25" spans="1:19" ht="12.95" customHeight="1">
      <c r="A25" s="477"/>
      <c r="B25" s="200"/>
      <c r="C25" s="200"/>
      <c r="D25" s="200"/>
      <c r="E25" s="200"/>
      <c r="F25" s="200"/>
      <c r="G25" s="200"/>
      <c r="H25" s="200"/>
      <c r="I25" s="200"/>
      <c r="J25" s="200"/>
      <c r="K25" s="200"/>
      <c r="L25" s="200"/>
      <c r="M25" s="200"/>
      <c r="N25" s="200"/>
      <c r="O25" s="41"/>
      <c r="P25" s="37"/>
      <c r="Q25" s="37"/>
      <c r="R25" s="37"/>
      <c r="S25" s="305"/>
    </row>
    <row r="26" spans="1:19" ht="12.95" customHeight="1">
      <c r="A26" s="477"/>
      <c r="B26" s="200"/>
      <c r="C26" s="200"/>
      <c r="D26" s="200"/>
      <c r="E26" s="200"/>
      <c r="F26" s="200"/>
      <c r="G26" s="200"/>
      <c r="H26" s="200"/>
      <c r="I26" s="200"/>
      <c r="J26" s="200"/>
      <c r="K26" s="200"/>
      <c r="L26" s="200"/>
      <c r="M26" s="200"/>
      <c r="N26" s="200"/>
      <c r="O26" s="41"/>
      <c r="P26" s="37"/>
      <c r="Q26" s="37"/>
      <c r="R26" s="37"/>
      <c r="S26" s="305"/>
    </row>
    <row r="27" spans="1:19" ht="12.95" customHeight="1">
      <c r="A27" s="472"/>
      <c r="B27" s="200"/>
      <c r="C27" s="200"/>
      <c r="D27" s="200"/>
      <c r="E27" s="200"/>
      <c r="F27" s="200"/>
      <c r="G27" s="200"/>
      <c r="H27" s="200"/>
      <c r="I27" s="200"/>
      <c r="J27" s="200"/>
      <c r="K27" s="200"/>
      <c r="L27" s="200"/>
      <c r="M27" s="200"/>
      <c r="N27" s="200"/>
      <c r="O27" s="41"/>
      <c r="P27" s="37"/>
      <c r="Q27" s="37"/>
      <c r="R27" s="37"/>
      <c r="S27" s="305"/>
    </row>
    <row r="28" spans="1:19" ht="12.95" customHeight="1">
      <c r="A28" s="477" t="s">
        <v>102</v>
      </c>
      <c r="B28" s="200" t="s">
        <v>95</v>
      </c>
      <c r="C28" s="200" t="s">
        <v>826</v>
      </c>
      <c r="D28" s="200"/>
      <c r="E28" s="200"/>
      <c r="F28" s="200"/>
      <c r="G28" s="348">
        <f>G37</f>
        <v>-8.09</v>
      </c>
      <c r="H28" s="348">
        <f t="shared" ref="H28:N28" si="6">H37</f>
        <v>-8.09</v>
      </c>
      <c r="I28" s="348">
        <f t="shared" si="6"/>
        <v>-8.09</v>
      </c>
      <c r="J28" s="348">
        <f t="shared" si="6"/>
        <v>-8.09</v>
      </c>
      <c r="K28" s="348">
        <f t="shared" si="6"/>
        <v>-8.09</v>
      </c>
      <c r="L28" s="348">
        <f t="shared" si="6"/>
        <v>-8.09</v>
      </c>
      <c r="M28" s="348">
        <f t="shared" si="6"/>
        <v>-8.09</v>
      </c>
      <c r="N28" s="348">
        <f t="shared" si="6"/>
        <v>-8.09</v>
      </c>
      <c r="O28" s="41"/>
      <c r="P28" s="37"/>
      <c r="Q28" s="37"/>
      <c r="R28" s="37"/>
      <c r="S28" s="305"/>
    </row>
    <row r="29" spans="1:19" ht="12.95" customHeight="1">
      <c r="A29" s="477" t="s">
        <v>171</v>
      </c>
      <c r="B29" s="200" t="s">
        <v>96</v>
      </c>
      <c r="C29" s="200"/>
      <c r="D29" s="200"/>
      <c r="E29" s="200"/>
      <c r="F29" s="200"/>
      <c r="G29" s="348">
        <f>G47</f>
        <v>0</v>
      </c>
      <c r="H29" s="348">
        <f t="shared" ref="H29:N29" si="7">H47</f>
        <v>0</v>
      </c>
      <c r="I29" s="348">
        <f t="shared" si="7"/>
        <v>0</v>
      </c>
      <c r="J29" s="348">
        <f t="shared" si="7"/>
        <v>0</v>
      </c>
      <c r="K29" s="348">
        <f t="shared" si="7"/>
        <v>0</v>
      </c>
      <c r="L29" s="348">
        <f t="shared" si="7"/>
        <v>0</v>
      </c>
      <c r="M29" s="348">
        <f t="shared" si="7"/>
        <v>0</v>
      </c>
      <c r="N29" s="348">
        <f t="shared" si="7"/>
        <v>0</v>
      </c>
      <c r="O29" s="41"/>
      <c r="P29" s="37"/>
      <c r="Q29" s="37"/>
      <c r="R29" s="37"/>
      <c r="S29" s="305"/>
    </row>
    <row r="30" spans="1:19" ht="12.95" customHeight="1">
      <c r="A30" s="477" t="s">
        <v>172</v>
      </c>
      <c r="B30" s="200" t="s">
        <v>97</v>
      </c>
      <c r="C30" s="200"/>
      <c r="D30" s="200"/>
      <c r="E30" s="200"/>
      <c r="F30" s="200"/>
      <c r="G30" s="348">
        <f>G56</f>
        <v>0</v>
      </c>
      <c r="H30" s="348">
        <f t="shared" ref="H30:N30" si="8">H56</f>
        <v>0</v>
      </c>
      <c r="I30" s="348">
        <f t="shared" si="8"/>
        <v>0</v>
      </c>
      <c r="J30" s="348">
        <f t="shared" si="8"/>
        <v>0</v>
      </c>
      <c r="K30" s="348">
        <f t="shared" si="8"/>
        <v>0</v>
      </c>
      <c r="L30" s="348">
        <f t="shared" si="8"/>
        <v>0</v>
      </c>
      <c r="M30" s="348">
        <f t="shared" si="8"/>
        <v>0</v>
      </c>
      <c r="N30" s="348">
        <f t="shared" si="8"/>
        <v>0</v>
      </c>
      <c r="O30" s="41"/>
      <c r="P30" s="37"/>
      <c r="Q30" s="37"/>
      <c r="R30" s="37"/>
      <c r="S30" s="305"/>
    </row>
    <row r="31" spans="1:19" ht="12.95" customHeight="1">
      <c r="A31" s="477" t="s">
        <v>184</v>
      </c>
      <c r="B31" s="200" t="s">
        <v>170</v>
      </c>
      <c r="C31" s="200"/>
      <c r="D31" s="200"/>
      <c r="E31" s="200"/>
      <c r="F31" s="200"/>
      <c r="G31" s="349">
        <f t="shared" ref="G31:N31" si="9">IF(G28&gt;=0,G29,G30)</f>
        <v>0</v>
      </c>
      <c r="H31" s="349">
        <f t="shared" si="9"/>
        <v>0</v>
      </c>
      <c r="I31" s="349">
        <f t="shared" si="9"/>
        <v>0</v>
      </c>
      <c r="J31" s="349">
        <f t="shared" si="9"/>
        <v>0</v>
      </c>
      <c r="K31" s="349">
        <f t="shared" si="9"/>
        <v>0</v>
      </c>
      <c r="L31" s="349">
        <f t="shared" si="9"/>
        <v>0</v>
      </c>
      <c r="M31" s="349">
        <f t="shared" si="9"/>
        <v>0</v>
      </c>
      <c r="N31" s="349">
        <f t="shared" si="9"/>
        <v>0</v>
      </c>
      <c r="O31" s="41"/>
      <c r="P31" s="42"/>
      <c r="Q31" s="37"/>
      <c r="R31" s="37"/>
      <c r="S31" s="305"/>
    </row>
    <row r="32" spans="1:19" ht="12.95" customHeight="1">
      <c r="A32" s="477"/>
      <c r="B32" s="200"/>
      <c r="C32" s="200"/>
      <c r="D32" s="200"/>
      <c r="E32" s="200"/>
      <c r="F32" s="200"/>
      <c r="G32" s="200"/>
      <c r="H32" s="200"/>
      <c r="I32" s="200"/>
      <c r="J32" s="200"/>
      <c r="K32" s="200"/>
      <c r="L32" s="200"/>
      <c r="M32" s="200"/>
      <c r="N32" s="200"/>
      <c r="O32" s="41"/>
      <c r="P32" s="37"/>
      <c r="Q32" s="37"/>
      <c r="R32" s="37"/>
      <c r="S32" s="305"/>
    </row>
    <row r="33" spans="1:19" ht="12.95" customHeight="1">
      <c r="A33" s="477"/>
      <c r="B33" s="200"/>
      <c r="C33" s="200"/>
      <c r="D33" s="200"/>
      <c r="E33" s="200"/>
      <c r="F33" s="200"/>
      <c r="G33" s="200"/>
      <c r="H33" s="200"/>
      <c r="I33" s="200"/>
      <c r="J33" s="200"/>
      <c r="K33" s="200"/>
      <c r="L33" s="200"/>
      <c r="M33" s="200"/>
      <c r="N33" s="200"/>
      <c r="O33" s="41"/>
      <c r="P33" s="37"/>
      <c r="Q33" s="37"/>
      <c r="R33" s="37"/>
      <c r="S33" s="305"/>
    </row>
    <row r="34" spans="1:19" ht="12.95" customHeight="1">
      <c r="A34" s="477"/>
      <c r="B34" s="200"/>
      <c r="C34" s="200"/>
      <c r="D34" s="200"/>
      <c r="E34" s="200"/>
      <c r="F34" s="200"/>
      <c r="G34" s="200" t="s">
        <v>770</v>
      </c>
      <c r="H34" s="200"/>
      <c r="I34" s="200"/>
      <c r="J34" s="200"/>
      <c r="K34" s="200"/>
      <c r="L34" s="200"/>
      <c r="M34" s="200"/>
      <c r="N34" s="200"/>
      <c r="O34" s="41"/>
      <c r="P34" s="37"/>
      <c r="Q34" s="37"/>
      <c r="R34" s="37"/>
      <c r="S34" s="305"/>
    </row>
    <row r="35" spans="1:19" ht="12.95" customHeight="1">
      <c r="A35" s="477" t="s">
        <v>100</v>
      </c>
      <c r="B35" s="200" t="s">
        <v>98</v>
      </c>
      <c r="C35" s="200" t="s">
        <v>826</v>
      </c>
      <c r="D35" s="200"/>
      <c r="E35" s="200"/>
      <c r="F35" s="200"/>
      <c r="G35" s="392">
        <f>input!G204</f>
        <v>0</v>
      </c>
      <c r="H35" s="392">
        <f>input!H204</f>
        <v>0</v>
      </c>
      <c r="I35" s="392">
        <f>input!I204</f>
        <v>0</v>
      </c>
      <c r="J35" s="392">
        <f>input!J204</f>
        <v>0</v>
      </c>
      <c r="K35" s="392">
        <f>input!K204</f>
        <v>0</v>
      </c>
      <c r="L35" s="392">
        <f>input!L204</f>
        <v>0</v>
      </c>
      <c r="M35" s="392">
        <f>input!M204</f>
        <v>0</v>
      </c>
      <c r="N35" s="392">
        <f>input!N204</f>
        <v>0</v>
      </c>
      <c r="O35" s="41"/>
      <c r="P35" s="37"/>
      <c r="Q35" s="37"/>
      <c r="R35" s="37"/>
      <c r="S35" s="305"/>
    </row>
    <row r="36" spans="1:19" ht="12.95" customHeight="1">
      <c r="A36" s="477" t="s">
        <v>101</v>
      </c>
      <c r="B36" s="200" t="s">
        <v>99</v>
      </c>
      <c r="C36" s="200" t="s">
        <v>826</v>
      </c>
      <c r="D36" s="200"/>
      <c r="E36" s="200"/>
      <c r="F36" s="200"/>
      <c r="G36" s="393">
        <f>'Licence condition values'!G174</f>
        <v>8.09</v>
      </c>
      <c r="H36" s="393">
        <f>'Licence condition values'!H174</f>
        <v>8.09</v>
      </c>
      <c r="I36" s="393">
        <f>'Licence condition values'!I174</f>
        <v>8.09</v>
      </c>
      <c r="J36" s="393">
        <f>'Licence condition values'!J174</f>
        <v>8.09</v>
      </c>
      <c r="K36" s="393">
        <f>'Licence condition values'!K174</f>
        <v>8.09</v>
      </c>
      <c r="L36" s="393">
        <f>'Licence condition values'!L174</f>
        <v>8.09</v>
      </c>
      <c r="M36" s="393">
        <f>'Licence condition values'!M174</f>
        <v>8.09</v>
      </c>
      <c r="N36" s="393">
        <f>'Licence condition values'!N174</f>
        <v>8.09</v>
      </c>
      <c r="O36" s="41"/>
      <c r="P36" s="42"/>
      <c r="Q36" s="37"/>
      <c r="R36" s="37"/>
      <c r="S36" s="305"/>
    </row>
    <row r="37" spans="1:19" ht="12.95" customHeight="1">
      <c r="A37" s="477" t="s">
        <v>185</v>
      </c>
      <c r="B37" s="200" t="s">
        <v>109</v>
      </c>
      <c r="C37" s="200" t="s">
        <v>826</v>
      </c>
      <c r="D37" s="200"/>
      <c r="E37" s="200"/>
      <c r="F37" s="200"/>
      <c r="G37" s="349">
        <f>G35-G36</f>
        <v>-8.09</v>
      </c>
      <c r="H37" s="349">
        <f t="shared" ref="H37:N37" si="10">H35-H36</f>
        <v>-8.09</v>
      </c>
      <c r="I37" s="349">
        <f t="shared" si="10"/>
        <v>-8.09</v>
      </c>
      <c r="J37" s="349">
        <f t="shared" si="10"/>
        <v>-8.09</v>
      </c>
      <c r="K37" s="349">
        <f t="shared" si="10"/>
        <v>-8.09</v>
      </c>
      <c r="L37" s="349">
        <f t="shared" si="10"/>
        <v>-8.09</v>
      </c>
      <c r="M37" s="349">
        <f t="shared" si="10"/>
        <v>-8.09</v>
      </c>
      <c r="N37" s="349">
        <f t="shared" si="10"/>
        <v>-8.09</v>
      </c>
      <c r="O37" s="41"/>
      <c r="P37" s="42"/>
      <c r="Q37" s="37"/>
      <c r="R37" s="37"/>
      <c r="S37" s="305"/>
    </row>
    <row r="38" spans="1:19" ht="12.95" customHeight="1">
      <c r="A38" s="477"/>
      <c r="B38" s="200"/>
      <c r="C38" s="200"/>
      <c r="D38" s="200"/>
      <c r="E38" s="200"/>
      <c r="F38" s="200"/>
      <c r="G38" s="200"/>
      <c r="H38" s="200"/>
      <c r="I38" s="200"/>
      <c r="J38" s="200"/>
      <c r="K38" s="200"/>
      <c r="L38" s="200"/>
      <c r="M38" s="200"/>
      <c r="N38" s="200"/>
      <c r="O38" s="41"/>
      <c r="P38" s="37"/>
      <c r="Q38" s="37"/>
      <c r="R38" s="37"/>
      <c r="S38" s="305"/>
    </row>
    <row r="39" spans="1:19" ht="12.95" customHeight="1">
      <c r="A39" s="477"/>
      <c r="B39" s="200"/>
      <c r="C39" s="200"/>
      <c r="D39" s="200"/>
      <c r="E39" s="200"/>
      <c r="F39" s="200"/>
      <c r="G39" s="200"/>
      <c r="H39" s="200"/>
      <c r="I39" s="200"/>
      <c r="J39" s="200"/>
      <c r="K39" s="200"/>
      <c r="L39" s="200"/>
      <c r="M39" s="200"/>
      <c r="N39" s="200"/>
      <c r="O39" s="41"/>
      <c r="P39" s="37"/>
      <c r="Q39" s="37"/>
      <c r="R39" s="37"/>
      <c r="S39" s="305"/>
    </row>
    <row r="40" spans="1:19" ht="12.95" customHeight="1">
      <c r="A40" s="477"/>
      <c r="B40" s="200"/>
      <c r="C40" s="200"/>
      <c r="D40" s="200"/>
      <c r="E40" s="200"/>
      <c r="F40" s="200"/>
      <c r="G40" s="200"/>
      <c r="H40" s="200"/>
      <c r="I40" s="200"/>
      <c r="J40" s="200"/>
      <c r="K40" s="200"/>
      <c r="L40" s="200"/>
      <c r="M40" s="200"/>
      <c r="N40" s="200"/>
      <c r="O40" s="41"/>
      <c r="P40" s="37"/>
      <c r="Q40" s="37"/>
      <c r="R40" s="37"/>
      <c r="S40" s="305"/>
    </row>
    <row r="41" spans="1:19" ht="12.95" customHeight="1">
      <c r="A41" s="477"/>
      <c r="B41" s="200"/>
      <c r="C41" s="200"/>
      <c r="D41" s="200"/>
      <c r="E41" s="200"/>
      <c r="F41" s="200"/>
      <c r="G41" s="200"/>
      <c r="H41" s="200"/>
      <c r="I41" s="200"/>
      <c r="J41" s="200"/>
      <c r="K41" s="200"/>
      <c r="L41" s="200"/>
      <c r="M41" s="200"/>
      <c r="N41" s="200"/>
      <c r="O41" s="41"/>
      <c r="P41" s="37"/>
      <c r="Q41" s="37"/>
      <c r="R41" s="37"/>
      <c r="S41" s="305"/>
    </row>
    <row r="42" spans="1:19" ht="12.95" customHeight="1">
      <c r="A42" s="477"/>
      <c r="B42" s="200"/>
      <c r="C42" s="200"/>
      <c r="D42" s="200"/>
      <c r="E42" s="200"/>
      <c r="F42" s="200"/>
      <c r="G42" s="200"/>
      <c r="H42" s="200"/>
      <c r="I42" s="200"/>
      <c r="J42" s="200"/>
      <c r="K42" s="200"/>
      <c r="L42" s="200"/>
      <c r="M42" s="200"/>
      <c r="N42" s="200"/>
      <c r="O42" s="41"/>
      <c r="P42" s="37"/>
      <c r="Q42" s="37"/>
      <c r="R42" s="37"/>
      <c r="S42" s="305"/>
    </row>
    <row r="43" spans="1:19" ht="12.95" customHeight="1">
      <c r="A43" s="477" t="s">
        <v>193</v>
      </c>
      <c r="B43" s="200" t="s">
        <v>95</v>
      </c>
      <c r="C43" s="200" t="s">
        <v>826</v>
      </c>
      <c r="D43" s="200"/>
      <c r="E43" s="200"/>
      <c r="F43" s="200"/>
      <c r="G43" s="348">
        <f>G37</f>
        <v>-8.09</v>
      </c>
      <c r="H43" s="348">
        <f t="shared" ref="H43:N43" si="11">H37</f>
        <v>-8.09</v>
      </c>
      <c r="I43" s="348">
        <f t="shared" si="11"/>
        <v>-8.09</v>
      </c>
      <c r="J43" s="348">
        <f t="shared" si="11"/>
        <v>-8.09</v>
      </c>
      <c r="K43" s="348">
        <f t="shared" si="11"/>
        <v>-8.09</v>
      </c>
      <c r="L43" s="348">
        <f t="shared" si="11"/>
        <v>-8.09</v>
      </c>
      <c r="M43" s="348">
        <f t="shared" si="11"/>
        <v>-8.09</v>
      </c>
      <c r="N43" s="348">
        <f t="shared" si="11"/>
        <v>-8.09</v>
      </c>
      <c r="O43" s="41"/>
      <c r="P43" s="37"/>
      <c r="Q43" s="37"/>
      <c r="R43" s="37"/>
      <c r="S43" s="305"/>
    </row>
    <row r="44" spans="1:19" ht="12.95" customHeight="1">
      <c r="A44" s="533" t="s">
        <v>194</v>
      </c>
      <c r="B44" s="200" t="s">
        <v>104</v>
      </c>
      <c r="C44" s="200" t="s">
        <v>827</v>
      </c>
      <c r="D44" s="200"/>
      <c r="E44" s="200"/>
      <c r="F44" s="200"/>
      <c r="G44" s="360">
        <f>'Licence condition values'!G175</f>
        <v>8.5</v>
      </c>
      <c r="H44" s="360">
        <f>'Licence condition values'!H175</f>
        <v>8.5</v>
      </c>
      <c r="I44" s="360">
        <f>'Licence condition values'!I175</f>
        <v>8.5</v>
      </c>
      <c r="J44" s="360">
        <f>'Licence condition values'!J175</f>
        <v>8.5</v>
      </c>
      <c r="K44" s="360">
        <f>'Licence condition values'!K175</f>
        <v>8.5</v>
      </c>
      <c r="L44" s="360">
        <f>'Licence condition values'!L175</f>
        <v>8.5</v>
      </c>
      <c r="M44" s="360">
        <f>'Licence condition values'!M175</f>
        <v>8.5</v>
      </c>
      <c r="N44" s="360">
        <f>'Licence condition values'!N175</f>
        <v>8.5</v>
      </c>
      <c r="O44" s="41"/>
      <c r="P44" s="42"/>
      <c r="Q44" s="37"/>
      <c r="R44" s="37"/>
      <c r="S44" s="305"/>
    </row>
    <row r="45" spans="1:19" ht="12.95" customHeight="1">
      <c r="A45" s="477" t="s">
        <v>195</v>
      </c>
      <c r="B45" s="200" t="s">
        <v>99</v>
      </c>
      <c r="C45" s="200" t="s">
        <v>826</v>
      </c>
      <c r="D45" s="200"/>
      <c r="E45" s="200"/>
      <c r="F45" s="200"/>
      <c r="G45" s="395">
        <f>G36</f>
        <v>8.09</v>
      </c>
      <c r="H45" s="395">
        <f t="shared" ref="H45:N45" si="12">H36</f>
        <v>8.09</v>
      </c>
      <c r="I45" s="395">
        <f t="shared" si="12"/>
        <v>8.09</v>
      </c>
      <c r="J45" s="395">
        <f t="shared" si="12"/>
        <v>8.09</v>
      </c>
      <c r="K45" s="395">
        <f t="shared" si="12"/>
        <v>8.09</v>
      </c>
      <c r="L45" s="395">
        <f t="shared" si="12"/>
        <v>8.09</v>
      </c>
      <c r="M45" s="395">
        <f t="shared" si="12"/>
        <v>8.09</v>
      </c>
      <c r="N45" s="395">
        <f t="shared" si="12"/>
        <v>8.09</v>
      </c>
      <c r="O45" s="41"/>
      <c r="P45" s="37"/>
      <c r="Q45" s="37"/>
      <c r="R45" s="37"/>
      <c r="S45" s="305"/>
    </row>
    <row r="46" spans="1:19" ht="12.95" customHeight="1">
      <c r="A46" s="477" t="s">
        <v>618</v>
      </c>
      <c r="B46" s="200" t="s">
        <v>115</v>
      </c>
      <c r="C46" s="200"/>
      <c r="D46" s="200"/>
      <c r="E46" s="200"/>
      <c r="F46" s="200"/>
      <c r="G46" s="348">
        <f>0.17%*BR!G14</f>
        <v>0</v>
      </c>
      <c r="H46" s="348">
        <f>0.17%*BR!H14</f>
        <v>0</v>
      </c>
      <c r="I46" s="348">
        <f>0.17%*BR!I14</f>
        <v>0</v>
      </c>
      <c r="J46" s="348">
        <f>0.17%*BR!J14</f>
        <v>0</v>
      </c>
      <c r="K46" s="348">
        <f>0.17%*BR!K14</f>
        <v>0</v>
      </c>
      <c r="L46" s="348">
        <f>0.17%*BR!L14</f>
        <v>0</v>
      </c>
      <c r="M46" s="348">
        <f>0.17%*BR!M14</f>
        <v>0</v>
      </c>
      <c r="N46" s="348">
        <f>0.17%*BR!N14</f>
        <v>0</v>
      </c>
      <c r="O46" s="41"/>
      <c r="P46" s="37"/>
      <c r="Q46" s="37"/>
      <c r="R46" s="37"/>
      <c r="S46" s="305"/>
    </row>
    <row r="47" spans="1:19" ht="12.95" customHeight="1">
      <c r="A47" s="477" t="s">
        <v>175</v>
      </c>
      <c r="B47" s="200" t="s">
        <v>174</v>
      </c>
      <c r="C47" s="376" t="s">
        <v>834</v>
      </c>
      <c r="D47" s="200"/>
      <c r="E47" s="200"/>
      <c r="F47" s="200"/>
      <c r="G47" s="349">
        <f>IFERROR(MIN((G43/(G44-G45)*G46),G46),0)</f>
        <v>0</v>
      </c>
      <c r="H47" s="349">
        <f t="shared" ref="H47:N47" si="13">IFERROR(MIN((H43/(H44-H45)*H46),H46),0)</f>
        <v>0</v>
      </c>
      <c r="I47" s="349">
        <f t="shared" si="13"/>
        <v>0</v>
      </c>
      <c r="J47" s="349">
        <f t="shared" si="13"/>
        <v>0</v>
      </c>
      <c r="K47" s="349">
        <f t="shared" si="13"/>
        <v>0</v>
      </c>
      <c r="L47" s="349">
        <f t="shared" si="13"/>
        <v>0</v>
      </c>
      <c r="M47" s="349">
        <f t="shared" si="13"/>
        <v>0</v>
      </c>
      <c r="N47" s="349">
        <f t="shared" si="13"/>
        <v>0</v>
      </c>
      <c r="O47" s="41"/>
      <c r="P47" s="42"/>
      <c r="Q47" s="37"/>
      <c r="R47" s="37"/>
      <c r="S47" s="305"/>
    </row>
    <row r="48" spans="1:19" ht="12.95" customHeight="1">
      <c r="A48" s="472"/>
      <c r="B48" s="200"/>
      <c r="C48" s="200"/>
      <c r="D48" s="200"/>
      <c r="E48" s="200"/>
      <c r="F48" s="200"/>
      <c r="G48" s="200"/>
      <c r="H48" s="200"/>
      <c r="I48" s="200"/>
      <c r="J48" s="200"/>
      <c r="K48" s="200"/>
      <c r="L48" s="200"/>
      <c r="M48" s="200"/>
      <c r="N48" s="200"/>
      <c r="O48" s="41"/>
      <c r="P48" s="37"/>
      <c r="Q48" s="37"/>
      <c r="R48" s="37"/>
      <c r="S48" s="305"/>
    </row>
    <row r="49" spans="1:19" ht="12.95" customHeight="1">
      <c r="A49" s="472"/>
      <c r="B49" s="200"/>
      <c r="C49" s="200"/>
      <c r="D49" s="200"/>
      <c r="E49" s="200"/>
      <c r="F49" s="200"/>
      <c r="G49" s="200"/>
      <c r="H49" s="200"/>
      <c r="I49" s="200"/>
      <c r="J49" s="200"/>
      <c r="K49" s="200"/>
      <c r="L49" s="200"/>
      <c r="M49" s="200"/>
      <c r="N49" s="200"/>
      <c r="O49" s="41"/>
      <c r="P49" s="37"/>
      <c r="Q49" s="37"/>
      <c r="R49" s="37"/>
      <c r="S49" s="305"/>
    </row>
    <row r="50" spans="1:19" ht="12.95" customHeight="1">
      <c r="A50" s="472"/>
      <c r="B50" s="200"/>
      <c r="C50" s="200"/>
      <c r="D50" s="200"/>
      <c r="E50" s="200"/>
      <c r="F50" s="200"/>
      <c r="G50" s="200"/>
      <c r="H50" s="200"/>
      <c r="I50" s="200"/>
      <c r="J50" s="200"/>
      <c r="K50" s="200"/>
      <c r="L50" s="200"/>
      <c r="M50" s="200"/>
      <c r="N50" s="200"/>
      <c r="O50" s="41"/>
      <c r="P50" s="37"/>
      <c r="Q50" s="37"/>
      <c r="R50" s="37"/>
      <c r="S50" s="305"/>
    </row>
    <row r="51" spans="1:19" ht="12.95" customHeight="1">
      <c r="A51" s="472"/>
      <c r="B51" s="200"/>
      <c r="C51" s="200"/>
      <c r="D51" s="200"/>
      <c r="E51" s="200"/>
      <c r="F51" s="200"/>
      <c r="G51" s="200"/>
      <c r="H51" s="200"/>
      <c r="I51" s="200"/>
      <c r="J51" s="200"/>
      <c r="K51" s="200"/>
      <c r="L51" s="200"/>
      <c r="M51" s="200"/>
      <c r="N51" s="200"/>
      <c r="O51" s="41"/>
      <c r="P51" s="37"/>
      <c r="Q51" s="37"/>
      <c r="R51" s="37"/>
      <c r="S51" s="305"/>
    </row>
    <row r="52" spans="1:19" ht="45.75" customHeight="1">
      <c r="A52" s="477" t="s">
        <v>197</v>
      </c>
      <c r="B52" s="200" t="s">
        <v>109</v>
      </c>
      <c r="C52" s="200" t="s">
        <v>826</v>
      </c>
      <c r="D52" s="200"/>
      <c r="E52" s="200"/>
      <c r="F52" s="200"/>
      <c r="G52" s="348">
        <f>G37</f>
        <v>-8.09</v>
      </c>
      <c r="H52" s="348">
        <f t="shared" ref="H52:N52" si="14">H37</f>
        <v>-8.09</v>
      </c>
      <c r="I52" s="348">
        <f t="shared" si="14"/>
        <v>-8.09</v>
      </c>
      <c r="J52" s="348">
        <f t="shared" si="14"/>
        <v>-8.09</v>
      </c>
      <c r="K52" s="348">
        <f t="shared" si="14"/>
        <v>-8.09</v>
      </c>
      <c r="L52" s="348">
        <f t="shared" si="14"/>
        <v>-8.09</v>
      </c>
      <c r="M52" s="348">
        <f t="shared" si="14"/>
        <v>-8.09</v>
      </c>
      <c r="N52" s="348">
        <f t="shared" si="14"/>
        <v>-8.09</v>
      </c>
      <c r="O52" s="41"/>
      <c r="P52" s="37"/>
      <c r="Q52" s="37"/>
      <c r="R52" s="37"/>
      <c r="S52" s="305"/>
    </row>
    <row r="53" spans="1:19" ht="42.75">
      <c r="A53" s="477" t="s">
        <v>198</v>
      </c>
      <c r="B53" s="200" t="s">
        <v>110</v>
      </c>
      <c r="C53" s="200" t="s">
        <v>827</v>
      </c>
      <c r="D53" s="200"/>
      <c r="E53" s="200"/>
      <c r="F53" s="200"/>
      <c r="G53" s="360">
        <f>'Licence condition values'!G176</f>
        <v>7.5</v>
      </c>
      <c r="H53" s="360">
        <f>'Licence condition values'!H176</f>
        <v>7.5</v>
      </c>
      <c r="I53" s="360">
        <f>'Licence condition values'!I176</f>
        <v>7.5</v>
      </c>
      <c r="J53" s="360">
        <f>'Licence condition values'!J176</f>
        <v>7.5</v>
      </c>
      <c r="K53" s="360">
        <f>'Licence condition values'!K176</f>
        <v>7.5</v>
      </c>
      <c r="L53" s="360">
        <f>'Licence condition values'!L176</f>
        <v>7.5</v>
      </c>
      <c r="M53" s="360">
        <f>'Licence condition values'!M176</f>
        <v>7.5</v>
      </c>
      <c r="N53" s="360">
        <f>'Licence condition values'!N176</f>
        <v>7.5</v>
      </c>
      <c r="O53" s="41"/>
      <c r="P53" s="42"/>
      <c r="Q53" s="37"/>
      <c r="R53" s="37"/>
      <c r="S53" s="305"/>
    </row>
    <row r="54" spans="1:19" ht="41.25" customHeight="1">
      <c r="A54" s="477" t="s">
        <v>195</v>
      </c>
      <c r="B54" s="200" t="s">
        <v>99</v>
      </c>
      <c r="C54" s="200" t="s">
        <v>826</v>
      </c>
      <c r="D54" s="200"/>
      <c r="E54" s="200"/>
      <c r="F54" s="200"/>
      <c r="G54" s="395">
        <f>G36</f>
        <v>8.09</v>
      </c>
      <c r="H54" s="395">
        <f t="shared" ref="H54:N54" si="15">H36</f>
        <v>8.09</v>
      </c>
      <c r="I54" s="395">
        <f t="shared" si="15"/>
        <v>8.09</v>
      </c>
      <c r="J54" s="395">
        <f t="shared" si="15"/>
        <v>8.09</v>
      </c>
      <c r="K54" s="395">
        <f t="shared" si="15"/>
        <v>8.09</v>
      </c>
      <c r="L54" s="395">
        <f t="shared" si="15"/>
        <v>8.09</v>
      </c>
      <c r="M54" s="395">
        <f t="shared" si="15"/>
        <v>8.09</v>
      </c>
      <c r="N54" s="395">
        <f t="shared" si="15"/>
        <v>8.09</v>
      </c>
      <c r="O54" s="41"/>
      <c r="P54" s="42"/>
      <c r="Q54" s="37"/>
      <c r="R54" s="37"/>
      <c r="S54" s="305"/>
    </row>
    <row r="55" spans="1:19" ht="12.95" customHeight="1">
      <c r="A55" s="476" t="s">
        <v>617</v>
      </c>
      <c r="B55" s="200" t="s">
        <v>111</v>
      </c>
      <c r="C55" s="200"/>
      <c r="D55" s="200"/>
      <c r="E55" s="200"/>
      <c r="F55" s="200"/>
      <c r="G55" s="348">
        <f>0.17%*-(BR!G14)</f>
        <v>0</v>
      </c>
      <c r="H55" s="348">
        <f>0.17%*-(BR!H14)</f>
        <v>0</v>
      </c>
      <c r="I55" s="348">
        <f>0.17%*-(BR!I14)</f>
        <v>0</v>
      </c>
      <c r="J55" s="348">
        <f>0.17%*-(BR!J14)</f>
        <v>0</v>
      </c>
      <c r="K55" s="348">
        <f>0.17%*-(BR!K14)</f>
        <v>0</v>
      </c>
      <c r="L55" s="348">
        <f>0.17%*-(BR!L14)</f>
        <v>0</v>
      </c>
      <c r="M55" s="348">
        <f>0.17%*-(BR!M14)</f>
        <v>0</v>
      </c>
      <c r="N55" s="348">
        <f>0.17%*-(BR!N14)</f>
        <v>0</v>
      </c>
      <c r="O55" s="41"/>
      <c r="P55" s="42"/>
      <c r="Q55" s="37"/>
      <c r="R55" s="37"/>
      <c r="S55" s="305"/>
    </row>
    <row r="56" spans="1:19" ht="12.95" customHeight="1">
      <c r="A56" s="477" t="s">
        <v>176</v>
      </c>
      <c r="B56" s="200" t="s">
        <v>112</v>
      </c>
      <c r="C56" s="376" t="s">
        <v>834</v>
      </c>
      <c r="D56" s="200"/>
      <c r="E56" s="200"/>
      <c r="F56" s="200"/>
      <c r="G56" s="349">
        <f>IFERROR(MAX((G52/(G53-G54)*G55),G55),0)</f>
        <v>0</v>
      </c>
      <c r="H56" s="349">
        <f t="shared" ref="H56:N56" si="16">IFERROR(MAX((H52/(H53-H54)*H55),H55),0)</f>
        <v>0</v>
      </c>
      <c r="I56" s="349">
        <f t="shared" si="16"/>
        <v>0</v>
      </c>
      <c r="J56" s="349">
        <f t="shared" si="16"/>
        <v>0</v>
      </c>
      <c r="K56" s="349">
        <f t="shared" si="16"/>
        <v>0</v>
      </c>
      <c r="L56" s="349">
        <f t="shared" si="16"/>
        <v>0</v>
      </c>
      <c r="M56" s="349">
        <f t="shared" si="16"/>
        <v>0</v>
      </c>
      <c r="N56" s="349">
        <f t="shared" si="16"/>
        <v>0</v>
      </c>
      <c r="O56" s="41"/>
      <c r="P56" s="42"/>
      <c r="Q56" s="37"/>
      <c r="R56" s="37"/>
      <c r="S56" s="305"/>
    </row>
    <row r="57" spans="1:19" ht="12.95" customHeight="1">
      <c r="A57" s="472"/>
      <c r="B57" s="200"/>
      <c r="C57" s="200"/>
      <c r="D57" s="200"/>
      <c r="E57" s="200"/>
      <c r="F57" s="200"/>
      <c r="G57" s="200"/>
      <c r="H57" s="200"/>
      <c r="I57" s="200"/>
      <c r="J57" s="200"/>
      <c r="K57" s="200"/>
      <c r="L57" s="200"/>
      <c r="M57" s="200"/>
      <c r="N57" s="200"/>
      <c r="O57" s="41"/>
      <c r="P57" s="37"/>
      <c r="Q57" s="37"/>
      <c r="R57" s="37"/>
      <c r="S57" s="305"/>
    </row>
    <row r="58" spans="1:19" ht="12.95" customHeight="1">
      <c r="A58" s="472"/>
      <c r="B58" s="200"/>
      <c r="C58" s="200"/>
      <c r="D58" s="200"/>
      <c r="E58" s="200"/>
      <c r="F58" s="200"/>
      <c r="G58" s="200"/>
      <c r="H58" s="200"/>
      <c r="I58" s="200"/>
      <c r="J58" s="200"/>
      <c r="K58" s="200"/>
      <c r="L58" s="200"/>
      <c r="M58" s="200"/>
      <c r="N58" s="200"/>
      <c r="O58" s="41"/>
      <c r="P58" s="37"/>
      <c r="Q58" s="37"/>
      <c r="R58" s="37"/>
      <c r="S58" s="305"/>
    </row>
    <row r="59" spans="1:19" ht="12.95" customHeight="1">
      <c r="A59" s="472"/>
      <c r="B59" s="200"/>
      <c r="C59" s="200"/>
      <c r="D59" s="200"/>
      <c r="E59" s="200"/>
      <c r="F59" s="200"/>
      <c r="G59" s="200"/>
      <c r="H59" s="200"/>
      <c r="I59" s="200"/>
      <c r="J59" s="200"/>
      <c r="K59" s="200"/>
      <c r="L59" s="200"/>
      <c r="M59" s="200"/>
      <c r="N59" s="200"/>
      <c r="O59" s="41"/>
      <c r="P59" s="37"/>
      <c r="Q59" s="37"/>
      <c r="R59" s="37"/>
      <c r="S59" s="305"/>
    </row>
    <row r="60" spans="1:19" ht="12.95" customHeight="1">
      <c r="A60" s="472"/>
      <c r="B60" s="200"/>
      <c r="C60" s="200"/>
      <c r="D60" s="200"/>
      <c r="E60" s="200"/>
      <c r="F60" s="200"/>
      <c r="G60" s="200"/>
      <c r="H60" s="200"/>
      <c r="I60" s="200"/>
      <c r="J60" s="200"/>
      <c r="K60" s="200"/>
      <c r="L60" s="200"/>
      <c r="M60" s="200"/>
      <c r="N60" s="200"/>
      <c r="O60" s="41"/>
      <c r="P60" s="37"/>
      <c r="Q60" s="37"/>
      <c r="R60" s="37"/>
      <c r="S60" s="305"/>
    </row>
    <row r="61" spans="1:19" ht="12.95" customHeight="1">
      <c r="A61" s="477" t="s">
        <v>178</v>
      </c>
      <c r="B61" s="200" t="s">
        <v>106</v>
      </c>
      <c r="C61" s="200" t="s">
        <v>826</v>
      </c>
      <c r="D61" s="200"/>
      <c r="E61" s="200"/>
      <c r="F61" s="200"/>
      <c r="G61" s="348">
        <f>G70</f>
        <v>-8.81</v>
      </c>
      <c r="H61" s="348">
        <f t="shared" ref="H61:N61" si="17">H70</f>
        <v>-8.81</v>
      </c>
      <c r="I61" s="348">
        <f t="shared" si="17"/>
        <v>-8.81</v>
      </c>
      <c r="J61" s="348">
        <f t="shared" si="17"/>
        <v>-8.81</v>
      </c>
      <c r="K61" s="348">
        <f t="shared" si="17"/>
        <v>-8.81</v>
      </c>
      <c r="L61" s="348">
        <f t="shared" si="17"/>
        <v>-8.81</v>
      </c>
      <c r="M61" s="348">
        <f t="shared" si="17"/>
        <v>-8.81</v>
      </c>
      <c r="N61" s="348">
        <f t="shared" si="17"/>
        <v>-8.81</v>
      </c>
      <c r="O61" s="41"/>
      <c r="P61" s="37"/>
      <c r="Q61" s="37"/>
      <c r="R61" s="37"/>
      <c r="S61" s="305"/>
    </row>
    <row r="62" spans="1:19" ht="12.95" customHeight="1">
      <c r="A62" s="477" t="s">
        <v>177</v>
      </c>
      <c r="B62" s="200" t="s">
        <v>107</v>
      </c>
      <c r="C62" s="200" t="s">
        <v>826</v>
      </c>
      <c r="D62" s="200"/>
      <c r="E62" s="200"/>
      <c r="F62" s="200"/>
      <c r="G62" s="348">
        <f>G79</f>
        <v>0</v>
      </c>
      <c r="H62" s="348">
        <f t="shared" ref="H62:N62" si="18">H79</f>
        <v>0</v>
      </c>
      <c r="I62" s="348">
        <f t="shared" si="18"/>
        <v>0</v>
      </c>
      <c r="J62" s="348">
        <f t="shared" si="18"/>
        <v>0</v>
      </c>
      <c r="K62" s="348">
        <f t="shared" si="18"/>
        <v>0</v>
      </c>
      <c r="L62" s="348">
        <f t="shared" si="18"/>
        <v>0</v>
      </c>
      <c r="M62" s="348">
        <f t="shared" si="18"/>
        <v>0</v>
      </c>
      <c r="N62" s="348">
        <f t="shared" si="18"/>
        <v>0</v>
      </c>
      <c r="O62" s="41"/>
      <c r="P62" s="37"/>
      <c r="Q62" s="37"/>
      <c r="R62" s="37"/>
      <c r="S62" s="305"/>
    </row>
    <row r="63" spans="1:19" ht="12.95" customHeight="1">
      <c r="A63" s="477" t="s">
        <v>179</v>
      </c>
      <c r="B63" s="200" t="s">
        <v>108</v>
      </c>
      <c r="C63" s="200" t="s">
        <v>826</v>
      </c>
      <c r="D63" s="200"/>
      <c r="E63" s="200"/>
      <c r="F63" s="200"/>
      <c r="G63" s="348">
        <f>G87</f>
        <v>0</v>
      </c>
      <c r="H63" s="348">
        <f t="shared" ref="H63:N63" si="19">H87</f>
        <v>0</v>
      </c>
      <c r="I63" s="348">
        <f t="shared" si="19"/>
        <v>0</v>
      </c>
      <c r="J63" s="348">
        <f t="shared" si="19"/>
        <v>0</v>
      </c>
      <c r="K63" s="348">
        <f t="shared" si="19"/>
        <v>0</v>
      </c>
      <c r="L63" s="348">
        <f t="shared" si="19"/>
        <v>0</v>
      </c>
      <c r="M63" s="348">
        <f t="shared" si="19"/>
        <v>0</v>
      </c>
      <c r="N63" s="348">
        <f t="shared" si="19"/>
        <v>0</v>
      </c>
      <c r="O63" s="41"/>
      <c r="P63" s="37"/>
      <c r="Q63" s="37"/>
      <c r="R63" s="37"/>
      <c r="S63" s="305"/>
    </row>
    <row r="64" spans="1:19" ht="12.95" customHeight="1">
      <c r="A64" s="472" t="s">
        <v>180</v>
      </c>
      <c r="B64" s="200" t="s">
        <v>93</v>
      </c>
      <c r="C64" s="376" t="s">
        <v>834</v>
      </c>
      <c r="D64" s="200"/>
      <c r="E64" s="200"/>
      <c r="F64" s="200"/>
      <c r="G64" s="349">
        <f>IF(G61&gt;=0,G62,G63)</f>
        <v>0</v>
      </c>
      <c r="H64" s="349">
        <f t="shared" ref="H64:N64" si="20">IF(H61&gt;=0,H62,H63)</f>
        <v>0</v>
      </c>
      <c r="I64" s="349">
        <f t="shared" si="20"/>
        <v>0</v>
      </c>
      <c r="J64" s="349">
        <f t="shared" si="20"/>
        <v>0</v>
      </c>
      <c r="K64" s="349">
        <f t="shared" si="20"/>
        <v>0</v>
      </c>
      <c r="L64" s="349">
        <f t="shared" si="20"/>
        <v>0</v>
      </c>
      <c r="M64" s="349">
        <f t="shared" si="20"/>
        <v>0</v>
      </c>
      <c r="N64" s="349">
        <f t="shared" si="20"/>
        <v>0</v>
      </c>
      <c r="O64" s="41"/>
      <c r="P64" s="42"/>
      <c r="Q64" s="37"/>
      <c r="R64" s="37"/>
      <c r="S64" s="305"/>
    </row>
    <row r="65" spans="1:19" ht="12.95" customHeight="1">
      <c r="A65" s="472"/>
      <c r="B65" s="200"/>
      <c r="C65" s="200"/>
      <c r="D65" s="200"/>
      <c r="E65" s="200"/>
      <c r="F65" s="200"/>
      <c r="G65" s="200"/>
      <c r="H65" s="200"/>
      <c r="I65" s="200"/>
      <c r="J65" s="200"/>
      <c r="K65" s="200"/>
      <c r="L65" s="200"/>
      <c r="M65" s="200"/>
      <c r="N65" s="200"/>
      <c r="O65" s="41"/>
      <c r="P65" s="37"/>
      <c r="Q65" s="37"/>
      <c r="R65" s="37"/>
      <c r="S65" s="305"/>
    </row>
    <row r="66" spans="1:19" ht="12.95" customHeight="1">
      <c r="A66" s="472"/>
      <c r="B66" s="200"/>
      <c r="C66" s="200"/>
      <c r="D66" s="200"/>
      <c r="E66" s="200"/>
      <c r="F66" s="200"/>
      <c r="G66" s="200"/>
      <c r="H66" s="200"/>
      <c r="I66" s="200"/>
      <c r="J66" s="200"/>
      <c r="K66" s="200"/>
      <c r="L66" s="200"/>
      <c r="M66" s="200"/>
      <c r="N66" s="200"/>
      <c r="O66" s="41"/>
      <c r="P66" s="37"/>
      <c r="Q66" s="37"/>
      <c r="R66" s="37"/>
      <c r="S66" s="305"/>
    </row>
    <row r="67" spans="1:19" ht="19.5" customHeight="1">
      <c r="A67" s="472"/>
      <c r="B67" s="200"/>
      <c r="C67" s="200"/>
      <c r="D67" s="200"/>
      <c r="E67" s="200"/>
      <c r="F67" s="200"/>
      <c r="G67" s="461" t="s">
        <v>771</v>
      </c>
      <c r="H67" s="200"/>
      <c r="I67" s="200"/>
      <c r="J67" s="200"/>
      <c r="K67" s="200"/>
      <c r="L67" s="200"/>
      <c r="M67" s="200"/>
      <c r="N67" s="200"/>
      <c r="O67" s="41"/>
      <c r="P67" s="37"/>
      <c r="Q67" s="37"/>
      <c r="R67" s="37"/>
      <c r="S67" s="305"/>
    </row>
    <row r="68" spans="1:19" ht="12.95" customHeight="1">
      <c r="A68" s="477" t="s">
        <v>482</v>
      </c>
      <c r="B68" s="200" t="s">
        <v>105</v>
      </c>
      <c r="C68" s="200" t="s">
        <v>826</v>
      </c>
      <c r="D68" s="200"/>
      <c r="E68" s="200"/>
      <c r="F68" s="200"/>
      <c r="G68" s="392">
        <f>input!G205</f>
        <v>0</v>
      </c>
      <c r="H68" s="392">
        <f>input!H205</f>
        <v>0</v>
      </c>
      <c r="I68" s="392">
        <f>input!I205</f>
        <v>0</v>
      </c>
      <c r="J68" s="392">
        <f>input!J205</f>
        <v>0</v>
      </c>
      <c r="K68" s="392">
        <f>input!K205</f>
        <v>0</v>
      </c>
      <c r="L68" s="392">
        <f>input!L205</f>
        <v>0</v>
      </c>
      <c r="M68" s="392">
        <f>input!M205</f>
        <v>0</v>
      </c>
      <c r="N68" s="392">
        <f>input!N205</f>
        <v>0</v>
      </c>
      <c r="O68" s="41"/>
      <c r="P68" s="37"/>
      <c r="Q68" s="37"/>
      <c r="R68" s="37"/>
      <c r="S68" s="305"/>
    </row>
    <row r="69" spans="1:19" ht="12.95" customHeight="1">
      <c r="A69" s="477" t="s">
        <v>201</v>
      </c>
      <c r="B69" s="200" t="s">
        <v>113</v>
      </c>
      <c r="C69" s="200" t="s">
        <v>827</v>
      </c>
      <c r="D69" s="200"/>
      <c r="E69" s="200"/>
      <c r="F69" s="200"/>
      <c r="G69" s="393">
        <f>'Licence condition values'!G177</f>
        <v>8.81</v>
      </c>
      <c r="H69" s="393">
        <f>'Licence condition values'!H177</f>
        <v>8.81</v>
      </c>
      <c r="I69" s="393">
        <f>'Licence condition values'!I177</f>
        <v>8.81</v>
      </c>
      <c r="J69" s="393">
        <f>'Licence condition values'!J177</f>
        <v>8.81</v>
      </c>
      <c r="K69" s="393">
        <f>'Licence condition values'!K177</f>
        <v>8.81</v>
      </c>
      <c r="L69" s="393">
        <f>'Licence condition values'!L177</f>
        <v>8.81</v>
      </c>
      <c r="M69" s="393">
        <f>'Licence condition values'!M177</f>
        <v>8.81</v>
      </c>
      <c r="N69" s="393">
        <f>'Licence condition values'!N177</f>
        <v>8.81</v>
      </c>
      <c r="O69" s="41"/>
      <c r="P69" s="42"/>
      <c r="Q69" s="37"/>
      <c r="R69" s="37"/>
      <c r="S69" s="305"/>
    </row>
    <row r="70" spans="1:19" ht="12.95" customHeight="1">
      <c r="A70" s="477" t="s">
        <v>181</v>
      </c>
      <c r="B70" s="200" t="s">
        <v>106</v>
      </c>
      <c r="C70" s="200" t="s">
        <v>826</v>
      </c>
      <c r="D70" s="200"/>
      <c r="E70" s="200"/>
      <c r="F70" s="200"/>
      <c r="G70" s="349">
        <f>G68-G69</f>
        <v>-8.81</v>
      </c>
      <c r="H70" s="349">
        <f t="shared" ref="H70:N70" si="21">H68-H69</f>
        <v>-8.81</v>
      </c>
      <c r="I70" s="349">
        <f t="shared" si="21"/>
        <v>-8.81</v>
      </c>
      <c r="J70" s="349">
        <f t="shared" si="21"/>
        <v>-8.81</v>
      </c>
      <c r="K70" s="349">
        <f t="shared" si="21"/>
        <v>-8.81</v>
      </c>
      <c r="L70" s="349">
        <f t="shared" si="21"/>
        <v>-8.81</v>
      </c>
      <c r="M70" s="349">
        <f t="shared" si="21"/>
        <v>-8.81</v>
      </c>
      <c r="N70" s="349">
        <f t="shared" si="21"/>
        <v>-8.81</v>
      </c>
      <c r="O70" s="41"/>
      <c r="P70" s="42"/>
      <c r="Q70" s="37"/>
      <c r="R70" s="37"/>
      <c r="S70" s="305"/>
    </row>
    <row r="71" spans="1:19" ht="12.95" customHeight="1">
      <c r="A71" s="472"/>
      <c r="B71" s="200"/>
      <c r="C71" s="200"/>
      <c r="D71" s="200"/>
      <c r="E71" s="200"/>
      <c r="F71" s="200"/>
      <c r="G71" s="200"/>
      <c r="H71" s="200"/>
      <c r="I71" s="200"/>
      <c r="J71" s="200"/>
      <c r="K71" s="200"/>
      <c r="L71" s="200"/>
      <c r="M71" s="200"/>
      <c r="N71" s="200"/>
      <c r="O71" s="41"/>
      <c r="P71" s="37"/>
      <c r="Q71" s="37"/>
      <c r="R71" s="37"/>
      <c r="S71" s="305"/>
    </row>
    <row r="72" spans="1:19" ht="12.95" customHeight="1">
      <c r="A72" s="472"/>
      <c r="B72" s="200"/>
      <c r="C72" s="200"/>
      <c r="D72" s="200"/>
      <c r="E72" s="200"/>
      <c r="F72" s="200"/>
      <c r="G72" s="200"/>
      <c r="H72" s="200"/>
      <c r="I72" s="200"/>
      <c r="J72" s="200"/>
      <c r="K72" s="200"/>
      <c r="L72" s="200"/>
      <c r="M72" s="200"/>
      <c r="N72" s="200"/>
      <c r="O72" s="41"/>
      <c r="P72" s="37"/>
      <c r="Q72" s="37"/>
      <c r="R72" s="37"/>
      <c r="S72" s="305"/>
    </row>
    <row r="73" spans="1:19" ht="12.95" customHeight="1">
      <c r="A73" s="472"/>
      <c r="B73" s="200"/>
      <c r="C73" s="200"/>
      <c r="D73" s="200"/>
      <c r="E73" s="200"/>
      <c r="F73" s="200"/>
      <c r="G73" s="200"/>
      <c r="H73" s="200"/>
      <c r="I73" s="200"/>
      <c r="J73" s="200"/>
      <c r="K73" s="200"/>
      <c r="L73" s="200"/>
      <c r="M73" s="200"/>
      <c r="N73" s="200"/>
      <c r="O73" s="41"/>
      <c r="P73" s="37"/>
      <c r="Q73" s="37"/>
      <c r="R73" s="37"/>
      <c r="S73" s="305"/>
    </row>
    <row r="74" spans="1:19" ht="12.95" customHeight="1">
      <c r="A74" s="472"/>
      <c r="B74" s="200"/>
      <c r="C74" s="200"/>
      <c r="D74" s="200"/>
      <c r="E74" s="200"/>
      <c r="F74" s="200"/>
      <c r="G74" s="200"/>
      <c r="H74" s="200"/>
      <c r="I74" s="200"/>
      <c r="J74" s="200"/>
      <c r="K74" s="200"/>
      <c r="L74" s="200"/>
      <c r="M74" s="200"/>
      <c r="N74" s="200"/>
      <c r="O74" s="41"/>
      <c r="P74" s="37"/>
      <c r="Q74" s="37"/>
      <c r="R74" s="37"/>
      <c r="S74" s="305"/>
    </row>
    <row r="75" spans="1:19" ht="12.95" customHeight="1">
      <c r="A75" s="477" t="s">
        <v>200</v>
      </c>
      <c r="B75" s="200" t="s">
        <v>106</v>
      </c>
      <c r="C75" s="200" t="s">
        <v>826</v>
      </c>
      <c r="D75" s="200"/>
      <c r="E75" s="200"/>
      <c r="F75" s="200"/>
      <c r="G75" s="348">
        <f>G70</f>
        <v>-8.81</v>
      </c>
      <c r="H75" s="348">
        <f t="shared" ref="H75:N75" si="22">H70</f>
        <v>-8.81</v>
      </c>
      <c r="I75" s="348">
        <f t="shared" si="22"/>
        <v>-8.81</v>
      </c>
      <c r="J75" s="348">
        <f t="shared" si="22"/>
        <v>-8.81</v>
      </c>
      <c r="K75" s="348">
        <f t="shared" si="22"/>
        <v>-8.81</v>
      </c>
      <c r="L75" s="348">
        <f t="shared" si="22"/>
        <v>-8.81</v>
      </c>
      <c r="M75" s="348">
        <f t="shared" si="22"/>
        <v>-8.81</v>
      </c>
      <c r="N75" s="348">
        <f t="shared" si="22"/>
        <v>-8.81</v>
      </c>
      <c r="O75" s="41"/>
      <c r="P75" s="37"/>
      <c r="Q75" s="37"/>
      <c r="R75" s="37"/>
      <c r="S75" s="305"/>
    </row>
    <row r="76" spans="1:19" ht="12.95" customHeight="1">
      <c r="A76" s="477" t="s">
        <v>116</v>
      </c>
      <c r="B76" s="200" t="s">
        <v>114</v>
      </c>
      <c r="C76" s="200" t="s">
        <v>827</v>
      </c>
      <c r="D76" s="200"/>
      <c r="E76" s="200"/>
      <c r="F76" s="200"/>
      <c r="G76" s="360">
        <f>'Licence condition values'!G178</f>
        <v>9</v>
      </c>
      <c r="H76" s="360">
        <f>'Licence condition values'!H178</f>
        <v>9</v>
      </c>
      <c r="I76" s="360">
        <f>'Licence condition values'!I178</f>
        <v>9</v>
      </c>
      <c r="J76" s="360">
        <f>'Licence condition values'!J178</f>
        <v>9</v>
      </c>
      <c r="K76" s="360">
        <f>'Licence condition values'!K178</f>
        <v>9</v>
      </c>
      <c r="L76" s="360">
        <f>'Licence condition values'!L178</f>
        <v>9</v>
      </c>
      <c r="M76" s="360">
        <f>'Licence condition values'!M178</f>
        <v>9</v>
      </c>
      <c r="N76" s="360">
        <f>'Licence condition values'!N178</f>
        <v>9</v>
      </c>
      <c r="O76" s="41"/>
      <c r="P76" s="42"/>
      <c r="Q76" s="37"/>
      <c r="R76" s="37"/>
      <c r="S76" s="305"/>
    </row>
    <row r="77" spans="1:19" ht="12.95" customHeight="1">
      <c r="A77" s="472" t="s">
        <v>117</v>
      </c>
      <c r="B77" s="200" t="s">
        <v>113</v>
      </c>
      <c r="C77" s="200" t="s">
        <v>827</v>
      </c>
      <c r="D77" s="200"/>
      <c r="E77" s="200"/>
      <c r="F77" s="200"/>
      <c r="G77" s="395">
        <f>G69</f>
        <v>8.81</v>
      </c>
      <c r="H77" s="395">
        <f t="shared" ref="H77:N77" si="23">H69</f>
        <v>8.81</v>
      </c>
      <c r="I77" s="395">
        <f t="shared" si="23"/>
        <v>8.81</v>
      </c>
      <c r="J77" s="395">
        <f t="shared" si="23"/>
        <v>8.81</v>
      </c>
      <c r="K77" s="395">
        <f t="shared" si="23"/>
        <v>8.81</v>
      </c>
      <c r="L77" s="395">
        <f t="shared" si="23"/>
        <v>8.81</v>
      </c>
      <c r="M77" s="395">
        <f t="shared" si="23"/>
        <v>8.81</v>
      </c>
      <c r="N77" s="395">
        <f t="shared" si="23"/>
        <v>8.81</v>
      </c>
      <c r="O77" s="41"/>
      <c r="P77" s="37"/>
      <c r="Q77" s="37"/>
      <c r="R77" s="37"/>
      <c r="S77" s="305"/>
    </row>
    <row r="78" spans="1:19" ht="12.95" customHeight="1">
      <c r="A78" s="477" t="s">
        <v>196</v>
      </c>
      <c r="B78" s="200" t="s">
        <v>115</v>
      </c>
      <c r="C78" s="376" t="s">
        <v>834</v>
      </c>
      <c r="D78" s="200"/>
      <c r="E78" s="200"/>
      <c r="F78" s="200"/>
      <c r="G78" s="348">
        <f>0.17%*BR!G14</f>
        <v>0</v>
      </c>
      <c r="H78" s="348">
        <f>0.17%*BR!H14</f>
        <v>0</v>
      </c>
      <c r="I78" s="348">
        <f>0.17%*BR!I14</f>
        <v>0</v>
      </c>
      <c r="J78" s="348">
        <f>0.17%*BR!J14</f>
        <v>0</v>
      </c>
      <c r="K78" s="348">
        <f>0.17%*BR!K14</f>
        <v>0</v>
      </c>
      <c r="L78" s="348">
        <f>0.17%*BR!L14</f>
        <v>0</v>
      </c>
      <c r="M78" s="348">
        <f>0.17%*BR!M14</f>
        <v>0</v>
      </c>
      <c r="N78" s="348">
        <f>0.17%*BR!N14</f>
        <v>0</v>
      </c>
      <c r="O78" s="41"/>
      <c r="P78" s="37"/>
      <c r="Q78" s="37"/>
      <c r="R78" s="37"/>
      <c r="S78" s="305"/>
    </row>
    <row r="79" spans="1:19" ht="12.95" customHeight="1">
      <c r="A79" s="476" t="s">
        <v>177</v>
      </c>
      <c r="B79" s="200" t="s">
        <v>107</v>
      </c>
      <c r="C79" s="376" t="s">
        <v>834</v>
      </c>
      <c r="D79" s="200"/>
      <c r="E79" s="200"/>
      <c r="F79" s="200"/>
      <c r="G79" s="349">
        <f>IFERROR(MIN((G75/(G76-G77)*G78),G78),0)</f>
        <v>0</v>
      </c>
      <c r="H79" s="349">
        <f t="shared" ref="H79:N79" si="24">IFERROR(MIN((H75/(H76-H77)*H78),H78),0)</f>
        <v>0</v>
      </c>
      <c r="I79" s="349">
        <f t="shared" si="24"/>
        <v>0</v>
      </c>
      <c r="J79" s="349">
        <f t="shared" si="24"/>
        <v>0</v>
      </c>
      <c r="K79" s="349">
        <f t="shared" si="24"/>
        <v>0</v>
      </c>
      <c r="L79" s="349">
        <f t="shared" si="24"/>
        <v>0</v>
      </c>
      <c r="M79" s="349">
        <f t="shared" si="24"/>
        <v>0</v>
      </c>
      <c r="N79" s="349">
        <f t="shared" si="24"/>
        <v>0</v>
      </c>
      <c r="O79" s="41"/>
      <c r="P79" s="42"/>
      <c r="Q79" s="37"/>
      <c r="R79" s="37"/>
      <c r="S79" s="305"/>
    </row>
    <row r="80" spans="1:19" ht="12.95" customHeight="1">
      <c r="A80" s="472"/>
      <c r="B80" s="200"/>
      <c r="C80" s="200"/>
      <c r="D80" s="200"/>
      <c r="E80" s="200"/>
      <c r="F80" s="200"/>
      <c r="G80" s="200"/>
      <c r="H80" s="200"/>
      <c r="I80" s="200"/>
      <c r="J80" s="200"/>
      <c r="K80" s="200"/>
      <c r="L80" s="200"/>
      <c r="M80" s="200"/>
      <c r="N80" s="200"/>
      <c r="O80" s="41"/>
      <c r="P80" s="37"/>
      <c r="Q80" s="37"/>
      <c r="R80" s="37"/>
      <c r="S80" s="305"/>
    </row>
    <row r="81" spans="1:19" ht="12.95" customHeight="1">
      <c r="A81" s="472"/>
      <c r="B81" s="200"/>
      <c r="C81" s="200"/>
      <c r="D81" s="200"/>
      <c r="E81" s="200"/>
      <c r="F81" s="200"/>
      <c r="G81" s="200"/>
      <c r="H81" s="200"/>
      <c r="I81" s="200"/>
      <c r="J81" s="200"/>
      <c r="K81" s="200"/>
      <c r="L81" s="200"/>
      <c r="M81" s="200"/>
      <c r="N81" s="200"/>
      <c r="O81" s="41"/>
      <c r="P81" s="37"/>
      <c r="Q81" s="37"/>
      <c r="R81" s="37"/>
      <c r="S81" s="305"/>
    </row>
    <row r="82" spans="1:19" ht="12.95" customHeight="1">
      <c r="A82" s="472"/>
      <c r="B82" s="200"/>
      <c r="C82" s="200"/>
      <c r="D82" s="200"/>
      <c r="E82" s="200"/>
      <c r="F82" s="200"/>
      <c r="G82" s="200"/>
      <c r="H82" s="200"/>
      <c r="I82" s="200"/>
      <c r="J82" s="200"/>
      <c r="K82" s="200"/>
      <c r="L82" s="200"/>
      <c r="M82" s="200"/>
      <c r="N82" s="200"/>
      <c r="O82" s="41"/>
      <c r="P82" s="37"/>
      <c r="Q82" s="37"/>
      <c r="R82" s="37"/>
      <c r="S82" s="305"/>
    </row>
    <row r="83" spans="1:19" ht="12.95" customHeight="1">
      <c r="A83" s="472" t="s">
        <v>117</v>
      </c>
      <c r="B83" s="200" t="s">
        <v>106</v>
      </c>
      <c r="C83" s="200" t="s">
        <v>826</v>
      </c>
      <c r="D83" s="200"/>
      <c r="E83" s="200"/>
      <c r="F83" s="200"/>
      <c r="G83" s="348">
        <f>G70</f>
        <v>-8.81</v>
      </c>
      <c r="H83" s="348">
        <f t="shared" ref="H83:N83" si="25">H70</f>
        <v>-8.81</v>
      </c>
      <c r="I83" s="348">
        <f t="shared" si="25"/>
        <v>-8.81</v>
      </c>
      <c r="J83" s="348">
        <f t="shared" si="25"/>
        <v>-8.81</v>
      </c>
      <c r="K83" s="348">
        <f t="shared" si="25"/>
        <v>-8.81</v>
      </c>
      <c r="L83" s="348">
        <f t="shared" si="25"/>
        <v>-8.81</v>
      </c>
      <c r="M83" s="348">
        <f t="shared" si="25"/>
        <v>-8.81</v>
      </c>
      <c r="N83" s="348">
        <f t="shared" si="25"/>
        <v>-8.81</v>
      </c>
      <c r="O83" s="41"/>
      <c r="P83" s="37"/>
      <c r="Q83" s="37"/>
      <c r="R83" s="37"/>
      <c r="S83" s="305"/>
    </row>
    <row r="84" spans="1:19" ht="12.95" customHeight="1">
      <c r="A84" s="477" t="s">
        <v>202</v>
      </c>
      <c r="B84" s="200" t="s">
        <v>118</v>
      </c>
      <c r="C84" s="200" t="s">
        <v>827</v>
      </c>
      <c r="D84" s="200"/>
      <c r="E84" s="200"/>
      <c r="F84" s="200"/>
      <c r="G84" s="360">
        <f>'Licence condition values'!G179</f>
        <v>8</v>
      </c>
      <c r="H84" s="360">
        <f>'Licence condition values'!H179</f>
        <v>8</v>
      </c>
      <c r="I84" s="360">
        <f>'Licence condition values'!I179</f>
        <v>8</v>
      </c>
      <c r="J84" s="360">
        <f>'Licence condition values'!J179</f>
        <v>8</v>
      </c>
      <c r="K84" s="360">
        <f>'Licence condition values'!K179</f>
        <v>8</v>
      </c>
      <c r="L84" s="360">
        <f>'Licence condition values'!L179</f>
        <v>8</v>
      </c>
      <c r="M84" s="360">
        <f>'Licence condition values'!M179</f>
        <v>8</v>
      </c>
      <c r="N84" s="360">
        <f>'Licence condition values'!N179</f>
        <v>8</v>
      </c>
      <c r="O84" s="41"/>
      <c r="P84" s="42"/>
      <c r="Q84" s="37"/>
      <c r="R84" s="37"/>
      <c r="S84" s="305"/>
    </row>
    <row r="85" spans="1:19" ht="12.95" customHeight="1">
      <c r="A85" s="472" t="s">
        <v>117</v>
      </c>
      <c r="B85" s="200" t="s">
        <v>113</v>
      </c>
      <c r="C85" s="200" t="s">
        <v>827</v>
      </c>
      <c r="D85" s="200"/>
      <c r="E85" s="200"/>
      <c r="F85" s="200"/>
      <c r="G85" s="395">
        <f>G69</f>
        <v>8.81</v>
      </c>
      <c r="H85" s="395">
        <f t="shared" ref="H85:N85" si="26">H69</f>
        <v>8.81</v>
      </c>
      <c r="I85" s="395">
        <f t="shared" si="26"/>
        <v>8.81</v>
      </c>
      <c r="J85" s="395">
        <f t="shared" si="26"/>
        <v>8.81</v>
      </c>
      <c r="K85" s="395">
        <f t="shared" si="26"/>
        <v>8.81</v>
      </c>
      <c r="L85" s="395">
        <f t="shared" si="26"/>
        <v>8.81</v>
      </c>
      <c r="M85" s="395">
        <f t="shared" si="26"/>
        <v>8.81</v>
      </c>
      <c r="N85" s="395">
        <f t="shared" si="26"/>
        <v>8.81</v>
      </c>
      <c r="O85" s="41"/>
      <c r="P85" s="37"/>
      <c r="Q85" s="37"/>
      <c r="R85" s="37"/>
      <c r="S85" s="305"/>
    </row>
    <row r="86" spans="1:19" ht="12.95" customHeight="1">
      <c r="A86" s="476" t="s">
        <v>218</v>
      </c>
      <c r="B86" s="200" t="s">
        <v>111</v>
      </c>
      <c r="C86" s="376" t="s">
        <v>834</v>
      </c>
      <c r="D86" s="200"/>
      <c r="E86" s="200"/>
      <c r="F86" s="200"/>
      <c r="G86" s="348">
        <f>0.17%*-(BR!G14)</f>
        <v>0</v>
      </c>
      <c r="H86" s="348">
        <f>0.17%*-(BR!H14)</f>
        <v>0</v>
      </c>
      <c r="I86" s="348">
        <f>0.17%*-(BR!I14)</f>
        <v>0</v>
      </c>
      <c r="J86" s="348">
        <f>0.17%*-(BR!J14)</f>
        <v>0</v>
      </c>
      <c r="K86" s="348">
        <f>0.17%*-(BR!K14)</f>
        <v>0</v>
      </c>
      <c r="L86" s="348">
        <f>0.17%*-(BR!L14)</f>
        <v>0</v>
      </c>
      <c r="M86" s="348">
        <f>0.17%*-(BR!M14)</f>
        <v>0</v>
      </c>
      <c r="N86" s="348">
        <f>0.17%*-(BR!N14)</f>
        <v>0</v>
      </c>
      <c r="O86" s="41"/>
      <c r="P86" s="37"/>
      <c r="Q86" s="37"/>
      <c r="R86" s="37"/>
      <c r="S86" s="305"/>
    </row>
    <row r="87" spans="1:19" ht="12.95" customHeight="1">
      <c r="A87" s="472" t="s">
        <v>117</v>
      </c>
      <c r="B87" s="200" t="s">
        <v>108</v>
      </c>
      <c r="C87" s="376" t="s">
        <v>834</v>
      </c>
      <c r="D87" s="200"/>
      <c r="E87" s="200"/>
      <c r="F87" s="200"/>
      <c r="G87" s="349">
        <f>IFERROR(MAX((G83/(G84-G85)*G86),G86),0)</f>
        <v>0</v>
      </c>
      <c r="H87" s="349">
        <f t="shared" ref="H87:N87" si="27">IFERROR(MAX((H83/(H84-H85)*H86),H86),0)</f>
        <v>0</v>
      </c>
      <c r="I87" s="349">
        <f t="shared" si="27"/>
        <v>0</v>
      </c>
      <c r="J87" s="349">
        <f t="shared" si="27"/>
        <v>0</v>
      </c>
      <c r="K87" s="349">
        <f t="shared" si="27"/>
        <v>0</v>
      </c>
      <c r="L87" s="349">
        <f t="shared" si="27"/>
        <v>0</v>
      </c>
      <c r="M87" s="349">
        <f t="shared" si="27"/>
        <v>0</v>
      </c>
      <c r="N87" s="349">
        <f t="shared" si="27"/>
        <v>0</v>
      </c>
      <c r="O87" s="41"/>
      <c r="P87" s="42"/>
      <c r="Q87" s="37"/>
      <c r="R87" s="37"/>
      <c r="S87" s="305"/>
    </row>
    <row r="88" spans="1:19" ht="12.95" customHeight="1">
      <c r="A88" s="472"/>
      <c r="B88" s="200"/>
      <c r="C88" s="200"/>
      <c r="D88" s="200"/>
      <c r="E88" s="200"/>
      <c r="F88" s="200"/>
      <c r="G88" s="200"/>
      <c r="H88" s="200"/>
      <c r="I88" s="200"/>
      <c r="J88" s="200"/>
      <c r="K88" s="200"/>
      <c r="L88" s="200"/>
      <c r="M88" s="200"/>
      <c r="N88" s="200"/>
      <c r="O88" s="41"/>
      <c r="P88" s="37"/>
      <c r="Q88" s="37"/>
      <c r="R88" s="37"/>
      <c r="S88" s="305"/>
    </row>
    <row r="89" spans="1:19" ht="12.95" customHeight="1">
      <c r="A89" s="472"/>
      <c r="B89" s="200"/>
      <c r="C89" s="200"/>
      <c r="D89" s="200"/>
      <c r="E89" s="200"/>
      <c r="F89" s="200"/>
      <c r="G89" s="200"/>
      <c r="H89" s="200"/>
      <c r="I89" s="200"/>
      <c r="J89" s="200"/>
      <c r="K89" s="200"/>
      <c r="L89" s="200"/>
      <c r="M89" s="200"/>
      <c r="N89" s="200"/>
      <c r="O89" s="41"/>
      <c r="P89" s="37"/>
      <c r="Q89" s="37"/>
      <c r="R89" s="37"/>
      <c r="S89" s="305"/>
    </row>
    <row r="90" spans="1:19" ht="12.95" customHeight="1">
      <c r="A90" s="472"/>
      <c r="B90" s="200"/>
      <c r="C90" s="200"/>
      <c r="D90" s="200"/>
      <c r="E90" s="200"/>
      <c r="F90" s="200"/>
      <c r="G90" s="200"/>
      <c r="H90" s="200"/>
      <c r="I90" s="200"/>
      <c r="J90" s="200"/>
      <c r="K90" s="200"/>
      <c r="L90" s="200"/>
      <c r="M90" s="200"/>
      <c r="N90" s="200"/>
      <c r="O90" s="41"/>
      <c r="P90" s="37"/>
      <c r="Q90" s="37"/>
      <c r="R90" s="37"/>
      <c r="S90" s="305"/>
    </row>
    <row r="91" spans="1:19" ht="12.95" customHeight="1">
      <c r="A91" s="477" t="s">
        <v>124</v>
      </c>
      <c r="B91" s="200" t="s">
        <v>119</v>
      </c>
      <c r="C91" s="200" t="s">
        <v>826</v>
      </c>
      <c r="D91" s="200"/>
      <c r="E91" s="200"/>
      <c r="F91" s="200"/>
      <c r="G91" s="395">
        <f>G100</f>
        <v>-8.0399999999999991</v>
      </c>
      <c r="H91" s="395">
        <f t="shared" ref="H91:N91" si="28">H100</f>
        <v>-8.0399999999999991</v>
      </c>
      <c r="I91" s="395">
        <f t="shared" si="28"/>
        <v>-8.0399999999999991</v>
      </c>
      <c r="J91" s="395">
        <f t="shared" si="28"/>
        <v>-8.0399999999999991</v>
      </c>
      <c r="K91" s="395">
        <f t="shared" si="28"/>
        <v>-8.0399999999999991</v>
      </c>
      <c r="L91" s="395">
        <f t="shared" si="28"/>
        <v>-8.0399999999999991</v>
      </c>
      <c r="M91" s="395">
        <f t="shared" si="28"/>
        <v>-8.0399999999999991</v>
      </c>
      <c r="N91" s="395">
        <f t="shared" si="28"/>
        <v>-8.0399999999999991</v>
      </c>
      <c r="O91" s="41"/>
      <c r="P91" s="37"/>
      <c r="Q91" s="37"/>
      <c r="R91" s="37"/>
      <c r="S91" s="305"/>
    </row>
    <row r="92" spans="1:19" ht="12.95" customHeight="1">
      <c r="A92" s="477" t="s">
        <v>125</v>
      </c>
      <c r="B92" s="200" t="s">
        <v>120</v>
      </c>
      <c r="C92" s="376" t="s">
        <v>834</v>
      </c>
      <c r="D92" s="200"/>
      <c r="E92" s="200"/>
      <c r="F92" s="200"/>
      <c r="G92" s="348">
        <f>G109</f>
        <v>0</v>
      </c>
      <c r="H92" s="348">
        <f t="shared" ref="H92:N92" si="29">H109</f>
        <v>0</v>
      </c>
      <c r="I92" s="348">
        <f t="shared" si="29"/>
        <v>0</v>
      </c>
      <c r="J92" s="348">
        <f t="shared" si="29"/>
        <v>0</v>
      </c>
      <c r="K92" s="348">
        <f t="shared" si="29"/>
        <v>0</v>
      </c>
      <c r="L92" s="348">
        <f t="shared" si="29"/>
        <v>0</v>
      </c>
      <c r="M92" s="348">
        <f t="shared" si="29"/>
        <v>0</v>
      </c>
      <c r="N92" s="348">
        <f t="shared" si="29"/>
        <v>0</v>
      </c>
      <c r="O92" s="41"/>
      <c r="P92" s="37"/>
      <c r="Q92" s="37"/>
      <c r="R92" s="37"/>
      <c r="S92" s="305"/>
    </row>
    <row r="93" spans="1:19" ht="12.95" customHeight="1">
      <c r="A93" s="477" t="s">
        <v>207</v>
      </c>
      <c r="B93" s="200" t="s">
        <v>121</v>
      </c>
      <c r="C93" s="376" t="s">
        <v>834</v>
      </c>
      <c r="D93" s="200"/>
      <c r="E93" s="200"/>
      <c r="F93" s="200"/>
      <c r="G93" s="348">
        <f>G119</f>
        <v>0</v>
      </c>
      <c r="H93" s="348">
        <f t="shared" ref="H93:N93" si="30">H119</f>
        <v>0</v>
      </c>
      <c r="I93" s="348">
        <f t="shared" si="30"/>
        <v>0</v>
      </c>
      <c r="J93" s="348">
        <f t="shared" si="30"/>
        <v>0</v>
      </c>
      <c r="K93" s="348">
        <f t="shared" si="30"/>
        <v>0</v>
      </c>
      <c r="L93" s="348">
        <f t="shared" si="30"/>
        <v>0</v>
      </c>
      <c r="M93" s="348">
        <f t="shared" si="30"/>
        <v>0</v>
      </c>
      <c r="N93" s="348">
        <f t="shared" si="30"/>
        <v>0</v>
      </c>
      <c r="O93" s="41"/>
      <c r="P93" s="37"/>
      <c r="Q93" s="37"/>
      <c r="R93" s="37"/>
      <c r="S93" s="305"/>
    </row>
    <row r="94" spans="1:19" ht="59.25" customHeight="1">
      <c r="A94" s="477" t="s">
        <v>825</v>
      </c>
      <c r="B94" s="200" t="s">
        <v>94</v>
      </c>
      <c r="C94" s="376" t="s">
        <v>834</v>
      </c>
      <c r="D94" s="200"/>
      <c r="E94" s="200"/>
      <c r="F94" s="200"/>
      <c r="G94" s="349">
        <f>IF(G91&gt;=0,G92,G93)</f>
        <v>0</v>
      </c>
      <c r="H94" s="349">
        <f t="shared" ref="H94:N94" si="31">IF(H91&gt;=0,H92,H93)</f>
        <v>0</v>
      </c>
      <c r="I94" s="349">
        <f t="shared" si="31"/>
        <v>0</v>
      </c>
      <c r="J94" s="349">
        <f t="shared" si="31"/>
        <v>0</v>
      </c>
      <c r="K94" s="349">
        <f t="shared" si="31"/>
        <v>0</v>
      </c>
      <c r="L94" s="349">
        <f t="shared" si="31"/>
        <v>0</v>
      </c>
      <c r="M94" s="349">
        <f t="shared" si="31"/>
        <v>0</v>
      </c>
      <c r="N94" s="349">
        <f t="shared" si="31"/>
        <v>0</v>
      </c>
      <c r="O94" s="41"/>
      <c r="P94" s="42"/>
      <c r="Q94" s="37"/>
      <c r="R94" s="37"/>
      <c r="S94" s="305"/>
    </row>
    <row r="95" spans="1:19" ht="12.95" customHeight="1">
      <c r="A95" s="472"/>
      <c r="B95" s="200"/>
      <c r="C95" s="200"/>
      <c r="D95" s="200"/>
      <c r="E95" s="200"/>
      <c r="F95" s="200"/>
      <c r="G95" s="200"/>
      <c r="H95" s="200"/>
      <c r="I95" s="200"/>
      <c r="J95" s="200"/>
      <c r="K95" s="200"/>
      <c r="L95" s="200"/>
      <c r="M95" s="200"/>
      <c r="N95" s="200"/>
      <c r="O95" s="41"/>
      <c r="P95" s="37"/>
      <c r="Q95" s="37"/>
      <c r="R95" s="37"/>
      <c r="S95" s="305"/>
    </row>
    <row r="96" spans="1:19" ht="12.95" customHeight="1">
      <c r="A96" s="472"/>
      <c r="B96" s="200"/>
      <c r="C96" s="200"/>
      <c r="D96" s="200"/>
      <c r="E96" s="200"/>
      <c r="F96" s="200"/>
      <c r="G96" s="461" t="s">
        <v>772</v>
      </c>
      <c r="H96" s="200"/>
      <c r="I96" s="200"/>
      <c r="J96" s="200"/>
      <c r="K96" s="200"/>
      <c r="L96" s="200"/>
      <c r="M96" s="200"/>
      <c r="N96" s="200"/>
      <c r="O96" s="41"/>
      <c r="P96" s="37"/>
      <c r="Q96" s="37"/>
      <c r="R96" s="37"/>
      <c r="S96" s="305"/>
    </row>
    <row r="97" spans="1:19" ht="12.95" customHeight="1">
      <c r="A97" s="472"/>
      <c r="B97" s="200"/>
      <c r="C97" s="200"/>
      <c r="D97" s="200"/>
      <c r="E97" s="200"/>
      <c r="F97" s="200"/>
      <c r="G97" s="200"/>
      <c r="H97" s="200"/>
      <c r="I97" s="200"/>
      <c r="J97" s="200"/>
      <c r="K97" s="200"/>
      <c r="L97" s="200"/>
      <c r="M97" s="200"/>
      <c r="N97" s="200"/>
      <c r="O97" s="41"/>
      <c r="P97" s="37"/>
      <c r="Q97" s="37"/>
      <c r="R97" s="37"/>
      <c r="S97" s="305"/>
    </row>
    <row r="98" spans="1:19" ht="12.95" customHeight="1">
      <c r="A98" s="477" t="s">
        <v>481</v>
      </c>
      <c r="B98" s="200" t="s">
        <v>122</v>
      </c>
      <c r="C98" s="200" t="s">
        <v>826</v>
      </c>
      <c r="D98" s="200"/>
      <c r="E98" s="200"/>
      <c r="F98" s="200"/>
      <c r="G98" s="392">
        <f>input!G206</f>
        <v>0</v>
      </c>
      <c r="H98" s="392">
        <f>input!H206</f>
        <v>0</v>
      </c>
      <c r="I98" s="392">
        <f>input!I206</f>
        <v>0</v>
      </c>
      <c r="J98" s="392">
        <f>input!J206</f>
        <v>0</v>
      </c>
      <c r="K98" s="392">
        <f>input!K206</f>
        <v>0</v>
      </c>
      <c r="L98" s="392">
        <f>input!L206</f>
        <v>0</v>
      </c>
      <c r="M98" s="392">
        <f>input!M206</f>
        <v>0</v>
      </c>
      <c r="N98" s="392">
        <f>input!N206</f>
        <v>0</v>
      </c>
      <c r="O98" s="41"/>
      <c r="P98" s="37"/>
      <c r="Q98" s="37"/>
      <c r="R98" s="37"/>
      <c r="S98" s="305"/>
    </row>
    <row r="99" spans="1:19" ht="12.95" customHeight="1">
      <c r="A99" s="477" t="s">
        <v>205</v>
      </c>
      <c r="B99" s="200" t="s">
        <v>123</v>
      </c>
      <c r="C99" s="200" t="s">
        <v>827</v>
      </c>
      <c r="D99" s="200"/>
      <c r="E99" s="200"/>
      <c r="F99" s="200"/>
      <c r="G99" s="393">
        <f>'Licence condition values'!G180</f>
        <v>8.0399999999999991</v>
      </c>
      <c r="H99" s="393">
        <f>'Licence condition values'!H180</f>
        <v>8.0399999999999991</v>
      </c>
      <c r="I99" s="393">
        <f>'Licence condition values'!I180</f>
        <v>8.0399999999999991</v>
      </c>
      <c r="J99" s="393">
        <f>'Licence condition values'!J180</f>
        <v>8.0399999999999991</v>
      </c>
      <c r="K99" s="393">
        <f>'Licence condition values'!K180</f>
        <v>8.0399999999999991</v>
      </c>
      <c r="L99" s="393">
        <f>'Licence condition values'!L180</f>
        <v>8.0399999999999991</v>
      </c>
      <c r="M99" s="393">
        <f>'Licence condition values'!M180</f>
        <v>8.0399999999999991</v>
      </c>
      <c r="N99" s="393">
        <f>'Licence condition values'!N180</f>
        <v>8.0399999999999991</v>
      </c>
      <c r="O99" s="41"/>
      <c r="P99" s="42"/>
      <c r="Q99" s="37"/>
      <c r="R99" s="37"/>
      <c r="S99" s="305"/>
    </row>
    <row r="100" spans="1:19" ht="12.95" customHeight="1">
      <c r="A100" s="472" t="s">
        <v>117</v>
      </c>
      <c r="B100" s="200" t="s">
        <v>119</v>
      </c>
      <c r="C100" s="200" t="s">
        <v>826</v>
      </c>
      <c r="D100" s="200"/>
      <c r="E100" s="200"/>
      <c r="F100" s="200"/>
      <c r="G100" s="396">
        <f>G98-G99</f>
        <v>-8.0399999999999991</v>
      </c>
      <c r="H100" s="396">
        <f t="shared" ref="H100:N100" si="32">H98-H99</f>
        <v>-8.0399999999999991</v>
      </c>
      <c r="I100" s="396">
        <f t="shared" si="32"/>
        <v>-8.0399999999999991</v>
      </c>
      <c r="J100" s="396">
        <f t="shared" si="32"/>
        <v>-8.0399999999999991</v>
      </c>
      <c r="K100" s="396">
        <f t="shared" si="32"/>
        <v>-8.0399999999999991</v>
      </c>
      <c r="L100" s="396">
        <f t="shared" si="32"/>
        <v>-8.0399999999999991</v>
      </c>
      <c r="M100" s="396">
        <f t="shared" si="32"/>
        <v>-8.0399999999999991</v>
      </c>
      <c r="N100" s="396">
        <f t="shared" si="32"/>
        <v>-8.0399999999999991</v>
      </c>
      <c r="O100" s="41"/>
      <c r="P100" s="42"/>
      <c r="Q100" s="37"/>
      <c r="R100" s="37"/>
      <c r="S100" s="305"/>
    </row>
    <row r="101" spans="1:19" ht="12.95" customHeight="1">
      <c r="A101" s="472"/>
      <c r="B101" s="200"/>
      <c r="C101" s="200"/>
      <c r="D101" s="200"/>
      <c r="E101" s="200"/>
      <c r="F101" s="200"/>
      <c r="G101" s="200"/>
      <c r="H101" s="200"/>
      <c r="I101" s="200"/>
      <c r="J101" s="200"/>
      <c r="K101" s="200"/>
      <c r="L101" s="200"/>
      <c r="M101" s="200"/>
      <c r="N101" s="200"/>
      <c r="O101" s="41"/>
      <c r="P101" s="37"/>
      <c r="Q101" s="37"/>
      <c r="R101" s="37"/>
      <c r="S101" s="305"/>
    </row>
    <row r="102" spans="1:19" ht="12.95" customHeight="1">
      <c r="A102" s="472"/>
      <c r="B102" s="200"/>
      <c r="C102" s="200"/>
      <c r="D102" s="200"/>
      <c r="E102" s="200"/>
      <c r="F102" s="200"/>
      <c r="G102" s="200"/>
      <c r="H102" s="200"/>
      <c r="I102" s="200"/>
      <c r="J102" s="200"/>
      <c r="K102" s="200"/>
      <c r="L102" s="200"/>
      <c r="M102" s="200"/>
      <c r="N102" s="200"/>
      <c r="O102" s="41"/>
      <c r="P102" s="37"/>
      <c r="Q102" s="37"/>
      <c r="R102" s="37"/>
      <c r="S102" s="305"/>
    </row>
    <row r="103" spans="1:19" ht="12.95" customHeight="1">
      <c r="A103" s="472"/>
      <c r="B103" s="200"/>
      <c r="C103" s="200"/>
      <c r="D103" s="200"/>
      <c r="E103" s="200"/>
      <c r="F103" s="200"/>
      <c r="G103" s="200"/>
      <c r="H103" s="200"/>
      <c r="I103" s="200"/>
      <c r="J103" s="200"/>
      <c r="K103" s="200"/>
      <c r="L103" s="200"/>
      <c r="M103" s="200"/>
      <c r="N103" s="200"/>
      <c r="O103" s="41"/>
      <c r="P103" s="37"/>
      <c r="Q103" s="37"/>
      <c r="R103" s="37"/>
      <c r="S103" s="305"/>
    </row>
    <row r="104" spans="1:19" ht="12.95" customHeight="1">
      <c r="A104" s="472"/>
      <c r="B104" s="200"/>
      <c r="C104" s="200"/>
      <c r="D104" s="200"/>
      <c r="E104" s="200"/>
      <c r="F104" s="200"/>
      <c r="G104" s="200"/>
      <c r="H104" s="200"/>
      <c r="I104" s="200"/>
      <c r="J104" s="200"/>
      <c r="K104" s="200"/>
      <c r="L104" s="200"/>
      <c r="M104" s="200"/>
      <c r="N104" s="200"/>
      <c r="O104" s="41"/>
      <c r="P104" s="37"/>
      <c r="Q104" s="37"/>
      <c r="R104" s="37"/>
      <c r="S104" s="305"/>
    </row>
    <row r="105" spans="1:19" ht="12.95" customHeight="1">
      <c r="A105" s="472" t="s">
        <v>117</v>
      </c>
      <c r="B105" s="200" t="s">
        <v>119</v>
      </c>
      <c r="C105" s="200" t="s">
        <v>826</v>
      </c>
      <c r="D105" s="200"/>
      <c r="E105" s="200"/>
      <c r="F105" s="200"/>
      <c r="G105" s="395">
        <f>G100</f>
        <v>-8.0399999999999991</v>
      </c>
      <c r="H105" s="395">
        <f t="shared" ref="H105:N105" si="33">H100</f>
        <v>-8.0399999999999991</v>
      </c>
      <c r="I105" s="395">
        <f t="shared" si="33"/>
        <v>-8.0399999999999991</v>
      </c>
      <c r="J105" s="395">
        <f t="shared" si="33"/>
        <v>-8.0399999999999991</v>
      </c>
      <c r="K105" s="395">
        <f t="shared" si="33"/>
        <v>-8.0399999999999991</v>
      </c>
      <c r="L105" s="395">
        <f t="shared" si="33"/>
        <v>-8.0399999999999991</v>
      </c>
      <c r="M105" s="395">
        <f t="shared" si="33"/>
        <v>-8.0399999999999991</v>
      </c>
      <c r="N105" s="395">
        <f t="shared" si="33"/>
        <v>-8.0399999999999991</v>
      </c>
      <c r="O105" s="41"/>
      <c r="P105" s="37"/>
      <c r="Q105" s="37"/>
      <c r="R105" s="37"/>
      <c r="S105" s="305"/>
    </row>
    <row r="106" spans="1:19" ht="12.95" customHeight="1">
      <c r="A106" s="477" t="s">
        <v>204</v>
      </c>
      <c r="B106" s="200" t="s">
        <v>126</v>
      </c>
      <c r="C106" s="200" t="s">
        <v>827</v>
      </c>
      <c r="D106" s="200"/>
      <c r="E106" s="200"/>
      <c r="F106" s="200"/>
      <c r="G106" s="360">
        <f>'Licence condition values'!G181</f>
        <v>8.4</v>
      </c>
      <c r="H106" s="360">
        <f>'Licence condition values'!H181</f>
        <v>8.4</v>
      </c>
      <c r="I106" s="360">
        <f>'Licence condition values'!I181</f>
        <v>8.4</v>
      </c>
      <c r="J106" s="360">
        <f>'Licence condition values'!J181</f>
        <v>8.4</v>
      </c>
      <c r="K106" s="360">
        <f>'Licence condition values'!K181</f>
        <v>8.4</v>
      </c>
      <c r="L106" s="360">
        <f>'Licence condition values'!L181</f>
        <v>8.4</v>
      </c>
      <c r="M106" s="360">
        <f>'Licence condition values'!M181</f>
        <v>8.4</v>
      </c>
      <c r="N106" s="360">
        <f>'Licence condition values'!N181</f>
        <v>8.4</v>
      </c>
      <c r="O106" s="41"/>
      <c r="P106" s="42"/>
      <c r="Q106" s="37"/>
      <c r="R106" s="37"/>
      <c r="S106" s="305"/>
    </row>
    <row r="107" spans="1:19" ht="12.95" customHeight="1">
      <c r="A107" s="472" t="s">
        <v>117</v>
      </c>
      <c r="B107" s="200" t="s">
        <v>123</v>
      </c>
      <c r="C107" s="200" t="s">
        <v>826</v>
      </c>
      <c r="D107" s="200"/>
      <c r="E107" s="200"/>
      <c r="F107" s="200"/>
      <c r="G107" s="395">
        <f>G99</f>
        <v>8.0399999999999991</v>
      </c>
      <c r="H107" s="395">
        <f t="shared" ref="H107:N107" si="34">H99</f>
        <v>8.0399999999999991</v>
      </c>
      <c r="I107" s="395">
        <f t="shared" si="34"/>
        <v>8.0399999999999991</v>
      </c>
      <c r="J107" s="395">
        <f t="shared" si="34"/>
        <v>8.0399999999999991</v>
      </c>
      <c r="K107" s="395">
        <f t="shared" si="34"/>
        <v>8.0399999999999991</v>
      </c>
      <c r="L107" s="395">
        <f t="shared" si="34"/>
        <v>8.0399999999999991</v>
      </c>
      <c r="M107" s="395">
        <f t="shared" si="34"/>
        <v>8.0399999999999991</v>
      </c>
      <c r="N107" s="395">
        <f t="shared" si="34"/>
        <v>8.0399999999999991</v>
      </c>
      <c r="O107" s="41"/>
      <c r="P107" s="37"/>
      <c r="Q107" s="37"/>
      <c r="R107" s="37"/>
      <c r="S107" s="305"/>
    </row>
    <row r="108" spans="1:19" ht="45.75" customHeight="1">
      <c r="A108" s="477" t="s">
        <v>196</v>
      </c>
      <c r="B108" s="200" t="s">
        <v>115</v>
      </c>
      <c r="C108" s="376" t="s">
        <v>834</v>
      </c>
      <c r="D108" s="200"/>
      <c r="E108" s="200"/>
      <c r="F108" s="200"/>
      <c r="G108" s="348">
        <f>0.17%*BR!G14</f>
        <v>0</v>
      </c>
      <c r="H108" s="348">
        <f>0.17%*BR!H14</f>
        <v>0</v>
      </c>
      <c r="I108" s="348">
        <f>0.17%*BR!I14</f>
        <v>0</v>
      </c>
      <c r="J108" s="348">
        <f>0.17%*BR!J14</f>
        <v>0</v>
      </c>
      <c r="K108" s="348">
        <f>0.17%*BR!K14</f>
        <v>0</v>
      </c>
      <c r="L108" s="348">
        <f>0.17%*BR!L14</f>
        <v>0</v>
      </c>
      <c r="M108" s="348">
        <f>0.17%*BR!M14</f>
        <v>0</v>
      </c>
      <c r="N108" s="348">
        <f>0.17%*BR!N14</f>
        <v>0</v>
      </c>
      <c r="O108" s="41"/>
      <c r="P108" s="37"/>
      <c r="Q108" s="37"/>
      <c r="R108" s="37"/>
      <c r="S108" s="305"/>
    </row>
    <row r="109" spans="1:19" ht="12.95" customHeight="1">
      <c r="A109" s="472" t="s">
        <v>117</v>
      </c>
      <c r="B109" s="200" t="s">
        <v>120</v>
      </c>
      <c r="C109" s="376" t="s">
        <v>834</v>
      </c>
      <c r="D109" s="200"/>
      <c r="E109" s="200"/>
      <c r="F109" s="200"/>
      <c r="G109" s="349">
        <f>IFERROR(MIN((G105/(G106-G107)*G108),G108),0)</f>
        <v>0</v>
      </c>
      <c r="H109" s="349">
        <f t="shared" ref="H109:N109" si="35">IFERROR(MIN((H105/(H106-H107)*H108),H108),0)</f>
        <v>0</v>
      </c>
      <c r="I109" s="349">
        <f t="shared" si="35"/>
        <v>0</v>
      </c>
      <c r="J109" s="349">
        <f t="shared" si="35"/>
        <v>0</v>
      </c>
      <c r="K109" s="349">
        <f t="shared" si="35"/>
        <v>0</v>
      </c>
      <c r="L109" s="349">
        <f t="shared" si="35"/>
        <v>0</v>
      </c>
      <c r="M109" s="349">
        <f t="shared" si="35"/>
        <v>0</v>
      </c>
      <c r="N109" s="349">
        <f t="shared" si="35"/>
        <v>0</v>
      </c>
      <c r="O109" s="41"/>
      <c r="P109" s="42"/>
      <c r="Q109" s="37"/>
      <c r="R109" s="37"/>
      <c r="S109" s="305"/>
    </row>
    <row r="110" spans="1:19" ht="12.95" customHeight="1">
      <c r="A110" s="472"/>
      <c r="B110" s="200"/>
      <c r="C110" s="200"/>
      <c r="D110" s="200"/>
      <c r="E110" s="200"/>
      <c r="F110" s="200"/>
      <c r="G110" s="200"/>
      <c r="H110" s="200"/>
      <c r="I110" s="200"/>
      <c r="J110" s="200"/>
      <c r="K110" s="200"/>
      <c r="L110" s="200"/>
      <c r="M110" s="200"/>
      <c r="N110" s="200"/>
      <c r="O110" s="41"/>
      <c r="P110" s="37"/>
      <c r="Q110" s="37"/>
      <c r="R110" s="37"/>
      <c r="S110" s="305"/>
    </row>
    <row r="111" spans="1:19" ht="12.95" customHeight="1">
      <c r="A111" s="472"/>
      <c r="B111" s="200"/>
      <c r="C111" s="200"/>
      <c r="D111" s="200"/>
      <c r="E111" s="200"/>
      <c r="F111" s="200"/>
      <c r="G111" s="200"/>
      <c r="H111" s="200"/>
      <c r="I111" s="200"/>
      <c r="J111" s="200"/>
      <c r="K111" s="200"/>
      <c r="L111" s="200"/>
      <c r="M111" s="200"/>
      <c r="N111" s="200"/>
      <c r="O111" s="41"/>
      <c r="P111" s="37"/>
      <c r="Q111" s="37"/>
      <c r="R111" s="37"/>
      <c r="S111" s="305"/>
    </row>
    <row r="112" spans="1:19" ht="12.95" customHeight="1">
      <c r="A112" s="472"/>
      <c r="B112" s="200"/>
      <c r="C112" s="200"/>
      <c r="D112" s="200"/>
      <c r="E112" s="200"/>
      <c r="F112" s="200"/>
      <c r="G112" s="200"/>
      <c r="H112" s="200"/>
      <c r="I112" s="200"/>
      <c r="J112" s="200"/>
      <c r="K112" s="200"/>
      <c r="L112" s="200"/>
      <c r="M112" s="200"/>
      <c r="N112" s="200"/>
      <c r="O112" s="41"/>
      <c r="P112" s="37"/>
      <c r="Q112" s="37"/>
      <c r="R112" s="37"/>
      <c r="S112" s="305"/>
    </row>
    <row r="113" spans="1:19" ht="12.95" customHeight="1">
      <c r="A113" s="472"/>
      <c r="B113" s="200"/>
      <c r="C113" s="200"/>
      <c r="D113" s="200"/>
      <c r="E113" s="200"/>
      <c r="F113" s="200"/>
      <c r="G113" s="200"/>
      <c r="H113" s="200"/>
      <c r="I113" s="200"/>
      <c r="J113" s="200"/>
      <c r="K113" s="200"/>
      <c r="L113" s="200"/>
      <c r="M113" s="200"/>
      <c r="N113" s="200"/>
      <c r="O113" s="41"/>
      <c r="P113" s="37"/>
      <c r="Q113" s="37"/>
      <c r="R113" s="37"/>
      <c r="S113" s="305"/>
    </row>
    <row r="114" spans="1:19" ht="12.95" customHeight="1">
      <c r="A114" s="472"/>
      <c r="B114" s="200"/>
      <c r="C114" s="200"/>
      <c r="D114" s="200"/>
      <c r="E114" s="200"/>
      <c r="F114" s="200"/>
      <c r="G114" s="200"/>
      <c r="H114" s="200"/>
      <c r="I114" s="200"/>
      <c r="J114" s="200"/>
      <c r="K114" s="200"/>
      <c r="L114" s="200"/>
      <c r="M114" s="200"/>
      <c r="N114" s="200"/>
      <c r="O114" s="41"/>
      <c r="P114" s="37"/>
      <c r="Q114" s="37"/>
      <c r="R114" s="37"/>
      <c r="S114" s="305"/>
    </row>
    <row r="115" spans="1:19" ht="12.95" customHeight="1">
      <c r="A115" s="472" t="s">
        <v>117</v>
      </c>
      <c r="B115" s="200" t="s">
        <v>119</v>
      </c>
      <c r="C115" s="200" t="s">
        <v>826</v>
      </c>
      <c r="D115" s="200"/>
      <c r="E115" s="200"/>
      <c r="F115" s="200"/>
      <c r="G115" s="395">
        <f>G100</f>
        <v>-8.0399999999999991</v>
      </c>
      <c r="H115" s="395">
        <f t="shared" ref="H115:N115" si="36">H100</f>
        <v>-8.0399999999999991</v>
      </c>
      <c r="I115" s="395">
        <f t="shared" si="36"/>
        <v>-8.0399999999999991</v>
      </c>
      <c r="J115" s="395">
        <f t="shared" si="36"/>
        <v>-8.0399999999999991</v>
      </c>
      <c r="K115" s="395">
        <f t="shared" si="36"/>
        <v>-8.0399999999999991</v>
      </c>
      <c r="L115" s="395">
        <f t="shared" si="36"/>
        <v>-8.0399999999999991</v>
      </c>
      <c r="M115" s="395">
        <f t="shared" si="36"/>
        <v>-8.0399999999999991</v>
      </c>
      <c r="N115" s="395">
        <f t="shared" si="36"/>
        <v>-8.0399999999999991</v>
      </c>
      <c r="O115" s="41"/>
      <c r="P115" s="37"/>
      <c r="Q115" s="37"/>
      <c r="R115" s="37"/>
      <c r="S115" s="305"/>
    </row>
    <row r="116" spans="1:19" ht="12.95" customHeight="1">
      <c r="A116" s="533" t="s">
        <v>206</v>
      </c>
      <c r="B116" s="200" t="s">
        <v>127</v>
      </c>
      <c r="C116" s="200" t="s">
        <v>827</v>
      </c>
      <c r="D116" s="200"/>
      <c r="E116" s="200"/>
      <c r="F116" s="200"/>
      <c r="G116" s="360">
        <f>'Licence condition values'!G182</f>
        <v>7.3</v>
      </c>
      <c r="H116" s="360">
        <f>'Licence condition values'!H182</f>
        <v>7.3</v>
      </c>
      <c r="I116" s="360">
        <f>'Licence condition values'!I182</f>
        <v>7.3</v>
      </c>
      <c r="J116" s="360">
        <f>'Licence condition values'!J182</f>
        <v>7.3</v>
      </c>
      <c r="K116" s="360">
        <f>'Licence condition values'!K182</f>
        <v>7.3</v>
      </c>
      <c r="L116" s="360">
        <f>'Licence condition values'!L182</f>
        <v>7.3</v>
      </c>
      <c r="M116" s="360">
        <f>'Licence condition values'!M182</f>
        <v>7.3</v>
      </c>
      <c r="N116" s="360">
        <f>'Licence condition values'!N182</f>
        <v>7.3</v>
      </c>
      <c r="O116" s="41"/>
      <c r="P116" s="42"/>
      <c r="Q116" s="37"/>
      <c r="R116" s="37"/>
      <c r="S116" s="305"/>
    </row>
    <row r="117" spans="1:19" ht="12.95" customHeight="1">
      <c r="A117" s="472" t="s">
        <v>117</v>
      </c>
      <c r="B117" s="200" t="s">
        <v>123</v>
      </c>
      <c r="C117" s="200" t="s">
        <v>826</v>
      </c>
      <c r="D117" s="200"/>
      <c r="E117" s="200"/>
      <c r="F117" s="200"/>
      <c r="G117" s="395">
        <f>G107</f>
        <v>8.0399999999999991</v>
      </c>
      <c r="H117" s="395">
        <f t="shared" ref="H117:N117" si="37">H107</f>
        <v>8.0399999999999991</v>
      </c>
      <c r="I117" s="395">
        <f t="shared" si="37"/>
        <v>8.0399999999999991</v>
      </c>
      <c r="J117" s="395">
        <f t="shared" si="37"/>
        <v>8.0399999999999991</v>
      </c>
      <c r="K117" s="395">
        <f t="shared" si="37"/>
        <v>8.0399999999999991</v>
      </c>
      <c r="L117" s="395">
        <f t="shared" si="37"/>
        <v>8.0399999999999991</v>
      </c>
      <c r="M117" s="395">
        <f t="shared" si="37"/>
        <v>8.0399999999999991</v>
      </c>
      <c r="N117" s="395">
        <f t="shared" si="37"/>
        <v>8.0399999999999991</v>
      </c>
      <c r="O117" s="41"/>
      <c r="P117" s="37"/>
      <c r="Q117" s="37"/>
      <c r="R117" s="37"/>
      <c r="S117" s="305"/>
    </row>
    <row r="118" spans="1:19" ht="12.95" customHeight="1">
      <c r="A118" s="476" t="s">
        <v>218</v>
      </c>
      <c r="B118" s="200" t="s">
        <v>111</v>
      </c>
      <c r="C118" s="376" t="s">
        <v>834</v>
      </c>
      <c r="D118" s="200"/>
      <c r="E118" s="200"/>
      <c r="F118" s="200"/>
      <c r="G118" s="348">
        <f>0.17%*-(BR!G14)</f>
        <v>0</v>
      </c>
      <c r="H118" s="348">
        <f>0.17%*-(BR!H14)</f>
        <v>0</v>
      </c>
      <c r="I118" s="348">
        <f>0.17%*-(BR!I14)</f>
        <v>0</v>
      </c>
      <c r="J118" s="348">
        <f>0.17%*-(BR!J14)</f>
        <v>0</v>
      </c>
      <c r="K118" s="348">
        <f>0.17%*-(BR!K14)</f>
        <v>0</v>
      </c>
      <c r="L118" s="348">
        <f>0.17%*-(BR!L14)</f>
        <v>0</v>
      </c>
      <c r="M118" s="348">
        <f>0.17%*-(BR!M14)</f>
        <v>0</v>
      </c>
      <c r="N118" s="348">
        <f>0.17%*-(BR!N14)</f>
        <v>0</v>
      </c>
      <c r="O118" s="41"/>
      <c r="P118" s="37"/>
      <c r="Q118" s="37"/>
      <c r="R118" s="37"/>
      <c r="S118" s="305"/>
    </row>
    <row r="119" spans="1:19" ht="12.95" customHeight="1">
      <c r="A119" s="472" t="s">
        <v>117</v>
      </c>
      <c r="B119" s="200" t="s">
        <v>121</v>
      </c>
      <c r="C119" s="376" t="s">
        <v>834</v>
      </c>
      <c r="D119" s="200"/>
      <c r="E119" s="200"/>
      <c r="F119" s="200"/>
      <c r="G119" s="349">
        <f>IFERROR(MAX(G115/(G116-G117)*G118,G118),0)</f>
        <v>0</v>
      </c>
      <c r="H119" s="349">
        <f t="shared" ref="H119:N119" si="38">IFERROR(MAX(H115/(H116-H117)*H118,H118),0)</f>
        <v>0</v>
      </c>
      <c r="I119" s="349">
        <f t="shared" si="38"/>
        <v>0</v>
      </c>
      <c r="J119" s="349">
        <f t="shared" si="38"/>
        <v>0</v>
      </c>
      <c r="K119" s="349">
        <f t="shared" si="38"/>
        <v>0</v>
      </c>
      <c r="L119" s="349">
        <f t="shared" si="38"/>
        <v>0</v>
      </c>
      <c r="M119" s="349">
        <f t="shared" si="38"/>
        <v>0</v>
      </c>
      <c r="N119" s="349">
        <f t="shared" si="38"/>
        <v>0</v>
      </c>
      <c r="O119" s="41"/>
      <c r="P119" s="42"/>
      <c r="Q119" s="37"/>
      <c r="R119" s="37"/>
      <c r="S119" s="305"/>
    </row>
    <row r="120" spans="1:19" ht="12.95" customHeight="1">
      <c r="A120" s="472"/>
      <c r="B120" s="200"/>
      <c r="C120" s="200"/>
      <c r="D120" s="200"/>
      <c r="E120" s="200"/>
      <c r="F120" s="200"/>
      <c r="G120" s="200"/>
      <c r="H120" s="200"/>
      <c r="I120" s="200"/>
      <c r="J120" s="200"/>
      <c r="K120" s="200"/>
      <c r="L120" s="200"/>
      <c r="M120" s="200"/>
      <c r="N120" s="200"/>
      <c r="O120" s="41"/>
      <c r="P120" s="37"/>
      <c r="Q120" s="37"/>
      <c r="R120" s="37"/>
      <c r="S120" s="305"/>
    </row>
    <row r="121" spans="1:19" ht="12.95" customHeight="1">
      <c r="A121" s="478" t="s">
        <v>211</v>
      </c>
      <c r="B121" s="200"/>
      <c r="C121" s="200"/>
      <c r="D121" s="200"/>
      <c r="E121" s="200"/>
      <c r="F121" s="200"/>
      <c r="G121" s="200"/>
      <c r="H121" s="200"/>
      <c r="I121" s="200"/>
      <c r="J121" s="200"/>
      <c r="K121" s="200"/>
      <c r="L121" s="200"/>
      <c r="M121" s="200"/>
      <c r="N121" s="200"/>
      <c r="O121" s="41"/>
      <c r="P121" s="37"/>
      <c r="Q121" s="37"/>
      <c r="R121" s="37"/>
      <c r="S121" s="305"/>
    </row>
    <row r="122" spans="1:19" ht="12.95" customHeight="1">
      <c r="A122" s="474"/>
      <c r="B122" s="200"/>
      <c r="C122" s="200"/>
      <c r="D122" s="200"/>
      <c r="E122" s="200"/>
      <c r="F122" s="200"/>
      <c r="G122" s="200"/>
      <c r="H122" s="200"/>
      <c r="I122" s="200"/>
      <c r="J122" s="200"/>
      <c r="K122" s="200"/>
      <c r="L122" s="200"/>
      <c r="M122" s="200"/>
      <c r="N122" s="200"/>
      <c r="O122" s="41"/>
      <c r="P122" s="37"/>
      <c r="Q122" s="37"/>
      <c r="R122" s="37"/>
      <c r="S122" s="305"/>
    </row>
    <row r="123" spans="1:19" ht="12.95" customHeight="1">
      <c r="A123" s="477"/>
      <c r="B123" s="200"/>
      <c r="C123" s="200"/>
      <c r="D123" s="200"/>
      <c r="E123" s="200"/>
      <c r="F123" s="200"/>
      <c r="G123" s="343" t="s">
        <v>66</v>
      </c>
      <c r="H123" s="343" t="s">
        <v>67</v>
      </c>
      <c r="I123" s="343" t="s">
        <v>68</v>
      </c>
      <c r="J123" s="343" t="s">
        <v>69</v>
      </c>
      <c r="K123" s="343" t="s">
        <v>70</v>
      </c>
      <c r="L123" s="343" t="s">
        <v>71</v>
      </c>
      <c r="M123" s="343" t="s">
        <v>72</v>
      </c>
      <c r="N123" s="343" t="s">
        <v>73</v>
      </c>
      <c r="O123" s="41"/>
      <c r="P123" s="37"/>
      <c r="Q123" s="37"/>
      <c r="R123" s="37"/>
      <c r="S123" s="305"/>
    </row>
    <row r="124" spans="1:19" ht="12.95" customHeight="1">
      <c r="A124" s="477" t="s">
        <v>865</v>
      </c>
      <c r="B124" s="200" t="s">
        <v>128</v>
      </c>
      <c r="C124" s="200" t="s">
        <v>826</v>
      </c>
      <c r="D124" s="200"/>
      <c r="E124" s="200"/>
      <c r="F124" s="200"/>
      <c r="G124" s="348">
        <f>G134</f>
        <v>11.57</v>
      </c>
      <c r="H124" s="348">
        <f t="shared" ref="H124:N124" si="39">H134</f>
        <v>11.57</v>
      </c>
      <c r="I124" s="348">
        <f t="shared" si="39"/>
        <v>11.57</v>
      </c>
      <c r="J124" s="348">
        <f t="shared" si="39"/>
        <v>11.57</v>
      </c>
      <c r="K124" s="348">
        <f t="shared" si="39"/>
        <v>11.57</v>
      </c>
      <c r="L124" s="348">
        <f t="shared" si="39"/>
        <v>11.57</v>
      </c>
      <c r="M124" s="348">
        <f t="shared" si="39"/>
        <v>11.57</v>
      </c>
      <c r="N124" s="348">
        <f t="shared" si="39"/>
        <v>11.57</v>
      </c>
      <c r="O124" s="41"/>
      <c r="P124" s="37"/>
      <c r="Q124" s="37"/>
      <c r="R124" s="37"/>
      <c r="S124" s="305"/>
    </row>
    <row r="125" spans="1:19" ht="12.95" customHeight="1">
      <c r="A125" s="477" t="s">
        <v>866</v>
      </c>
      <c r="B125" s="200" t="s">
        <v>129</v>
      </c>
      <c r="C125" s="376" t="s">
        <v>834</v>
      </c>
      <c r="D125" s="200"/>
      <c r="E125" s="200"/>
      <c r="F125" s="200"/>
      <c r="G125" s="348">
        <f>G150</f>
        <v>0</v>
      </c>
      <c r="H125" s="348">
        <f t="shared" ref="H125:N125" si="40">H150</f>
        <v>0</v>
      </c>
      <c r="I125" s="348">
        <f t="shared" si="40"/>
        <v>0</v>
      </c>
      <c r="J125" s="348">
        <f t="shared" si="40"/>
        <v>0</v>
      </c>
      <c r="K125" s="348">
        <f t="shared" si="40"/>
        <v>0</v>
      </c>
      <c r="L125" s="348">
        <f t="shared" si="40"/>
        <v>0</v>
      </c>
      <c r="M125" s="348">
        <f t="shared" si="40"/>
        <v>0</v>
      </c>
      <c r="N125" s="348">
        <f t="shared" si="40"/>
        <v>0</v>
      </c>
      <c r="O125" s="41"/>
      <c r="P125" s="37"/>
      <c r="Q125" s="37"/>
      <c r="R125" s="37"/>
      <c r="S125" s="305"/>
    </row>
    <row r="126" spans="1:19" ht="12.95" customHeight="1">
      <c r="A126" s="477" t="s">
        <v>208</v>
      </c>
      <c r="B126" s="200" t="s">
        <v>130</v>
      </c>
      <c r="C126" s="376" t="s">
        <v>834</v>
      </c>
      <c r="D126" s="200"/>
      <c r="E126" s="200"/>
      <c r="F126" s="200"/>
      <c r="G126" s="348">
        <f>0.5%*BR!G14</f>
        <v>0</v>
      </c>
      <c r="H126" s="348">
        <f>0.5%*BR!H14</f>
        <v>0</v>
      </c>
      <c r="I126" s="348">
        <f>0.5%*BR!I14</f>
        <v>0</v>
      </c>
      <c r="J126" s="348">
        <f>0.5%*BR!J14</f>
        <v>0</v>
      </c>
      <c r="K126" s="348">
        <f>0.5%*BR!K14</f>
        <v>0</v>
      </c>
      <c r="L126" s="348">
        <f>0.5%*BR!L14</f>
        <v>0</v>
      </c>
      <c r="M126" s="348">
        <f>0.5%*BR!M14</f>
        <v>0</v>
      </c>
      <c r="N126" s="348">
        <f>0.5%*BR!N14</f>
        <v>0</v>
      </c>
      <c r="O126" s="41"/>
      <c r="P126" s="37"/>
      <c r="Q126" s="37"/>
      <c r="R126" s="37"/>
      <c r="S126" s="305"/>
    </row>
    <row r="127" spans="1:19" ht="12.95" customHeight="1">
      <c r="A127" s="472" t="s">
        <v>117</v>
      </c>
      <c r="B127" s="200" t="s">
        <v>131</v>
      </c>
      <c r="C127" s="376" t="s">
        <v>834</v>
      </c>
      <c r="D127" s="200"/>
      <c r="E127" s="200"/>
      <c r="F127" s="200"/>
      <c r="G127" s="349">
        <f>IF((G124&gt;=0),0,MAX((G124*G125),-G126))</f>
        <v>0</v>
      </c>
      <c r="H127" s="349">
        <f t="shared" ref="H127:N127" si="41">IF((H124&gt;=0),0,MAX((H124*H125),-H126))</f>
        <v>0</v>
      </c>
      <c r="I127" s="349">
        <f t="shared" si="41"/>
        <v>0</v>
      </c>
      <c r="J127" s="349">
        <f t="shared" si="41"/>
        <v>0</v>
      </c>
      <c r="K127" s="349">
        <f t="shared" si="41"/>
        <v>0</v>
      </c>
      <c r="L127" s="349">
        <f t="shared" si="41"/>
        <v>0</v>
      </c>
      <c r="M127" s="349">
        <f t="shared" si="41"/>
        <v>0</v>
      </c>
      <c r="N127" s="349">
        <f t="shared" si="41"/>
        <v>0</v>
      </c>
      <c r="O127" s="41"/>
      <c r="P127" s="42"/>
      <c r="Q127" s="37"/>
      <c r="R127" s="37"/>
      <c r="S127" s="305"/>
    </row>
    <row r="128" spans="1:19" ht="12.95" customHeight="1">
      <c r="A128" s="477"/>
      <c r="B128" s="200"/>
      <c r="C128" s="200"/>
      <c r="D128" s="200"/>
      <c r="E128" s="200"/>
      <c r="F128" s="200"/>
      <c r="G128" s="200"/>
      <c r="H128" s="200"/>
      <c r="I128" s="200"/>
      <c r="J128" s="200"/>
      <c r="K128" s="200"/>
      <c r="L128" s="200"/>
      <c r="M128" s="200"/>
      <c r="N128" s="200"/>
      <c r="O128" s="41"/>
      <c r="P128" s="37"/>
      <c r="Q128" s="37"/>
      <c r="R128" s="37"/>
      <c r="S128" s="305"/>
    </row>
    <row r="129" spans="1:19" ht="12.95" customHeight="1">
      <c r="A129" s="477"/>
      <c r="B129" s="200"/>
      <c r="C129" s="200"/>
      <c r="D129" s="200"/>
      <c r="E129" s="200"/>
      <c r="F129" s="200"/>
      <c r="G129" s="200"/>
      <c r="H129" s="200"/>
      <c r="I129" s="200"/>
      <c r="J129" s="200"/>
      <c r="K129" s="200"/>
      <c r="L129" s="200"/>
      <c r="M129" s="200"/>
      <c r="N129" s="200"/>
      <c r="O129" s="41"/>
      <c r="P129" s="37"/>
      <c r="Q129" s="37"/>
      <c r="R129" s="37"/>
      <c r="S129" s="305"/>
    </row>
    <row r="130" spans="1:19" ht="17.25">
      <c r="A130" s="477"/>
      <c r="B130" s="200"/>
      <c r="C130" s="200"/>
      <c r="D130" s="200"/>
      <c r="E130" s="200"/>
      <c r="F130" s="200"/>
      <c r="G130" s="461" t="s">
        <v>773</v>
      </c>
      <c r="H130" s="200"/>
      <c r="I130" s="200"/>
      <c r="J130" s="200"/>
      <c r="K130" s="200"/>
      <c r="L130" s="200"/>
      <c r="M130" s="200"/>
      <c r="N130" s="200"/>
      <c r="O130" s="41"/>
      <c r="P130" s="37"/>
      <c r="Q130" s="37"/>
      <c r="R130" s="37"/>
      <c r="S130" s="305"/>
    </row>
    <row r="131" spans="1:19" ht="12.95" customHeight="1">
      <c r="A131" s="477"/>
      <c r="B131" s="200"/>
      <c r="C131" s="200"/>
      <c r="D131" s="200"/>
      <c r="E131" s="200"/>
      <c r="F131" s="200"/>
      <c r="G131" s="200"/>
      <c r="H131" s="200"/>
      <c r="I131" s="200"/>
      <c r="J131" s="200"/>
      <c r="K131" s="200"/>
      <c r="L131" s="200"/>
      <c r="M131" s="200"/>
      <c r="N131" s="200"/>
      <c r="O131" s="41"/>
      <c r="P131" s="37"/>
      <c r="Q131" s="37"/>
      <c r="R131" s="37"/>
      <c r="S131" s="305"/>
    </row>
    <row r="132" spans="1:19" ht="42.75">
      <c r="A132" s="477" t="s">
        <v>867</v>
      </c>
      <c r="B132" s="200" t="s">
        <v>132</v>
      </c>
      <c r="C132" s="200" t="s">
        <v>827</v>
      </c>
      <c r="D132" s="200"/>
      <c r="E132" s="200"/>
      <c r="F132" s="200"/>
      <c r="G132" s="393">
        <f>'Licence condition values'!G183</f>
        <v>11.57</v>
      </c>
      <c r="H132" s="393">
        <f>'Licence condition values'!H183</f>
        <v>11.57</v>
      </c>
      <c r="I132" s="393">
        <f>'Licence condition values'!I183</f>
        <v>11.57</v>
      </c>
      <c r="J132" s="393">
        <f>'Licence condition values'!J183</f>
        <v>11.57</v>
      </c>
      <c r="K132" s="393">
        <f>'Licence condition values'!K183</f>
        <v>11.57</v>
      </c>
      <c r="L132" s="393">
        <f>'Licence condition values'!L183</f>
        <v>11.57</v>
      </c>
      <c r="M132" s="393">
        <f>'Licence condition values'!M183</f>
        <v>11.57</v>
      </c>
      <c r="N132" s="393">
        <f>'Licence condition values'!N183</f>
        <v>11.57</v>
      </c>
      <c r="O132" s="41"/>
      <c r="P132" s="42"/>
      <c r="Q132" s="37"/>
      <c r="R132" s="37"/>
      <c r="S132" s="305"/>
    </row>
    <row r="133" spans="1:19" ht="28.5">
      <c r="A133" s="477" t="s">
        <v>868</v>
      </c>
      <c r="B133" s="200" t="s">
        <v>133</v>
      </c>
      <c r="C133" s="200" t="s">
        <v>826</v>
      </c>
      <c r="D133" s="200"/>
      <c r="E133" s="200"/>
      <c r="F133" s="200"/>
      <c r="G133" s="348">
        <f>G141</f>
        <v>0</v>
      </c>
      <c r="H133" s="348">
        <f t="shared" ref="H133:N133" si="42">H141</f>
        <v>0</v>
      </c>
      <c r="I133" s="348">
        <f t="shared" si="42"/>
        <v>0</v>
      </c>
      <c r="J133" s="348">
        <f t="shared" si="42"/>
        <v>0</v>
      </c>
      <c r="K133" s="348">
        <f t="shared" si="42"/>
        <v>0</v>
      </c>
      <c r="L133" s="348">
        <f t="shared" si="42"/>
        <v>0</v>
      </c>
      <c r="M133" s="348">
        <f t="shared" si="42"/>
        <v>0</v>
      </c>
      <c r="N133" s="348">
        <f t="shared" si="42"/>
        <v>0</v>
      </c>
      <c r="O133" s="41"/>
      <c r="P133" s="37"/>
      <c r="Q133" s="37"/>
      <c r="R133" s="37"/>
      <c r="S133" s="305"/>
    </row>
    <row r="134" spans="1:19" ht="57">
      <c r="A134" s="476" t="s">
        <v>869</v>
      </c>
      <c r="B134" s="200" t="s">
        <v>128</v>
      </c>
      <c r="C134" s="200" t="s">
        <v>826</v>
      </c>
      <c r="D134" s="200"/>
      <c r="E134" s="200"/>
      <c r="F134" s="200"/>
      <c r="G134" s="349">
        <f>G132-G133</f>
        <v>11.57</v>
      </c>
      <c r="H134" s="349">
        <f t="shared" ref="H134:N134" si="43">H132-H133</f>
        <v>11.57</v>
      </c>
      <c r="I134" s="349">
        <f t="shared" si="43"/>
        <v>11.57</v>
      </c>
      <c r="J134" s="349">
        <f t="shared" si="43"/>
        <v>11.57</v>
      </c>
      <c r="K134" s="349">
        <f t="shared" si="43"/>
        <v>11.57</v>
      </c>
      <c r="L134" s="349">
        <f t="shared" si="43"/>
        <v>11.57</v>
      </c>
      <c r="M134" s="349">
        <f t="shared" si="43"/>
        <v>11.57</v>
      </c>
      <c r="N134" s="349">
        <f t="shared" si="43"/>
        <v>11.57</v>
      </c>
      <c r="O134" s="41"/>
      <c r="P134" s="42"/>
      <c r="Q134" s="37"/>
      <c r="R134" s="37"/>
      <c r="S134" s="305"/>
    </row>
    <row r="135" spans="1:19" ht="12.95" customHeight="1">
      <c r="A135" s="477"/>
      <c r="B135" s="200"/>
      <c r="C135" s="200"/>
      <c r="D135" s="200"/>
      <c r="E135" s="200"/>
      <c r="F135" s="200"/>
      <c r="G135" s="353"/>
      <c r="H135" s="353"/>
      <c r="I135" s="353"/>
      <c r="J135" s="353"/>
      <c r="K135" s="353"/>
      <c r="L135" s="353"/>
      <c r="M135" s="353"/>
      <c r="N135" s="353"/>
      <c r="O135" s="41"/>
      <c r="P135" s="37"/>
      <c r="Q135" s="37"/>
      <c r="R135" s="37"/>
      <c r="S135" s="305"/>
    </row>
    <row r="136" spans="1:19" ht="17.25">
      <c r="A136" s="477"/>
      <c r="B136" s="200"/>
      <c r="C136" s="200"/>
      <c r="D136" s="200"/>
      <c r="E136" s="200"/>
      <c r="F136" s="200"/>
      <c r="G136" s="461" t="s">
        <v>774</v>
      </c>
      <c r="H136" s="353"/>
      <c r="I136" s="353"/>
      <c r="J136" s="353"/>
      <c r="K136" s="353"/>
      <c r="L136" s="353"/>
      <c r="M136" s="353"/>
      <c r="N136" s="353"/>
      <c r="O136" s="41"/>
      <c r="P136" s="37"/>
      <c r="Q136" s="37"/>
      <c r="R136" s="37"/>
      <c r="S136" s="305"/>
    </row>
    <row r="137" spans="1:19" ht="12.95" customHeight="1">
      <c r="A137" s="477" t="s">
        <v>348</v>
      </c>
      <c r="B137" s="200" t="s">
        <v>135</v>
      </c>
      <c r="C137" s="200" t="s">
        <v>17</v>
      </c>
      <c r="D137" s="200"/>
      <c r="E137" s="200"/>
      <c r="F137" s="200"/>
      <c r="G137" s="397">
        <f>input!G209</f>
        <v>0</v>
      </c>
      <c r="H137" s="397">
        <f>input!H209</f>
        <v>0</v>
      </c>
      <c r="I137" s="397">
        <f>input!I209</f>
        <v>0</v>
      </c>
      <c r="J137" s="397">
        <f>input!J209</f>
        <v>0</v>
      </c>
      <c r="K137" s="397">
        <f>input!K209</f>
        <v>0</v>
      </c>
      <c r="L137" s="397">
        <f>input!L209</f>
        <v>0</v>
      </c>
      <c r="M137" s="397">
        <f>input!M209</f>
        <v>0</v>
      </c>
      <c r="N137" s="397">
        <f>input!N209</f>
        <v>0</v>
      </c>
      <c r="O137" s="41"/>
      <c r="P137" s="37"/>
      <c r="Q137" s="37"/>
      <c r="R137" s="37"/>
      <c r="S137" s="305"/>
    </row>
    <row r="138" spans="1:19" ht="12.95" customHeight="1">
      <c r="A138" s="477" t="s">
        <v>210</v>
      </c>
      <c r="B138" s="200" t="s">
        <v>136</v>
      </c>
      <c r="C138" s="200" t="s">
        <v>17</v>
      </c>
      <c r="D138" s="200"/>
      <c r="E138" s="200"/>
      <c r="F138" s="200"/>
      <c r="G138" s="397">
        <f>input!G210</f>
        <v>0</v>
      </c>
      <c r="H138" s="397">
        <f>input!H210</f>
        <v>0</v>
      </c>
      <c r="I138" s="397">
        <f>input!I210</f>
        <v>0</v>
      </c>
      <c r="J138" s="397">
        <f>input!J210</f>
        <v>0</v>
      </c>
      <c r="K138" s="397">
        <f>input!K210</f>
        <v>0</v>
      </c>
      <c r="L138" s="397">
        <f>input!L210</f>
        <v>0</v>
      </c>
      <c r="M138" s="397">
        <f>input!M210</f>
        <v>0</v>
      </c>
      <c r="N138" s="397">
        <f>input!N210</f>
        <v>0</v>
      </c>
      <c r="O138" s="41"/>
      <c r="P138" s="37"/>
      <c r="Q138" s="37"/>
      <c r="R138" s="37"/>
      <c r="S138" s="305"/>
    </row>
    <row r="139" spans="1:19" ht="12.95" customHeight="1">
      <c r="A139" s="477" t="s">
        <v>212</v>
      </c>
      <c r="B139" s="200" t="s">
        <v>137</v>
      </c>
      <c r="C139" s="200" t="s">
        <v>17</v>
      </c>
      <c r="D139" s="200"/>
      <c r="E139" s="200"/>
      <c r="F139" s="200"/>
      <c r="G139" s="397">
        <f>input!G211</f>
        <v>0</v>
      </c>
      <c r="H139" s="397">
        <f>input!H211</f>
        <v>0</v>
      </c>
      <c r="I139" s="397">
        <f>input!I211</f>
        <v>0</v>
      </c>
      <c r="J139" s="397">
        <f>input!J211</f>
        <v>0</v>
      </c>
      <c r="K139" s="397">
        <f>input!K211</f>
        <v>0</v>
      </c>
      <c r="L139" s="397">
        <f>input!L211</f>
        <v>0</v>
      </c>
      <c r="M139" s="397">
        <f>input!M211</f>
        <v>0</v>
      </c>
      <c r="N139" s="397">
        <f>input!N211</f>
        <v>0</v>
      </c>
      <c r="O139" s="41"/>
      <c r="P139" s="37"/>
      <c r="Q139" s="37"/>
      <c r="R139" s="37"/>
      <c r="S139" s="305"/>
    </row>
    <row r="140" spans="1:19" ht="12.95" customHeight="1">
      <c r="A140" s="477" t="s">
        <v>213</v>
      </c>
      <c r="B140" s="200" t="s">
        <v>138</v>
      </c>
      <c r="C140" s="200" t="s">
        <v>17</v>
      </c>
      <c r="D140" s="200"/>
      <c r="E140" s="200"/>
      <c r="F140" s="200"/>
      <c r="G140" s="397">
        <f>input!G212</f>
        <v>0</v>
      </c>
      <c r="H140" s="397">
        <f>input!H212</f>
        <v>0</v>
      </c>
      <c r="I140" s="397">
        <f>input!I212</f>
        <v>0</v>
      </c>
      <c r="J140" s="397">
        <f>input!J212</f>
        <v>0</v>
      </c>
      <c r="K140" s="397">
        <f>input!K212</f>
        <v>0</v>
      </c>
      <c r="L140" s="397">
        <f>input!L212</f>
        <v>0</v>
      </c>
      <c r="M140" s="397">
        <f>input!M212</f>
        <v>0</v>
      </c>
      <c r="N140" s="397">
        <f>input!N212</f>
        <v>0</v>
      </c>
      <c r="O140" s="41"/>
      <c r="P140" s="37"/>
      <c r="Q140" s="37"/>
      <c r="R140" s="37"/>
      <c r="S140" s="305"/>
    </row>
    <row r="141" spans="1:19" ht="12.95" customHeight="1">
      <c r="A141" s="477" t="s">
        <v>214</v>
      </c>
      <c r="B141" s="200" t="s">
        <v>133</v>
      </c>
      <c r="C141" s="200"/>
      <c r="D141" s="200"/>
      <c r="E141" s="200"/>
      <c r="F141" s="200"/>
      <c r="G141" s="349">
        <f>(G137*10)+(G138*30)+(G139*50)+(G140*10)</f>
        <v>0</v>
      </c>
      <c r="H141" s="349">
        <f t="shared" ref="H141:N141" si="44">(H137*10)+(H138*30)+(H139*50)+(H140*10)</f>
        <v>0</v>
      </c>
      <c r="I141" s="349">
        <f t="shared" si="44"/>
        <v>0</v>
      </c>
      <c r="J141" s="349">
        <f t="shared" si="44"/>
        <v>0</v>
      </c>
      <c r="K141" s="349">
        <f t="shared" si="44"/>
        <v>0</v>
      </c>
      <c r="L141" s="349">
        <f t="shared" si="44"/>
        <v>0</v>
      </c>
      <c r="M141" s="349">
        <f t="shared" si="44"/>
        <v>0</v>
      </c>
      <c r="N141" s="349">
        <f t="shared" si="44"/>
        <v>0</v>
      </c>
      <c r="O141" s="41"/>
      <c r="P141" s="42"/>
      <c r="Q141" s="37"/>
      <c r="R141" s="37"/>
      <c r="S141" s="305"/>
    </row>
    <row r="142" spans="1:19" ht="12.95" customHeight="1">
      <c r="A142" s="477"/>
      <c r="B142" s="200"/>
      <c r="C142" s="200"/>
      <c r="D142" s="200"/>
      <c r="E142" s="200"/>
      <c r="F142" s="200"/>
      <c r="G142" s="353"/>
      <c r="H142" s="353"/>
      <c r="I142" s="353"/>
      <c r="J142" s="353"/>
      <c r="K142" s="353"/>
      <c r="L142" s="353"/>
      <c r="M142" s="353"/>
      <c r="N142" s="353"/>
      <c r="O142" s="41"/>
      <c r="P142" s="37"/>
      <c r="Q142" s="37"/>
      <c r="R142" s="37"/>
      <c r="S142" s="305"/>
    </row>
    <row r="143" spans="1:19" ht="12.95" customHeight="1">
      <c r="A143" s="477"/>
      <c r="B143" s="200"/>
      <c r="C143" s="200"/>
      <c r="D143" s="200"/>
      <c r="E143" s="200"/>
      <c r="F143" s="200"/>
      <c r="G143" s="200"/>
      <c r="H143" s="200"/>
      <c r="I143" s="200"/>
      <c r="J143" s="200"/>
      <c r="K143" s="200"/>
      <c r="L143" s="200"/>
      <c r="M143" s="200"/>
      <c r="N143" s="200"/>
      <c r="O143" s="41"/>
      <c r="P143" s="37"/>
      <c r="Q143" s="37"/>
      <c r="R143" s="37"/>
      <c r="S143" s="305"/>
    </row>
    <row r="144" spans="1:19" ht="12.95" customHeight="1">
      <c r="A144" s="477"/>
      <c r="B144" s="200"/>
      <c r="C144" s="200"/>
      <c r="D144" s="200"/>
      <c r="E144" s="200"/>
      <c r="F144" s="200"/>
      <c r="G144" s="200"/>
      <c r="H144" s="200"/>
      <c r="I144" s="200"/>
      <c r="J144" s="200"/>
      <c r="K144" s="200"/>
      <c r="L144" s="200"/>
      <c r="M144" s="200"/>
      <c r="N144" s="200"/>
      <c r="O144" s="41"/>
      <c r="P144" s="37"/>
      <c r="Q144" s="37"/>
      <c r="R144" s="37"/>
      <c r="S144" s="305"/>
    </row>
    <row r="145" spans="1:19" ht="12.95" customHeight="1">
      <c r="A145" s="477"/>
      <c r="B145" s="200"/>
      <c r="C145" s="200"/>
      <c r="D145" s="200"/>
      <c r="E145" s="200"/>
      <c r="F145" s="200"/>
      <c r="G145" s="200"/>
      <c r="H145" s="200"/>
      <c r="I145" s="200"/>
      <c r="J145" s="200"/>
      <c r="K145" s="200"/>
      <c r="L145" s="200"/>
      <c r="M145" s="200"/>
      <c r="N145" s="200"/>
      <c r="O145" s="41"/>
      <c r="P145" s="37"/>
      <c r="Q145" s="37"/>
      <c r="R145" s="37"/>
      <c r="S145" s="305"/>
    </row>
    <row r="146" spans="1:19" ht="12.95" customHeight="1">
      <c r="A146" s="477"/>
      <c r="B146" s="200"/>
      <c r="C146" s="200"/>
      <c r="D146" s="200"/>
      <c r="E146" s="200"/>
      <c r="F146" s="200"/>
      <c r="G146" s="200"/>
      <c r="H146" s="200"/>
      <c r="I146" s="200"/>
      <c r="J146" s="200"/>
      <c r="K146" s="200"/>
      <c r="L146" s="200"/>
      <c r="M146" s="200"/>
      <c r="N146" s="200"/>
      <c r="O146" s="41"/>
      <c r="P146" s="37"/>
      <c r="Q146" s="37"/>
      <c r="R146" s="37"/>
      <c r="S146" s="305"/>
    </row>
    <row r="147" spans="1:19" ht="12.95" customHeight="1">
      <c r="A147" s="472" t="s">
        <v>619</v>
      </c>
      <c r="B147" s="200" t="s">
        <v>130</v>
      </c>
      <c r="C147" s="376" t="s">
        <v>834</v>
      </c>
      <c r="D147" s="200"/>
      <c r="E147" s="200"/>
      <c r="F147" s="200"/>
      <c r="G147" s="398">
        <f>0.5%*BR!G14</f>
        <v>0</v>
      </c>
      <c r="H147" s="398">
        <f>0.5%*BR!H14</f>
        <v>0</v>
      </c>
      <c r="I147" s="398">
        <f>0.5%*BR!I14</f>
        <v>0</v>
      </c>
      <c r="J147" s="398">
        <f>0.5%*BR!J14</f>
        <v>0</v>
      </c>
      <c r="K147" s="398">
        <f>0.5%*BR!K14</f>
        <v>0</v>
      </c>
      <c r="L147" s="398">
        <f>0.5%*BR!L14</f>
        <v>0</v>
      </c>
      <c r="M147" s="398">
        <f>0.5%*BR!M14</f>
        <v>0</v>
      </c>
      <c r="N147" s="398">
        <f>0.5%*BR!N14</f>
        <v>0</v>
      </c>
      <c r="O147" s="41"/>
      <c r="P147" s="37"/>
      <c r="Q147" s="37"/>
      <c r="R147" s="37"/>
      <c r="S147" s="305"/>
    </row>
    <row r="148" spans="1:19" s="32" customFormat="1" ht="12.95" customHeight="1">
      <c r="A148" s="476" t="s">
        <v>219</v>
      </c>
      <c r="B148" s="344" t="s">
        <v>134</v>
      </c>
      <c r="C148" s="200" t="s">
        <v>827</v>
      </c>
      <c r="D148" s="344"/>
      <c r="E148" s="200"/>
      <c r="F148" s="200"/>
      <c r="G148" s="399">
        <f>'Licence condition values'!G184</f>
        <v>23.23</v>
      </c>
      <c r="H148" s="399">
        <f>'Licence condition values'!H184</f>
        <v>23.23</v>
      </c>
      <c r="I148" s="399">
        <f>'Licence condition values'!I184</f>
        <v>23.23</v>
      </c>
      <c r="J148" s="399">
        <f>'Licence condition values'!J184</f>
        <v>23.23</v>
      </c>
      <c r="K148" s="399">
        <f>'Licence condition values'!K184</f>
        <v>23.23</v>
      </c>
      <c r="L148" s="399">
        <f>'Licence condition values'!L184</f>
        <v>23.23</v>
      </c>
      <c r="M148" s="399">
        <f>'Licence condition values'!M184</f>
        <v>23.23</v>
      </c>
      <c r="N148" s="399">
        <f>'Licence condition values'!N184</f>
        <v>23.23</v>
      </c>
      <c r="O148" s="40"/>
      <c r="P148" s="252"/>
      <c r="Q148" s="252"/>
      <c r="R148" s="252"/>
      <c r="S148" s="534"/>
    </row>
    <row r="149" spans="1:19" ht="12.95" customHeight="1">
      <c r="A149" s="477" t="s">
        <v>209</v>
      </c>
      <c r="B149" s="200" t="s">
        <v>132</v>
      </c>
      <c r="C149" s="200" t="s">
        <v>827</v>
      </c>
      <c r="D149" s="200"/>
      <c r="E149" s="200"/>
      <c r="F149" s="200"/>
      <c r="G149" s="393">
        <f>'Licence condition values'!G183</f>
        <v>11.57</v>
      </c>
      <c r="H149" s="393">
        <f>'Licence condition values'!H183</f>
        <v>11.57</v>
      </c>
      <c r="I149" s="393">
        <f>'Licence condition values'!I183</f>
        <v>11.57</v>
      </c>
      <c r="J149" s="393">
        <f>'Licence condition values'!J183</f>
        <v>11.57</v>
      </c>
      <c r="K149" s="393">
        <f>'Licence condition values'!K183</f>
        <v>11.57</v>
      </c>
      <c r="L149" s="393">
        <f>'Licence condition values'!L183</f>
        <v>11.57</v>
      </c>
      <c r="M149" s="393">
        <f>'Licence condition values'!M183</f>
        <v>11.57</v>
      </c>
      <c r="N149" s="393">
        <f>'Licence condition values'!N183</f>
        <v>11.57</v>
      </c>
      <c r="O149" s="41"/>
      <c r="P149" s="37"/>
      <c r="Q149" s="37"/>
      <c r="R149" s="37"/>
      <c r="S149" s="305"/>
    </row>
    <row r="150" spans="1:19" ht="28.5" customHeight="1">
      <c r="A150" s="477" t="s">
        <v>866</v>
      </c>
      <c r="B150" s="200" t="s">
        <v>129</v>
      </c>
      <c r="C150" s="376" t="s">
        <v>834</v>
      </c>
      <c r="D150" s="200"/>
      <c r="E150" s="200"/>
      <c r="F150" s="200"/>
      <c r="G150" s="349">
        <f>IFERROR(G147/(G148-G149),0)</f>
        <v>0</v>
      </c>
      <c r="H150" s="349">
        <f t="shared" ref="H150:N150" si="45">IFERROR(H147/(H148-H149),0)</f>
        <v>0</v>
      </c>
      <c r="I150" s="349">
        <f t="shared" si="45"/>
        <v>0</v>
      </c>
      <c r="J150" s="349">
        <f t="shared" si="45"/>
        <v>0</v>
      </c>
      <c r="K150" s="349">
        <f t="shared" si="45"/>
        <v>0</v>
      </c>
      <c r="L150" s="349">
        <f t="shared" si="45"/>
        <v>0</v>
      </c>
      <c r="M150" s="349">
        <f t="shared" si="45"/>
        <v>0</v>
      </c>
      <c r="N150" s="349">
        <f t="shared" si="45"/>
        <v>0</v>
      </c>
      <c r="O150" s="41"/>
      <c r="P150" s="42"/>
      <c r="Q150" s="37"/>
      <c r="R150" s="37"/>
      <c r="S150" s="305"/>
    </row>
    <row r="151" spans="1:19" ht="14.25">
      <c r="A151" s="472"/>
      <c r="B151" s="200"/>
      <c r="C151" s="200"/>
      <c r="D151" s="200"/>
      <c r="E151" s="200"/>
      <c r="F151" s="200"/>
      <c r="G151" s="200"/>
      <c r="H151" s="200"/>
      <c r="I151" s="200"/>
      <c r="J151" s="200"/>
      <c r="K151" s="200"/>
      <c r="L151" s="200"/>
      <c r="M151" s="200"/>
      <c r="N151" s="200"/>
      <c r="O151" s="41"/>
      <c r="P151" s="37"/>
      <c r="Q151" s="37"/>
      <c r="R151" s="37"/>
      <c r="S151" s="305"/>
    </row>
    <row r="152" spans="1:19">
      <c r="A152" s="280"/>
      <c r="B152" s="41"/>
      <c r="C152" s="41"/>
      <c r="D152" s="41"/>
      <c r="E152" s="41"/>
      <c r="F152" s="41"/>
      <c r="G152" s="41"/>
      <c r="H152" s="41"/>
      <c r="I152" s="41"/>
      <c r="J152" s="41"/>
      <c r="K152" s="41"/>
      <c r="L152" s="41"/>
      <c r="M152" s="41"/>
      <c r="N152" s="41"/>
      <c r="O152" s="41"/>
      <c r="P152" s="37"/>
      <c r="Q152" s="37"/>
      <c r="R152" s="37"/>
      <c r="S152" s="305"/>
    </row>
    <row r="153" spans="1:19">
      <c r="A153" s="492"/>
      <c r="B153" s="37"/>
      <c r="C153" s="37"/>
      <c r="D153" s="37"/>
      <c r="E153" s="37"/>
      <c r="F153" s="37"/>
      <c r="G153" s="37"/>
      <c r="H153" s="37"/>
      <c r="I153" s="37"/>
      <c r="J153" s="37"/>
      <c r="K153" s="37"/>
      <c r="L153" s="37"/>
      <c r="M153" s="37"/>
      <c r="N153" s="37"/>
      <c r="O153" s="37"/>
      <c r="P153" s="37"/>
      <c r="Q153" s="37"/>
      <c r="R153" s="37"/>
      <c r="S153" s="305"/>
    </row>
    <row r="154" spans="1:19" ht="13.5" thickBot="1">
      <c r="A154" s="493"/>
      <c r="B154" s="255"/>
      <c r="C154" s="255"/>
      <c r="D154" s="255"/>
      <c r="E154" s="255"/>
      <c r="F154" s="255"/>
      <c r="G154" s="255"/>
      <c r="H154" s="255"/>
      <c r="I154" s="255"/>
      <c r="J154" s="255"/>
      <c r="K154" s="255"/>
      <c r="L154" s="255"/>
      <c r="M154" s="255"/>
      <c r="N154" s="255"/>
      <c r="O154" s="255"/>
      <c r="P154" s="255"/>
      <c r="Q154" s="255"/>
      <c r="R154" s="255"/>
      <c r="S154" s="306"/>
    </row>
    <row r="155" spans="1:19">
      <c r="A155" s="30"/>
      <c r="B155" s="30"/>
      <c r="C155" s="30"/>
      <c r="D155" s="30"/>
      <c r="E155" s="30"/>
      <c r="F155" s="30"/>
      <c r="G155" s="30"/>
      <c r="H155" s="30"/>
      <c r="I155" s="30"/>
      <c r="J155" s="30"/>
      <c r="K155" s="30"/>
      <c r="L155" s="30"/>
      <c r="M155" s="30"/>
      <c r="N155" s="30"/>
      <c r="P155" s="30"/>
      <c r="Q155" s="30"/>
      <c r="R155" s="30"/>
      <c r="S155" s="30"/>
    </row>
    <row r="156" spans="1:19">
      <c r="A156" s="30"/>
      <c r="B156" s="30"/>
      <c r="C156" s="30"/>
      <c r="D156" s="30"/>
      <c r="E156" s="30"/>
      <c r="F156" s="30"/>
      <c r="G156" s="30"/>
      <c r="H156" s="30"/>
      <c r="I156" s="30"/>
      <c r="J156" s="30"/>
      <c r="K156" s="30"/>
      <c r="L156" s="30"/>
      <c r="M156" s="30"/>
      <c r="N156" s="30"/>
      <c r="P156" s="30"/>
      <c r="Q156" s="30"/>
      <c r="R156" s="30"/>
      <c r="S156" s="30"/>
    </row>
  </sheetData>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dimension ref="A1:O86"/>
  <sheetViews>
    <sheetView topLeftCell="A43" zoomScale="80" zoomScaleNormal="80" workbookViewId="0">
      <selection activeCell="J35" sqref="J35"/>
    </sheetView>
  </sheetViews>
  <sheetFormatPr defaultRowHeight="12.75"/>
  <cols>
    <col min="1" max="1" width="30" customWidth="1"/>
    <col min="2" max="2" width="19.375" customWidth="1"/>
    <col min="3" max="3" width="20.875" customWidth="1"/>
    <col min="4" max="4" width="10.25" customWidth="1"/>
    <col min="5" max="6" width="5.625" customWidth="1"/>
    <col min="7" max="7" width="10.625" customWidth="1"/>
    <col min="8" max="8" width="10.875" customWidth="1"/>
    <col min="9" max="14" width="13" bestFit="1" customWidth="1"/>
  </cols>
  <sheetData>
    <row r="1" spans="1:15" ht="15">
      <c r="A1" s="466" t="str">
        <f>CompName</f>
        <v>A Sample GDN</v>
      </c>
      <c r="B1" s="485"/>
      <c r="C1" s="485"/>
      <c r="D1" s="265"/>
      <c r="E1" s="265"/>
      <c r="F1" s="265"/>
      <c r="G1" s="265"/>
      <c r="H1" s="265"/>
      <c r="I1" s="265"/>
      <c r="J1" s="265"/>
      <c r="K1" s="265"/>
      <c r="L1" s="265"/>
      <c r="M1" s="265"/>
      <c r="N1" s="265"/>
      <c r="O1" s="468"/>
    </row>
    <row r="2" spans="1:15" ht="15">
      <c r="A2" s="524" t="str">
        <f>RegYr</f>
        <v xml:space="preserve"> 20xx</v>
      </c>
      <c r="B2" s="370"/>
      <c r="C2" s="370"/>
      <c r="D2" s="36"/>
      <c r="E2" s="36"/>
      <c r="F2" s="36"/>
      <c r="G2" s="36"/>
      <c r="H2" s="36"/>
      <c r="I2" s="36"/>
      <c r="J2" s="36"/>
      <c r="K2" s="36"/>
      <c r="L2" s="36"/>
      <c r="M2" s="36"/>
      <c r="N2" s="36"/>
      <c r="O2" s="305"/>
    </row>
    <row r="3" spans="1:15" ht="15">
      <c r="A3" s="469"/>
      <c r="B3" s="370"/>
      <c r="C3" s="370"/>
      <c r="D3" s="36"/>
      <c r="E3" s="36"/>
      <c r="F3" s="36"/>
      <c r="G3" s="36"/>
      <c r="H3" s="36"/>
      <c r="I3" s="36"/>
      <c r="J3" s="36"/>
      <c r="K3" s="36"/>
      <c r="L3" s="36"/>
      <c r="M3" s="36"/>
      <c r="N3" s="36"/>
      <c r="O3" s="305"/>
    </row>
    <row r="4" spans="1:15" ht="15">
      <c r="A4" s="469" t="s">
        <v>755</v>
      </c>
      <c r="B4" s="371"/>
      <c r="C4" s="370" t="s">
        <v>225</v>
      </c>
      <c r="D4" s="44"/>
      <c r="E4" s="44"/>
      <c r="F4" s="44"/>
      <c r="G4" s="44"/>
      <c r="H4" s="44"/>
      <c r="I4" s="44"/>
      <c r="J4" s="44"/>
      <c r="K4" s="44"/>
      <c r="L4" s="44"/>
      <c r="M4" s="44"/>
      <c r="N4" s="44"/>
      <c r="O4" s="305"/>
    </row>
    <row r="5" spans="1:15" ht="17.25">
      <c r="A5" s="525" t="s">
        <v>747</v>
      </c>
      <c r="B5" s="355"/>
      <c r="C5" s="355"/>
      <c r="D5" s="200"/>
      <c r="E5" s="200"/>
      <c r="F5" s="200"/>
      <c r="G5" s="200"/>
      <c r="H5" s="200"/>
      <c r="I5" s="200"/>
      <c r="J5" s="200"/>
      <c r="K5" s="200"/>
      <c r="L5" s="200"/>
      <c r="M5" s="200"/>
      <c r="N5" s="200"/>
      <c r="O5" s="305"/>
    </row>
    <row r="6" spans="1:15" ht="14.25">
      <c r="A6" s="526" t="s">
        <v>139</v>
      </c>
      <c r="B6" s="527"/>
      <c r="C6" s="355"/>
      <c r="D6" s="200"/>
      <c r="E6" s="200"/>
      <c r="F6" s="200"/>
      <c r="G6" s="200"/>
      <c r="H6" s="200"/>
      <c r="I6" s="200"/>
      <c r="J6" s="200"/>
      <c r="K6" s="200"/>
      <c r="L6" s="200"/>
      <c r="M6" s="200"/>
      <c r="N6" s="200"/>
      <c r="O6" s="515"/>
    </row>
    <row r="7" spans="1:15" ht="12.95" customHeight="1">
      <c r="A7" s="474"/>
      <c r="B7" s="38"/>
      <c r="C7" s="452" t="s">
        <v>676</v>
      </c>
      <c r="D7" s="200"/>
      <c r="E7" s="200"/>
      <c r="F7" s="38"/>
      <c r="G7" s="38"/>
      <c r="H7" s="38"/>
      <c r="I7" s="38"/>
      <c r="J7" s="200"/>
      <c r="K7" s="200"/>
      <c r="L7" s="200"/>
      <c r="M7" s="200"/>
      <c r="N7" s="200"/>
      <c r="O7" s="515"/>
    </row>
    <row r="8" spans="1:15" ht="12.95" customHeight="1">
      <c r="A8" s="472"/>
      <c r="B8" s="38"/>
      <c r="C8" s="38"/>
      <c r="D8" s="38"/>
      <c r="E8" s="200"/>
      <c r="F8" s="200"/>
      <c r="G8" s="343" t="s">
        <v>66</v>
      </c>
      <c r="H8" s="343" t="s">
        <v>67</v>
      </c>
      <c r="I8" s="343" t="s">
        <v>68</v>
      </c>
      <c r="J8" s="343" t="s">
        <v>69</v>
      </c>
      <c r="K8" s="343" t="s">
        <v>70</v>
      </c>
      <c r="L8" s="343" t="s">
        <v>71</v>
      </c>
      <c r="M8" s="343" t="s">
        <v>72</v>
      </c>
      <c r="N8" s="343" t="s">
        <v>73</v>
      </c>
      <c r="O8" s="515"/>
    </row>
    <row r="9" spans="1:15" ht="12.95" customHeight="1">
      <c r="A9" s="472"/>
      <c r="B9" s="200"/>
      <c r="C9" s="200"/>
      <c r="D9" s="200"/>
      <c r="E9" s="200"/>
      <c r="F9" s="200"/>
      <c r="G9" s="200"/>
      <c r="H9" s="200"/>
      <c r="I9" s="200"/>
      <c r="J9" s="200"/>
      <c r="K9" s="200"/>
      <c r="L9" s="200"/>
      <c r="M9" s="200"/>
      <c r="N9" s="200"/>
      <c r="O9" s="515"/>
    </row>
    <row r="10" spans="1:15" ht="30">
      <c r="A10" s="477" t="s">
        <v>216</v>
      </c>
      <c r="B10" s="200" t="s">
        <v>748</v>
      </c>
      <c r="C10" s="376" t="s">
        <v>834</v>
      </c>
      <c r="D10" s="200"/>
      <c r="E10" s="200"/>
      <c r="F10" s="200"/>
      <c r="G10" s="347"/>
      <c r="H10" s="347"/>
      <c r="I10" s="348">
        <f>I25</f>
        <v>0</v>
      </c>
      <c r="J10" s="348">
        <f t="shared" ref="J10:N10" si="0">J25</f>
        <v>0</v>
      </c>
      <c r="K10" s="348">
        <f t="shared" si="0"/>
        <v>0</v>
      </c>
      <c r="L10" s="348">
        <f t="shared" si="0"/>
        <v>0</v>
      </c>
      <c r="M10" s="348">
        <f t="shared" si="0"/>
        <v>0</v>
      </c>
      <c r="N10" s="348">
        <f t="shared" si="0"/>
        <v>0</v>
      </c>
      <c r="O10" s="515"/>
    </row>
    <row r="11" spans="1:15" ht="17.25">
      <c r="A11" s="477" t="s">
        <v>217</v>
      </c>
      <c r="B11" s="200" t="s">
        <v>749</v>
      </c>
      <c r="C11" s="376" t="s">
        <v>834</v>
      </c>
      <c r="D11" s="200"/>
      <c r="E11" s="200"/>
      <c r="F11" s="200"/>
      <c r="G11" s="347"/>
      <c r="H11" s="347"/>
      <c r="I11" s="356">
        <f>I68</f>
        <v>0</v>
      </c>
      <c r="J11" s="356">
        <f t="shared" ref="J11:N11" si="1">J68</f>
        <v>0</v>
      </c>
      <c r="K11" s="356">
        <f t="shared" si="1"/>
        <v>0</v>
      </c>
      <c r="L11" s="356">
        <f t="shared" si="1"/>
        <v>0</v>
      </c>
      <c r="M11" s="356">
        <f t="shared" si="1"/>
        <v>0</v>
      </c>
      <c r="N11" s="356">
        <f t="shared" si="1"/>
        <v>0</v>
      </c>
      <c r="O11" s="515"/>
    </row>
    <row r="12" spans="1:15" ht="30">
      <c r="A12" s="477" t="s">
        <v>163</v>
      </c>
      <c r="B12" s="200" t="s">
        <v>750</v>
      </c>
      <c r="C12" s="376" t="s">
        <v>834</v>
      </c>
      <c r="D12" s="200"/>
      <c r="E12" s="200"/>
      <c r="F12" s="200"/>
      <c r="G12" s="347"/>
      <c r="H12" s="347"/>
      <c r="I12" s="349">
        <f t="shared" ref="I12:N12" si="2">I10+I11</f>
        <v>0</v>
      </c>
      <c r="J12" s="349">
        <f t="shared" si="2"/>
        <v>0</v>
      </c>
      <c r="K12" s="349">
        <f t="shared" si="2"/>
        <v>0</v>
      </c>
      <c r="L12" s="349">
        <f t="shared" si="2"/>
        <v>0</v>
      </c>
      <c r="M12" s="349">
        <f t="shared" si="2"/>
        <v>0</v>
      </c>
      <c r="N12" s="349">
        <f t="shared" si="2"/>
        <v>0</v>
      </c>
      <c r="O12" s="515"/>
    </row>
    <row r="13" spans="1:15" ht="12.95" customHeight="1">
      <c r="A13" s="472"/>
      <c r="B13" s="200"/>
      <c r="C13" s="200"/>
      <c r="D13" s="200"/>
      <c r="E13" s="200"/>
      <c r="F13" s="200"/>
      <c r="G13" s="200"/>
      <c r="H13" s="200"/>
      <c r="I13" s="200"/>
      <c r="J13" s="200"/>
      <c r="K13" s="200"/>
      <c r="L13" s="200"/>
      <c r="M13" s="200"/>
      <c r="N13" s="200"/>
      <c r="O13" s="515"/>
    </row>
    <row r="14" spans="1:15" ht="14.25" customHeight="1">
      <c r="A14" s="472"/>
      <c r="B14" s="200"/>
      <c r="C14" s="200"/>
      <c r="D14" s="200"/>
      <c r="E14" s="200"/>
      <c r="F14" s="200"/>
      <c r="G14" s="200"/>
      <c r="H14" s="200"/>
      <c r="I14" s="200"/>
      <c r="J14" s="200"/>
      <c r="K14" s="200"/>
      <c r="L14" s="200"/>
      <c r="M14" s="200"/>
      <c r="N14" s="200"/>
      <c r="O14" s="515"/>
    </row>
    <row r="15" spans="1:15" ht="14.25" customHeight="1">
      <c r="A15" s="472"/>
      <c r="B15" s="200"/>
      <c r="C15" s="200"/>
      <c r="D15" s="200"/>
      <c r="E15" s="200"/>
      <c r="F15" s="200"/>
      <c r="G15" s="200"/>
      <c r="H15" s="200"/>
      <c r="I15" s="200"/>
      <c r="J15" s="200"/>
      <c r="K15" s="200"/>
      <c r="L15" s="200"/>
      <c r="M15" s="200"/>
      <c r="N15" s="200"/>
      <c r="O15" s="515"/>
    </row>
    <row r="16" spans="1:15" ht="12.95" customHeight="1">
      <c r="A16" s="478" t="s">
        <v>223</v>
      </c>
      <c r="B16" s="200"/>
      <c r="C16" s="200"/>
      <c r="D16" s="200"/>
      <c r="E16" s="200"/>
      <c r="F16" s="200"/>
      <c r="G16" s="200"/>
      <c r="H16" s="200"/>
      <c r="I16" s="200"/>
      <c r="J16" s="200"/>
      <c r="K16" s="200"/>
      <c r="L16" s="200"/>
      <c r="M16" s="200"/>
      <c r="N16" s="200"/>
      <c r="O16" s="515"/>
    </row>
    <row r="17" spans="1:15" ht="12.95" customHeight="1">
      <c r="A17" s="472"/>
      <c r="B17" s="200"/>
      <c r="C17" s="200"/>
      <c r="D17" s="200"/>
      <c r="E17" s="200"/>
      <c r="F17" s="200"/>
      <c r="G17" s="200"/>
      <c r="H17" s="200"/>
      <c r="I17" s="200"/>
      <c r="J17" s="200"/>
      <c r="K17" s="200"/>
      <c r="L17" s="200"/>
      <c r="M17" s="200"/>
      <c r="N17" s="200"/>
      <c r="O17" s="515"/>
    </row>
    <row r="18" spans="1:15" ht="12.95" customHeight="1">
      <c r="A18" s="477" t="s">
        <v>241</v>
      </c>
      <c r="B18" s="200" t="s">
        <v>502</v>
      </c>
      <c r="C18" s="438" t="s">
        <v>238</v>
      </c>
      <c r="D18" s="200"/>
      <c r="E18" s="200"/>
      <c r="F18" s="200"/>
      <c r="G18" s="347"/>
      <c r="H18" s="347"/>
      <c r="I18" s="357">
        <f>input!G216</f>
        <v>0</v>
      </c>
      <c r="J18" s="357">
        <f>input!H216</f>
        <v>0</v>
      </c>
      <c r="K18" s="357">
        <f>input!I216</f>
        <v>0</v>
      </c>
      <c r="L18" s="357">
        <f>input!J216</f>
        <v>0</v>
      </c>
      <c r="M18" s="357">
        <f>input!K216</f>
        <v>0</v>
      </c>
      <c r="N18" s="357">
        <f>input!L216</f>
        <v>0</v>
      </c>
      <c r="O18" s="515"/>
    </row>
    <row r="19" spans="1:15" ht="12.95" customHeight="1">
      <c r="A19" s="477" t="s">
        <v>242</v>
      </c>
      <c r="B19" s="200" t="s">
        <v>325</v>
      </c>
      <c r="C19" s="376" t="s">
        <v>834</v>
      </c>
      <c r="D19" s="200"/>
      <c r="E19" s="200"/>
      <c r="F19" s="200"/>
      <c r="G19" s="347"/>
      <c r="H19" s="347"/>
      <c r="I19" s="443">
        <f t="shared" ref="I19:N19" si="3">I37</f>
        <v>1.9663355999999983E-2</v>
      </c>
      <c r="J19" s="443">
        <f t="shared" si="3"/>
        <v>1.9663355999999983E-2</v>
      </c>
      <c r="K19" s="443">
        <f t="shared" si="3"/>
        <v>1.9663355999999983E-2</v>
      </c>
      <c r="L19" s="443">
        <f t="shared" si="3"/>
        <v>1.9663355999999983E-2</v>
      </c>
      <c r="M19" s="443">
        <f t="shared" si="3"/>
        <v>1.9663355999999983E-2</v>
      </c>
      <c r="N19" s="443">
        <f t="shared" si="3"/>
        <v>1.9663355999999983E-2</v>
      </c>
      <c r="O19" s="515"/>
    </row>
    <row r="20" spans="1:15" ht="12.95" customHeight="1">
      <c r="A20" s="476" t="s">
        <v>723</v>
      </c>
      <c r="B20" s="200" t="s">
        <v>140</v>
      </c>
      <c r="C20" s="38" t="s">
        <v>21</v>
      </c>
      <c r="D20" s="200"/>
      <c r="E20" s="200"/>
      <c r="F20" s="200"/>
      <c r="G20" s="347"/>
      <c r="H20" s="347"/>
      <c r="I20" s="350">
        <f>BR!G21</f>
        <v>1.0245901639344261</v>
      </c>
      <c r="J20" s="350">
        <f>BR!H21</f>
        <v>0</v>
      </c>
      <c r="K20" s="350">
        <f>BR!I21</f>
        <v>0</v>
      </c>
      <c r="L20" s="350">
        <f>BR!J21</f>
        <v>0</v>
      </c>
      <c r="M20" s="350">
        <f>BR!K21</f>
        <v>0</v>
      </c>
      <c r="N20" s="350">
        <f>BR!L21</f>
        <v>0</v>
      </c>
      <c r="O20" s="515"/>
    </row>
    <row r="21" spans="1:15" ht="28.5">
      <c r="A21" s="477" t="s">
        <v>240</v>
      </c>
      <c r="B21" s="200" t="s">
        <v>338</v>
      </c>
      <c r="C21" s="444" t="s">
        <v>726</v>
      </c>
      <c r="D21" s="200"/>
      <c r="E21" s="200"/>
      <c r="F21" s="200"/>
      <c r="G21" s="347"/>
      <c r="H21" s="347"/>
      <c r="I21" s="358">
        <f>'Licence condition values'!G163</f>
        <v>0</v>
      </c>
      <c r="J21" s="358">
        <f>'Licence condition values'!H163</f>
        <v>0</v>
      </c>
      <c r="K21" s="358">
        <f>'Licence condition values'!I163</f>
        <v>0</v>
      </c>
      <c r="L21" s="358">
        <f>'Licence condition values'!J163</f>
        <v>0</v>
      </c>
      <c r="M21" s="358">
        <f>'Licence condition values'!K163</f>
        <v>0</v>
      </c>
      <c r="N21" s="358">
        <f>'Licence condition values'!L163</f>
        <v>0</v>
      </c>
      <c r="O21" s="515"/>
    </row>
    <row r="22" spans="1:15" ht="12.95" customHeight="1">
      <c r="A22" s="477" t="s">
        <v>79</v>
      </c>
      <c r="B22" s="200" t="s">
        <v>339</v>
      </c>
      <c r="C22" s="38" t="s">
        <v>21</v>
      </c>
      <c r="D22" s="200"/>
      <c r="E22" s="200"/>
      <c r="F22" s="200"/>
      <c r="G22" s="347"/>
      <c r="H22" s="347"/>
      <c r="I22" s="359">
        <f>BR!G42</f>
        <v>1.04243</v>
      </c>
      <c r="J22" s="359">
        <f>BR!H42</f>
        <v>1.04243</v>
      </c>
      <c r="K22" s="359">
        <f>BR!I42</f>
        <v>1.04243</v>
      </c>
      <c r="L22" s="359">
        <f>BR!J42</f>
        <v>1.04243</v>
      </c>
      <c r="M22" s="359">
        <f>BR!K42</f>
        <v>1.04243</v>
      </c>
      <c r="N22" s="359">
        <f>BR!L42</f>
        <v>1.04243</v>
      </c>
      <c r="O22" s="515"/>
    </row>
    <row r="23" spans="1:15" ht="12.95" customHeight="1">
      <c r="A23" s="528" t="s">
        <v>25</v>
      </c>
      <c r="B23" s="200" t="s">
        <v>751</v>
      </c>
      <c r="C23" s="38" t="s">
        <v>21</v>
      </c>
      <c r="D23" s="200"/>
      <c r="E23" s="200"/>
      <c r="F23" s="200"/>
      <c r="G23" s="347"/>
      <c r="H23" s="347"/>
      <c r="I23" s="359">
        <f>BR!H42</f>
        <v>1.04243</v>
      </c>
      <c r="J23" s="359">
        <f>BR!I42</f>
        <v>1.04243</v>
      </c>
      <c r="K23" s="359">
        <f>BR!J42</f>
        <v>1.04243</v>
      </c>
      <c r="L23" s="359">
        <f>BR!K42</f>
        <v>1.04243</v>
      </c>
      <c r="M23" s="359">
        <f>BR!L42</f>
        <v>1.04243</v>
      </c>
      <c r="N23" s="359">
        <f>BR!M42</f>
        <v>1.04243</v>
      </c>
      <c r="O23" s="515"/>
    </row>
    <row r="24" spans="1:15" ht="12.95" customHeight="1">
      <c r="A24" s="477" t="s">
        <v>65</v>
      </c>
      <c r="B24" s="200" t="s">
        <v>6</v>
      </c>
      <c r="C24" s="38" t="s">
        <v>21</v>
      </c>
      <c r="D24" s="200"/>
      <c r="E24" s="200"/>
      <c r="F24" s="200"/>
      <c r="G24" s="347"/>
      <c r="H24" s="347"/>
      <c r="I24" s="359">
        <f>BR!I23</f>
        <v>1.0245901639344261</v>
      </c>
      <c r="J24" s="359">
        <f>BR!J23</f>
        <v>0</v>
      </c>
      <c r="K24" s="359">
        <f>BR!K23</f>
        <v>0</v>
      </c>
      <c r="L24" s="359">
        <f>BR!L23</f>
        <v>0</v>
      </c>
      <c r="M24" s="359">
        <f>BR!M23</f>
        <v>0</v>
      </c>
      <c r="N24" s="359">
        <f>BR!N23</f>
        <v>0</v>
      </c>
      <c r="O24" s="515"/>
    </row>
    <row r="25" spans="1:15" ht="42.75" customHeight="1">
      <c r="A25" s="477" t="s">
        <v>216</v>
      </c>
      <c r="B25" s="200" t="s">
        <v>748</v>
      </c>
      <c r="C25" s="376" t="s">
        <v>834</v>
      </c>
      <c r="D25" s="376"/>
      <c r="E25" s="200"/>
      <c r="F25" s="200"/>
      <c r="G25" s="347"/>
      <c r="H25" s="347"/>
      <c r="I25" s="349">
        <f>IFERROR(((((I18*I19)/I20)-I21)*I22*I23*I24),0)</f>
        <v>0</v>
      </c>
      <c r="J25" s="349">
        <f t="shared" ref="J25:N25" si="4">IFERROR(((((J18*J19)/J20)-J21)*J22*J23*J24),0)</f>
        <v>0</v>
      </c>
      <c r="K25" s="349">
        <f t="shared" si="4"/>
        <v>0</v>
      </c>
      <c r="L25" s="349">
        <f t="shared" si="4"/>
        <v>0</v>
      </c>
      <c r="M25" s="349">
        <f t="shared" si="4"/>
        <v>0</v>
      </c>
      <c r="N25" s="349">
        <f t="shared" si="4"/>
        <v>0</v>
      </c>
      <c r="O25" s="515"/>
    </row>
    <row r="26" spans="1:15" ht="12.95" customHeight="1">
      <c r="A26" s="472"/>
      <c r="B26" s="200"/>
      <c r="C26" s="200"/>
      <c r="D26" s="200"/>
      <c r="E26" s="200"/>
      <c r="F26" s="200"/>
      <c r="G26" s="200"/>
      <c r="H26" s="200"/>
      <c r="I26" s="200"/>
      <c r="J26" s="200"/>
      <c r="K26" s="200"/>
      <c r="L26" s="200"/>
      <c r="M26" s="200"/>
      <c r="N26" s="200"/>
      <c r="O26" s="515"/>
    </row>
    <row r="27" spans="1:15" ht="12.95" customHeight="1">
      <c r="A27" s="472"/>
      <c r="B27" s="200"/>
      <c r="C27" s="200"/>
      <c r="D27" s="200"/>
      <c r="E27" s="200"/>
      <c r="F27" s="200"/>
      <c r="G27" s="200"/>
      <c r="H27" s="200"/>
      <c r="I27" s="200"/>
      <c r="J27" s="200"/>
      <c r="K27" s="200"/>
      <c r="L27" s="200"/>
      <c r="M27" s="200"/>
      <c r="N27" s="200"/>
      <c r="O27" s="515"/>
    </row>
    <row r="28" spans="1:15" ht="14.25" customHeight="1">
      <c r="A28" s="472"/>
      <c r="B28" s="200"/>
      <c r="C28" s="200"/>
      <c r="D28" s="200"/>
      <c r="E28" s="200"/>
      <c r="F28" s="200"/>
      <c r="G28" s="200"/>
      <c r="H28" s="200"/>
      <c r="I28" s="200"/>
      <c r="J28" s="200"/>
      <c r="K28" s="200"/>
      <c r="L28" s="200"/>
      <c r="M28" s="200"/>
      <c r="N28" s="200"/>
      <c r="O28" s="515"/>
    </row>
    <row r="29" spans="1:15" ht="42.75">
      <c r="A29" s="510" t="s">
        <v>859</v>
      </c>
      <c r="B29" s="200"/>
      <c r="C29" s="200"/>
      <c r="D29" s="200"/>
      <c r="E29" s="200"/>
      <c r="F29" s="200"/>
      <c r="G29" s="200"/>
      <c r="H29" s="200"/>
      <c r="I29" s="200"/>
      <c r="J29" s="200"/>
      <c r="K29" s="200"/>
      <c r="L29" s="200"/>
      <c r="M29" s="200"/>
      <c r="N29" s="200"/>
      <c r="O29" s="515"/>
    </row>
    <row r="30" spans="1:15" ht="32.25" customHeight="1">
      <c r="A30" s="510"/>
      <c r="B30" s="200"/>
      <c r="C30" s="200"/>
      <c r="D30" s="200"/>
      <c r="E30" s="200"/>
      <c r="F30" s="200"/>
      <c r="G30" s="200"/>
      <c r="H30" s="200"/>
      <c r="I30" s="200"/>
      <c r="J30" s="200"/>
      <c r="K30" s="200"/>
      <c r="L30" s="200"/>
      <c r="M30" s="200"/>
      <c r="N30" s="200"/>
      <c r="O30" s="515"/>
    </row>
    <row r="31" spans="1:15" ht="12.95" customHeight="1">
      <c r="A31" s="472"/>
      <c r="B31" s="200"/>
      <c r="C31" s="200"/>
      <c r="D31" s="200"/>
      <c r="E31" s="200"/>
      <c r="F31" s="200"/>
      <c r="G31" s="200"/>
      <c r="H31" s="200"/>
      <c r="I31" s="200"/>
      <c r="J31" s="200"/>
      <c r="K31" s="200"/>
      <c r="L31" s="200"/>
      <c r="M31" s="200"/>
      <c r="N31" s="200"/>
      <c r="O31" s="515"/>
    </row>
    <row r="32" spans="1:15" ht="12.95" customHeight="1">
      <c r="A32" s="472"/>
      <c r="B32" s="200"/>
      <c r="C32" s="200"/>
      <c r="D32" s="200"/>
      <c r="E32" s="200"/>
      <c r="F32" s="200"/>
      <c r="G32" s="200"/>
      <c r="H32" s="200"/>
      <c r="I32" s="200"/>
      <c r="J32" s="200"/>
      <c r="K32" s="200"/>
      <c r="L32" s="200"/>
      <c r="M32" s="200"/>
      <c r="N32" s="200"/>
      <c r="O32" s="515"/>
    </row>
    <row r="33" spans="1:15" ht="12.75" customHeight="1">
      <c r="A33" s="472"/>
      <c r="B33" s="200"/>
      <c r="C33" s="418"/>
      <c r="D33" s="200"/>
      <c r="E33" s="200"/>
      <c r="F33" s="200"/>
      <c r="G33" s="346"/>
      <c r="H33" s="346"/>
      <c r="I33" s="346"/>
      <c r="J33" s="346"/>
      <c r="K33" s="346"/>
      <c r="L33" s="346"/>
      <c r="M33" s="346"/>
      <c r="N33" s="346"/>
      <c r="O33" s="515"/>
    </row>
    <row r="34" spans="1:15" ht="12.95" customHeight="1">
      <c r="A34" s="472" t="s">
        <v>222</v>
      </c>
      <c r="B34" s="200" t="s">
        <v>141</v>
      </c>
      <c r="C34" s="200" t="s">
        <v>828</v>
      </c>
      <c r="D34" s="200"/>
      <c r="E34" s="200"/>
      <c r="F34" s="200"/>
      <c r="G34" s="347"/>
      <c r="H34" s="347"/>
      <c r="I34" s="360">
        <f>'Licence condition values'!I164</f>
        <v>341.2</v>
      </c>
      <c r="J34" s="360">
        <f>'Licence condition values'!J164</f>
        <v>341.2</v>
      </c>
      <c r="K34" s="360">
        <f>'Licence condition values'!K164</f>
        <v>341.2</v>
      </c>
      <c r="L34" s="360">
        <f>'Licence condition values'!L164</f>
        <v>341.2</v>
      </c>
      <c r="M34" s="360">
        <f>'Licence condition values'!M164</f>
        <v>341.2</v>
      </c>
      <c r="N34" s="360">
        <f>'Licence condition values'!N164</f>
        <v>341.2</v>
      </c>
      <c r="O34" s="515"/>
    </row>
    <row r="35" spans="1:15" ht="99.75">
      <c r="A35" s="477" t="s">
        <v>236</v>
      </c>
      <c r="B35" s="200"/>
      <c r="C35" s="200" t="s">
        <v>829</v>
      </c>
      <c r="D35" s="200"/>
      <c r="E35" s="200"/>
      <c r="F35" s="200"/>
      <c r="G35" s="347"/>
      <c r="H35" s="347"/>
      <c r="I35" s="361">
        <f>'Gas prices'!G12</f>
        <v>21034.949999999983</v>
      </c>
      <c r="J35" s="361">
        <f>'Gas prices'!H12</f>
        <v>21034.949999999983</v>
      </c>
      <c r="K35" s="361">
        <f>'Gas prices'!I12</f>
        <v>21092.579999999984</v>
      </c>
      <c r="L35" s="361">
        <f>'Gas prices'!J12</f>
        <v>21034.949999999983</v>
      </c>
      <c r="M35" s="361">
        <f>'Gas prices'!K12</f>
        <v>21034.949999999983</v>
      </c>
      <c r="N35" s="361">
        <f>'Gas prices'!L12</f>
        <v>21034.949999999983</v>
      </c>
      <c r="O35" s="515"/>
    </row>
    <row r="36" spans="1:15" ht="12.95" customHeight="1">
      <c r="A36" s="529" t="s">
        <v>243</v>
      </c>
      <c r="B36" s="418" t="s">
        <v>232</v>
      </c>
      <c r="C36" s="200" t="s">
        <v>824</v>
      </c>
      <c r="D36" s="200"/>
      <c r="E36" s="200"/>
      <c r="F36" s="200"/>
      <c r="G36" s="347"/>
      <c r="H36" s="347"/>
      <c r="I36" s="361">
        <f>'Gas prices'!G11</f>
        <v>365</v>
      </c>
      <c r="J36" s="361">
        <f>'Gas prices'!H11</f>
        <v>365</v>
      </c>
      <c r="K36" s="361">
        <f>'Gas prices'!I11</f>
        <v>366</v>
      </c>
      <c r="L36" s="361">
        <f>'Gas prices'!J11</f>
        <v>365</v>
      </c>
      <c r="M36" s="361">
        <f>'Gas prices'!K11</f>
        <v>365</v>
      </c>
      <c r="N36" s="361">
        <f>'Gas prices'!L11</f>
        <v>365</v>
      </c>
      <c r="O36" s="515"/>
    </row>
    <row r="37" spans="1:15" ht="12.95" customHeight="1">
      <c r="A37" s="477" t="s">
        <v>242</v>
      </c>
      <c r="B37" s="200" t="s">
        <v>325</v>
      </c>
      <c r="C37" s="376" t="s">
        <v>861</v>
      </c>
      <c r="D37" s="200"/>
      <c r="E37" s="200"/>
      <c r="F37" s="200"/>
      <c r="G37" s="347"/>
      <c r="H37" s="347"/>
      <c r="I37" s="362">
        <f>IFERROR(I34*(I35/I36),0)/1000000</f>
        <v>1.9663355999999983E-2</v>
      </c>
      <c r="J37" s="362">
        <f t="shared" ref="J37:N37" si="5">IFERROR(J34*(J35/J36),0)/1000000</f>
        <v>1.9663355999999983E-2</v>
      </c>
      <c r="K37" s="362">
        <f t="shared" si="5"/>
        <v>1.9663355999999983E-2</v>
      </c>
      <c r="L37" s="362">
        <f t="shared" si="5"/>
        <v>1.9663355999999983E-2</v>
      </c>
      <c r="M37" s="362">
        <f t="shared" si="5"/>
        <v>1.9663355999999983E-2</v>
      </c>
      <c r="N37" s="362">
        <f t="shared" si="5"/>
        <v>1.9663355999999983E-2</v>
      </c>
      <c r="O37" s="515"/>
    </row>
    <row r="38" spans="1:15" ht="12.95" customHeight="1">
      <c r="A38" s="477"/>
      <c r="B38" s="200"/>
      <c r="C38" s="200"/>
      <c r="D38" s="200"/>
      <c r="E38" s="200"/>
      <c r="F38" s="200"/>
      <c r="G38" s="200"/>
      <c r="H38" s="200"/>
      <c r="I38" s="200"/>
      <c r="J38" s="200"/>
      <c r="K38" s="200"/>
      <c r="L38" s="200"/>
      <c r="M38" s="200"/>
      <c r="N38" s="200"/>
      <c r="O38" s="515"/>
    </row>
    <row r="39" spans="1:15" ht="12.95" customHeight="1">
      <c r="A39" s="472"/>
      <c r="B39" s="200"/>
      <c r="C39" s="200"/>
      <c r="D39" s="200"/>
      <c r="E39" s="200"/>
      <c r="F39" s="200"/>
      <c r="G39" s="200"/>
      <c r="H39" s="200"/>
      <c r="I39" s="200"/>
      <c r="J39" s="200"/>
      <c r="K39" s="200"/>
      <c r="L39" s="200"/>
      <c r="M39" s="200"/>
      <c r="N39" s="200"/>
      <c r="O39" s="515"/>
    </row>
    <row r="40" spans="1:15" ht="12.95" customHeight="1">
      <c r="A40" s="472"/>
      <c r="B40" s="200"/>
      <c r="C40" s="200"/>
      <c r="D40" s="200"/>
      <c r="E40" s="200"/>
      <c r="F40" s="200"/>
      <c r="G40" s="200"/>
      <c r="H40" s="200"/>
      <c r="I40" s="200"/>
      <c r="J40" s="200"/>
      <c r="K40" s="200"/>
      <c r="L40" s="200"/>
      <c r="M40" s="200"/>
      <c r="N40" s="200"/>
      <c r="O40" s="305"/>
    </row>
    <row r="41" spans="1:15" ht="12.95" customHeight="1">
      <c r="A41" s="478" t="s">
        <v>224</v>
      </c>
      <c r="B41" s="200"/>
      <c r="C41" s="200"/>
      <c r="D41" s="200"/>
      <c r="E41" s="200"/>
      <c r="F41" s="200"/>
      <c r="G41" s="200"/>
      <c r="H41" s="200"/>
      <c r="I41" s="200"/>
      <c r="J41" s="200"/>
      <c r="K41" s="200"/>
      <c r="L41" s="200"/>
      <c r="M41" s="200"/>
      <c r="N41" s="200"/>
      <c r="O41" s="305"/>
    </row>
    <row r="42" spans="1:15" ht="12.95" customHeight="1">
      <c r="A42" s="477"/>
      <c r="B42" s="200"/>
      <c r="C42" s="200"/>
      <c r="D42" s="200"/>
      <c r="E42" s="200"/>
      <c r="F42" s="200"/>
      <c r="G42" s="200"/>
      <c r="H42" s="200"/>
      <c r="I42" s="200"/>
      <c r="J42" s="200"/>
      <c r="K42" s="200"/>
      <c r="L42" s="200"/>
      <c r="M42" s="200"/>
      <c r="N42" s="200"/>
      <c r="O42" s="305"/>
    </row>
    <row r="43" spans="1:15" ht="12.95" customHeight="1">
      <c r="A43" s="477"/>
      <c r="B43" s="200"/>
      <c r="C43" s="200"/>
      <c r="D43" s="200"/>
      <c r="E43" s="200"/>
      <c r="F43" s="200"/>
      <c r="G43" s="200"/>
      <c r="H43" s="200"/>
      <c r="I43" s="200"/>
      <c r="J43" s="200"/>
      <c r="K43" s="200"/>
      <c r="L43" s="200"/>
      <c r="M43" s="200"/>
      <c r="N43" s="200"/>
      <c r="O43" s="305"/>
    </row>
    <row r="44" spans="1:15" ht="12.75" customHeight="1">
      <c r="A44" s="477"/>
      <c r="B44" s="200"/>
      <c r="C44" s="200"/>
      <c r="D44" s="200"/>
      <c r="E44" s="200"/>
      <c r="F44" s="200"/>
      <c r="G44" s="200"/>
      <c r="H44" s="200"/>
      <c r="I44" s="200"/>
      <c r="J44" s="200"/>
      <c r="K44" s="200"/>
      <c r="L44" s="200"/>
      <c r="M44" s="200"/>
      <c r="N44" s="200"/>
      <c r="O44" s="305"/>
    </row>
    <row r="45" spans="1:15" ht="12.95" customHeight="1">
      <c r="A45" s="477"/>
      <c r="B45" s="200"/>
      <c r="C45" s="200"/>
      <c r="D45" s="200"/>
      <c r="E45" s="200"/>
      <c r="F45" s="200"/>
      <c r="G45" s="200"/>
      <c r="H45" s="200"/>
      <c r="I45" s="200"/>
      <c r="J45" s="200"/>
      <c r="K45" s="200"/>
      <c r="L45" s="200"/>
      <c r="M45" s="200"/>
      <c r="N45" s="200"/>
      <c r="O45" s="305"/>
    </row>
    <row r="46" spans="1:15" ht="12.95" customHeight="1">
      <c r="A46" s="477"/>
      <c r="B46" s="200"/>
      <c r="C46" s="200"/>
      <c r="D46" s="200"/>
      <c r="E46" s="200"/>
      <c r="F46" s="200"/>
      <c r="G46" s="200" t="s">
        <v>752</v>
      </c>
      <c r="H46" s="200"/>
      <c r="I46" s="418"/>
      <c r="J46" s="200"/>
      <c r="K46" s="200"/>
      <c r="L46" s="200"/>
      <c r="M46" s="200"/>
      <c r="N46" s="200"/>
      <c r="O46" s="305"/>
    </row>
    <row r="47" spans="1:15" ht="42.75">
      <c r="A47" s="477" t="s">
        <v>830</v>
      </c>
      <c r="B47" s="200" t="s">
        <v>187</v>
      </c>
      <c r="C47" s="437" t="s">
        <v>238</v>
      </c>
      <c r="D47" s="200"/>
      <c r="E47" s="200"/>
      <c r="F47" s="200"/>
      <c r="G47" s="200"/>
      <c r="H47" s="200"/>
      <c r="I47" s="200"/>
      <c r="J47" s="200"/>
      <c r="K47" s="200"/>
      <c r="L47" s="200"/>
      <c r="M47" s="200"/>
      <c r="N47" s="200"/>
      <c r="O47" s="305"/>
    </row>
    <row r="48" spans="1:15" ht="14.25">
      <c r="A48" s="477" t="s">
        <v>831</v>
      </c>
      <c r="B48" s="200" t="s">
        <v>607</v>
      </c>
      <c r="C48" s="438" t="s">
        <v>238</v>
      </c>
      <c r="D48" s="200"/>
      <c r="E48" s="200"/>
      <c r="F48" s="200"/>
      <c r="G48" s="200"/>
      <c r="H48" s="200"/>
      <c r="I48" s="200"/>
      <c r="J48" s="200"/>
      <c r="K48" s="200"/>
      <c r="L48" s="200"/>
      <c r="M48" s="200"/>
      <c r="N48" s="200"/>
      <c r="O48" s="305"/>
    </row>
    <row r="49" spans="1:15" ht="30">
      <c r="A49" s="477" t="s">
        <v>832</v>
      </c>
      <c r="B49" s="200" t="s">
        <v>608</v>
      </c>
      <c r="C49" s="438" t="s">
        <v>238</v>
      </c>
      <c r="D49" s="200"/>
      <c r="E49" s="200"/>
      <c r="F49" s="200"/>
      <c r="G49" s="200" t="s">
        <v>753</v>
      </c>
      <c r="H49" s="200"/>
      <c r="I49" s="200"/>
      <c r="J49" s="200"/>
      <c r="K49" s="200"/>
      <c r="L49" s="200"/>
      <c r="M49" s="200"/>
      <c r="N49" s="200"/>
      <c r="O49" s="305"/>
    </row>
    <row r="50" spans="1:15" ht="12.95" customHeight="1">
      <c r="A50" s="477"/>
      <c r="B50" s="200"/>
      <c r="C50" s="200"/>
      <c r="D50" s="200"/>
      <c r="E50" s="200"/>
      <c r="F50" s="200"/>
      <c r="G50" s="200"/>
      <c r="H50" s="200"/>
      <c r="I50" s="200"/>
      <c r="J50" s="200"/>
      <c r="K50" s="200"/>
      <c r="L50" s="200"/>
      <c r="M50" s="200"/>
      <c r="N50" s="200"/>
      <c r="O50" s="305"/>
    </row>
    <row r="51" spans="1:15" ht="12.95" customHeight="1">
      <c r="A51" s="477"/>
      <c r="B51" s="200"/>
      <c r="C51" s="200"/>
      <c r="D51" s="200"/>
      <c r="E51" s="200"/>
      <c r="F51" s="200"/>
      <c r="G51" s="343" t="s">
        <v>66</v>
      </c>
      <c r="H51" s="343" t="s">
        <v>67</v>
      </c>
      <c r="I51" s="343" t="s">
        <v>68</v>
      </c>
      <c r="J51" s="343" t="s">
        <v>69</v>
      </c>
      <c r="K51" s="343" t="s">
        <v>70</v>
      </c>
      <c r="L51" s="343" t="s">
        <v>71</v>
      </c>
      <c r="M51" s="343" t="s">
        <v>72</v>
      </c>
      <c r="N51" s="343" t="s">
        <v>73</v>
      </c>
      <c r="O51" s="305"/>
    </row>
    <row r="52" spans="1:15" ht="12.95" customHeight="1">
      <c r="A52" s="477" t="s">
        <v>740</v>
      </c>
      <c r="B52" s="200"/>
      <c r="C52" s="438" t="s">
        <v>238</v>
      </c>
      <c r="D52" s="200"/>
      <c r="E52" s="200"/>
      <c r="F52" s="200"/>
      <c r="G52" s="347"/>
      <c r="H52" s="347"/>
      <c r="I52" s="363">
        <f>'Licence condition values'!G167-input!G216</f>
        <v>0</v>
      </c>
      <c r="J52" s="363">
        <f>'Licence condition values'!H167-input!H216</f>
        <v>0</v>
      </c>
      <c r="K52" s="363">
        <f>'Licence condition values'!I167-input!I216</f>
        <v>0</v>
      </c>
      <c r="L52" s="363">
        <f>'Licence condition values'!J167-input!J216</f>
        <v>0</v>
      </c>
      <c r="M52" s="363">
        <f>'Licence condition values'!K167-input!K216</f>
        <v>0</v>
      </c>
      <c r="N52" s="363">
        <f>'Licence condition values'!L167-input!L216</f>
        <v>0</v>
      </c>
      <c r="O52" s="305"/>
    </row>
    <row r="53" spans="1:15" ht="12.95" customHeight="1">
      <c r="A53" s="477" t="s">
        <v>596</v>
      </c>
      <c r="B53" s="200"/>
      <c r="C53" s="438" t="s">
        <v>238</v>
      </c>
      <c r="D53" s="200"/>
      <c r="E53" s="200"/>
      <c r="F53" s="200"/>
      <c r="G53" s="347"/>
      <c r="H53" s="347"/>
      <c r="I53" s="364">
        <f t="shared" ref="I53:N53" si="6">SUM(I52:I52)</f>
        <v>0</v>
      </c>
      <c r="J53" s="364">
        <f t="shared" si="6"/>
        <v>0</v>
      </c>
      <c r="K53" s="364">
        <f t="shared" si="6"/>
        <v>0</v>
      </c>
      <c r="L53" s="364">
        <f t="shared" si="6"/>
        <v>0</v>
      </c>
      <c r="M53" s="364">
        <f t="shared" si="6"/>
        <v>0</v>
      </c>
      <c r="N53" s="364">
        <f t="shared" si="6"/>
        <v>0</v>
      </c>
      <c r="O53" s="305"/>
    </row>
    <row r="54" spans="1:15" ht="12.95" customHeight="1">
      <c r="A54" s="477" t="s">
        <v>754</v>
      </c>
      <c r="B54" s="200"/>
      <c r="C54" s="438" t="s">
        <v>238</v>
      </c>
      <c r="D54" s="200"/>
      <c r="E54" s="200"/>
      <c r="F54" s="200"/>
      <c r="G54" s="347"/>
      <c r="H54" s="347"/>
      <c r="I54" s="365">
        <f>0</f>
        <v>0</v>
      </c>
      <c r="J54" s="365">
        <f>I53</f>
        <v>0</v>
      </c>
      <c r="K54" s="365">
        <f t="shared" ref="K54:N54" si="7">J53</f>
        <v>0</v>
      </c>
      <c r="L54" s="365">
        <f t="shared" si="7"/>
        <v>0</v>
      </c>
      <c r="M54" s="365">
        <f t="shared" si="7"/>
        <v>0</v>
      </c>
      <c r="N54" s="365">
        <f t="shared" si="7"/>
        <v>0</v>
      </c>
      <c r="O54" s="305"/>
    </row>
    <row r="55" spans="1:15" ht="12.95" customHeight="1">
      <c r="A55" s="477"/>
      <c r="B55" s="200"/>
      <c r="C55" s="200"/>
      <c r="D55" s="200"/>
      <c r="E55" s="200"/>
      <c r="F55" s="200"/>
      <c r="G55" s="200"/>
      <c r="H55" s="200"/>
      <c r="I55" s="200"/>
      <c r="J55" s="200"/>
      <c r="K55" s="200"/>
      <c r="L55" s="200"/>
      <c r="M55" s="200"/>
      <c r="N55" s="200"/>
      <c r="O55" s="305"/>
    </row>
    <row r="56" spans="1:15" ht="12.95" customHeight="1">
      <c r="A56" s="477" t="s">
        <v>221</v>
      </c>
      <c r="B56" s="200" t="s">
        <v>143</v>
      </c>
      <c r="C56" s="438" t="s">
        <v>238</v>
      </c>
      <c r="D56" s="200"/>
      <c r="E56" s="200"/>
      <c r="F56" s="200"/>
      <c r="G56" s="347"/>
      <c r="H56" s="347"/>
      <c r="I56" s="350">
        <f>(I53-I54)</f>
        <v>0</v>
      </c>
      <c r="J56" s="350">
        <f t="shared" ref="J56:N56" si="8">(J53-J54)</f>
        <v>0</v>
      </c>
      <c r="K56" s="350">
        <f t="shared" si="8"/>
        <v>0</v>
      </c>
      <c r="L56" s="350">
        <f t="shared" si="8"/>
        <v>0</v>
      </c>
      <c r="M56" s="350">
        <f t="shared" si="8"/>
        <v>0</v>
      </c>
      <c r="N56" s="350">
        <f t="shared" si="8"/>
        <v>0</v>
      </c>
      <c r="O56" s="305"/>
    </row>
    <row r="57" spans="1:15" ht="12.95" customHeight="1">
      <c r="A57" s="477" t="s">
        <v>739</v>
      </c>
      <c r="B57" s="200" t="s">
        <v>725</v>
      </c>
      <c r="C57" s="200"/>
      <c r="D57" s="200"/>
      <c r="E57" s="200"/>
      <c r="F57" s="200"/>
      <c r="G57" s="347"/>
      <c r="H57" s="347"/>
      <c r="I57" s="350">
        <v>1</v>
      </c>
      <c r="J57" s="350">
        <v>2</v>
      </c>
      <c r="K57" s="350">
        <v>3</v>
      </c>
      <c r="L57" s="350">
        <v>4</v>
      </c>
      <c r="M57" s="350">
        <v>5</v>
      </c>
      <c r="N57" s="350">
        <v>6</v>
      </c>
      <c r="O57" s="305"/>
    </row>
    <row r="58" spans="1:15" ht="12.95" customHeight="1">
      <c r="A58" s="477" t="s">
        <v>758</v>
      </c>
      <c r="B58" s="366">
        <v>1</v>
      </c>
      <c r="C58" s="200"/>
      <c r="D58" s="200"/>
      <c r="E58" s="200"/>
      <c r="F58" s="200"/>
      <c r="G58" s="347"/>
      <c r="H58" s="347"/>
      <c r="I58" s="350">
        <f>((I56)*(8/(8-(I57-1))))</f>
        <v>0</v>
      </c>
      <c r="J58" s="350">
        <f>I58</f>
        <v>0</v>
      </c>
      <c r="K58" s="350">
        <f t="shared" ref="K58:N58" si="9">J58</f>
        <v>0</v>
      </c>
      <c r="L58" s="350">
        <f t="shared" si="9"/>
        <v>0</v>
      </c>
      <c r="M58" s="350">
        <f t="shared" si="9"/>
        <v>0</v>
      </c>
      <c r="N58" s="350">
        <f t="shared" si="9"/>
        <v>0</v>
      </c>
      <c r="O58" s="305"/>
    </row>
    <row r="59" spans="1:15" ht="12.95" customHeight="1">
      <c r="A59" s="477" t="s">
        <v>759</v>
      </c>
      <c r="B59" s="366">
        <v>2</v>
      </c>
      <c r="C59" s="200"/>
      <c r="D59" s="200"/>
      <c r="E59" s="200"/>
      <c r="F59" s="200"/>
      <c r="G59" s="347"/>
      <c r="H59" s="347"/>
      <c r="I59" s="347"/>
      <c r="J59" s="350">
        <f>((J56)*(8/(8-(J57-1))))</f>
        <v>0</v>
      </c>
      <c r="K59" s="350">
        <f>J59</f>
        <v>0</v>
      </c>
      <c r="L59" s="350">
        <f t="shared" ref="L59:N59" si="10">K59</f>
        <v>0</v>
      </c>
      <c r="M59" s="350">
        <f t="shared" si="10"/>
        <v>0</v>
      </c>
      <c r="N59" s="350">
        <f t="shared" si="10"/>
        <v>0</v>
      </c>
      <c r="O59" s="305"/>
    </row>
    <row r="60" spans="1:15" ht="12.95" customHeight="1">
      <c r="A60" s="477" t="s">
        <v>760</v>
      </c>
      <c r="B60" s="366">
        <v>3</v>
      </c>
      <c r="C60" s="200"/>
      <c r="D60" s="200"/>
      <c r="E60" s="200"/>
      <c r="F60" s="200"/>
      <c r="G60" s="347"/>
      <c r="H60" s="347"/>
      <c r="I60" s="347"/>
      <c r="J60" s="347"/>
      <c r="K60" s="350">
        <f>((K56)*(8/(8-(K57-1))))</f>
        <v>0</v>
      </c>
      <c r="L60" s="350">
        <f>K60</f>
        <v>0</v>
      </c>
      <c r="M60" s="350">
        <f t="shared" ref="M60:N60" si="11">L60</f>
        <v>0</v>
      </c>
      <c r="N60" s="350">
        <f t="shared" si="11"/>
        <v>0</v>
      </c>
      <c r="O60" s="305"/>
    </row>
    <row r="61" spans="1:15" ht="12.95" customHeight="1">
      <c r="A61" s="477" t="s">
        <v>761</v>
      </c>
      <c r="B61" s="366">
        <v>4</v>
      </c>
      <c r="C61" s="200"/>
      <c r="D61" s="200"/>
      <c r="E61" s="200"/>
      <c r="F61" s="200"/>
      <c r="G61" s="347"/>
      <c r="H61" s="347"/>
      <c r="I61" s="347"/>
      <c r="J61" s="347"/>
      <c r="K61" s="347"/>
      <c r="L61" s="350">
        <f>((L56)*(8/(8-(L57-1))))</f>
        <v>0</v>
      </c>
      <c r="M61" s="350">
        <f>L61</f>
        <v>0</v>
      </c>
      <c r="N61" s="350">
        <f>M61</f>
        <v>0</v>
      </c>
      <c r="O61" s="305"/>
    </row>
    <row r="62" spans="1:15" ht="12.95" customHeight="1">
      <c r="A62" s="477" t="s">
        <v>762</v>
      </c>
      <c r="B62" s="366">
        <v>5</v>
      </c>
      <c r="C62" s="200"/>
      <c r="D62" s="200"/>
      <c r="E62" s="200"/>
      <c r="F62" s="200"/>
      <c r="G62" s="347"/>
      <c r="H62" s="347"/>
      <c r="I62" s="347"/>
      <c r="J62" s="347"/>
      <c r="K62" s="347"/>
      <c r="L62" s="347"/>
      <c r="M62" s="350">
        <f>((M56)*(8/(8-(M57-1))))</f>
        <v>0</v>
      </c>
      <c r="N62" s="350">
        <f>M62</f>
        <v>0</v>
      </c>
      <c r="O62" s="305"/>
    </row>
    <row r="63" spans="1:15" ht="12.95" customHeight="1">
      <c r="A63" s="477" t="s">
        <v>763</v>
      </c>
      <c r="B63" s="366">
        <v>6</v>
      </c>
      <c r="C63" s="200"/>
      <c r="D63" s="200"/>
      <c r="E63" s="200"/>
      <c r="F63" s="200"/>
      <c r="G63" s="347"/>
      <c r="H63" s="347"/>
      <c r="I63" s="347"/>
      <c r="J63" s="347"/>
      <c r="K63" s="347"/>
      <c r="L63" s="347"/>
      <c r="M63" s="347"/>
      <c r="N63" s="350">
        <f>((N56)*(8/(8-(N57-1))))</f>
        <v>0</v>
      </c>
      <c r="O63" s="305"/>
    </row>
    <row r="64" spans="1:15" ht="12.75" customHeight="1">
      <c r="A64" s="530" t="s">
        <v>834</v>
      </c>
      <c r="B64" s="200"/>
      <c r="C64" s="200"/>
      <c r="D64" s="200"/>
      <c r="E64" s="200"/>
      <c r="F64" s="200"/>
      <c r="G64" s="347"/>
      <c r="H64" s="347"/>
      <c r="I64" s="350">
        <f>SUM(I58:I63)</f>
        <v>0</v>
      </c>
      <c r="J64" s="350">
        <f t="shared" ref="J64:N64" si="12">SUM(J58:J63)</f>
        <v>0</v>
      </c>
      <c r="K64" s="350">
        <f t="shared" si="12"/>
        <v>0</v>
      </c>
      <c r="L64" s="350">
        <f t="shared" si="12"/>
        <v>0</v>
      </c>
      <c r="M64" s="350">
        <f t="shared" si="12"/>
        <v>0</v>
      </c>
      <c r="N64" s="350">
        <f t="shared" si="12"/>
        <v>0</v>
      </c>
      <c r="O64" s="305"/>
    </row>
    <row r="65" spans="1:15" ht="12.95" customHeight="1">
      <c r="A65" s="477" t="s">
        <v>117</v>
      </c>
      <c r="B65" s="200" t="s">
        <v>325</v>
      </c>
      <c r="C65" s="200"/>
      <c r="D65" s="200"/>
      <c r="E65" s="200"/>
      <c r="F65" s="200"/>
      <c r="G65" s="347"/>
      <c r="H65" s="347"/>
      <c r="I65" s="359">
        <f>I37</f>
        <v>1.9663355999999983E-2</v>
      </c>
      <c r="J65" s="359">
        <f t="shared" ref="J65:N65" si="13">J37</f>
        <v>1.9663355999999983E-2</v>
      </c>
      <c r="K65" s="359">
        <f t="shared" si="13"/>
        <v>1.9663355999999983E-2</v>
      </c>
      <c r="L65" s="359">
        <f t="shared" si="13"/>
        <v>1.9663355999999983E-2</v>
      </c>
      <c r="M65" s="359">
        <f t="shared" si="13"/>
        <v>1.9663355999999983E-2</v>
      </c>
      <c r="N65" s="359">
        <f t="shared" si="13"/>
        <v>1.9663355999999983E-2</v>
      </c>
      <c r="O65" s="305"/>
    </row>
    <row r="66" spans="1:15" ht="12.95" customHeight="1">
      <c r="A66" s="477" t="s">
        <v>737</v>
      </c>
      <c r="B66" s="200" t="s">
        <v>83</v>
      </c>
      <c r="C66" s="200" t="s">
        <v>17</v>
      </c>
      <c r="D66" s="200"/>
      <c r="E66" s="200"/>
      <c r="F66" s="200"/>
      <c r="G66" s="347"/>
      <c r="H66" s="347"/>
      <c r="I66" s="367">
        <f>'Licence condition values'!I169</f>
        <v>0.6</v>
      </c>
      <c r="J66" s="367">
        <f>'Licence condition values'!J169</f>
        <v>0.6</v>
      </c>
      <c r="K66" s="367">
        <f>'Licence condition values'!K169</f>
        <v>0.6</v>
      </c>
      <c r="L66" s="367">
        <f>'Licence condition values'!L169</f>
        <v>0.6</v>
      </c>
      <c r="M66" s="367">
        <f>'Licence condition values'!M169</f>
        <v>0.6</v>
      </c>
      <c r="N66" s="367">
        <f>'Licence condition values'!N169</f>
        <v>0.6</v>
      </c>
      <c r="O66" s="305"/>
    </row>
    <row r="67" spans="1:15" ht="12.95" customHeight="1">
      <c r="A67" s="477" t="s">
        <v>833</v>
      </c>
      <c r="B67" s="200" t="s">
        <v>142</v>
      </c>
      <c r="C67" s="200" t="s">
        <v>17</v>
      </c>
      <c r="D67" s="200"/>
      <c r="E67" s="200"/>
      <c r="F67" s="200"/>
      <c r="G67" s="347"/>
      <c r="H67" s="347"/>
      <c r="I67" s="368">
        <f>input!I11</f>
        <v>0.22</v>
      </c>
      <c r="J67" s="368">
        <f>input!J11</f>
        <v>0.22</v>
      </c>
      <c r="K67" s="368">
        <f>input!K11</f>
        <v>0.22</v>
      </c>
      <c r="L67" s="368">
        <f>input!L11</f>
        <v>0.22</v>
      </c>
      <c r="M67" s="368">
        <f>input!M11</f>
        <v>0.22</v>
      </c>
      <c r="N67" s="368">
        <f>input!N11</f>
        <v>0.22</v>
      </c>
      <c r="O67" s="305"/>
    </row>
    <row r="68" spans="1:15" ht="17.25">
      <c r="A68" s="477" t="s">
        <v>217</v>
      </c>
      <c r="B68" s="200" t="s">
        <v>749</v>
      </c>
      <c r="C68" s="376" t="s">
        <v>834</v>
      </c>
      <c r="D68" s="200"/>
      <c r="E68" s="200"/>
      <c r="F68" s="200"/>
      <c r="G68" s="347"/>
      <c r="H68" s="347"/>
      <c r="I68" s="369">
        <f>I64*((I65*(I66/(1-I67))))</f>
        <v>0</v>
      </c>
      <c r="J68" s="369">
        <f t="shared" ref="J68:N68" si="14">J64*((J65*(J66/(1-J67))))</f>
        <v>0</v>
      </c>
      <c r="K68" s="369">
        <f t="shared" si="14"/>
        <v>0</v>
      </c>
      <c r="L68" s="369">
        <f t="shared" si="14"/>
        <v>0</v>
      </c>
      <c r="M68" s="369">
        <f t="shared" si="14"/>
        <v>0</v>
      </c>
      <c r="N68" s="369">
        <f t="shared" si="14"/>
        <v>0</v>
      </c>
      <c r="O68" s="305"/>
    </row>
    <row r="69" spans="1:15" ht="12.95" customHeight="1">
      <c r="A69" s="477"/>
      <c r="B69" s="200"/>
      <c r="C69" s="200"/>
      <c r="D69" s="200"/>
      <c r="E69" s="200"/>
      <c r="F69" s="200"/>
      <c r="G69" s="200"/>
      <c r="H69" s="200"/>
      <c r="I69" s="200"/>
      <c r="J69" s="200"/>
      <c r="K69" s="200"/>
      <c r="L69" s="200"/>
      <c r="M69" s="200"/>
      <c r="N69" s="200"/>
      <c r="O69" s="305"/>
    </row>
    <row r="70" spans="1:15" ht="12.95" customHeight="1">
      <c r="A70" s="477"/>
      <c r="B70" s="200"/>
      <c r="C70" s="200"/>
      <c r="D70" s="200"/>
      <c r="E70" s="200"/>
      <c r="F70" s="200"/>
      <c r="G70" s="200"/>
      <c r="H70" s="200"/>
      <c r="I70" s="200"/>
      <c r="J70" s="200"/>
      <c r="K70" s="200"/>
      <c r="L70" s="200"/>
      <c r="M70" s="200"/>
      <c r="N70" s="200"/>
      <c r="O70" s="305"/>
    </row>
    <row r="71" spans="1:15" ht="14.25">
      <c r="A71" s="477"/>
      <c r="B71" s="200"/>
      <c r="C71" s="200"/>
      <c r="D71" s="200"/>
      <c r="E71" s="200"/>
      <c r="F71" s="200"/>
      <c r="G71" s="200"/>
      <c r="H71" s="200"/>
      <c r="I71" s="200"/>
      <c r="J71" s="200"/>
      <c r="K71" s="200"/>
      <c r="L71" s="200"/>
      <c r="M71" s="200"/>
      <c r="N71" s="200"/>
      <c r="O71" s="531"/>
    </row>
    <row r="72" spans="1:15" ht="14.25">
      <c r="A72" s="477"/>
      <c r="B72" s="200"/>
      <c r="C72" s="200"/>
      <c r="D72" s="200"/>
      <c r="E72" s="200"/>
      <c r="F72" s="200"/>
      <c r="G72" s="200"/>
      <c r="H72" s="200"/>
      <c r="I72" s="200"/>
      <c r="J72" s="200"/>
      <c r="K72" s="200"/>
      <c r="L72" s="200"/>
      <c r="M72" s="200"/>
      <c r="N72" s="200"/>
      <c r="O72" s="531"/>
    </row>
    <row r="73" spans="1:15" ht="14.25">
      <c r="A73" s="477"/>
      <c r="B73" s="200"/>
      <c r="C73" s="200"/>
      <c r="D73" s="200"/>
      <c r="E73" s="200"/>
      <c r="F73" s="200"/>
      <c r="G73" s="200"/>
      <c r="H73" s="200"/>
      <c r="I73" s="200"/>
      <c r="J73" s="200"/>
      <c r="K73" s="200"/>
      <c r="L73" s="200"/>
      <c r="M73" s="200"/>
      <c r="N73" s="200"/>
      <c r="O73" s="531"/>
    </row>
    <row r="74" spans="1:15" ht="14.25">
      <c r="A74" s="477"/>
      <c r="B74" s="200"/>
      <c r="C74" s="200"/>
      <c r="D74" s="200"/>
      <c r="E74" s="200"/>
      <c r="F74" s="200"/>
      <c r="G74" s="200"/>
      <c r="H74" s="200"/>
      <c r="I74" s="200"/>
      <c r="J74" s="200"/>
      <c r="K74" s="200"/>
      <c r="L74" s="200"/>
      <c r="M74" s="200"/>
      <c r="N74" s="200"/>
      <c r="O74" s="531"/>
    </row>
    <row r="75" spans="1:15" ht="14.25">
      <c r="A75" s="477"/>
      <c r="B75" s="200"/>
      <c r="C75" s="200"/>
      <c r="D75" s="200"/>
      <c r="E75" s="200"/>
      <c r="F75" s="200"/>
      <c r="G75" s="200"/>
      <c r="H75" s="200"/>
      <c r="I75" s="200"/>
      <c r="J75" s="200"/>
      <c r="K75" s="200"/>
      <c r="L75" s="200"/>
      <c r="M75" s="200"/>
      <c r="N75" s="200"/>
      <c r="O75" s="531"/>
    </row>
    <row r="76" spans="1:15" ht="14.25">
      <c r="A76" s="477"/>
      <c r="B76" s="200"/>
      <c r="C76" s="200"/>
      <c r="D76" s="200"/>
      <c r="E76" s="200"/>
      <c r="F76" s="200"/>
      <c r="G76" s="200"/>
      <c r="H76" s="200"/>
      <c r="I76" s="200"/>
      <c r="J76" s="200"/>
      <c r="K76" s="200"/>
      <c r="L76" s="200"/>
      <c r="M76" s="200"/>
      <c r="N76" s="200"/>
      <c r="O76" s="531"/>
    </row>
    <row r="77" spans="1:15" ht="14.25">
      <c r="A77" s="477"/>
      <c r="B77" s="200"/>
      <c r="C77" s="200"/>
      <c r="D77" s="200"/>
      <c r="E77" s="200"/>
      <c r="F77" s="200"/>
      <c r="G77" s="200"/>
      <c r="H77" s="200"/>
      <c r="I77" s="200"/>
      <c r="J77" s="200"/>
      <c r="K77" s="200"/>
      <c r="L77" s="200"/>
      <c r="M77" s="200"/>
      <c r="N77" s="200"/>
      <c r="O77" s="531"/>
    </row>
    <row r="78" spans="1:15" ht="14.25">
      <c r="A78" s="477"/>
      <c r="B78" s="200"/>
      <c r="C78" s="200"/>
      <c r="D78" s="200"/>
      <c r="E78" s="200"/>
      <c r="F78" s="200"/>
      <c r="G78" s="200"/>
      <c r="H78" s="200"/>
      <c r="I78" s="200"/>
      <c r="J78" s="200"/>
      <c r="K78" s="200"/>
      <c r="L78" s="200"/>
      <c r="M78" s="200"/>
      <c r="N78" s="200"/>
      <c r="O78" s="531"/>
    </row>
    <row r="79" spans="1:15" ht="14.25">
      <c r="A79" s="477"/>
      <c r="B79" s="200"/>
      <c r="C79" s="200"/>
      <c r="D79" s="200"/>
      <c r="E79" s="200"/>
      <c r="F79" s="200"/>
      <c r="G79" s="200"/>
      <c r="H79" s="200"/>
      <c r="I79" s="200"/>
      <c r="J79" s="200"/>
      <c r="K79" s="200"/>
      <c r="L79" s="200"/>
      <c r="M79" s="200"/>
      <c r="N79" s="200"/>
      <c r="O79" s="531"/>
    </row>
    <row r="80" spans="1:15" ht="14.25">
      <c r="A80" s="477"/>
      <c r="B80" s="200"/>
      <c r="C80" s="200"/>
      <c r="D80" s="200"/>
      <c r="E80" s="200"/>
      <c r="F80" s="200"/>
      <c r="G80" s="200"/>
      <c r="H80" s="200"/>
      <c r="I80" s="200"/>
      <c r="J80" s="200"/>
      <c r="K80" s="200"/>
      <c r="L80" s="200"/>
      <c r="M80" s="200"/>
      <c r="N80" s="200"/>
      <c r="O80" s="531"/>
    </row>
    <row r="81" spans="1:15" ht="12.95" customHeight="1">
      <c r="A81" s="477"/>
      <c r="B81" s="200"/>
      <c r="C81" s="200"/>
      <c r="D81" s="200"/>
      <c r="E81" s="200"/>
      <c r="F81" s="200"/>
      <c r="G81" s="200"/>
      <c r="H81" s="200"/>
      <c r="I81" s="200"/>
      <c r="J81" s="200"/>
      <c r="K81" s="200"/>
      <c r="L81" s="200"/>
      <c r="M81" s="200"/>
      <c r="N81" s="200"/>
      <c r="O81" s="531"/>
    </row>
    <row r="82" spans="1:15">
      <c r="A82" s="492"/>
      <c r="B82" s="37"/>
      <c r="C82" s="37"/>
      <c r="D82" s="37"/>
      <c r="E82" s="37"/>
      <c r="F82" s="37"/>
      <c r="G82" s="37"/>
      <c r="H82" s="37"/>
      <c r="I82" s="37"/>
      <c r="J82" s="37"/>
      <c r="K82" s="37"/>
      <c r="L82" s="37"/>
      <c r="M82" s="37"/>
      <c r="N82" s="37"/>
      <c r="O82" s="305"/>
    </row>
    <row r="83" spans="1:15">
      <c r="A83" s="492"/>
      <c r="B83" s="37"/>
      <c r="C83" s="37"/>
      <c r="D83" s="37"/>
      <c r="E83" s="37"/>
      <c r="F83" s="37"/>
      <c r="G83" s="37"/>
      <c r="H83" s="37"/>
      <c r="I83" s="37"/>
      <c r="J83" s="37"/>
      <c r="K83" s="37"/>
      <c r="L83" s="37"/>
      <c r="M83" s="37"/>
      <c r="N83" s="37"/>
      <c r="O83" s="305"/>
    </row>
    <row r="84" spans="1:15">
      <c r="A84" s="492"/>
      <c r="B84" s="37"/>
      <c r="C84" s="37"/>
      <c r="D84" s="37"/>
      <c r="E84" s="37"/>
      <c r="F84" s="37"/>
      <c r="G84" s="37"/>
      <c r="H84" s="37"/>
      <c r="I84" s="37"/>
      <c r="J84" s="37"/>
      <c r="K84" s="37"/>
      <c r="L84" s="37"/>
      <c r="M84" s="37"/>
      <c r="N84" s="37"/>
      <c r="O84" s="305"/>
    </row>
    <row r="85" spans="1:15">
      <c r="A85" s="492"/>
      <c r="B85" s="37"/>
      <c r="C85" s="37"/>
      <c r="D85" s="37"/>
      <c r="E85" s="37"/>
      <c r="F85" s="37"/>
      <c r="G85" s="37"/>
      <c r="H85" s="37"/>
      <c r="I85" s="37"/>
      <c r="J85" s="37"/>
      <c r="K85" s="37"/>
      <c r="L85" s="37"/>
      <c r="M85" s="37"/>
      <c r="N85" s="37"/>
      <c r="O85" s="305"/>
    </row>
    <row r="86" spans="1:15" ht="13.5" thickBot="1">
      <c r="A86" s="481"/>
      <c r="B86" s="512"/>
      <c r="C86" s="512"/>
      <c r="D86" s="512"/>
      <c r="E86" s="255"/>
      <c r="F86" s="255"/>
      <c r="G86" s="255"/>
      <c r="H86" s="255"/>
      <c r="I86" s="255"/>
      <c r="J86" s="255"/>
      <c r="K86" s="255"/>
      <c r="L86" s="255"/>
      <c r="M86" s="255"/>
      <c r="N86" s="255"/>
      <c r="O86" s="306"/>
    </row>
  </sheetData>
  <pageMargins left="0.7" right="0.7" top="0.75" bottom="0.75" header="0.3" footer="0.3"/>
  <pageSetup paperSize="9" orientation="portrait" r:id="rId1"/>
  <drawing r:id="rId2"/>
  <legacyDrawing r:id="rId3"/>
  <oleObjects>
    <oleObject progId="Equation.3" shapeId="17409" r:id="rId4"/>
  </oleObjects>
</worksheet>
</file>

<file path=xl/worksheets/sheet13.xml><?xml version="1.0" encoding="utf-8"?>
<worksheet xmlns="http://schemas.openxmlformats.org/spreadsheetml/2006/main" xmlns:r="http://schemas.openxmlformats.org/officeDocument/2006/relationships">
  <dimension ref="A1:O48"/>
  <sheetViews>
    <sheetView topLeftCell="A34" zoomScale="81" zoomScaleNormal="81" workbookViewId="0">
      <selection activeCell="J35" sqref="J35"/>
    </sheetView>
  </sheetViews>
  <sheetFormatPr defaultRowHeight="12.75"/>
  <cols>
    <col min="1" max="1" width="29" customWidth="1"/>
    <col min="2" max="2" width="10.625" customWidth="1"/>
    <col min="3" max="3" width="17.375" customWidth="1"/>
    <col min="4" max="6" width="5.625" customWidth="1"/>
    <col min="7" max="7" width="22" customWidth="1"/>
    <col min="8" max="14" width="10.875" bestFit="1" customWidth="1"/>
  </cols>
  <sheetData>
    <row r="1" spans="1:15" ht="15">
      <c r="A1" s="466" t="str">
        <f>CompName</f>
        <v>A Sample GDN</v>
      </c>
      <c r="B1" s="485"/>
      <c r="C1" s="485"/>
      <c r="D1" s="265"/>
      <c r="E1" s="265"/>
      <c r="F1" s="265"/>
      <c r="G1" s="265"/>
      <c r="H1" s="265"/>
      <c r="I1" s="265"/>
      <c r="J1" s="265"/>
      <c r="K1" s="265"/>
      <c r="L1" s="265"/>
      <c r="M1" s="265"/>
      <c r="N1" s="513"/>
      <c r="O1" s="468"/>
    </row>
    <row r="2" spans="1:15" ht="15">
      <c r="A2" s="469" t="str">
        <f>RegYr</f>
        <v xml:space="preserve"> 20xx</v>
      </c>
      <c r="B2" s="370"/>
      <c r="C2" s="370"/>
      <c r="D2" s="36"/>
      <c r="E2" s="36"/>
      <c r="F2" s="36"/>
      <c r="G2" s="36"/>
      <c r="H2" s="36"/>
      <c r="I2" s="36"/>
      <c r="J2" s="36"/>
      <c r="K2" s="36"/>
      <c r="L2" s="36"/>
      <c r="M2" s="36"/>
      <c r="N2" s="147"/>
      <c r="O2" s="305"/>
    </row>
    <row r="3" spans="1:15" ht="15">
      <c r="A3" s="469"/>
      <c r="B3" s="370"/>
      <c r="C3" s="370"/>
      <c r="D3" s="36"/>
      <c r="E3" s="36"/>
      <c r="F3" s="36"/>
      <c r="G3" s="36"/>
      <c r="H3" s="36"/>
      <c r="I3" s="36"/>
      <c r="J3" s="36"/>
      <c r="K3" s="36"/>
      <c r="L3" s="36"/>
      <c r="M3" s="36"/>
      <c r="N3" s="147"/>
      <c r="O3" s="305"/>
    </row>
    <row r="4" spans="1:15" ht="15.75" thickBot="1">
      <c r="A4" s="514" t="s">
        <v>144</v>
      </c>
      <c r="B4" s="372"/>
      <c r="C4" s="372"/>
      <c r="D4" s="145"/>
      <c r="E4" s="145"/>
      <c r="F4" s="146"/>
      <c r="G4" s="146"/>
      <c r="H4" s="146"/>
      <c r="I4" s="146"/>
      <c r="J4" s="146"/>
      <c r="K4" s="146"/>
      <c r="L4" s="146"/>
      <c r="M4" s="146"/>
      <c r="N4" s="148"/>
      <c r="O4" s="305"/>
    </row>
    <row r="5" spans="1:15">
      <c r="A5" s="508"/>
      <c r="B5" s="31"/>
      <c r="C5" s="31"/>
      <c r="D5" s="41"/>
      <c r="E5" s="41"/>
      <c r="F5" s="41"/>
      <c r="G5" s="41"/>
      <c r="H5" s="41"/>
      <c r="I5" s="41"/>
      <c r="J5" s="41"/>
      <c r="K5" s="41"/>
      <c r="L5" s="41"/>
      <c r="M5" s="41"/>
      <c r="N5" s="41"/>
      <c r="O5" s="515"/>
    </row>
    <row r="6" spans="1:15">
      <c r="A6" s="508"/>
      <c r="B6" s="31"/>
      <c r="C6" s="31"/>
      <c r="D6" s="41"/>
      <c r="E6" s="41"/>
      <c r="F6" s="41"/>
      <c r="G6" s="41"/>
      <c r="H6" s="41"/>
      <c r="I6" s="41"/>
      <c r="J6" s="41"/>
      <c r="K6" s="41"/>
      <c r="L6" s="41"/>
      <c r="M6" s="41"/>
      <c r="N6" s="41"/>
      <c r="O6" s="515"/>
    </row>
    <row r="7" spans="1:15">
      <c r="A7" s="508"/>
      <c r="B7" s="31"/>
      <c r="C7" s="31"/>
      <c r="D7" s="41"/>
      <c r="E7" s="41"/>
      <c r="F7" s="41"/>
      <c r="G7" s="41"/>
      <c r="H7" s="41"/>
      <c r="I7" s="41"/>
      <c r="J7" s="41"/>
      <c r="K7" s="41"/>
      <c r="L7" s="41"/>
      <c r="M7" s="41"/>
      <c r="N7" s="41"/>
      <c r="O7" s="515"/>
    </row>
    <row r="8" spans="1:15">
      <c r="A8" s="508" t="s">
        <v>146</v>
      </c>
      <c r="B8" s="307"/>
      <c r="C8" s="307"/>
      <c r="D8" s="41"/>
      <c r="E8" s="41"/>
      <c r="F8" s="55"/>
      <c r="G8" s="55"/>
      <c r="H8" s="55"/>
      <c r="I8" s="55"/>
      <c r="J8" s="41"/>
      <c r="K8" s="41"/>
      <c r="L8" s="41"/>
      <c r="M8" s="41"/>
      <c r="N8" s="41"/>
      <c r="O8" s="515"/>
    </row>
    <row r="9" spans="1:15" ht="12.95" customHeight="1">
      <c r="A9" s="472"/>
      <c r="B9" s="38"/>
      <c r="C9" s="516" t="s">
        <v>676</v>
      </c>
      <c r="D9" s="200"/>
      <c r="E9" s="200"/>
      <c r="F9" s="342"/>
      <c r="G9" s="343" t="s">
        <v>66</v>
      </c>
      <c r="H9" s="343" t="s">
        <v>67</v>
      </c>
      <c r="I9" s="343" t="s">
        <v>68</v>
      </c>
      <c r="J9" s="343" t="s">
        <v>69</v>
      </c>
      <c r="K9" s="343" t="s">
        <v>70</v>
      </c>
      <c r="L9" s="343" t="s">
        <v>71</v>
      </c>
      <c r="M9" s="343" t="s">
        <v>72</v>
      </c>
      <c r="N9" s="343" t="s">
        <v>73</v>
      </c>
      <c r="O9" s="515"/>
    </row>
    <row r="10" spans="1:15" ht="17.25">
      <c r="A10" s="477" t="s">
        <v>733</v>
      </c>
      <c r="B10" s="366" t="s">
        <v>153</v>
      </c>
      <c r="C10" s="517" t="s">
        <v>238</v>
      </c>
      <c r="D10" s="200"/>
      <c r="E10" s="200"/>
      <c r="F10" s="200"/>
      <c r="G10" s="200" t="s">
        <v>742</v>
      </c>
      <c r="H10" s="200"/>
      <c r="I10" s="200"/>
      <c r="J10" s="200"/>
      <c r="K10" s="200"/>
      <c r="L10" s="200"/>
      <c r="M10" s="200"/>
      <c r="N10" s="200"/>
      <c r="O10" s="515"/>
    </row>
    <row r="11" spans="1:15" ht="14.25">
      <c r="A11" s="477" t="s">
        <v>734</v>
      </c>
      <c r="B11" s="366" t="s">
        <v>605</v>
      </c>
      <c r="C11" s="517" t="s">
        <v>238</v>
      </c>
      <c r="D11" s="200"/>
      <c r="E11" s="200"/>
      <c r="F11" s="200"/>
      <c r="G11" s="200"/>
      <c r="H11" s="200"/>
      <c r="I11" s="200"/>
      <c r="J11" s="200"/>
      <c r="K11" s="200"/>
      <c r="L11" s="200"/>
      <c r="M11" s="200"/>
      <c r="N11" s="200"/>
      <c r="O11" s="515"/>
    </row>
    <row r="12" spans="1:15" ht="17.25">
      <c r="A12" s="477" t="s">
        <v>735</v>
      </c>
      <c r="B12" s="366" t="s">
        <v>606</v>
      </c>
      <c r="C12" s="517" t="s">
        <v>238</v>
      </c>
      <c r="D12" s="200"/>
      <c r="E12" s="200"/>
      <c r="F12" s="200"/>
      <c r="G12" s="200" t="s">
        <v>743</v>
      </c>
      <c r="H12" s="200"/>
      <c r="I12" s="200"/>
      <c r="J12" s="200"/>
      <c r="K12" s="200"/>
      <c r="L12" s="200"/>
      <c r="M12" s="200"/>
      <c r="N12" s="200"/>
      <c r="O12" s="515"/>
    </row>
    <row r="13" spans="1:15" ht="12.95" customHeight="1">
      <c r="A13" s="477"/>
      <c r="B13" s="366"/>
      <c r="C13" s="366"/>
      <c r="D13" s="200"/>
      <c r="E13" s="200"/>
      <c r="F13" s="200"/>
      <c r="G13" s="418"/>
      <c r="H13" s="418"/>
      <c r="I13" s="418"/>
      <c r="J13" s="200"/>
      <c r="K13" s="200"/>
      <c r="L13" s="200"/>
      <c r="M13" s="200"/>
      <c r="N13" s="200"/>
      <c r="O13" s="515"/>
    </row>
    <row r="14" spans="1:15" ht="12.95" customHeight="1">
      <c r="A14" s="472"/>
      <c r="B14" s="366"/>
      <c r="C14" s="366"/>
      <c r="D14" s="342"/>
      <c r="E14" s="342"/>
      <c r="F14" s="345"/>
      <c r="G14" s="343" t="s">
        <v>66</v>
      </c>
      <c r="H14" s="343" t="s">
        <v>67</v>
      </c>
      <c r="I14" s="343" t="s">
        <v>68</v>
      </c>
      <c r="J14" s="343" t="s">
        <v>69</v>
      </c>
      <c r="K14" s="343" t="s">
        <v>70</v>
      </c>
      <c r="L14" s="343" t="s">
        <v>71</v>
      </c>
      <c r="M14" s="343" t="s">
        <v>72</v>
      </c>
      <c r="N14" s="343" t="s">
        <v>73</v>
      </c>
      <c r="O14" s="515"/>
    </row>
    <row r="15" spans="1:15" ht="12.95" customHeight="1">
      <c r="A15" s="477" t="s">
        <v>756</v>
      </c>
      <c r="B15" s="373"/>
      <c r="C15" s="518" t="s">
        <v>238</v>
      </c>
      <c r="D15" s="342"/>
      <c r="E15" s="346"/>
      <c r="F15" s="345"/>
      <c r="G15" s="347"/>
      <c r="H15" s="347"/>
      <c r="I15" s="377">
        <f>'Licence condition values'!G190-input!G220</f>
        <v>0</v>
      </c>
      <c r="J15" s="377">
        <f>'Licence condition values'!H190-input!H220</f>
        <v>0</v>
      </c>
      <c r="K15" s="377">
        <f>'Licence condition values'!I190-input!I220</f>
        <v>0</v>
      </c>
      <c r="L15" s="377">
        <f>'Licence condition values'!J190-input!J220</f>
        <v>0</v>
      </c>
      <c r="M15" s="377">
        <f>'Licence condition values'!K190-input!K220</f>
        <v>0</v>
      </c>
      <c r="N15" s="377">
        <f>'Licence condition values'!L190-input!L220</f>
        <v>0</v>
      </c>
      <c r="O15" s="515"/>
    </row>
    <row r="16" spans="1:15" ht="28.5">
      <c r="A16" s="477" t="s">
        <v>595</v>
      </c>
      <c r="B16" s="366"/>
      <c r="C16" s="518" t="s">
        <v>238</v>
      </c>
      <c r="D16" s="342"/>
      <c r="E16" s="346"/>
      <c r="F16" s="345"/>
      <c r="G16" s="347"/>
      <c r="H16" s="347"/>
      <c r="I16" s="378">
        <f t="shared" ref="I16:N16" si="0">SUM(I15:I15)</f>
        <v>0</v>
      </c>
      <c r="J16" s="378">
        <f t="shared" si="0"/>
        <v>0</v>
      </c>
      <c r="K16" s="378">
        <f t="shared" si="0"/>
        <v>0</v>
      </c>
      <c r="L16" s="378">
        <f t="shared" si="0"/>
        <v>0</v>
      </c>
      <c r="M16" s="378">
        <f t="shared" si="0"/>
        <v>0</v>
      </c>
      <c r="N16" s="378">
        <f t="shared" si="0"/>
        <v>0</v>
      </c>
      <c r="O16" s="515"/>
    </row>
    <row r="17" spans="1:15" ht="42.75">
      <c r="A17" s="477" t="s">
        <v>744</v>
      </c>
      <c r="B17" s="366"/>
      <c r="C17" s="518" t="s">
        <v>238</v>
      </c>
      <c r="D17" s="342"/>
      <c r="E17" s="346"/>
      <c r="F17" s="345"/>
      <c r="G17" s="347"/>
      <c r="H17" s="347"/>
      <c r="I17" s="379">
        <v>0</v>
      </c>
      <c r="J17" s="379">
        <f>I16</f>
        <v>0</v>
      </c>
      <c r="K17" s="379">
        <f>J16</f>
        <v>0</v>
      </c>
      <c r="L17" s="379">
        <f>K16</f>
        <v>0</v>
      </c>
      <c r="M17" s="379">
        <f>L16</f>
        <v>0</v>
      </c>
      <c r="N17" s="379">
        <f>M16</f>
        <v>0</v>
      </c>
      <c r="O17" s="515"/>
    </row>
    <row r="18" spans="1:15" ht="14.25">
      <c r="A18" s="477"/>
      <c r="B18" s="366"/>
      <c r="C18" s="366"/>
      <c r="D18" s="200"/>
      <c r="E18" s="200"/>
      <c r="F18" s="200"/>
      <c r="G18" s="200"/>
      <c r="H18" s="200"/>
      <c r="I18" s="380"/>
      <c r="J18" s="380"/>
      <c r="K18" s="380"/>
      <c r="L18" s="380"/>
      <c r="M18" s="380"/>
      <c r="N18" s="380"/>
      <c r="O18" s="519"/>
    </row>
    <row r="19" spans="1:15" ht="44.25">
      <c r="A19" s="520" t="s">
        <v>736</v>
      </c>
      <c r="B19" s="366" t="s">
        <v>745</v>
      </c>
      <c r="C19" s="521" t="s">
        <v>238</v>
      </c>
      <c r="D19" s="200"/>
      <c r="E19" s="200"/>
      <c r="F19" s="346"/>
      <c r="G19" s="347"/>
      <c r="H19" s="347"/>
      <c r="I19" s="354">
        <f>(I16-I17)</f>
        <v>0</v>
      </c>
      <c r="J19" s="354">
        <f>J16-J17</f>
        <v>0</v>
      </c>
      <c r="K19" s="354">
        <f>K16-K17</f>
        <v>0</v>
      </c>
      <c r="L19" s="354">
        <f>L16-L17</f>
        <v>0</v>
      </c>
      <c r="M19" s="354">
        <f>M16-M17</f>
        <v>0</v>
      </c>
      <c r="N19" s="354">
        <f>N16-N17</f>
        <v>0</v>
      </c>
      <c r="O19" s="515"/>
    </row>
    <row r="20" spans="1:15" ht="28.5">
      <c r="A20" s="477" t="s">
        <v>739</v>
      </c>
      <c r="B20" s="366" t="s">
        <v>725</v>
      </c>
      <c r="C20" s="366" t="s">
        <v>732</v>
      </c>
      <c r="D20" s="200"/>
      <c r="E20" s="200"/>
      <c r="F20" s="346"/>
      <c r="G20" s="347"/>
      <c r="H20" s="347"/>
      <c r="I20" s="381">
        <f>input!G12</f>
        <v>1</v>
      </c>
      <c r="J20" s="381">
        <f>input!H12</f>
        <v>2</v>
      </c>
      <c r="K20" s="381">
        <f>input!I12</f>
        <v>3</v>
      </c>
      <c r="L20" s="381">
        <f>input!J12</f>
        <v>4</v>
      </c>
      <c r="M20" s="381">
        <f>input!K12</f>
        <v>5</v>
      </c>
      <c r="N20" s="381">
        <f>input!L12</f>
        <v>6</v>
      </c>
      <c r="O20" s="515"/>
    </row>
    <row r="21" spans="1:15" ht="28.5">
      <c r="A21" s="477" t="s">
        <v>739</v>
      </c>
      <c r="B21" s="366">
        <v>1</v>
      </c>
      <c r="C21" s="366" t="s">
        <v>732</v>
      </c>
      <c r="D21" s="200"/>
      <c r="E21" s="200"/>
      <c r="F21" s="346"/>
      <c r="G21" s="347"/>
      <c r="H21" s="347"/>
      <c r="I21" s="382">
        <f>((I19)*(8/(8-(I20-1))))</f>
        <v>0</v>
      </c>
      <c r="J21" s="382">
        <f>I21</f>
        <v>0</v>
      </c>
      <c r="K21" s="382">
        <f t="shared" ref="K21:M21" si="1">J21</f>
        <v>0</v>
      </c>
      <c r="L21" s="382">
        <f t="shared" si="1"/>
        <v>0</v>
      </c>
      <c r="M21" s="382">
        <f t="shared" si="1"/>
        <v>0</v>
      </c>
      <c r="N21" s="382">
        <f>M21</f>
        <v>0</v>
      </c>
      <c r="O21" s="515"/>
    </row>
    <row r="22" spans="1:15" ht="28.5">
      <c r="A22" s="477" t="s">
        <v>739</v>
      </c>
      <c r="B22" s="366">
        <v>2</v>
      </c>
      <c r="C22" s="366" t="s">
        <v>732</v>
      </c>
      <c r="D22" s="200"/>
      <c r="E22" s="200"/>
      <c r="F22" s="346"/>
      <c r="G22" s="347"/>
      <c r="H22" s="347"/>
      <c r="I22" s="383"/>
      <c r="J22" s="382">
        <f>((J19)*(8/(8-(J20-1))))</f>
        <v>0</v>
      </c>
      <c r="K22" s="382">
        <f>J22</f>
        <v>0</v>
      </c>
      <c r="L22" s="382">
        <f t="shared" ref="L22:N22" si="2">K22</f>
        <v>0</v>
      </c>
      <c r="M22" s="382">
        <f t="shared" si="2"/>
        <v>0</v>
      </c>
      <c r="N22" s="382">
        <f t="shared" si="2"/>
        <v>0</v>
      </c>
      <c r="O22" s="515"/>
    </row>
    <row r="23" spans="1:15" ht="28.5">
      <c r="A23" s="477" t="s">
        <v>739</v>
      </c>
      <c r="B23" s="366">
        <v>3</v>
      </c>
      <c r="C23" s="366" t="s">
        <v>732</v>
      </c>
      <c r="D23" s="200"/>
      <c r="E23" s="200"/>
      <c r="F23" s="346"/>
      <c r="G23" s="347"/>
      <c r="H23" s="347"/>
      <c r="I23" s="383"/>
      <c r="J23" s="383"/>
      <c r="K23" s="382">
        <f>((K19)*(8/(8-(K20-1))))</f>
        <v>0</v>
      </c>
      <c r="L23" s="382">
        <f>K23</f>
        <v>0</v>
      </c>
      <c r="M23" s="382">
        <f t="shared" ref="M23:N23" si="3">L23</f>
        <v>0</v>
      </c>
      <c r="N23" s="382">
        <f t="shared" si="3"/>
        <v>0</v>
      </c>
      <c r="O23" s="515"/>
    </row>
    <row r="24" spans="1:15" ht="28.5">
      <c r="A24" s="477" t="s">
        <v>739</v>
      </c>
      <c r="B24" s="366">
        <v>4</v>
      </c>
      <c r="C24" s="366" t="s">
        <v>732</v>
      </c>
      <c r="D24" s="200"/>
      <c r="E24" s="200"/>
      <c r="F24" s="346"/>
      <c r="G24" s="347"/>
      <c r="H24" s="347"/>
      <c r="I24" s="383"/>
      <c r="J24" s="383"/>
      <c r="K24" s="383"/>
      <c r="L24" s="382">
        <f>((L19)*(8/(8-(L20-1))))</f>
        <v>0</v>
      </c>
      <c r="M24" s="382">
        <f>L24</f>
        <v>0</v>
      </c>
      <c r="N24" s="382">
        <f>M24</f>
        <v>0</v>
      </c>
      <c r="O24" s="515"/>
    </row>
    <row r="25" spans="1:15" ht="28.5">
      <c r="A25" s="477" t="s">
        <v>739</v>
      </c>
      <c r="B25" s="366">
        <v>5</v>
      </c>
      <c r="C25" s="366" t="s">
        <v>732</v>
      </c>
      <c r="D25" s="200"/>
      <c r="E25" s="200"/>
      <c r="F25" s="346"/>
      <c r="G25" s="347"/>
      <c r="H25" s="347"/>
      <c r="I25" s="383"/>
      <c r="J25" s="383"/>
      <c r="K25" s="383"/>
      <c r="L25" s="383"/>
      <c r="M25" s="382">
        <f>((M19)*(8/(8-(M20-1))))</f>
        <v>0</v>
      </c>
      <c r="N25" s="382">
        <f>M25</f>
        <v>0</v>
      </c>
      <c r="O25" s="515"/>
    </row>
    <row r="26" spans="1:15" ht="28.5">
      <c r="A26" s="477" t="s">
        <v>739</v>
      </c>
      <c r="B26" s="366">
        <v>6</v>
      </c>
      <c r="C26" s="366" t="s">
        <v>732</v>
      </c>
      <c r="D26" s="200"/>
      <c r="E26" s="200"/>
      <c r="F26" s="346"/>
      <c r="G26" s="347"/>
      <c r="H26" s="347"/>
      <c r="I26" s="383"/>
      <c r="J26" s="383"/>
      <c r="K26" s="383"/>
      <c r="L26" s="383"/>
      <c r="M26" s="383"/>
      <c r="N26" s="382">
        <f>((N19)*(8/(8-(N20-1))))</f>
        <v>0</v>
      </c>
      <c r="O26" s="515"/>
    </row>
    <row r="27" spans="1:15" ht="24.75" customHeight="1">
      <c r="A27" s="477" t="s">
        <v>741</v>
      </c>
      <c r="B27" s="366"/>
      <c r="C27" s="366"/>
      <c r="D27" s="200"/>
      <c r="E27" s="200"/>
      <c r="F27" s="346"/>
      <c r="G27" s="347"/>
      <c r="H27" s="347"/>
      <c r="I27" s="382">
        <f>SUM(I21:I26)</f>
        <v>0</v>
      </c>
      <c r="J27" s="382">
        <f t="shared" ref="J27:N27" si="4">SUM(J21:J26)</f>
        <v>0</v>
      </c>
      <c r="K27" s="382">
        <f t="shared" si="4"/>
        <v>0</v>
      </c>
      <c r="L27" s="382">
        <f t="shared" si="4"/>
        <v>0</v>
      </c>
      <c r="M27" s="382">
        <f t="shared" si="4"/>
        <v>0</v>
      </c>
      <c r="N27" s="382">
        <f t="shared" si="4"/>
        <v>0</v>
      </c>
      <c r="O27" s="515"/>
    </row>
    <row r="28" spans="1:15" ht="47.25" customHeight="1">
      <c r="A28" s="477" t="s">
        <v>226</v>
      </c>
      <c r="B28" s="366" t="s">
        <v>746</v>
      </c>
      <c r="C28" s="522" t="s">
        <v>757</v>
      </c>
      <c r="D28" s="200"/>
      <c r="E28" s="200"/>
      <c r="F28" s="346"/>
      <c r="G28" s="347"/>
      <c r="H28" s="347"/>
      <c r="I28" s="384">
        <f>'Licence condition values'!G188/1000</f>
        <v>6.2729999999999994E-2</v>
      </c>
      <c r="J28" s="384">
        <f>'Licence condition values'!H188/1000</f>
        <v>6.3659999999999994E-2</v>
      </c>
      <c r="K28" s="384">
        <f>'Licence condition values'!I188/1000</f>
        <v>6.5590000000000009E-2</v>
      </c>
      <c r="L28" s="384">
        <f>'Licence condition values'!J188/1000</f>
        <v>6.5540000000000001E-2</v>
      </c>
      <c r="M28" s="384">
        <f>'Licence condition values'!K188/1000</f>
        <v>6.6549999999999998E-2</v>
      </c>
      <c r="N28" s="384">
        <f>'Licence condition values'!L188/1000</f>
        <v>6.7500000000000004E-2</v>
      </c>
      <c r="O28" s="523"/>
    </row>
    <row r="29" spans="1:15" ht="28.5">
      <c r="A29" s="477" t="s">
        <v>737</v>
      </c>
      <c r="B29" s="366" t="s">
        <v>83</v>
      </c>
      <c r="C29" s="374" t="s">
        <v>17</v>
      </c>
      <c r="D29" s="200"/>
      <c r="E29" s="200"/>
      <c r="F29" s="346"/>
      <c r="G29" s="347"/>
      <c r="H29" s="347"/>
      <c r="I29" s="385">
        <f>'Licence condition values'!I169</f>
        <v>0.6</v>
      </c>
      <c r="J29" s="385">
        <f>'Licence condition values'!J169</f>
        <v>0.6</v>
      </c>
      <c r="K29" s="385">
        <f>'Licence condition values'!K169</f>
        <v>0.6</v>
      </c>
      <c r="L29" s="385">
        <f>'Licence condition values'!L169</f>
        <v>0.6</v>
      </c>
      <c r="M29" s="385">
        <f>'Licence condition values'!M169</f>
        <v>0.6</v>
      </c>
      <c r="N29" s="385">
        <f>'Licence condition values'!N169</f>
        <v>0.6</v>
      </c>
      <c r="O29" s="515"/>
    </row>
    <row r="30" spans="1:15" ht="12.95" customHeight="1">
      <c r="A30" s="477" t="s">
        <v>227</v>
      </c>
      <c r="B30" s="366" t="s">
        <v>142</v>
      </c>
      <c r="C30" s="375" t="s">
        <v>17</v>
      </c>
      <c r="D30" s="200"/>
      <c r="E30" s="200"/>
      <c r="F30" s="346"/>
      <c r="G30" s="347"/>
      <c r="H30" s="347"/>
      <c r="I30" s="386">
        <f>input!I11</f>
        <v>0.22</v>
      </c>
      <c r="J30" s="386">
        <f>input!J11</f>
        <v>0.22</v>
      </c>
      <c r="K30" s="386">
        <f>input!K11</f>
        <v>0.22</v>
      </c>
      <c r="L30" s="386">
        <f>input!L11</f>
        <v>0.22</v>
      </c>
      <c r="M30" s="386">
        <f>input!M11</f>
        <v>0.22</v>
      </c>
      <c r="N30" s="386">
        <f>input!N11</f>
        <v>0.22</v>
      </c>
      <c r="O30" s="515"/>
    </row>
    <row r="31" spans="1:15" ht="14.25">
      <c r="A31" s="476" t="s">
        <v>723</v>
      </c>
      <c r="B31" s="366" t="s">
        <v>538</v>
      </c>
      <c r="C31" s="366" t="s">
        <v>620</v>
      </c>
      <c r="D31" s="200"/>
      <c r="E31" s="200"/>
      <c r="F31" s="346"/>
      <c r="G31" s="347"/>
      <c r="H31" s="347"/>
      <c r="I31" s="387">
        <f>BR!G21</f>
        <v>1.0245901639344261</v>
      </c>
      <c r="J31" s="387">
        <f>BR!H21</f>
        <v>0</v>
      </c>
      <c r="K31" s="387">
        <f>BR!I21</f>
        <v>0</v>
      </c>
      <c r="L31" s="387">
        <f>BR!J21</f>
        <v>0</v>
      </c>
      <c r="M31" s="387">
        <f>BR!K21</f>
        <v>0</v>
      </c>
      <c r="N31" s="387">
        <f>BR!L21</f>
        <v>0</v>
      </c>
      <c r="O31" s="515"/>
    </row>
    <row r="32" spans="1:15" ht="12.95" customHeight="1">
      <c r="A32" s="473" t="s">
        <v>144</v>
      </c>
      <c r="B32" s="366" t="s">
        <v>724</v>
      </c>
      <c r="C32" s="376" t="s">
        <v>834</v>
      </c>
      <c r="D32" s="200"/>
      <c r="E32" s="200"/>
      <c r="F32" s="353"/>
      <c r="G32" s="347"/>
      <c r="H32" s="347"/>
      <c r="I32" s="457">
        <f>I27*((I29/(1-I30)*I28*I31))</f>
        <v>0</v>
      </c>
      <c r="J32" s="457">
        <f t="shared" ref="J32:N32" si="5">J27*((J29/(1-J30)*J28*J31))</f>
        <v>0</v>
      </c>
      <c r="K32" s="457">
        <f t="shared" si="5"/>
        <v>0</v>
      </c>
      <c r="L32" s="457">
        <f t="shared" si="5"/>
        <v>0</v>
      </c>
      <c r="M32" s="457">
        <f t="shared" si="5"/>
        <v>0</v>
      </c>
      <c r="N32" s="457">
        <f t="shared" si="5"/>
        <v>0</v>
      </c>
      <c r="O32" s="515"/>
    </row>
    <row r="33" spans="1:15" ht="12.95" customHeight="1">
      <c r="A33" s="281"/>
      <c r="B33" s="41"/>
      <c r="C33" s="41"/>
      <c r="D33" s="41"/>
      <c r="E33" s="41"/>
      <c r="F33" s="41"/>
      <c r="G33" s="41"/>
      <c r="H33" s="41"/>
      <c r="I33" s="41"/>
      <c r="J33" s="41"/>
      <c r="K33" s="41"/>
      <c r="L33" s="41"/>
      <c r="M33" s="41"/>
      <c r="N33" s="41"/>
      <c r="O33" s="515"/>
    </row>
    <row r="34" spans="1:15" ht="12.95" customHeight="1">
      <c r="A34" s="280"/>
      <c r="B34" s="41"/>
      <c r="C34" s="41"/>
      <c r="D34" s="41"/>
      <c r="E34" s="41"/>
      <c r="F34" s="41"/>
      <c r="G34" s="41"/>
      <c r="H34" s="41"/>
      <c r="I34" s="41"/>
      <c r="J34" s="41"/>
      <c r="K34" s="41"/>
      <c r="L34" s="41"/>
      <c r="M34" s="41"/>
      <c r="N34" s="41"/>
      <c r="O34" s="515"/>
    </row>
    <row r="35" spans="1:15" ht="52.5" customHeight="1">
      <c r="A35" s="510" t="s">
        <v>870</v>
      </c>
      <c r="B35" s="37"/>
      <c r="C35" s="37"/>
      <c r="D35" s="37"/>
      <c r="E35" s="37"/>
      <c r="F35" s="37"/>
      <c r="G35" s="37"/>
      <c r="H35" s="37"/>
      <c r="I35" s="37"/>
      <c r="J35" s="37"/>
      <c r="K35" s="37"/>
      <c r="L35" s="37"/>
      <c r="M35" s="37"/>
      <c r="N35" s="37"/>
      <c r="O35" s="305"/>
    </row>
    <row r="36" spans="1:15" ht="12.95" customHeight="1">
      <c r="A36" s="492"/>
      <c r="B36" s="37"/>
      <c r="C36" s="37"/>
      <c r="D36" s="37"/>
      <c r="E36" s="37"/>
      <c r="F36" s="37"/>
      <c r="G36" s="37"/>
      <c r="H36" s="37"/>
      <c r="I36" s="37"/>
      <c r="J36" s="37"/>
      <c r="K36" s="37"/>
      <c r="L36" s="37"/>
      <c r="M36" s="37"/>
      <c r="N36" s="37"/>
      <c r="O36" s="305"/>
    </row>
    <row r="37" spans="1:15" ht="12.95" customHeight="1" thickBot="1">
      <c r="A37" s="493"/>
      <c r="B37" s="255"/>
      <c r="C37" s="255"/>
      <c r="D37" s="255"/>
      <c r="E37" s="255"/>
      <c r="F37" s="255"/>
      <c r="G37" s="255"/>
      <c r="H37" s="255"/>
      <c r="I37" s="255"/>
      <c r="J37" s="255"/>
      <c r="K37" s="255"/>
      <c r="L37" s="255"/>
      <c r="M37" s="255"/>
      <c r="N37" s="255"/>
      <c r="O37" s="306"/>
    </row>
    <row r="47" spans="1:15" ht="12.95" customHeight="1">
      <c r="A47" s="37"/>
      <c r="B47" s="37"/>
      <c r="C47" s="37"/>
      <c r="D47" s="37"/>
      <c r="E47" s="37"/>
      <c r="F47" s="37"/>
      <c r="G47" s="37"/>
      <c r="H47" s="37"/>
      <c r="I47" s="37"/>
      <c r="J47" s="37"/>
      <c r="K47" s="37"/>
      <c r="L47" s="37"/>
      <c r="M47" s="37"/>
      <c r="N47" s="37"/>
      <c r="O47" s="37"/>
    </row>
    <row r="48" spans="1:15" ht="12.95" customHeight="1">
      <c r="A48" s="37"/>
      <c r="B48" s="37"/>
      <c r="C48" s="37"/>
      <c r="D48" s="37"/>
      <c r="E48" s="37"/>
      <c r="F48" s="37"/>
      <c r="G48" s="37"/>
      <c r="H48" s="37"/>
      <c r="I48" s="37"/>
      <c r="J48" s="37"/>
      <c r="K48" s="37"/>
      <c r="L48" s="37"/>
      <c r="M48" s="37"/>
      <c r="N48" s="37"/>
      <c r="O48" s="37"/>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Q45"/>
  <sheetViews>
    <sheetView zoomScale="80" zoomScaleNormal="80" workbookViewId="0">
      <selection activeCell="J35" sqref="J35"/>
    </sheetView>
  </sheetViews>
  <sheetFormatPr defaultColWidth="9" defaultRowHeight="12.75"/>
  <cols>
    <col min="1" max="1" width="37" customWidth="1"/>
    <col min="2" max="2" width="9" customWidth="1"/>
    <col min="3" max="3" width="14" bestFit="1" customWidth="1"/>
    <col min="4" max="6" width="9" customWidth="1"/>
    <col min="7" max="13" width="11.625" customWidth="1"/>
    <col min="14" max="14" width="10.75" customWidth="1"/>
    <col min="15" max="17" width="9" customWidth="1"/>
  </cols>
  <sheetData>
    <row r="1" spans="1:17" ht="14.25">
      <c r="A1" s="263" t="str">
        <f>CompName</f>
        <v>A Sample GDN</v>
      </c>
      <c r="B1" s="265"/>
      <c r="C1" s="265"/>
      <c r="D1" s="265"/>
      <c r="E1" s="265"/>
      <c r="F1" s="265"/>
      <c r="G1" s="265"/>
      <c r="H1" s="265"/>
      <c r="I1" s="265"/>
      <c r="J1" s="265"/>
      <c r="K1" s="265"/>
      <c r="L1" s="265"/>
      <c r="M1" s="265"/>
      <c r="N1" s="265"/>
      <c r="O1" s="268"/>
      <c r="P1" s="268"/>
      <c r="Q1" s="468"/>
    </row>
    <row r="2" spans="1:17" ht="14.25">
      <c r="A2" s="272" t="str">
        <f>RegYr</f>
        <v xml:space="preserve"> 20xx</v>
      </c>
      <c r="B2" s="36"/>
      <c r="C2" s="36"/>
      <c r="D2" s="36"/>
      <c r="E2" s="36"/>
      <c r="F2" s="36"/>
      <c r="G2" s="36"/>
      <c r="H2" s="36"/>
      <c r="I2" s="36"/>
      <c r="J2" s="36"/>
      <c r="K2" s="36"/>
      <c r="L2" s="36"/>
      <c r="M2" s="36"/>
      <c r="N2" s="36"/>
      <c r="O2" s="37"/>
      <c r="P2" s="37"/>
      <c r="Q2" s="305"/>
    </row>
    <row r="3" spans="1:17" ht="14.25">
      <c r="A3" s="272"/>
      <c r="B3" s="36"/>
      <c r="C3" s="36"/>
      <c r="D3" s="36"/>
      <c r="E3" s="36"/>
      <c r="F3" s="36"/>
      <c r="G3" s="36"/>
      <c r="H3" s="36"/>
      <c r="I3" s="36"/>
      <c r="J3" s="36"/>
      <c r="K3" s="36"/>
      <c r="L3" s="36"/>
      <c r="M3" s="36"/>
      <c r="N3" s="36"/>
      <c r="O3" s="37"/>
      <c r="P3" s="37"/>
      <c r="Q3" s="305"/>
    </row>
    <row r="4" spans="1:17" ht="14.25">
      <c r="A4" s="272" t="s">
        <v>149</v>
      </c>
      <c r="B4" s="36"/>
      <c r="C4" s="36"/>
      <c r="D4" s="36"/>
      <c r="E4" s="44"/>
      <c r="F4" s="44"/>
      <c r="G4" s="44"/>
      <c r="H4" s="44"/>
      <c r="I4" s="44"/>
      <c r="J4" s="44"/>
      <c r="K4" s="44"/>
      <c r="L4" s="44"/>
      <c r="M4" s="44"/>
      <c r="N4" s="44"/>
      <c r="O4" s="37"/>
      <c r="P4" s="37"/>
      <c r="Q4" s="305"/>
    </row>
    <row r="5" spans="1:17" ht="15.75">
      <c r="A5" s="633" t="s">
        <v>849</v>
      </c>
      <c r="B5" s="634"/>
      <c r="C5" s="634"/>
      <c r="D5" s="344"/>
      <c r="E5" s="344"/>
      <c r="F5" s="200"/>
      <c r="G5" s="200"/>
      <c r="H5" s="200"/>
      <c r="I5" s="200"/>
      <c r="J5" s="200"/>
      <c r="K5" s="200"/>
      <c r="L5" s="200"/>
      <c r="M5" s="200"/>
      <c r="N5" s="200"/>
      <c r="O5" s="200"/>
      <c r="P5" s="37"/>
      <c r="Q5" s="305"/>
    </row>
    <row r="6" spans="1:17" ht="30" customHeight="1">
      <c r="A6" s="620" t="s">
        <v>148</v>
      </c>
      <c r="B6" s="634"/>
      <c r="C6" s="634"/>
      <c r="D6" s="200"/>
      <c r="E6" s="200"/>
      <c r="F6" s="200"/>
      <c r="G6" s="200"/>
      <c r="H6" s="200"/>
      <c r="I6" s="200"/>
      <c r="J6" s="200"/>
      <c r="K6" s="200"/>
      <c r="L6" s="200"/>
      <c r="M6" s="200"/>
      <c r="N6" s="200"/>
      <c r="O6" s="200"/>
      <c r="P6" s="37"/>
      <c r="Q6" s="305"/>
    </row>
    <row r="7" spans="1:17" ht="30" customHeight="1">
      <c r="A7" s="474"/>
      <c r="B7" s="38"/>
      <c r="C7" s="452" t="s">
        <v>676</v>
      </c>
      <c r="D7" s="200"/>
      <c r="E7" s="200"/>
      <c r="F7" s="48"/>
      <c r="G7" s="38"/>
      <c r="H7" s="38"/>
      <c r="I7" s="38"/>
      <c r="J7" s="200"/>
      <c r="K7" s="200"/>
      <c r="L7" s="200"/>
      <c r="M7" s="200"/>
      <c r="N7" s="200"/>
      <c r="O7" s="200"/>
      <c r="P7" s="37"/>
      <c r="Q7" s="305"/>
    </row>
    <row r="8" spans="1:17" ht="15" customHeight="1">
      <c r="A8" s="472"/>
      <c r="B8" s="38"/>
      <c r="C8" s="38"/>
      <c r="D8" s="38"/>
      <c r="E8" s="38"/>
      <c r="F8" s="200"/>
      <c r="G8" s="343" t="s">
        <v>66</v>
      </c>
      <c r="H8" s="343" t="s">
        <v>67</v>
      </c>
      <c r="I8" s="343" t="s">
        <v>68</v>
      </c>
      <c r="J8" s="343" t="s">
        <v>69</v>
      </c>
      <c r="K8" s="343" t="s">
        <v>70</v>
      </c>
      <c r="L8" s="343" t="s">
        <v>71</v>
      </c>
      <c r="M8" s="343" t="s">
        <v>72</v>
      </c>
      <c r="N8" s="343" t="s">
        <v>73</v>
      </c>
      <c r="O8" s="200"/>
      <c r="P8" s="39"/>
      <c r="Q8" s="305"/>
    </row>
    <row r="9" spans="1:17" ht="15" customHeight="1">
      <c r="A9" s="472"/>
      <c r="B9" s="200"/>
      <c r="C9" s="200"/>
      <c r="D9" s="200"/>
      <c r="E9" s="200"/>
      <c r="F9" s="200"/>
      <c r="G9" s="200"/>
      <c r="H9" s="200"/>
      <c r="I9" s="200"/>
      <c r="J9" s="200"/>
      <c r="K9" s="200"/>
      <c r="L9" s="200"/>
      <c r="M9" s="200"/>
      <c r="N9" s="200"/>
      <c r="O9" s="200"/>
      <c r="P9" s="37"/>
      <c r="Q9" s="305"/>
    </row>
    <row r="10" spans="1:17" ht="15" customHeight="1">
      <c r="A10" s="477" t="s">
        <v>506</v>
      </c>
      <c r="B10" s="200" t="s">
        <v>150</v>
      </c>
      <c r="C10" s="376" t="s">
        <v>834</v>
      </c>
      <c r="D10" s="200"/>
      <c r="E10" s="200"/>
      <c r="F10" s="200"/>
      <c r="G10" s="348">
        <f>G22</f>
        <v>0</v>
      </c>
      <c r="H10" s="348">
        <f>H22</f>
        <v>0</v>
      </c>
      <c r="I10" s="347"/>
      <c r="J10" s="347"/>
      <c r="K10" s="347"/>
      <c r="L10" s="347"/>
      <c r="M10" s="347"/>
      <c r="N10" s="347"/>
      <c r="O10" s="200"/>
      <c r="P10" s="37"/>
      <c r="Q10" s="305"/>
    </row>
    <row r="11" spans="1:17" ht="15" customHeight="1">
      <c r="A11" s="477" t="s">
        <v>161</v>
      </c>
      <c r="B11" s="200" t="s">
        <v>151</v>
      </c>
      <c r="C11" s="376" t="s">
        <v>834</v>
      </c>
      <c r="D11" s="200"/>
      <c r="E11" s="200"/>
      <c r="F11" s="200"/>
      <c r="G11" s="347"/>
      <c r="H11" s="347"/>
      <c r="I11" s="347"/>
      <c r="J11" s="392">
        <f>input!G226+input!H226</f>
        <v>0</v>
      </c>
      <c r="K11" s="347"/>
      <c r="L11" s="347"/>
      <c r="M11" s="392">
        <f>input!I226+input!J226+input!K226</f>
        <v>0</v>
      </c>
      <c r="N11" s="347"/>
      <c r="O11" s="200"/>
      <c r="P11" s="37"/>
      <c r="Q11" s="305"/>
    </row>
    <row r="12" spans="1:17" ht="15" customHeight="1">
      <c r="A12" s="89" t="s">
        <v>850</v>
      </c>
      <c r="B12" s="452" t="s">
        <v>851</v>
      </c>
      <c r="C12" s="200" t="s">
        <v>620</v>
      </c>
      <c r="D12" s="200"/>
      <c r="E12" s="200"/>
      <c r="F12" s="200"/>
      <c r="G12" s="392">
        <f>input!G227</f>
        <v>0</v>
      </c>
      <c r="H12" s="392">
        <f>input!H227</f>
        <v>0</v>
      </c>
      <c r="I12" s="347"/>
      <c r="J12" s="392">
        <f>input!J227</f>
        <v>0</v>
      </c>
      <c r="K12" s="347"/>
      <c r="L12" s="347"/>
      <c r="M12" s="392">
        <f>input!M227</f>
        <v>0</v>
      </c>
      <c r="N12" s="347"/>
      <c r="O12" s="200"/>
      <c r="P12" s="37"/>
      <c r="Q12" s="305"/>
    </row>
    <row r="13" spans="1:17" ht="15" customHeight="1">
      <c r="A13" s="476" t="s">
        <v>228</v>
      </c>
      <c r="B13" s="200" t="s">
        <v>152</v>
      </c>
      <c r="C13" s="376" t="s">
        <v>834</v>
      </c>
      <c r="D13" s="200"/>
      <c r="E13" s="200"/>
      <c r="F13" s="200"/>
      <c r="G13" s="453">
        <f>(G10+G11)*G12</f>
        <v>0</v>
      </c>
      <c r="H13" s="453">
        <f>(H10+H11)*H12</f>
        <v>0</v>
      </c>
      <c r="I13" s="347"/>
      <c r="J13" s="349">
        <f>(J10+J11)*J12</f>
        <v>0</v>
      </c>
      <c r="K13" s="347"/>
      <c r="L13" s="347"/>
      <c r="M13" s="349">
        <f>(M10+M11)*M12</f>
        <v>0</v>
      </c>
      <c r="N13" s="347"/>
      <c r="O13" s="200"/>
      <c r="P13" s="42"/>
      <c r="Q13" s="305"/>
    </row>
    <row r="14" spans="1:17" ht="15" customHeight="1">
      <c r="A14" s="472"/>
      <c r="B14" s="200"/>
      <c r="C14" s="200"/>
      <c r="D14" s="200"/>
      <c r="E14" s="200"/>
      <c r="F14" s="200"/>
      <c r="G14" s="200"/>
      <c r="H14" s="200"/>
      <c r="I14" s="200"/>
      <c r="J14" s="200"/>
      <c r="K14" s="200"/>
      <c r="L14" s="200"/>
      <c r="M14" s="200"/>
      <c r="N14" s="200"/>
      <c r="O14" s="200"/>
      <c r="P14" s="37"/>
      <c r="Q14" s="305"/>
    </row>
    <row r="15" spans="1:17" ht="15" customHeight="1">
      <c r="A15" s="472"/>
      <c r="B15" s="200"/>
      <c r="C15" s="200"/>
      <c r="D15" s="200"/>
      <c r="E15" s="200"/>
      <c r="F15" s="200"/>
      <c r="G15" s="200"/>
      <c r="H15" s="200"/>
      <c r="I15" s="200"/>
      <c r="J15" s="200"/>
      <c r="K15" s="200"/>
      <c r="L15" s="200"/>
      <c r="M15" s="200"/>
      <c r="N15" s="200"/>
      <c r="O15" s="200"/>
      <c r="P15" s="37"/>
      <c r="Q15" s="305"/>
    </row>
    <row r="16" spans="1:17" ht="15" customHeight="1">
      <c r="A16" s="472"/>
      <c r="B16" s="200"/>
      <c r="C16" s="200"/>
      <c r="D16" s="200"/>
      <c r="E16" s="200"/>
      <c r="F16" s="200"/>
      <c r="G16" s="200"/>
      <c r="H16" s="200"/>
      <c r="I16" s="200"/>
      <c r="J16" s="200"/>
      <c r="K16" s="200"/>
      <c r="L16" s="200"/>
      <c r="M16" s="200"/>
      <c r="N16" s="200"/>
      <c r="O16" s="200"/>
      <c r="P16" s="37"/>
      <c r="Q16" s="305"/>
    </row>
    <row r="17" spans="1:17" ht="15" customHeight="1">
      <c r="A17" s="472"/>
      <c r="B17" s="200"/>
      <c r="C17" s="200"/>
      <c r="D17" s="200"/>
      <c r="E17" s="200"/>
      <c r="F17" s="200"/>
      <c r="G17" s="200"/>
      <c r="H17" s="200"/>
      <c r="I17" s="200"/>
      <c r="J17" s="200"/>
      <c r="K17" s="200"/>
      <c r="L17" s="200"/>
      <c r="M17" s="200"/>
      <c r="N17" s="200"/>
      <c r="O17" s="200"/>
      <c r="P17" s="37"/>
      <c r="Q17" s="305"/>
    </row>
    <row r="18" spans="1:17" ht="15" customHeight="1">
      <c r="A18" s="472"/>
      <c r="B18" s="200"/>
      <c r="C18" s="200"/>
      <c r="D18" s="200"/>
      <c r="E18" s="200"/>
      <c r="F18" s="200"/>
      <c r="G18" s="200"/>
      <c r="H18" s="200"/>
      <c r="I18" s="200"/>
      <c r="J18" s="200"/>
      <c r="K18" s="200"/>
      <c r="L18" s="200"/>
      <c r="M18" s="200"/>
      <c r="N18" s="200"/>
      <c r="O18" s="200"/>
      <c r="P18" s="37"/>
      <c r="Q18" s="305"/>
    </row>
    <row r="19" spans="1:17" ht="30">
      <c r="A19" s="477" t="s">
        <v>162</v>
      </c>
      <c r="B19" s="200" t="s">
        <v>852</v>
      </c>
      <c r="C19" s="376" t="s">
        <v>834</v>
      </c>
      <c r="D19" s="200"/>
      <c r="E19" s="200"/>
      <c r="F19" s="200"/>
      <c r="G19" s="454">
        <f>input!E224</f>
        <v>0</v>
      </c>
      <c r="H19" s="454">
        <f>input!F224</f>
        <v>0</v>
      </c>
      <c r="I19" s="347"/>
      <c r="J19" s="347"/>
      <c r="K19" s="347"/>
      <c r="L19" s="347"/>
      <c r="M19" s="347"/>
      <c r="N19" s="347"/>
      <c r="O19" s="200"/>
      <c r="P19" s="37"/>
      <c r="Q19" s="305"/>
    </row>
    <row r="20" spans="1:17" ht="42.75" customHeight="1">
      <c r="A20" s="477" t="s">
        <v>711</v>
      </c>
      <c r="B20" s="200" t="s">
        <v>853</v>
      </c>
      <c r="C20" s="200" t="s">
        <v>17</v>
      </c>
      <c r="D20" s="200"/>
      <c r="E20" s="200"/>
      <c r="F20" s="200"/>
      <c r="G20" s="455">
        <f>input!F30</f>
        <v>0</v>
      </c>
      <c r="H20" s="455">
        <f>input!F30</f>
        <v>0</v>
      </c>
      <c r="I20" s="347"/>
      <c r="J20" s="347"/>
      <c r="K20" s="347"/>
      <c r="L20" s="347"/>
      <c r="M20" s="347"/>
      <c r="N20" s="347"/>
      <c r="O20" s="200"/>
      <c r="P20" s="37"/>
      <c r="Q20" s="305"/>
    </row>
    <row r="21" spans="1:17" ht="42" customHeight="1">
      <c r="A21" s="477" t="s">
        <v>711</v>
      </c>
      <c r="B21" s="200" t="s">
        <v>854</v>
      </c>
      <c r="C21" s="200" t="s">
        <v>17</v>
      </c>
      <c r="D21" s="200"/>
      <c r="E21" s="200"/>
      <c r="F21" s="200"/>
      <c r="G21" s="455">
        <f>input!F30</f>
        <v>0</v>
      </c>
      <c r="H21" s="455">
        <f>input!G30</f>
        <v>0</v>
      </c>
      <c r="I21" s="347"/>
      <c r="J21" s="347"/>
      <c r="K21" s="347"/>
      <c r="L21" s="347"/>
      <c r="M21" s="347"/>
      <c r="N21" s="347"/>
      <c r="O21" s="200"/>
      <c r="P21" s="37"/>
      <c r="Q21" s="305"/>
    </row>
    <row r="22" spans="1:17" ht="15" customHeight="1">
      <c r="A22" s="477" t="s">
        <v>161</v>
      </c>
      <c r="B22" s="200" t="s">
        <v>150</v>
      </c>
      <c r="C22" s="376" t="s">
        <v>834</v>
      </c>
      <c r="D22" s="200"/>
      <c r="E22" s="200"/>
      <c r="F22" s="200"/>
      <c r="G22" s="456">
        <f>(G19*1+(G20/100)*1+(G21/100))</f>
        <v>0</v>
      </c>
      <c r="H22" s="456">
        <f>(H19*1+(H20/100)*1+(H21/100))</f>
        <v>0</v>
      </c>
      <c r="I22" s="347"/>
      <c r="J22" s="347"/>
      <c r="K22" s="347"/>
      <c r="L22" s="347"/>
      <c r="M22" s="347"/>
      <c r="N22" s="347"/>
      <c r="O22" s="200"/>
      <c r="P22" s="42"/>
      <c r="Q22" s="305"/>
    </row>
    <row r="23" spans="1:17">
      <c r="A23" s="280"/>
      <c r="B23" s="41"/>
      <c r="C23" s="41"/>
      <c r="D23" s="41"/>
      <c r="E23" s="41"/>
      <c r="F23" s="41"/>
      <c r="G23" s="41"/>
      <c r="H23" s="41"/>
      <c r="I23" s="41"/>
      <c r="J23" s="41"/>
      <c r="K23" s="41"/>
      <c r="L23" s="41"/>
      <c r="M23" s="41"/>
      <c r="N23" s="41"/>
      <c r="O23" s="41"/>
      <c r="P23" s="37"/>
      <c r="Q23" s="305"/>
    </row>
    <row r="24" spans="1:17">
      <c r="A24" s="280"/>
      <c r="B24" s="41"/>
      <c r="C24" s="41"/>
      <c r="D24" s="41"/>
      <c r="E24" s="41"/>
      <c r="F24" s="41"/>
      <c r="G24" s="41"/>
      <c r="H24" s="41"/>
      <c r="I24" s="41"/>
      <c r="J24" s="41"/>
      <c r="K24" s="41"/>
      <c r="L24" s="41"/>
      <c r="M24" s="41"/>
      <c r="N24" s="41"/>
      <c r="O24" s="41"/>
      <c r="P24" s="37"/>
      <c r="Q24" s="305"/>
    </row>
    <row r="25" spans="1:17">
      <c r="A25" s="280"/>
      <c r="B25" s="41"/>
      <c r="C25" s="41"/>
      <c r="D25" s="41"/>
      <c r="E25" s="41"/>
      <c r="F25" s="41"/>
      <c r="G25" s="41"/>
      <c r="H25" s="41"/>
      <c r="I25" s="41"/>
      <c r="J25" s="41"/>
      <c r="K25" s="41"/>
      <c r="L25" s="41"/>
      <c r="M25" s="41"/>
      <c r="N25" s="41"/>
      <c r="O25" s="41"/>
      <c r="P25" s="37"/>
      <c r="Q25" s="305"/>
    </row>
    <row r="26" spans="1:17">
      <c r="A26" s="492"/>
      <c r="B26" s="37"/>
      <c r="C26" s="37"/>
      <c r="D26" s="37"/>
      <c r="E26" s="37"/>
      <c r="F26" s="37"/>
      <c r="G26" s="37"/>
      <c r="H26" s="37"/>
      <c r="I26" s="37"/>
      <c r="J26" s="37"/>
      <c r="K26" s="37"/>
      <c r="L26" s="37"/>
      <c r="M26" s="37"/>
      <c r="N26" s="37"/>
      <c r="O26" s="37"/>
      <c r="P26" s="37"/>
      <c r="Q26" s="305"/>
    </row>
    <row r="27" spans="1:17">
      <c r="A27" s="492"/>
      <c r="B27" s="37"/>
      <c r="C27" s="37"/>
      <c r="D27" s="37"/>
      <c r="E27" s="37"/>
      <c r="F27" s="37"/>
      <c r="G27" s="37"/>
      <c r="H27" s="37"/>
      <c r="I27" s="37"/>
      <c r="J27" s="37"/>
      <c r="K27" s="37"/>
      <c r="L27" s="37"/>
      <c r="M27" s="37"/>
      <c r="N27" s="37"/>
      <c r="O27" s="37"/>
      <c r="P27" s="37"/>
      <c r="Q27" s="305"/>
    </row>
    <row r="28" spans="1:17">
      <c r="A28" s="492"/>
      <c r="B28" s="37"/>
      <c r="C28" s="37"/>
      <c r="D28" s="37"/>
      <c r="E28" s="37"/>
      <c r="F28" s="37"/>
      <c r="G28" s="182"/>
      <c r="H28" s="37"/>
      <c r="I28" s="37"/>
      <c r="J28" s="37"/>
      <c r="K28" s="37"/>
      <c r="L28" s="37"/>
      <c r="M28" s="37"/>
      <c r="N28" s="37"/>
      <c r="O28" s="37"/>
      <c r="P28" s="37"/>
      <c r="Q28" s="305"/>
    </row>
    <row r="29" spans="1:17">
      <c r="A29" s="492"/>
      <c r="B29" s="37"/>
      <c r="C29" s="37"/>
      <c r="D29" s="37"/>
      <c r="E29" s="37"/>
      <c r="F29" s="37"/>
      <c r="G29" s="37"/>
      <c r="H29" s="37"/>
      <c r="I29" s="37"/>
      <c r="J29" s="37"/>
      <c r="K29" s="37"/>
      <c r="L29" s="37"/>
      <c r="M29" s="37"/>
      <c r="N29" s="37"/>
      <c r="O29" s="37"/>
      <c r="P29" s="37"/>
      <c r="Q29" s="305"/>
    </row>
    <row r="30" spans="1:17">
      <c r="A30" s="492"/>
      <c r="B30" s="37"/>
      <c r="C30" s="37"/>
      <c r="D30" s="37"/>
      <c r="E30" s="37"/>
      <c r="F30" s="37"/>
      <c r="G30" s="37"/>
      <c r="H30" s="37"/>
      <c r="I30" s="37"/>
      <c r="J30" s="37"/>
      <c r="K30" s="37"/>
      <c r="L30" s="37"/>
      <c r="M30" s="37"/>
      <c r="N30" s="37"/>
      <c r="O30" s="37"/>
      <c r="P30" s="37"/>
      <c r="Q30" s="305"/>
    </row>
    <row r="31" spans="1:17">
      <c r="A31" s="492"/>
      <c r="B31" s="37"/>
      <c r="C31" s="37"/>
      <c r="D31" s="37"/>
      <c r="E31" s="37"/>
      <c r="F31" s="37"/>
      <c r="G31" s="37"/>
      <c r="H31" s="37"/>
      <c r="I31" s="37"/>
      <c r="J31" s="37"/>
      <c r="K31" s="37"/>
      <c r="L31" s="37"/>
      <c r="M31" s="37"/>
      <c r="N31" s="37"/>
      <c r="O31" s="37"/>
      <c r="P31" s="37"/>
      <c r="Q31" s="305"/>
    </row>
    <row r="32" spans="1:17">
      <c r="A32" s="492"/>
      <c r="B32" s="37"/>
      <c r="C32" s="37"/>
      <c r="D32" s="37"/>
      <c r="E32" s="37"/>
      <c r="F32" s="37"/>
      <c r="G32" s="37"/>
      <c r="H32" s="37"/>
      <c r="I32" s="37"/>
      <c r="J32" s="37"/>
      <c r="K32" s="37"/>
      <c r="L32" s="37"/>
      <c r="M32" s="37"/>
      <c r="N32" s="37"/>
      <c r="O32" s="37"/>
      <c r="P32" s="37"/>
      <c r="Q32" s="305"/>
    </row>
    <row r="33" spans="1:17">
      <c r="A33" s="492"/>
      <c r="B33" s="37"/>
      <c r="C33" s="37"/>
      <c r="D33" s="37"/>
      <c r="E33" s="37"/>
      <c r="F33" s="37"/>
      <c r="G33" s="37"/>
      <c r="H33" s="37"/>
      <c r="I33" s="37"/>
      <c r="J33" s="37"/>
      <c r="K33" s="37"/>
      <c r="L33" s="37"/>
      <c r="M33" s="37"/>
      <c r="N33" s="37"/>
      <c r="O33" s="37"/>
      <c r="P33" s="37"/>
      <c r="Q33" s="305"/>
    </row>
    <row r="34" spans="1:17">
      <c r="A34" s="492"/>
      <c r="B34" s="37"/>
      <c r="C34" s="37"/>
      <c r="D34" s="37"/>
      <c r="E34" s="37"/>
      <c r="F34" s="37"/>
      <c r="G34" s="37"/>
      <c r="H34" s="37"/>
      <c r="I34" s="37"/>
      <c r="J34" s="37"/>
      <c r="K34" s="37"/>
      <c r="L34" s="37"/>
      <c r="M34" s="37"/>
      <c r="N34" s="37"/>
      <c r="O34" s="37"/>
      <c r="P34" s="37"/>
      <c r="Q34" s="305"/>
    </row>
    <row r="35" spans="1:17">
      <c r="A35" s="492"/>
      <c r="B35" s="37"/>
      <c r="C35" s="37"/>
      <c r="D35" s="37"/>
      <c r="E35" s="37"/>
      <c r="F35" s="37"/>
      <c r="G35" s="37"/>
      <c r="H35" s="37"/>
      <c r="I35" s="37"/>
      <c r="J35" s="37"/>
      <c r="K35" s="37"/>
      <c r="L35" s="37"/>
      <c r="M35" s="37"/>
      <c r="N35" s="37"/>
      <c r="O35" s="37"/>
      <c r="P35" s="37"/>
      <c r="Q35" s="305"/>
    </row>
    <row r="36" spans="1:17">
      <c r="A36" s="492"/>
      <c r="B36" s="37"/>
      <c r="C36" s="37"/>
      <c r="D36" s="37"/>
      <c r="E36" s="37"/>
      <c r="F36" s="37"/>
      <c r="G36" s="37"/>
      <c r="H36" s="37"/>
      <c r="I36" s="37"/>
      <c r="J36" s="37"/>
      <c r="K36" s="37"/>
      <c r="L36" s="37"/>
      <c r="M36" s="37"/>
      <c r="N36" s="37"/>
      <c r="O36" s="37"/>
      <c r="P36" s="37"/>
      <c r="Q36" s="305"/>
    </row>
    <row r="37" spans="1:17">
      <c r="A37" s="492"/>
      <c r="B37" s="37"/>
      <c r="C37" s="37"/>
      <c r="D37" s="37"/>
      <c r="E37" s="37"/>
      <c r="F37" s="37"/>
      <c r="G37" s="37"/>
      <c r="H37" s="37"/>
      <c r="I37" s="37"/>
      <c r="J37" s="37"/>
      <c r="K37" s="37"/>
      <c r="L37" s="37"/>
      <c r="M37" s="37"/>
      <c r="N37" s="37"/>
      <c r="O37" s="37"/>
      <c r="P37" s="37"/>
      <c r="Q37" s="305"/>
    </row>
    <row r="38" spans="1:17">
      <c r="A38" s="492"/>
      <c r="B38" s="37"/>
      <c r="C38" s="37"/>
      <c r="D38" s="37"/>
      <c r="E38" s="37"/>
      <c r="F38" s="37"/>
      <c r="G38" s="37"/>
      <c r="H38" s="37"/>
      <c r="I38" s="37"/>
      <c r="J38" s="37"/>
      <c r="K38" s="37"/>
      <c r="L38" s="37"/>
      <c r="M38" s="37"/>
      <c r="N38" s="37"/>
      <c r="O38" s="37"/>
      <c r="P38" s="37"/>
      <c r="Q38" s="305"/>
    </row>
    <row r="39" spans="1:17">
      <c r="A39" s="492"/>
      <c r="B39" s="37"/>
      <c r="C39" s="37"/>
      <c r="D39" s="37"/>
      <c r="E39" s="37"/>
      <c r="F39" s="37"/>
      <c r="G39" s="37"/>
      <c r="H39" s="37"/>
      <c r="I39" s="37"/>
      <c r="J39" s="37"/>
      <c r="K39" s="37"/>
      <c r="L39" s="37"/>
      <c r="M39" s="37"/>
      <c r="N39" s="37"/>
      <c r="O39" s="37"/>
      <c r="P39" s="37"/>
      <c r="Q39" s="305"/>
    </row>
    <row r="40" spans="1:17">
      <c r="A40" s="492"/>
      <c r="B40" s="37"/>
      <c r="C40" s="37"/>
      <c r="D40" s="37"/>
      <c r="E40" s="37"/>
      <c r="F40" s="37"/>
      <c r="G40" s="37"/>
      <c r="H40" s="37"/>
      <c r="I40" s="37"/>
      <c r="J40" s="37"/>
      <c r="K40" s="37"/>
      <c r="L40" s="37"/>
      <c r="M40" s="37"/>
      <c r="N40" s="37"/>
      <c r="O40" s="37"/>
      <c r="P40" s="37"/>
      <c r="Q40" s="305"/>
    </row>
    <row r="41" spans="1:17">
      <c r="A41" s="492"/>
      <c r="B41" s="37"/>
      <c r="C41" s="37"/>
      <c r="D41" s="37"/>
      <c r="E41" s="37"/>
      <c r="F41" s="37"/>
      <c r="G41" s="37"/>
      <c r="H41" s="37"/>
      <c r="I41" s="37"/>
      <c r="J41" s="37"/>
      <c r="K41" s="37"/>
      <c r="L41" s="37"/>
      <c r="M41" s="37"/>
      <c r="N41" s="37"/>
      <c r="O41" s="37"/>
      <c r="P41" s="37"/>
      <c r="Q41" s="305"/>
    </row>
    <row r="42" spans="1:17">
      <c r="A42" s="492"/>
      <c r="B42" s="37"/>
      <c r="C42" s="37"/>
      <c r="D42" s="37"/>
      <c r="E42" s="37"/>
      <c r="F42" s="37"/>
      <c r="G42" s="37"/>
      <c r="H42" s="37"/>
      <c r="I42" s="37"/>
      <c r="J42" s="37"/>
      <c r="K42" s="37"/>
      <c r="L42" s="37"/>
      <c r="M42" s="37"/>
      <c r="N42" s="37"/>
      <c r="O42" s="37"/>
      <c r="P42" s="37"/>
      <c r="Q42" s="305"/>
    </row>
    <row r="43" spans="1:17">
      <c r="A43" s="492"/>
      <c r="B43" s="37"/>
      <c r="C43" s="37"/>
      <c r="D43" s="37"/>
      <c r="E43" s="37"/>
      <c r="F43" s="37"/>
      <c r="G43" s="37"/>
      <c r="H43" s="37"/>
      <c r="I43" s="37"/>
      <c r="J43" s="37"/>
      <c r="K43" s="37"/>
      <c r="L43" s="37"/>
      <c r="M43" s="37"/>
      <c r="N43" s="37"/>
      <c r="O43" s="37"/>
      <c r="P43" s="37"/>
      <c r="Q43" s="305"/>
    </row>
    <row r="44" spans="1:17">
      <c r="A44" s="492"/>
      <c r="B44" s="37"/>
      <c r="C44" s="37"/>
      <c r="D44" s="37"/>
      <c r="E44" s="37"/>
      <c r="F44" s="37"/>
      <c r="G44" s="37"/>
      <c r="H44" s="37"/>
      <c r="I44" s="37"/>
      <c r="J44" s="37"/>
      <c r="K44" s="37"/>
      <c r="L44" s="37"/>
      <c r="M44" s="37"/>
      <c r="N44" s="37"/>
      <c r="O44" s="37"/>
      <c r="P44" s="37"/>
      <c r="Q44" s="305"/>
    </row>
    <row r="45" spans="1:17" ht="13.5" thickBot="1">
      <c r="A45" s="481"/>
      <c r="B45" s="512"/>
      <c r="C45" s="512"/>
      <c r="D45" s="512"/>
      <c r="E45" s="512"/>
      <c r="F45" s="512"/>
      <c r="G45" s="512"/>
      <c r="H45" s="512"/>
      <c r="I45" s="512"/>
      <c r="J45" s="512"/>
      <c r="K45" s="512"/>
      <c r="L45" s="512"/>
      <c r="M45" s="512"/>
      <c r="N45" s="512"/>
      <c r="O45" s="255"/>
      <c r="P45" s="255"/>
      <c r="Q45" s="306"/>
    </row>
  </sheetData>
  <customSheetViews>
    <customSheetView guid="{B5D91CEF-FC7A-47FC-9F84-DBD653D656B4}" scale="80" topLeftCell="A13">
      <selection activeCell="P28" sqref="P28"/>
      <pageMargins left="0.7" right="0.7" top="0.75" bottom="0.75" header="0.3" footer="0.3"/>
    </customSheetView>
  </customSheetViews>
  <mergeCells count="2">
    <mergeCell ref="A5:C5"/>
    <mergeCell ref="A6:C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T35"/>
  <sheetViews>
    <sheetView zoomScale="80" zoomScaleNormal="80" workbookViewId="0">
      <selection activeCell="J35" sqref="J35"/>
    </sheetView>
  </sheetViews>
  <sheetFormatPr defaultRowHeight="12.75"/>
  <cols>
    <col min="1" max="1" width="29.75" customWidth="1"/>
    <col min="3" max="3" width="14" bestFit="1" customWidth="1"/>
  </cols>
  <sheetData>
    <row r="1" spans="1:20">
      <c r="A1" s="495" t="str">
        <f>CompName</f>
        <v>A Sample GDN</v>
      </c>
      <c r="B1" s="264"/>
      <c r="C1" s="264"/>
      <c r="D1" s="264"/>
      <c r="E1" s="264"/>
      <c r="F1" s="264"/>
      <c r="G1" s="264"/>
      <c r="H1" s="264"/>
      <c r="I1" s="264"/>
      <c r="J1" s="264"/>
      <c r="K1" s="264"/>
      <c r="L1" s="264"/>
      <c r="M1" s="264"/>
      <c r="N1" s="264"/>
      <c r="O1" s="268"/>
      <c r="P1" s="268"/>
      <c r="Q1" s="268"/>
      <c r="R1" s="268"/>
      <c r="S1" s="268"/>
      <c r="T1" s="468"/>
    </row>
    <row r="2" spans="1:20">
      <c r="A2" s="496" t="str">
        <f>RegYr</f>
        <v xml:space="preserve"> 20xx</v>
      </c>
      <c r="B2" s="254"/>
      <c r="C2" s="254"/>
      <c r="D2" s="254"/>
      <c r="E2" s="254"/>
      <c r="F2" s="254"/>
      <c r="G2" s="254"/>
      <c r="H2" s="254"/>
      <c r="I2" s="254"/>
      <c r="J2" s="254"/>
      <c r="K2" s="254"/>
      <c r="L2" s="254"/>
      <c r="M2" s="254"/>
      <c r="N2" s="254"/>
      <c r="O2" s="37"/>
      <c r="P2" s="37"/>
      <c r="Q2" s="37"/>
      <c r="R2" s="37"/>
      <c r="S2" s="37"/>
      <c r="T2" s="305"/>
    </row>
    <row r="3" spans="1:20">
      <c r="A3" s="496"/>
      <c r="B3" s="254"/>
      <c r="C3" s="254"/>
      <c r="D3" s="254"/>
      <c r="E3" s="254"/>
      <c r="F3" s="254"/>
      <c r="G3" s="254"/>
      <c r="H3" s="254"/>
      <c r="I3" s="254"/>
      <c r="J3" s="254"/>
      <c r="K3" s="254"/>
      <c r="L3" s="254"/>
      <c r="M3" s="254"/>
      <c r="N3" s="254"/>
      <c r="O3" s="37"/>
      <c r="P3" s="37"/>
      <c r="Q3" s="37"/>
      <c r="R3" s="37"/>
      <c r="S3" s="37"/>
      <c r="T3" s="305"/>
    </row>
    <row r="4" spans="1:20">
      <c r="A4" s="497" t="s">
        <v>3</v>
      </c>
      <c r="B4" s="136"/>
      <c r="C4" s="136"/>
      <c r="D4" s="136"/>
      <c r="E4" s="207"/>
      <c r="F4" s="207"/>
      <c r="G4" s="207"/>
      <c r="H4" s="207"/>
      <c r="I4" s="207"/>
      <c r="J4" s="207"/>
      <c r="K4" s="207"/>
      <c r="L4" s="207"/>
      <c r="M4" s="207"/>
      <c r="N4" s="207"/>
      <c r="O4" s="37"/>
      <c r="P4" s="37"/>
      <c r="Q4" s="37"/>
      <c r="R4" s="37"/>
      <c r="S4" s="37"/>
      <c r="T4" s="305"/>
    </row>
    <row r="5" spans="1:20" ht="14.25">
      <c r="A5" s="635" t="s">
        <v>719</v>
      </c>
      <c r="B5" s="636"/>
      <c r="C5" s="636"/>
      <c r="D5" s="97"/>
      <c r="E5" s="97"/>
      <c r="F5" s="97"/>
      <c r="G5" s="97"/>
      <c r="H5" s="97"/>
      <c r="I5" s="97"/>
      <c r="J5" s="97"/>
      <c r="K5" s="97"/>
      <c r="L5" s="97"/>
      <c r="M5" s="97"/>
      <c r="N5" s="97"/>
      <c r="O5" s="37"/>
      <c r="P5" s="37"/>
      <c r="Q5" s="37"/>
      <c r="R5" s="37"/>
      <c r="S5" s="37"/>
      <c r="T5" s="305"/>
    </row>
    <row r="6" spans="1:20" ht="24.75" customHeight="1">
      <c r="A6" s="637" t="s">
        <v>716</v>
      </c>
      <c r="B6" s="638"/>
      <c r="C6" s="638"/>
      <c r="D6" s="97"/>
      <c r="E6" s="97"/>
      <c r="F6" s="97"/>
      <c r="G6" s="97"/>
      <c r="H6" s="97"/>
      <c r="I6" s="97"/>
      <c r="J6" s="97"/>
      <c r="K6" s="97"/>
      <c r="L6" s="97"/>
      <c r="M6" s="97"/>
      <c r="N6" s="97"/>
      <c r="O6" s="41"/>
      <c r="P6" s="37"/>
      <c r="Q6" s="37"/>
      <c r="R6" s="37"/>
      <c r="S6" s="37"/>
      <c r="T6" s="305"/>
    </row>
    <row r="7" spans="1:20" ht="15" customHeight="1">
      <c r="A7" s="479"/>
      <c r="B7" s="97"/>
      <c r="C7" s="95" t="s">
        <v>676</v>
      </c>
      <c r="D7" s="97"/>
      <c r="E7" s="97"/>
      <c r="F7" s="97"/>
      <c r="G7" s="138" t="s">
        <v>66</v>
      </c>
      <c r="H7" s="138" t="s">
        <v>67</v>
      </c>
      <c r="I7" s="138" t="s">
        <v>68</v>
      </c>
      <c r="J7" s="138" t="s">
        <v>69</v>
      </c>
      <c r="K7" s="138" t="s">
        <v>70</v>
      </c>
      <c r="L7" s="138" t="s">
        <v>71</v>
      </c>
      <c r="M7" s="138" t="s">
        <v>72</v>
      </c>
      <c r="N7" s="138" t="s">
        <v>73</v>
      </c>
      <c r="O7" s="41"/>
      <c r="P7" s="37"/>
      <c r="Q7" s="37"/>
      <c r="R7" s="37"/>
      <c r="S7" s="37"/>
      <c r="T7" s="305"/>
    </row>
    <row r="8" spans="1:20" ht="15" customHeight="1">
      <c r="A8" s="285"/>
      <c r="B8" s="97"/>
      <c r="C8" s="97"/>
      <c r="D8" s="97"/>
      <c r="E8" s="97"/>
      <c r="F8" s="97"/>
      <c r="G8" s="55"/>
      <c r="H8" s="55"/>
      <c r="I8" s="55"/>
      <c r="J8" s="55"/>
      <c r="K8" s="41"/>
      <c r="L8" s="41"/>
      <c r="M8" s="41"/>
      <c r="N8" s="41"/>
      <c r="O8" s="41"/>
      <c r="P8" s="37"/>
      <c r="Q8" s="37"/>
      <c r="R8" s="37"/>
      <c r="S8" s="37"/>
      <c r="T8" s="305"/>
    </row>
    <row r="9" spans="1:20" ht="17.25">
      <c r="A9" s="477" t="s">
        <v>700</v>
      </c>
      <c r="B9" s="200" t="s">
        <v>835</v>
      </c>
      <c r="C9" s="376" t="s">
        <v>0</v>
      </c>
      <c r="D9" s="498"/>
      <c r="E9" s="498"/>
      <c r="F9" s="498"/>
      <c r="G9" s="348">
        <f t="shared" ref="G9:N9" si="0">G29</f>
        <v>0</v>
      </c>
      <c r="H9" s="348">
        <f t="shared" si="0"/>
        <v>0</v>
      </c>
      <c r="I9" s="348">
        <f t="shared" si="0"/>
        <v>0</v>
      </c>
      <c r="J9" s="348">
        <f t="shared" si="0"/>
        <v>0</v>
      </c>
      <c r="K9" s="348">
        <f t="shared" si="0"/>
        <v>0</v>
      </c>
      <c r="L9" s="348">
        <f t="shared" si="0"/>
        <v>0</v>
      </c>
      <c r="M9" s="348">
        <f t="shared" si="0"/>
        <v>0</v>
      </c>
      <c r="N9" s="348">
        <f t="shared" si="0"/>
        <v>0</v>
      </c>
      <c r="O9" s="41"/>
      <c r="P9" s="37"/>
      <c r="Q9" s="37"/>
      <c r="R9" s="37"/>
      <c r="S9" s="37"/>
      <c r="T9" s="305"/>
    </row>
    <row r="10" spans="1:20" ht="15" customHeight="1">
      <c r="A10" s="477" t="s">
        <v>328</v>
      </c>
      <c r="B10" s="200" t="s">
        <v>836</v>
      </c>
      <c r="C10" s="376" t="s">
        <v>0</v>
      </c>
      <c r="D10" s="498"/>
      <c r="E10" s="498"/>
      <c r="F10" s="498"/>
      <c r="G10" s="419">
        <f>input!G234</f>
        <v>0</v>
      </c>
      <c r="H10" s="419">
        <f>input!H234</f>
        <v>0</v>
      </c>
      <c r="I10" s="419">
        <f>input!I234</f>
        <v>0</v>
      </c>
      <c r="J10" s="419">
        <f>input!J234</f>
        <v>0</v>
      </c>
      <c r="K10" s="419">
        <f>input!K234</f>
        <v>0</v>
      </c>
      <c r="L10" s="419">
        <f>input!L234</f>
        <v>0</v>
      </c>
      <c r="M10" s="419">
        <f>input!M234</f>
        <v>0</v>
      </c>
      <c r="N10" s="419">
        <f>input!N234</f>
        <v>0</v>
      </c>
      <c r="O10" s="41"/>
      <c r="P10" s="37"/>
      <c r="Q10" s="37"/>
      <c r="R10" s="37"/>
      <c r="S10" s="37"/>
      <c r="T10" s="305"/>
    </row>
    <row r="11" spans="1:20" ht="15" customHeight="1">
      <c r="A11" s="477" t="s">
        <v>3</v>
      </c>
      <c r="B11" s="200" t="s">
        <v>837</v>
      </c>
      <c r="C11" s="376" t="s">
        <v>0</v>
      </c>
      <c r="D11" s="498"/>
      <c r="E11" s="498"/>
      <c r="F11" s="498"/>
      <c r="G11" s="349">
        <f t="shared" ref="G11:N11" si="1">G9-G10</f>
        <v>0</v>
      </c>
      <c r="H11" s="349">
        <f t="shared" si="1"/>
        <v>0</v>
      </c>
      <c r="I11" s="349">
        <f t="shared" si="1"/>
        <v>0</v>
      </c>
      <c r="J11" s="349">
        <f t="shared" si="1"/>
        <v>0</v>
      </c>
      <c r="K11" s="349">
        <f t="shared" si="1"/>
        <v>0</v>
      </c>
      <c r="L11" s="349">
        <f t="shared" si="1"/>
        <v>0</v>
      </c>
      <c r="M11" s="349">
        <f t="shared" si="1"/>
        <v>0</v>
      </c>
      <c r="N11" s="349">
        <f t="shared" si="1"/>
        <v>0</v>
      </c>
      <c r="O11" s="41"/>
      <c r="P11" s="37"/>
      <c r="Q11" s="37"/>
      <c r="R11" s="37"/>
      <c r="S11" s="37"/>
      <c r="T11" s="305"/>
    </row>
    <row r="12" spans="1:20" ht="15" customHeight="1">
      <c r="A12" s="477"/>
      <c r="B12" s="200"/>
      <c r="C12" s="498"/>
      <c r="D12" s="498"/>
      <c r="E12" s="498"/>
      <c r="F12" s="498"/>
      <c r="G12" s="200"/>
      <c r="H12" s="200"/>
      <c r="I12" s="200"/>
      <c r="J12" s="200"/>
      <c r="K12" s="200"/>
      <c r="L12" s="200"/>
      <c r="M12" s="200"/>
      <c r="N12" s="200"/>
      <c r="O12" s="41"/>
      <c r="P12" s="37"/>
      <c r="Q12" s="37"/>
      <c r="R12" s="37"/>
      <c r="S12" s="37"/>
      <c r="T12" s="305"/>
    </row>
    <row r="13" spans="1:20" ht="14.25" customHeight="1">
      <c r="A13" s="491" t="s">
        <v>703</v>
      </c>
      <c r="B13" s="200"/>
      <c r="C13" s="418"/>
      <c r="D13" s="498"/>
      <c r="E13" s="498"/>
      <c r="F13" s="498"/>
      <c r="G13" s="200"/>
      <c r="H13" s="200"/>
      <c r="I13" s="200"/>
      <c r="J13" s="200"/>
      <c r="K13" s="200"/>
      <c r="L13" s="200"/>
      <c r="M13" s="200"/>
      <c r="N13" s="200"/>
      <c r="O13" s="41"/>
      <c r="P13" s="37"/>
      <c r="Q13" s="37"/>
      <c r="R13" s="37"/>
      <c r="S13" s="37"/>
      <c r="T13" s="305"/>
    </row>
    <row r="14" spans="1:20" ht="15" customHeight="1">
      <c r="A14" s="477"/>
      <c r="B14" s="200"/>
      <c r="C14" s="498"/>
      <c r="D14" s="498"/>
      <c r="E14" s="498"/>
      <c r="F14" s="498"/>
      <c r="G14" s="200"/>
      <c r="H14" s="200"/>
      <c r="I14" s="200"/>
      <c r="J14" s="200"/>
      <c r="K14" s="200"/>
      <c r="L14" s="200"/>
      <c r="M14" s="200"/>
      <c r="N14" s="200"/>
      <c r="O14" s="41"/>
      <c r="P14" s="37"/>
      <c r="Q14" s="37"/>
      <c r="R14" s="37"/>
      <c r="S14" s="37"/>
      <c r="T14" s="305"/>
    </row>
    <row r="15" spans="1:20" ht="28.5">
      <c r="A15" s="477" t="s">
        <v>160</v>
      </c>
      <c r="B15" s="394" t="s">
        <v>4</v>
      </c>
      <c r="C15" s="498" t="s">
        <v>828</v>
      </c>
      <c r="D15" s="498"/>
      <c r="E15" s="498"/>
      <c r="F15" s="498"/>
      <c r="G15" s="447">
        <f>'Licence condition values'!G194</f>
        <v>0.9</v>
      </c>
      <c r="H15" s="447">
        <f>'Licence condition values'!H194</f>
        <v>0.9</v>
      </c>
      <c r="I15" s="447">
        <f>'Licence condition values'!I194</f>
        <v>0.9</v>
      </c>
      <c r="J15" s="447">
        <f>'Licence condition values'!J194</f>
        <v>0.9</v>
      </c>
      <c r="K15" s="447">
        <f>'Licence condition values'!K194</f>
        <v>0.9</v>
      </c>
      <c r="L15" s="447">
        <f>'Licence condition values'!L194</f>
        <v>0.9</v>
      </c>
      <c r="M15" s="447">
        <f>'Licence condition values'!M194</f>
        <v>0.9</v>
      </c>
      <c r="N15" s="447">
        <f>'Licence condition values'!N194</f>
        <v>0.9</v>
      </c>
      <c r="O15" s="41"/>
      <c r="P15" s="37"/>
      <c r="Q15" s="37"/>
      <c r="R15" s="37"/>
      <c r="S15" s="37"/>
      <c r="T15" s="305"/>
    </row>
    <row r="16" spans="1:20" ht="15" customHeight="1">
      <c r="A16" s="499"/>
      <c r="B16" s="418"/>
      <c r="C16" s="200"/>
      <c r="D16" s="498"/>
      <c r="E16" s="498"/>
      <c r="F16" s="498"/>
      <c r="G16" s="200"/>
      <c r="H16" s="200"/>
      <c r="I16" s="200"/>
      <c r="J16" s="200"/>
      <c r="K16" s="200"/>
      <c r="L16" s="200"/>
      <c r="M16" s="200"/>
      <c r="N16" s="200"/>
      <c r="O16" s="41"/>
      <c r="P16" s="37"/>
      <c r="Q16" s="37"/>
      <c r="R16" s="37"/>
      <c r="S16" s="37"/>
      <c r="T16" s="305"/>
    </row>
    <row r="17" spans="1:20" ht="41.25" customHeight="1">
      <c r="A17" s="500" t="s">
        <v>698</v>
      </c>
      <c r="B17" s="200"/>
      <c r="C17" s="200"/>
      <c r="D17" s="498"/>
      <c r="E17" s="498"/>
      <c r="F17" s="498"/>
      <c r="G17" s="200"/>
      <c r="H17" s="200"/>
      <c r="I17" s="200"/>
      <c r="J17" s="200"/>
      <c r="K17" s="200"/>
      <c r="L17" s="200"/>
      <c r="M17" s="200"/>
      <c r="N17" s="200"/>
      <c r="O17" s="41"/>
      <c r="P17" s="37"/>
      <c r="Q17" s="37"/>
      <c r="R17" s="37"/>
      <c r="S17" s="37"/>
      <c r="T17" s="305"/>
    </row>
    <row r="18" spans="1:20" ht="15" customHeight="1">
      <c r="A18" s="472"/>
      <c r="B18" s="200"/>
      <c r="C18" s="200"/>
      <c r="D18" s="498"/>
      <c r="E18" s="498"/>
      <c r="F18" s="498"/>
      <c r="G18" s="200"/>
      <c r="H18" s="200"/>
      <c r="I18" s="200"/>
      <c r="J18" s="200"/>
      <c r="K18" s="200"/>
      <c r="L18" s="200"/>
      <c r="M18" s="200"/>
      <c r="N18" s="200"/>
      <c r="O18" s="41"/>
      <c r="P18" s="37"/>
      <c r="Q18" s="37"/>
      <c r="R18" s="37"/>
      <c r="S18" s="37"/>
      <c r="T18" s="305"/>
    </row>
    <row r="19" spans="1:20" ht="15" customHeight="1">
      <c r="A19" s="477" t="s">
        <v>696</v>
      </c>
      <c r="B19" s="200" t="s">
        <v>838</v>
      </c>
      <c r="C19" s="376" t="s">
        <v>0</v>
      </c>
      <c r="D19" s="498"/>
      <c r="E19" s="498"/>
      <c r="F19" s="498"/>
      <c r="G19" s="449">
        <f>input!G231</f>
        <v>0</v>
      </c>
      <c r="H19" s="449">
        <f>input!H231</f>
        <v>0</v>
      </c>
      <c r="I19" s="449">
        <f>input!I231</f>
        <v>0</v>
      </c>
      <c r="J19" s="449">
        <f>input!J231</f>
        <v>0</v>
      </c>
      <c r="K19" s="449">
        <f>input!K231</f>
        <v>0</v>
      </c>
      <c r="L19" s="449">
        <f>input!L231</f>
        <v>0</v>
      </c>
      <c r="M19" s="449">
        <f>input!M231</f>
        <v>0</v>
      </c>
      <c r="N19" s="449">
        <f>input!N231</f>
        <v>0</v>
      </c>
      <c r="O19" s="41"/>
      <c r="P19" s="37"/>
      <c r="Q19" s="37"/>
      <c r="R19" s="37"/>
      <c r="S19" s="37"/>
      <c r="T19" s="305"/>
    </row>
    <row r="20" spans="1:20" ht="25.5" customHeight="1">
      <c r="A20" s="472" t="s">
        <v>252</v>
      </c>
      <c r="B20" s="200" t="s">
        <v>251</v>
      </c>
      <c r="C20" s="200" t="s">
        <v>620</v>
      </c>
      <c r="D20" s="498"/>
      <c r="E20" s="498"/>
      <c r="F20" s="498"/>
      <c r="G20" s="450">
        <f>'Licence condition values'!G195</f>
        <v>0.25</v>
      </c>
      <c r="H20" s="450">
        <f>'Licence condition values'!H195</f>
        <v>0.25</v>
      </c>
      <c r="I20" s="450">
        <f>'Licence condition values'!I195</f>
        <v>0.25</v>
      </c>
      <c r="J20" s="450">
        <f>'Licence condition values'!J195</f>
        <v>0.25</v>
      </c>
      <c r="K20" s="450">
        <f>'Licence condition values'!K195</f>
        <v>0.25</v>
      </c>
      <c r="L20" s="450">
        <f>'Licence condition values'!L195</f>
        <v>0.25</v>
      </c>
      <c r="M20" s="450">
        <f>'Licence condition values'!M195</f>
        <v>0.25</v>
      </c>
      <c r="N20" s="450">
        <f>'Licence condition values'!N195</f>
        <v>0.25</v>
      </c>
      <c r="O20" s="41"/>
      <c r="P20" s="37"/>
      <c r="Q20" s="37"/>
      <c r="R20" s="37"/>
      <c r="S20" s="37"/>
      <c r="T20" s="305"/>
    </row>
    <row r="21" spans="1:20" ht="33" customHeight="1">
      <c r="A21" s="477" t="s">
        <v>250</v>
      </c>
      <c r="B21" s="200" t="s">
        <v>839</v>
      </c>
      <c r="C21" s="376" t="s">
        <v>0</v>
      </c>
      <c r="D21" s="498"/>
      <c r="E21" s="498"/>
      <c r="F21" s="498"/>
      <c r="G21" s="449">
        <f>input!G233</f>
        <v>0</v>
      </c>
      <c r="H21" s="449">
        <f>input!H233</f>
        <v>0</v>
      </c>
      <c r="I21" s="449">
        <f>input!I233</f>
        <v>0</v>
      </c>
      <c r="J21" s="449">
        <f>input!J233</f>
        <v>0</v>
      </c>
      <c r="K21" s="449">
        <f>input!K233</f>
        <v>0</v>
      </c>
      <c r="L21" s="449">
        <f>input!L233</f>
        <v>0</v>
      </c>
      <c r="M21" s="449">
        <f>input!M233</f>
        <v>0</v>
      </c>
      <c r="N21" s="449">
        <f>input!N233</f>
        <v>0</v>
      </c>
      <c r="O21" s="41"/>
      <c r="P21" s="37"/>
      <c r="Q21" s="37"/>
      <c r="R21" s="37"/>
      <c r="S21" s="37"/>
      <c r="T21" s="305"/>
    </row>
    <row r="22" spans="1:20" ht="42" customHeight="1">
      <c r="A22" s="477" t="s">
        <v>697</v>
      </c>
      <c r="B22" s="200"/>
      <c r="C22" s="200"/>
      <c r="D22" s="498"/>
      <c r="E22" s="498"/>
      <c r="F22" s="418"/>
      <c r="G22" s="416">
        <f>IF(G21&gt;(G19*G20),G21-(G19*G20),0)</f>
        <v>0</v>
      </c>
      <c r="H22" s="416">
        <f t="shared" ref="H22:N22" si="2">IF(H21&gt;(H19*H20),H21-(H19*H20),0)</f>
        <v>0</v>
      </c>
      <c r="I22" s="416">
        <f t="shared" si="2"/>
        <v>0</v>
      </c>
      <c r="J22" s="416">
        <f t="shared" si="2"/>
        <v>0</v>
      </c>
      <c r="K22" s="416">
        <f t="shared" si="2"/>
        <v>0</v>
      </c>
      <c r="L22" s="416">
        <f t="shared" si="2"/>
        <v>0</v>
      </c>
      <c r="M22" s="416">
        <f t="shared" si="2"/>
        <v>0</v>
      </c>
      <c r="N22" s="416">
        <f t="shared" si="2"/>
        <v>0</v>
      </c>
      <c r="O22" s="41"/>
      <c r="P22" s="37"/>
      <c r="Q22" s="37"/>
      <c r="R22" s="37"/>
      <c r="S22" s="37"/>
      <c r="T22" s="305"/>
    </row>
    <row r="23" spans="1:20" ht="15" customHeight="1">
      <c r="A23" s="472"/>
      <c r="B23" s="200"/>
      <c r="C23" s="200"/>
      <c r="D23" s="498"/>
      <c r="E23" s="498"/>
      <c r="F23" s="498"/>
      <c r="G23" s="501"/>
      <c r="H23" s="501"/>
      <c r="I23" s="501"/>
      <c r="J23" s="501"/>
      <c r="K23" s="501"/>
      <c r="L23" s="501"/>
      <c r="M23" s="501"/>
      <c r="N23" s="501"/>
      <c r="O23" s="41"/>
      <c r="P23" s="37"/>
      <c r="Q23" s="37"/>
      <c r="R23" s="37"/>
      <c r="S23" s="37"/>
      <c r="T23" s="305"/>
    </row>
    <row r="24" spans="1:20" ht="15" customHeight="1">
      <c r="A24" s="474"/>
      <c r="B24" s="344"/>
      <c r="C24" s="200"/>
      <c r="D24" s="498"/>
      <c r="E24" s="498"/>
      <c r="F24" s="498"/>
      <c r="G24" s="498"/>
      <c r="H24" s="498"/>
      <c r="I24" s="498"/>
      <c r="J24" s="498"/>
      <c r="K24" s="498"/>
      <c r="L24" s="498"/>
      <c r="M24" s="498"/>
      <c r="N24" s="498"/>
      <c r="O24" s="46"/>
      <c r="P24" s="46"/>
      <c r="Q24" s="37"/>
      <c r="R24" s="37"/>
      <c r="S24" s="37"/>
      <c r="T24" s="305"/>
    </row>
    <row r="25" spans="1:20" ht="50.25" customHeight="1">
      <c r="A25" s="477" t="s">
        <v>695</v>
      </c>
      <c r="B25" s="200" t="s">
        <v>838</v>
      </c>
      <c r="C25" s="376" t="s">
        <v>0</v>
      </c>
      <c r="D25" s="498"/>
      <c r="E25" s="498"/>
      <c r="F25" s="498"/>
      <c r="G25" s="348">
        <f>IF(G22&gt;0,(G19-G22),G19)</f>
        <v>0</v>
      </c>
      <c r="H25" s="348">
        <f t="shared" ref="H25:N25" si="3">IF(H22&gt;0,(H19-H22),H19)</f>
        <v>0</v>
      </c>
      <c r="I25" s="348">
        <f t="shared" si="3"/>
        <v>0</v>
      </c>
      <c r="J25" s="348">
        <f t="shared" si="3"/>
        <v>0</v>
      </c>
      <c r="K25" s="348">
        <f t="shared" si="3"/>
        <v>0</v>
      </c>
      <c r="L25" s="348">
        <f t="shared" si="3"/>
        <v>0</v>
      </c>
      <c r="M25" s="348">
        <f t="shared" si="3"/>
        <v>0</v>
      </c>
      <c r="N25" s="348">
        <f t="shared" si="3"/>
        <v>0</v>
      </c>
      <c r="O25" s="41"/>
      <c r="P25" s="37"/>
      <c r="Q25" s="37"/>
      <c r="R25" s="37"/>
      <c r="S25" s="37"/>
      <c r="T25" s="305"/>
    </row>
    <row r="26" spans="1:20" ht="15" customHeight="1">
      <c r="A26" s="477" t="s">
        <v>702</v>
      </c>
      <c r="B26" s="200" t="s">
        <v>840</v>
      </c>
      <c r="C26" s="376" t="s">
        <v>0</v>
      </c>
      <c r="D26" s="498"/>
      <c r="E26" s="498"/>
      <c r="F26" s="498"/>
      <c r="G26" s="392">
        <f>input!G232</f>
        <v>0</v>
      </c>
      <c r="H26" s="392">
        <f>input!H232</f>
        <v>0</v>
      </c>
      <c r="I26" s="392">
        <f>input!I232</f>
        <v>0</v>
      </c>
      <c r="J26" s="392">
        <f>input!J232</f>
        <v>0</v>
      </c>
      <c r="K26" s="392">
        <f>input!K232</f>
        <v>0</v>
      </c>
      <c r="L26" s="392">
        <f>input!L232</f>
        <v>0</v>
      </c>
      <c r="M26" s="392">
        <f>input!M232</f>
        <v>0</v>
      </c>
      <c r="N26" s="392">
        <f>input!N232</f>
        <v>0</v>
      </c>
      <c r="O26" s="41"/>
      <c r="P26" s="37"/>
      <c r="Q26" s="37"/>
      <c r="R26" s="37"/>
      <c r="S26" s="37"/>
      <c r="T26" s="305"/>
    </row>
    <row r="27" spans="1:20" ht="15" customHeight="1">
      <c r="A27" s="477" t="s">
        <v>249</v>
      </c>
      <c r="B27" s="200" t="s">
        <v>5</v>
      </c>
      <c r="C27" s="498" t="s">
        <v>17</v>
      </c>
      <c r="D27" s="498"/>
      <c r="E27" s="498"/>
      <c r="F27" s="498"/>
      <c r="G27" s="451">
        <f>'Licence condition values'!G193</f>
        <v>0</v>
      </c>
      <c r="H27" s="451">
        <f>'Licence condition values'!H193</f>
        <v>0</v>
      </c>
      <c r="I27" s="451">
        <f>'Licence condition values'!I193</f>
        <v>0</v>
      </c>
      <c r="J27" s="451">
        <f>'Licence condition values'!J193</f>
        <v>0</v>
      </c>
      <c r="K27" s="451">
        <f>'Licence condition values'!K193</f>
        <v>0</v>
      </c>
      <c r="L27" s="451">
        <f>'Licence condition values'!L193</f>
        <v>0</v>
      </c>
      <c r="M27" s="451">
        <f>'Licence condition values'!M193</f>
        <v>0</v>
      </c>
      <c r="N27" s="451">
        <f>'Licence condition values'!N193</f>
        <v>0</v>
      </c>
      <c r="O27" s="41"/>
      <c r="P27" s="37"/>
      <c r="Q27" s="37"/>
      <c r="R27" s="37"/>
      <c r="S27" s="37"/>
      <c r="T27" s="305"/>
    </row>
    <row r="28" spans="1:20" ht="15" customHeight="1">
      <c r="A28" s="477" t="s">
        <v>701</v>
      </c>
      <c r="B28" s="200" t="s">
        <v>841</v>
      </c>
      <c r="C28" s="376" t="s">
        <v>0</v>
      </c>
      <c r="D28" s="498"/>
      <c r="E28" s="498"/>
      <c r="F28" s="498"/>
      <c r="G28" s="348">
        <f>BR!G14</f>
        <v>0</v>
      </c>
      <c r="H28" s="348">
        <f>BR!H14</f>
        <v>0</v>
      </c>
      <c r="I28" s="348">
        <f>BR!I14</f>
        <v>0</v>
      </c>
      <c r="J28" s="348">
        <f>BR!J14</f>
        <v>0</v>
      </c>
      <c r="K28" s="348">
        <f>BR!K14</f>
        <v>0</v>
      </c>
      <c r="L28" s="348">
        <f>BR!L14</f>
        <v>0</v>
      </c>
      <c r="M28" s="348">
        <f>BR!M14</f>
        <v>0</v>
      </c>
      <c r="N28" s="348">
        <f>BR!N14</f>
        <v>0</v>
      </c>
      <c r="O28" s="41"/>
      <c r="P28" s="37"/>
      <c r="Q28" s="37"/>
      <c r="R28" s="37"/>
      <c r="S28" s="37"/>
      <c r="T28" s="305"/>
    </row>
    <row r="29" spans="1:20" ht="15" customHeight="1">
      <c r="A29" s="477" t="s">
        <v>700</v>
      </c>
      <c r="B29" s="200" t="s">
        <v>835</v>
      </c>
      <c r="C29" s="376" t="s">
        <v>834</v>
      </c>
      <c r="D29" s="498"/>
      <c r="E29" s="498"/>
      <c r="F29" s="498"/>
      <c r="G29" s="349">
        <f t="shared" ref="G29:N29" si="4">G15*MIN(G25+G26,G27*G28)</f>
        <v>0</v>
      </c>
      <c r="H29" s="349">
        <f t="shared" si="4"/>
        <v>0</v>
      </c>
      <c r="I29" s="349">
        <f t="shared" si="4"/>
        <v>0</v>
      </c>
      <c r="J29" s="349">
        <f t="shared" si="4"/>
        <v>0</v>
      </c>
      <c r="K29" s="349">
        <f t="shared" si="4"/>
        <v>0</v>
      </c>
      <c r="L29" s="349">
        <f t="shared" si="4"/>
        <v>0</v>
      </c>
      <c r="M29" s="349">
        <f t="shared" si="4"/>
        <v>0</v>
      </c>
      <c r="N29" s="349">
        <f t="shared" si="4"/>
        <v>0</v>
      </c>
      <c r="O29" s="41"/>
      <c r="P29" s="37"/>
      <c r="Q29" s="37"/>
      <c r="R29" s="37"/>
      <c r="S29" s="37"/>
      <c r="T29" s="305"/>
    </row>
    <row r="30" spans="1:20" ht="15" customHeight="1">
      <c r="A30" s="281"/>
      <c r="B30" s="41"/>
      <c r="C30" s="97"/>
      <c r="D30" s="97"/>
      <c r="E30" s="97"/>
      <c r="F30" s="97"/>
      <c r="G30" s="41"/>
      <c r="H30" s="41"/>
      <c r="I30" s="41"/>
      <c r="J30" s="41"/>
      <c r="K30" s="41"/>
      <c r="L30" s="41"/>
      <c r="M30" s="41"/>
      <c r="N30" s="41"/>
      <c r="O30" s="41"/>
      <c r="P30" s="37"/>
      <c r="Q30" s="37"/>
      <c r="R30" s="37"/>
      <c r="S30" s="37"/>
      <c r="T30" s="305"/>
    </row>
    <row r="31" spans="1:20">
      <c r="A31" s="280"/>
      <c r="B31" s="41"/>
      <c r="C31" s="97"/>
      <c r="D31" s="97"/>
      <c r="E31" s="97"/>
      <c r="F31" s="46"/>
      <c r="G31" s="445"/>
      <c r="H31" s="253"/>
      <c r="I31" s="253"/>
      <c r="J31" s="253"/>
      <c r="K31" s="253"/>
      <c r="L31" s="253"/>
      <c r="M31" s="253"/>
      <c r="N31" s="41"/>
      <c r="O31" s="41"/>
      <c r="P31" s="37"/>
      <c r="Q31" s="37"/>
      <c r="R31" s="37"/>
      <c r="S31" s="37"/>
      <c r="T31" s="305"/>
    </row>
    <row r="32" spans="1:20">
      <c r="A32" s="280"/>
      <c r="B32" s="41"/>
      <c r="C32" s="97"/>
      <c r="D32" s="97"/>
      <c r="E32" s="97"/>
      <c r="F32" s="46"/>
      <c r="G32" s="445"/>
      <c r="H32" s="253"/>
      <c r="I32" s="253"/>
      <c r="J32" s="253"/>
      <c r="K32" s="253"/>
      <c r="L32" s="253"/>
      <c r="M32" s="253"/>
      <c r="N32" s="41"/>
      <c r="O32" s="41"/>
      <c r="P32" s="37"/>
      <c r="Q32" s="37"/>
      <c r="R32" s="37"/>
      <c r="S32" s="37"/>
      <c r="T32" s="305"/>
    </row>
    <row r="33" spans="1:20">
      <c r="A33" s="280"/>
      <c r="B33" s="41"/>
      <c r="C33" s="97"/>
      <c r="D33" s="97"/>
      <c r="E33" s="97"/>
      <c r="F33" s="46"/>
      <c r="G33" s="445"/>
      <c r="H33" s="43"/>
      <c r="I33" s="43"/>
      <c r="J33" s="43"/>
      <c r="K33" s="43"/>
      <c r="L33" s="43"/>
      <c r="M33" s="43"/>
      <c r="N33" s="41"/>
      <c r="O33" s="41"/>
      <c r="P33" s="37"/>
      <c r="Q33" s="37"/>
      <c r="R33" s="37"/>
      <c r="S33" s="37"/>
      <c r="T33" s="305"/>
    </row>
    <row r="34" spans="1:20" ht="15.75">
      <c r="A34" s="492"/>
      <c r="B34" s="37"/>
      <c r="C34" s="97"/>
      <c r="D34" s="97"/>
      <c r="E34" s="97"/>
      <c r="F34" s="46"/>
      <c r="G34" s="198"/>
      <c r="H34" s="37"/>
      <c r="I34" s="37"/>
      <c r="J34" s="37"/>
      <c r="K34" s="37"/>
      <c r="L34" s="37"/>
      <c r="M34" s="37"/>
      <c r="N34" s="37"/>
      <c r="O34" s="37"/>
      <c r="P34" s="37"/>
      <c r="Q34" s="37"/>
      <c r="R34" s="37"/>
      <c r="S34" s="37"/>
      <c r="T34" s="305"/>
    </row>
    <row r="35" spans="1:20" ht="16.5" thickBot="1">
      <c r="A35" s="493"/>
      <c r="B35" s="255"/>
      <c r="C35" s="502"/>
      <c r="D35" s="502"/>
      <c r="E35" s="502"/>
      <c r="F35" s="503"/>
      <c r="G35" s="504"/>
      <c r="H35" s="255"/>
      <c r="I35" s="255"/>
      <c r="J35" s="255"/>
      <c r="K35" s="255"/>
      <c r="L35" s="255"/>
      <c r="M35" s="255"/>
      <c r="N35" s="255"/>
      <c r="O35" s="255"/>
      <c r="P35" s="255"/>
      <c r="Q35" s="255"/>
      <c r="R35" s="255"/>
      <c r="S35" s="255"/>
      <c r="T35" s="306"/>
    </row>
  </sheetData>
  <mergeCells count="2">
    <mergeCell ref="A5:C5"/>
    <mergeCell ref="A6:C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P35"/>
  <sheetViews>
    <sheetView zoomScale="84" zoomScaleNormal="84" workbookViewId="0">
      <selection activeCell="J35" sqref="J35"/>
    </sheetView>
  </sheetViews>
  <sheetFormatPr defaultRowHeight="12.75"/>
  <cols>
    <col min="1" max="1" width="27.125" customWidth="1"/>
    <col min="3" max="3" width="13.625" customWidth="1"/>
  </cols>
  <sheetData>
    <row r="1" spans="1:16" ht="14.25">
      <c r="A1" s="263" t="str">
        <f>CompName</f>
        <v>A Sample GDN</v>
      </c>
      <c r="B1" s="265"/>
      <c r="C1" s="265"/>
      <c r="D1" s="265"/>
      <c r="E1" s="265"/>
      <c r="F1" s="265"/>
      <c r="G1" s="265"/>
      <c r="H1" s="265"/>
      <c r="I1" s="265"/>
      <c r="J1" s="265"/>
      <c r="K1" s="265"/>
      <c r="L1" s="265"/>
      <c r="M1" s="265"/>
      <c r="N1" s="265"/>
      <c r="O1" s="505"/>
      <c r="P1" s="506"/>
    </row>
    <row r="2" spans="1:16" ht="14.25">
      <c r="A2" s="272" t="str">
        <f>RegYr</f>
        <v xml:space="preserve"> 20xx</v>
      </c>
      <c r="B2" s="36"/>
      <c r="C2" s="36"/>
      <c r="D2" s="36"/>
      <c r="E2" s="36"/>
      <c r="F2" s="36"/>
      <c r="G2" s="36"/>
      <c r="H2" s="36"/>
      <c r="I2" s="36"/>
      <c r="J2" s="36"/>
      <c r="K2" s="36"/>
      <c r="L2" s="36"/>
      <c r="M2" s="36"/>
      <c r="N2" s="36"/>
      <c r="O2" s="46"/>
      <c r="P2" s="507"/>
    </row>
    <row r="3" spans="1:16" ht="14.25">
      <c r="A3" s="272"/>
      <c r="B3" s="36"/>
      <c r="C3" s="36"/>
      <c r="D3" s="36"/>
      <c r="E3" s="36"/>
      <c r="F3" s="36"/>
      <c r="G3" s="36"/>
      <c r="H3" s="36"/>
      <c r="I3" s="36"/>
      <c r="J3" s="36"/>
      <c r="K3" s="36"/>
      <c r="L3" s="36"/>
      <c r="M3" s="36"/>
      <c r="N3" s="36"/>
      <c r="O3" s="46"/>
      <c r="P3" s="507"/>
    </row>
    <row r="4" spans="1:16" ht="14.25">
      <c r="A4" s="272" t="s">
        <v>728</v>
      </c>
      <c r="B4" s="36"/>
      <c r="C4" s="36"/>
      <c r="D4" s="36"/>
      <c r="E4" s="44"/>
      <c r="F4" s="44"/>
      <c r="G4" s="44"/>
      <c r="H4" s="44"/>
      <c r="I4" s="44"/>
      <c r="J4" s="44"/>
      <c r="K4" s="44"/>
      <c r="L4" s="44"/>
      <c r="M4" s="44"/>
      <c r="N4" s="44"/>
      <c r="O4" s="37"/>
      <c r="P4" s="305"/>
    </row>
    <row r="5" spans="1:16">
      <c r="A5" s="508" t="s">
        <v>714</v>
      </c>
      <c r="B5" s="31"/>
      <c r="C5" s="31"/>
      <c r="D5" s="41"/>
      <c r="E5" s="41"/>
      <c r="F5" s="41"/>
      <c r="G5" s="41"/>
      <c r="H5" s="41"/>
      <c r="I5" s="41"/>
      <c r="J5" s="41"/>
      <c r="K5" s="41"/>
      <c r="L5" s="41"/>
      <c r="M5" s="41"/>
      <c r="N5" s="41"/>
      <c r="O5" s="41"/>
      <c r="P5" s="305"/>
    </row>
    <row r="6" spans="1:16">
      <c r="A6" s="508"/>
      <c r="B6" s="307"/>
      <c r="C6" s="307"/>
      <c r="D6" s="55"/>
      <c r="E6" s="55"/>
      <c r="F6" s="41"/>
      <c r="G6" s="55"/>
      <c r="H6" s="55"/>
      <c r="I6" s="55"/>
      <c r="J6" s="55"/>
      <c r="K6" s="41"/>
      <c r="L6" s="41"/>
      <c r="M6" s="41"/>
      <c r="N6" s="41"/>
      <c r="O6" s="41"/>
      <c r="P6" s="305"/>
    </row>
    <row r="7" spans="1:16">
      <c r="A7" s="508"/>
      <c r="B7" s="307"/>
      <c r="C7" s="31"/>
      <c r="D7" s="41"/>
      <c r="E7" s="41"/>
      <c r="F7" s="41"/>
      <c r="G7" s="41"/>
      <c r="H7" s="41"/>
      <c r="I7" s="41"/>
      <c r="J7" s="41"/>
      <c r="K7" s="41"/>
      <c r="L7" s="41"/>
      <c r="M7" s="41"/>
      <c r="N7" s="41"/>
      <c r="O7" s="41"/>
      <c r="P7" s="305"/>
    </row>
    <row r="8" spans="1:16">
      <c r="A8" s="508" t="s">
        <v>713</v>
      </c>
      <c r="B8" s="307"/>
      <c r="C8" s="31"/>
      <c r="D8" s="41"/>
      <c r="E8" s="41"/>
      <c r="F8" s="41"/>
      <c r="G8" s="41"/>
      <c r="H8" s="41"/>
      <c r="I8" s="41"/>
      <c r="J8" s="41"/>
      <c r="K8" s="41"/>
      <c r="L8" s="41"/>
      <c r="M8" s="41"/>
      <c r="N8" s="41"/>
      <c r="O8" s="41"/>
      <c r="P8" s="305"/>
    </row>
    <row r="9" spans="1:16" ht="20.25" customHeight="1">
      <c r="A9" s="508"/>
      <c r="B9" s="307"/>
      <c r="C9" s="31"/>
      <c r="D9" s="41"/>
      <c r="E9" s="41"/>
      <c r="F9" s="41"/>
      <c r="G9" s="41"/>
      <c r="H9" s="41"/>
      <c r="I9" s="41"/>
      <c r="J9" s="41"/>
      <c r="K9" s="41"/>
      <c r="L9" s="41"/>
      <c r="M9" s="41"/>
      <c r="N9" s="41"/>
      <c r="O9" s="41"/>
      <c r="P9" s="305"/>
    </row>
    <row r="10" spans="1:16" ht="26.25" customHeight="1">
      <c r="A10" s="509" t="s">
        <v>717</v>
      </c>
      <c r="B10" s="307"/>
      <c r="C10" s="31"/>
      <c r="D10" s="41"/>
      <c r="E10" s="41"/>
      <c r="F10" s="41"/>
      <c r="G10" s="41"/>
      <c r="H10" s="41"/>
      <c r="I10" s="41"/>
      <c r="J10" s="41"/>
      <c r="K10" s="41"/>
      <c r="L10" s="41"/>
      <c r="M10" s="41"/>
      <c r="N10" s="41"/>
      <c r="O10" s="41"/>
      <c r="P10" s="305"/>
    </row>
    <row r="11" spans="1:16">
      <c r="A11" s="280"/>
      <c r="B11" s="55"/>
      <c r="C11" s="41"/>
      <c r="D11" s="41"/>
      <c r="E11" s="41"/>
      <c r="F11" s="41"/>
      <c r="G11" s="41"/>
      <c r="H11" s="41"/>
      <c r="I11" s="41"/>
      <c r="J11" s="41"/>
      <c r="K11" s="41"/>
      <c r="L11" s="41"/>
      <c r="M11" s="41"/>
      <c r="N11" s="41"/>
      <c r="O11" s="41"/>
      <c r="P11" s="305"/>
    </row>
    <row r="12" spans="1:16">
      <c r="A12" s="479"/>
      <c r="B12" s="41"/>
      <c r="C12" s="41"/>
      <c r="D12" s="41"/>
      <c r="E12" s="41"/>
      <c r="F12" s="41"/>
      <c r="G12" s="41"/>
      <c r="H12" s="41"/>
      <c r="I12" s="41"/>
      <c r="J12" s="41"/>
      <c r="K12" s="41"/>
      <c r="L12" s="41"/>
      <c r="M12" s="41"/>
      <c r="N12" s="41"/>
      <c r="O12" s="41"/>
      <c r="P12" s="305"/>
    </row>
    <row r="13" spans="1:16">
      <c r="A13" s="280"/>
      <c r="B13" s="55"/>
      <c r="C13" s="55"/>
      <c r="D13" s="41"/>
      <c r="E13" s="55"/>
      <c r="F13" s="55"/>
      <c r="G13" s="55"/>
      <c r="H13" s="55"/>
      <c r="I13" s="55"/>
      <c r="J13" s="55"/>
      <c r="K13" s="41"/>
      <c r="L13" s="41"/>
      <c r="M13" s="41"/>
      <c r="N13" s="41"/>
      <c r="O13" s="41"/>
      <c r="P13" s="305"/>
    </row>
    <row r="14" spans="1:16">
      <c r="A14" s="280"/>
      <c r="B14" s="55"/>
      <c r="C14" s="55"/>
      <c r="D14" s="41"/>
      <c r="E14" s="41"/>
      <c r="F14" s="41"/>
      <c r="G14" s="138" t="s">
        <v>66</v>
      </c>
      <c r="H14" s="138" t="s">
        <v>67</v>
      </c>
      <c r="I14" s="138" t="s">
        <v>68</v>
      </c>
      <c r="J14" s="138" t="s">
        <v>69</v>
      </c>
      <c r="K14" s="138" t="s">
        <v>70</v>
      </c>
      <c r="L14" s="138" t="s">
        <v>71</v>
      </c>
      <c r="M14" s="138" t="s">
        <v>72</v>
      </c>
      <c r="N14" s="138" t="s">
        <v>73</v>
      </c>
      <c r="O14" s="39"/>
      <c r="P14" s="305"/>
    </row>
    <row r="15" spans="1:16" ht="14.25">
      <c r="A15" s="89"/>
      <c r="B15" s="38"/>
      <c r="C15" s="200"/>
      <c r="D15" s="200"/>
      <c r="E15" s="200"/>
      <c r="F15" s="200"/>
      <c r="G15" s="452"/>
      <c r="H15" s="452"/>
      <c r="I15" s="452"/>
      <c r="J15" s="452"/>
      <c r="K15" s="418"/>
      <c r="L15" s="418"/>
      <c r="M15" s="418"/>
      <c r="N15" s="418"/>
      <c r="O15" s="41"/>
      <c r="P15" s="305"/>
    </row>
    <row r="16" spans="1:16" ht="44.25">
      <c r="A16" s="477" t="s">
        <v>263</v>
      </c>
      <c r="B16" s="200" t="s">
        <v>842</v>
      </c>
      <c r="C16" s="376" t="s">
        <v>0</v>
      </c>
      <c r="D16" s="200"/>
      <c r="E16" s="200"/>
      <c r="F16" s="200"/>
      <c r="G16" s="419">
        <f>input!F34</f>
        <v>0</v>
      </c>
      <c r="H16" s="347"/>
      <c r="I16" s="347"/>
      <c r="J16" s="347"/>
      <c r="K16" s="347"/>
      <c r="L16" s="347"/>
      <c r="M16" s="347"/>
      <c r="N16" s="347"/>
      <c r="O16" s="41"/>
      <c r="P16" s="305"/>
    </row>
    <row r="17" spans="1:16" ht="44.25">
      <c r="A17" s="477" t="s">
        <v>712</v>
      </c>
      <c r="B17" s="200" t="s">
        <v>843</v>
      </c>
      <c r="C17" s="376" t="s">
        <v>0</v>
      </c>
      <c r="D17" s="200"/>
      <c r="E17" s="200"/>
      <c r="F17" s="200"/>
      <c r="G17" s="419">
        <f>AR!F22</f>
        <v>0</v>
      </c>
      <c r="H17" s="347"/>
      <c r="I17" s="347"/>
      <c r="J17" s="347"/>
      <c r="K17" s="347"/>
      <c r="L17" s="347"/>
      <c r="M17" s="347"/>
      <c r="N17" s="347"/>
      <c r="O17" s="41"/>
      <c r="P17" s="305"/>
    </row>
    <row r="18" spans="1:16" ht="44.25">
      <c r="A18" s="477" t="s">
        <v>263</v>
      </c>
      <c r="B18" s="200" t="s">
        <v>844</v>
      </c>
      <c r="C18" s="376" t="s">
        <v>0</v>
      </c>
      <c r="D18" s="200"/>
      <c r="E18" s="200"/>
      <c r="F18" s="200"/>
      <c r="G18" s="347"/>
      <c r="H18" s="347"/>
      <c r="I18" s="419">
        <f>input!G34</f>
        <v>0</v>
      </c>
      <c r="J18" s="419">
        <f>input!H34</f>
        <v>0</v>
      </c>
      <c r="K18" s="419">
        <f>input!I34</f>
        <v>0</v>
      </c>
      <c r="L18" s="419">
        <f>input!J34</f>
        <v>0</v>
      </c>
      <c r="M18" s="419">
        <f>input!K34</f>
        <v>0</v>
      </c>
      <c r="N18" s="419">
        <f>input!L34</f>
        <v>0</v>
      </c>
      <c r="O18" s="41"/>
      <c r="P18" s="305"/>
    </row>
    <row r="19" spans="1:16" ht="44.25">
      <c r="A19" s="477" t="s">
        <v>712</v>
      </c>
      <c r="B19" s="200" t="s">
        <v>845</v>
      </c>
      <c r="C19" s="376" t="s">
        <v>0</v>
      </c>
      <c r="D19" s="200"/>
      <c r="E19" s="200"/>
      <c r="F19" s="200"/>
      <c r="G19" s="347"/>
      <c r="H19" s="347"/>
      <c r="I19" s="356">
        <f>AR!G22</f>
        <v>0</v>
      </c>
      <c r="J19" s="356">
        <f>AR!H22</f>
        <v>0</v>
      </c>
      <c r="K19" s="356">
        <f>AR!I22</f>
        <v>21.134941087674598</v>
      </c>
      <c r="L19" s="356">
        <f>AR!J22</f>
        <v>0</v>
      </c>
      <c r="M19" s="356">
        <f>AR!K22</f>
        <v>21.451965203989715</v>
      </c>
      <c r="N19" s="356">
        <f>AR!L22</f>
        <v>0</v>
      </c>
      <c r="O19" s="41"/>
      <c r="P19" s="305"/>
    </row>
    <row r="20" spans="1:16" ht="30">
      <c r="A20" s="477" t="s">
        <v>711</v>
      </c>
      <c r="B20" s="200" t="s">
        <v>846</v>
      </c>
      <c r="C20" s="200" t="s">
        <v>17</v>
      </c>
      <c r="D20" s="200"/>
      <c r="E20" s="200"/>
      <c r="F20" s="200"/>
      <c r="G20" s="397">
        <f>input!F30</f>
        <v>0</v>
      </c>
      <c r="H20" s="397">
        <f>input!G30</f>
        <v>0</v>
      </c>
      <c r="I20" s="397">
        <f>input!H30</f>
        <v>0</v>
      </c>
      <c r="J20" s="397">
        <f>input!I30</f>
        <v>0</v>
      </c>
      <c r="K20" s="397">
        <f>input!J30</f>
        <v>0</v>
      </c>
      <c r="L20" s="397">
        <f>input!K30</f>
        <v>0</v>
      </c>
      <c r="M20" s="397">
        <f>input!L30</f>
        <v>0</v>
      </c>
      <c r="N20" s="397">
        <f>input!M30</f>
        <v>0</v>
      </c>
      <c r="O20" s="41"/>
      <c r="P20" s="305"/>
    </row>
    <row r="21" spans="1:16" ht="30">
      <c r="A21" s="477" t="s">
        <v>711</v>
      </c>
      <c r="B21" s="200" t="s">
        <v>847</v>
      </c>
      <c r="C21" s="200" t="s">
        <v>17</v>
      </c>
      <c r="D21" s="200"/>
      <c r="E21" s="200"/>
      <c r="F21" s="200"/>
      <c r="G21" s="347"/>
      <c r="H21" s="347"/>
      <c r="I21" s="397">
        <f>input!G30</f>
        <v>0</v>
      </c>
      <c r="J21" s="397">
        <f>input!H30</f>
        <v>0</v>
      </c>
      <c r="K21" s="397">
        <f>input!I30</f>
        <v>0</v>
      </c>
      <c r="L21" s="397">
        <f>input!J30</f>
        <v>0</v>
      </c>
      <c r="M21" s="397">
        <f>input!K30</f>
        <v>0</v>
      </c>
      <c r="N21" s="397">
        <f>input!L30</f>
        <v>0</v>
      </c>
      <c r="O21" s="41"/>
      <c r="P21" s="305"/>
    </row>
    <row r="22" spans="1:16" ht="17.25">
      <c r="A22" s="477" t="s">
        <v>709</v>
      </c>
      <c r="B22" s="439" t="s">
        <v>710</v>
      </c>
      <c r="C22" s="200" t="s">
        <v>17</v>
      </c>
      <c r="D22" s="200"/>
      <c r="E22" s="200"/>
      <c r="F22" s="200"/>
      <c r="G22" s="440">
        <f>IF(((G16)&gt;((G17)*1.03)),3%,(IF(((G16)&lt;((G17)*0.97)),0%,1.5%)))</f>
        <v>1.4999999999999999E-2</v>
      </c>
      <c r="H22" s="347"/>
      <c r="I22" s="347"/>
      <c r="J22" s="347"/>
      <c r="K22" s="347"/>
      <c r="L22" s="347"/>
      <c r="M22" s="347"/>
      <c r="N22" s="347"/>
      <c r="O22" s="41"/>
      <c r="P22" s="305"/>
    </row>
    <row r="23" spans="1:16" ht="17.25">
      <c r="A23" s="477" t="s">
        <v>709</v>
      </c>
      <c r="B23" s="439" t="s">
        <v>708</v>
      </c>
      <c r="C23" s="200" t="s">
        <v>17</v>
      </c>
      <c r="D23" s="200"/>
      <c r="E23" s="200"/>
      <c r="F23" s="200"/>
      <c r="G23" s="347"/>
      <c r="H23" s="347"/>
      <c r="I23" s="440">
        <f t="shared" ref="I23:N23" si="0">IF(((I18)&gt;((I19)*1.06)),3%,(IF(((I18)&lt;((I19)*0.94)),0%,1.5%)))</f>
        <v>1.4999999999999999E-2</v>
      </c>
      <c r="J23" s="440">
        <f t="shared" si="0"/>
        <v>1.4999999999999999E-2</v>
      </c>
      <c r="K23" s="440">
        <f t="shared" si="0"/>
        <v>0</v>
      </c>
      <c r="L23" s="440">
        <f t="shared" si="0"/>
        <v>1.4999999999999999E-2</v>
      </c>
      <c r="M23" s="440">
        <f t="shared" si="0"/>
        <v>0</v>
      </c>
      <c r="N23" s="440">
        <f t="shared" si="0"/>
        <v>1.4999999999999999E-2</v>
      </c>
      <c r="O23" s="41"/>
      <c r="P23" s="305"/>
    </row>
    <row r="24" spans="1:16" ht="30">
      <c r="A24" s="477" t="s">
        <v>707</v>
      </c>
      <c r="B24" s="200" t="s">
        <v>848</v>
      </c>
      <c r="C24" s="376" t="s">
        <v>834</v>
      </c>
      <c r="D24" s="200"/>
      <c r="E24" s="200"/>
      <c r="F24" s="200"/>
      <c r="G24" s="407">
        <f>(((G16-G17)*(1+(G20+G22)/100)))</f>
        <v>0</v>
      </c>
      <c r="H24" s="347"/>
      <c r="I24" s="407">
        <f t="shared" ref="I24:N24" si="1">(((I18-I19)*(1+(I21+I23)/100)))*(1+(I20+1.5)/100)</f>
        <v>0</v>
      </c>
      <c r="J24" s="407">
        <f t="shared" si="1"/>
        <v>0</v>
      </c>
      <c r="K24" s="407">
        <f t="shared" si="1"/>
        <v>-21.451965203989715</v>
      </c>
      <c r="L24" s="407">
        <f t="shared" si="1"/>
        <v>0</v>
      </c>
      <c r="M24" s="407">
        <f t="shared" si="1"/>
        <v>-21.773744682049561</v>
      </c>
      <c r="N24" s="407">
        <f t="shared" si="1"/>
        <v>0</v>
      </c>
      <c r="O24" s="42"/>
      <c r="P24" s="305"/>
    </row>
    <row r="25" spans="1:16" ht="14.25">
      <c r="A25" s="472"/>
      <c r="B25" s="38"/>
      <c r="C25" s="200"/>
      <c r="D25" s="200"/>
      <c r="E25" s="200"/>
      <c r="F25" s="200"/>
      <c r="G25" s="200"/>
      <c r="H25" s="200"/>
      <c r="I25" s="200"/>
      <c r="J25" s="200"/>
      <c r="K25" s="200"/>
      <c r="L25" s="200"/>
      <c r="M25" s="200"/>
      <c r="N25" s="200"/>
      <c r="O25" s="41"/>
      <c r="P25" s="305"/>
    </row>
    <row r="26" spans="1:16" ht="14.25">
      <c r="A26" s="510" t="s">
        <v>699</v>
      </c>
      <c r="B26" s="200"/>
      <c r="C26" s="200"/>
      <c r="D26" s="200"/>
      <c r="E26" s="200"/>
      <c r="F26" s="200"/>
      <c r="G26" s="200"/>
      <c r="H26" s="200"/>
      <c r="I26" s="200"/>
      <c r="J26" s="200"/>
      <c r="K26" s="200"/>
      <c r="L26" s="200"/>
      <c r="M26" s="200"/>
      <c r="N26" s="200"/>
      <c r="O26" s="41"/>
      <c r="P26" s="305"/>
    </row>
    <row r="27" spans="1:16" ht="85.5">
      <c r="A27" s="477" t="s">
        <v>706</v>
      </c>
      <c r="B27" s="200"/>
      <c r="C27" s="200"/>
      <c r="D27" s="200"/>
      <c r="E27" s="200"/>
      <c r="F27" s="200"/>
      <c r="G27" s="200"/>
      <c r="H27" s="200"/>
      <c r="I27" s="200"/>
      <c r="J27" s="200"/>
      <c r="K27" s="200"/>
      <c r="L27" s="200"/>
      <c r="M27" s="200"/>
      <c r="N27" s="200"/>
      <c r="O27" s="41"/>
      <c r="P27" s="305"/>
    </row>
    <row r="28" spans="1:16" ht="128.25">
      <c r="A28" s="477" t="s">
        <v>705</v>
      </c>
      <c r="B28" s="200"/>
      <c r="C28" s="200"/>
      <c r="D28" s="200"/>
      <c r="E28" s="200"/>
      <c r="F28" s="200"/>
      <c r="G28" s="200"/>
      <c r="H28" s="200"/>
      <c r="I28" s="200"/>
      <c r="J28" s="200"/>
      <c r="K28" s="200"/>
      <c r="L28" s="200"/>
      <c r="M28" s="200"/>
      <c r="N28" s="200"/>
      <c r="O28" s="41"/>
      <c r="P28" s="305"/>
    </row>
    <row r="29" spans="1:16" ht="114">
      <c r="A29" s="477" t="s">
        <v>704</v>
      </c>
      <c r="B29" s="200"/>
      <c r="C29" s="200"/>
      <c r="D29" s="200"/>
      <c r="E29" s="441"/>
      <c r="F29" s="200"/>
      <c r="G29" s="200"/>
      <c r="H29" s="200"/>
      <c r="I29" s="200"/>
      <c r="J29" s="200"/>
      <c r="K29" s="200"/>
      <c r="L29" s="200"/>
      <c r="M29" s="200"/>
      <c r="N29" s="200"/>
      <c r="O29" s="41"/>
      <c r="P29" s="305"/>
    </row>
    <row r="30" spans="1:16" ht="14.25">
      <c r="A30" s="472"/>
      <c r="B30" s="200"/>
      <c r="C30" s="200"/>
      <c r="D30" s="200"/>
      <c r="E30" s="200"/>
      <c r="F30" s="38"/>
      <c r="G30" s="200"/>
      <c r="H30" s="200"/>
      <c r="I30" s="200"/>
      <c r="J30" s="200"/>
      <c r="K30" s="200"/>
      <c r="L30" s="200"/>
      <c r="M30" s="200"/>
      <c r="N30" s="200"/>
      <c r="O30" s="41"/>
      <c r="P30" s="305"/>
    </row>
    <row r="31" spans="1:16">
      <c r="A31" s="280"/>
      <c r="B31" s="41"/>
      <c r="C31" s="41"/>
      <c r="D31" s="41"/>
      <c r="E31" s="41"/>
      <c r="F31" s="41"/>
      <c r="G31" s="41"/>
      <c r="H31" s="41"/>
      <c r="I31" s="41"/>
      <c r="J31" s="41"/>
      <c r="K31" s="41"/>
      <c r="L31" s="41"/>
      <c r="M31" s="41"/>
      <c r="N31" s="41"/>
      <c r="O31" s="41"/>
      <c r="P31" s="305"/>
    </row>
    <row r="32" spans="1:16" ht="13.5" thickBot="1">
      <c r="A32" s="493"/>
      <c r="B32" s="255"/>
      <c r="C32" s="255"/>
      <c r="D32" s="255"/>
      <c r="E32" s="255"/>
      <c r="F32" s="255"/>
      <c r="G32" s="255"/>
      <c r="H32" s="255"/>
      <c r="I32" s="255"/>
      <c r="J32" s="255"/>
      <c r="K32" s="255"/>
      <c r="L32" s="255"/>
      <c r="M32" s="255"/>
      <c r="N32" s="255"/>
      <c r="O32" s="255"/>
      <c r="P32" s="511"/>
    </row>
    <row r="33" spans="1:14">
      <c r="A33" s="197"/>
      <c r="G33" s="30"/>
      <c r="H33" s="30"/>
      <c r="I33" s="30"/>
      <c r="J33" s="30"/>
      <c r="K33" s="30"/>
      <c r="L33" s="30"/>
      <c r="M33" s="30"/>
      <c r="N33" s="30"/>
    </row>
    <row r="34" spans="1:14">
      <c r="F34" s="199"/>
      <c r="G34" s="199"/>
      <c r="H34" s="199"/>
      <c r="I34" s="199"/>
      <c r="J34" s="199"/>
      <c r="K34" s="199"/>
      <c r="L34" s="199"/>
      <c r="M34" s="199"/>
      <c r="N34" s="30"/>
    </row>
    <row r="35" spans="1:14">
      <c r="F35" s="199"/>
      <c r="G35" s="199"/>
      <c r="H35" s="199"/>
      <c r="I35" s="199"/>
      <c r="J35" s="199"/>
      <c r="K35" s="199"/>
      <c r="L35" s="199"/>
      <c r="M35" s="199"/>
      <c r="N35" s="30"/>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P64"/>
  <sheetViews>
    <sheetView workbookViewId="0">
      <selection activeCell="J35" sqref="J35"/>
    </sheetView>
  </sheetViews>
  <sheetFormatPr defaultRowHeight="12.75"/>
  <sheetData>
    <row r="1" spans="1:16" ht="14.25">
      <c r="A1" s="22"/>
      <c r="B1" s="22"/>
      <c r="C1" s="22"/>
      <c r="D1" s="22"/>
      <c r="E1" s="22"/>
      <c r="F1" s="22"/>
      <c r="G1" s="22"/>
      <c r="H1" s="22"/>
      <c r="I1" s="22"/>
      <c r="J1" s="22"/>
      <c r="K1" s="22"/>
      <c r="L1" s="22"/>
      <c r="M1" s="22"/>
      <c r="N1" s="22"/>
      <c r="O1" s="46"/>
      <c r="P1" s="46"/>
    </row>
    <row r="2" spans="1:16" ht="14.25">
      <c r="A2" s="22" t="str">
        <f>CompName</f>
        <v>A Sample GDN</v>
      </c>
      <c r="B2" s="22"/>
      <c r="C2" s="22"/>
      <c r="D2" s="22"/>
      <c r="E2" s="22"/>
      <c r="F2" s="22"/>
      <c r="G2" s="22"/>
      <c r="H2" s="22"/>
      <c r="I2" s="22"/>
      <c r="J2" s="22"/>
      <c r="K2" s="22"/>
      <c r="L2" s="22"/>
      <c r="M2" s="22"/>
      <c r="N2" s="22"/>
      <c r="O2" s="46"/>
      <c r="P2" s="46"/>
    </row>
    <row r="3" spans="1:16" ht="14.25">
      <c r="A3" s="22"/>
      <c r="B3" s="22" t="s">
        <v>509</v>
      </c>
      <c r="C3" s="22"/>
      <c r="D3" s="22"/>
      <c r="E3" s="22"/>
      <c r="F3" s="22"/>
      <c r="G3" s="22"/>
      <c r="H3" s="22"/>
      <c r="I3" s="22"/>
      <c r="J3" s="22"/>
      <c r="K3" s="22"/>
      <c r="L3" s="22"/>
      <c r="M3" s="22"/>
      <c r="N3" s="22"/>
      <c r="O3" s="46"/>
      <c r="P3" s="46"/>
    </row>
    <row r="4" spans="1:16" ht="14.25">
      <c r="A4" s="22"/>
      <c r="B4" s="22"/>
      <c r="C4" s="22"/>
      <c r="D4" s="22"/>
      <c r="E4" s="22"/>
      <c r="F4" s="22"/>
      <c r="G4" s="22"/>
      <c r="H4" s="22"/>
      <c r="I4" s="22"/>
      <c r="J4" s="22"/>
      <c r="K4" s="22"/>
      <c r="L4" s="22"/>
      <c r="M4" s="22"/>
      <c r="N4" s="22"/>
      <c r="O4" s="46"/>
      <c r="P4" s="46"/>
    </row>
    <row r="5" spans="1:16" ht="15">
      <c r="A5" s="135"/>
      <c r="B5" s="135"/>
      <c r="C5" s="135"/>
      <c r="D5" s="135"/>
      <c r="E5" s="135"/>
      <c r="F5" s="135"/>
      <c r="G5" s="67"/>
      <c r="H5" s="67"/>
      <c r="I5" s="67"/>
      <c r="J5" s="67"/>
      <c r="K5" s="67"/>
      <c r="L5" s="67"/>
      <c r="M5" s="67"/>
      <c r="N5" s="67"/>
      <c r="O5" s="67"/>
      <c r="P5" s="67"/>
    </row>
    <row r="6" spans="1:16" ht="15">
      <c r="A6" s="135"/>
      <c r="B6" s="135"/>
      <c r="C6" s="193" t="s">
        <v>253</v>
      </c>
      <c r="D6" s="188"/>
      <c r="E6" s="135"/>
      <c r="F6" s="135"/>
      <c r="G6" s="138" t="s">
        <v>66</v>
      </c>
      <c r="H6" s="138" t="s">
        <v>67</v>
      </c>
      <c r="I6" s="138" t="s">
        <v>68</v>
      </c>
      <c r="J6" s="138" t="s">
        <v>69</v>
      </c>
      <c r="K6" s="138" t="s">
        <v>70</v>
      </c>
      <c r="L6" s="138" t="s">
        <v>71</v>
      </c>
      <c r="M6" s="138" t="s">
        <v>72</v>
      </c>
      <c r="N6" s="138" t="s">
        <v>73</v>
      </c>
      <c r="O6" s="135"/>
      <c r="P6" s="67"/>
    </row>
    <row r="7" spans="1:16" ht="15">
      <c r="A7" s="135"/>
      <c r="B7" s="135"/>
      <c r="C7" s="135"/>
      <c r="D7" s="135"/>
      <c r="E7" s="135"/>
      <c r="F7" s="135"/>
      <c r="G7" s="143"/>
      <c r="H7" s="143"/>
      <c r="I7" s="143"/>
      <c r="J7" s="143"/>
      <c r="K7" s="143"/>
      <c r="L7" s="143"/>
      <c r="M7" s="143"/>
      <c r="N7" s="143"/>
      <c r="O7" s="135"/>
      <c r="P7" s="67"/>
    </row>
    <row r="8" spans="1:16" ht="15">
      <c r="A8" s="83"/>
      <c r="B8" s="83"/>
      <c r="C8" s="83"/>
      <c r="D8" s="83"/>
      <c r="E8" s="83"/>
      <c r="F8" s="85"/>
      <c r="G8" s="85"/>
      <c r="H8" s="85"/>
      <c r="I8" s="85"/>
      <c r="J8" s="85"/>
      <c r="K8" s="143"/>
      <c r="L8" s="143"/>
      <c r="M8" s="143"/>
      <c r="N8" s="143"/>
      <c r="O8" s="135"/>
      <c r="P8" s="67"/>
    </row>
    <row r="9" spans="1:16" ht="15">
      <c r="A9" s="83"/>
      <c r="B9" s="83"/>
      <c r="C9" s="83"/>
      <c r="D9" s="83"/>
      <c r="E9" s="83"/>
      <c r="F9" s="85"/>
      <c r="G9" s="311" t="s">
        <v>0</v>
      </c>
      <c r="H9" s="311" t="s">
        <v>0</v>
      </c>
      <c r="I9" s="311" t="s">
        <v>0</v>
      </c>
      <c r="J9" s="311" t="s">
        <v>0</v>
      </c>
      <c r="K9" s="311" t="s">
        <v>0</v>
      </c>
      <c r="L9" s="311" t="s">
        <v>0</v>
      </c>
      <c r="M9" s="311" t="s">
        <v>0</v>
      </c>
      <c r="N9" s="311" t="s">
        <v>0</v>
      </c>
      <c r="O9" s="135"/>
      <c r="P9" s="67"/>
    </row>
    <row r="10" spans="1:16" ht="15">
      <c r="A10" s="87" t="s">
        <v>254</v>
      </c>
      <c r="B10" s="135"/>
      <c r="C10" s="83"/>
      <c r="D10" s="83"/>
      <c r="E10" s="83"/>
      <c r="F10" s="85"/>
      <c r="G10" s="83"/>
      <c r="H10" s="83"/>
      <c r="I10" s="311"/>
      <c r="J10" s="83"/>
      <c r="K10" s="311"/>
      <c r="L10" s="135"/>
      <c r="M10" s="135"/>
      <c r="N10" s="135"/>
      <c r="O10" s="135"/>
      <c r="P10" s="67"/>
    </row>
    <row r="11" spans="1:16" ht="15">
      <c r="A11" s="194" t="s">
        <v>306</v>
      </c>
      <c r="B11" s="191"/>
      <c r="C11" s="192"/>
      <c r="D11" s="192"/>
      <c r="E11" s="192"/>
      <c r="F11" s="85"/>
      <c r="G11" s="308">
        <f>input!G34</f>
        <v>0</v>
      </c>
      <c r="H11" s="308">
        <f>input!H34</f>
        <v>0</v>
      </c>
      <c r="I11" s="308">
        <f>input!I34</f>
        <v>0</v>
      </c>
      <c r="J11" s="308">
        <f>input!J34</f>
        <v>0</v>
      </c>
      <c r="K11" s="308">
        <f>input!K34</f>
        <v>0</v>
      </c>
      <c r="L11" s="308">
        <f>input!L34</f>
        <v>0</v>
      </c>
      <c r="M11" s="308">
        <f>input!M34</f>
        <v>0</v>
      </c>
      <c r="N11" s="308">
        <f>input!N34</f>
        <v>0</v>
      </c>
      <c r="O11" s="82"/>
      <c r="P11" s="80"/>
    </row>
    <row r="12" spans="1:16" ht="15">
      <c r="A12" s="83"/>
      <c r="B12" s="83"/>
      <c r="C12" s="135"/>
      <c r="D12" s="83"/>
      <c r="E12" s="83"/>
      <c r="F12" s="85"/>
      <c r="G12" s="85"/>
      <c r="H12" s="83"/>
      <c r="I12" s="312"/>
      <c r="J12" s="312"/>
      <c r="K12" s="313"/>
      <c r="L12" s="82"/>
      <c r="M12" s="82"/>
      <c r="N12" s="82"/>
      <c r="O12" s="82"/>
      <c r="P12" s="80"/>
    </row>
    <row r="13" spans="1:16" ht="15">
      <c r="A13" s="189"/>
      <c r="B13" s="83"/>
      <c r="C13" s="83"/>
      <c r="D13" s="83"/>
      <c r="E13" s="83"/>
      <c r="F13" s="85"/>
      <c r="G13" s="85"/>
      <c r="H13" s="83"/>
      <c r="I13" s="312"/>
      <c r="J13" s="312"/>
      <c r="K13" s="312"/>
      <c r="L13" s="82"/>
      <c r="M13" s="82"/>
      <c r="N13" s="82"/>
      <c r="O13" s="82"/>
      <c r="P13" s="80"/>
    </row>
    <row r="14" spans="1:16" ht="15">
      <c r="A14" s="83"/>
      <c r="B14" s="83"/>
      <c r="C14" s="83"/>
      <c r="D14" s="83"/>
      <c r="E14" s="83"/>
      <c r="F14" s="85"/>
      <c r="G14" s="83"/>
      <c r="H14" s="83"/>
      <c r="I14" s="312"/>
      <c r="J14" s="312"/>
      <c r="K14" s="312"/>
      <c r="L14" s="82"/>
      <c r="M14" s="82"/>
      <c r="N14" s="82"/>
      <c r="O14" s="82"/>
      <c r="P14" s="80"/>
    </row>
    <row r="15" spans="1:16" ht="15">
      <c r="A15" s="83"/>
      <c r="B15" s="83"/>
      <c r="C15" s="83"/>
      <c r="D15" s="83"/>
      <c r="E15" s="83"/>
      <c r="F15" s="85"/>
      <c r="G15" s="83"/>
      <c r="H15" s="83"/>
      <c r="I15" s="312"/>
      <c r="J15" s="312"/>
      <c r="K15" s="312"/>
      <c r="L15" s="82"/>
      <c r="M15" s="82"/>
      <c r="N15" s="82"/>
      <c r="O15" s="82"/>
      <c r="P15" s="80"/>
    </row>
    <row r="16" spans="1:16" ht="15">
      <c r="A16" s="87" t="s">
        <v>255</v>
      </c>
      <c r="B16" s="82"/>
      <c r="C16" s="83"/>
      <c r="D16" s="83"/>
      <c r="E16" s="83"/>
      <c r="F16" s="85"/>
      <c r="G16" s="83"/>
      <c r="H16" s="83"/>
      <c r="I16" s="312"/>
      <c r="J16" s="312"/>
      <c r="K16" s="312"/>
      <c r="L16" s="82"/>
      <c r="M16" s="82"/>
      <c r="N16" s="82"/>
      <c r="O16" s="82"/>
      <c r="P16" s="80"/>
    </row>
    <row r="17" spans="1:16" ht="15">
      <c r="A17" s="650" t="s">
        <v>307</v>
      </c>
      <c r="B17" s="650"/>
      <c r="C17" s="650"/>
      <c r="D17" s="650"/>
      <c r="E17" s="650"/>
      <c r="F17" s="82"/>
      <c r="G17" s="308">
        <f>input!G252</f>
        <v>0</v>
      </c>
      <c r="H17" s="308">
        <f>input!H252</f>
        <v>0</v>
      </c>
      <c r="I17" s="308">
        <f>input!I252</f>
        <v>0</v>
      </c>
      <c r="J17" s="308">
        <f>input!J252</f>
        <v>0</v>
      </c>
      <c r="K17" s="308">
        <f>input!K252</f>
        <v>0</v>
      </c>
      <c r="L17" s="308">
        <f>input!L252</f>
        <v>0</v>
      </c>
      <c r="M17" s="308">
        <f>input!M252</f>
        <v>0</v>
      </c>
      <c r="N17" s="308">
        <f>input!N252</f>
        <v>0</v>
      </c>
      <c r="O17" s="82"/>
      <c r="P17" s="80"/>
    </row>
    <row r="18" spans="1:16" ht="15">
      <c r="A18" s="650" t="s">
        <v>292</v>
      </c>
      <c r="B18" s="650"/>
      <c r="C18" s="650"/>
      <c r="D18" s="650"/>
      <c r="E18" s="650"/>
      <c r="F18" s="82"/>
      <c r="G18" s="308">
        <f>input!G258</f>
        <v>0</v>
      </c>
      <c r="H18" s="308">
        <f>input!H258</f>
        <v>0</v>
      </c>
      <c r="I18" s="308">
        <f>input!I258</f>
        <v>0</v>
      </c>
      <c r="J18" s="308">
        <f>input!J258</f>
        <v>0</v>
      </c>
      <c r="K18" s="308">
        <f>input!K258</f>
        <v>0</v>
      </c>
      <c r="L18" s="308">
        <f>input!L258</f>
        <v>0</v>
      </c>
      <c r="M18" s="308">
        <f>input!M258</f>
        <v>0</v>
      </c>
      <c r="N18" s="308">
        <f>input!N258</f>
        <v>0</v>
      </c>
      <c r="O18" s="82"/>
      <c r="P18" s="80"/>
    </row>
    <row r="19" spans="1:16" ht="15">
      <c r="A19" s="650" t="s">
        <v>293</v>
      </c>
      <c r="B19" s="650"/>
      <c r="C19" s="650"/>
      <c r="D19" s="650"/>
      <c r="E19" s="650"/>
      <c r="F19" s="82"/>
      <c r="G19" s="308">
        <f>input!G259</f>
        <v>0</v>
      </c>
      <c r="H19" s="308">
        <f>input!H259</f>
        <v>0</v>
      </c>
      <c r="I19" s="308">
        <f>input!I259</f>
        <v>0</v>
      </c>
      <c r="J19" s="308">
        <f>input!J259</f>
        <v>0</v>
      </c>
      <c r="K19" s="308">
        <f>input!K259</f>
        <v>0</v>
      </c>
      <c r="L19" s="308">
        <f>input!L259</f>
        <v>0</v>
      </c>
      <c r="M19" s="308">
        <f>input!M259</f>
        <v>0</v>
      </c>
      <c r="N19" s="308">
        <f>input!N259</f>
        <v>0</v>
      </c>
      <c r="O19" s="82"/>
      <c r="P19" s="80"/>
    </row>
    <row r="20" spans="1:16" ht="15">
      <c r="A20" s="650" t="s">
        <v>294</v>
      </c>
      <c r="B20" s="650"/>
      <c r="C20" s="650"/>
      <c r="D20" s="650"/>
      <c r="E20" s="650"/>
      <c r="F20" s="82"/>
      <c r="G20" s="308">
        <f>input!G260</f>
        <v>0</v>
      </c>
      <c r="H20" s="308">
        <f>input!H260</f>
        <v>0</v>
      </c>
      <c r="I20" s="308">
        <f>input!I260</f>
        <v>0</v>
      </c>
      <c r="J20" s="308">
        <f>input!J260</f>
        <v>0</v>
      </c>
      <c r="K20" s="308">
        <f>input!K260</f>
        <v>0</v>
      </c>
      <c r="L20" s="308">
        <f>input!L260</f>
        <v>0</v>
      </c>
      <c r="M20" s="308">
        <f>input!M260</f>
        <v>0</v>
      </c>
      <c r="N20" s="308">
        <f>input!N260</f>
        <v>0</v>
      </c>
      <c r="O20" s="82"/>
      <c r="P20" s="80"/>
    </row>
    <row r="21" spans="1:16" ht="15">
      <c r="A21" s="651" t="s">
        <v>312</v>
      </c>
      <c r="B21" s="651"/>
      <c r="C21" s="651"/>
      <c r="D21" s="651"/>
      <c r="E21" s="651"/>
      <c r="F21" s="82"/>
      <c r="G21" s="308">
        <f>input!G261</f>
        <v>0</v>
      </c>
      <c r="H21" s="308">
        <f>input!H261</f>
        <v>0</v>
      </c>
      <c r="I21" s="308">
        <f>input!I261</f>
        <v>0</v>
      </c>
      <c r="J21" s="308">
        <f>input!J261</f>
        <v>0</v>
      </c>
      <c r="K21" s="308">
        <f>input!K261</f>
        <v>0</v>
      </c>
      <c r="L21" s="308">
        <f>input!L261</f>
        <v>0</v>
      </c>
      <c r="M21" s="308">
        <f>input!M261</f>
        <v>0</v>
      </c>
      <c r="N21" s="308">
        <f>input!N261</f>
        <v>0</v>
      </c>
      <c r="O21" s="82"/>
      <c r="P21" s="80"/>
    </row>
    <row r="22" spans="1:16" ht="15">
      <c r="A22" s="650" t="s">
        <v>295</v>
      </c>
      <c r="B22" s="650"/>
      <c r="C22" s="650"/>
      <c r="D22" s="650"/>
      <c r="E22" s="650"/>
      <c r="F22" s="82"/>
      <c r="G22" s="308">
        <f>input!G262</f>
        <v>0</v>
      </c>
      <c r="H22" s="308">
        <f>input!H262</f>
        <v>0</v>
      </c>
      <c r="I22" s="308">
        <f>input!I262</f>
        <v>0</v>
      </c>
      <c r="J22" s="308">
        <f>input!J262</f>
        <v>0</v>
      </c>
      <c r="K22" s="308">
        <f>input!K262</f>
        <v>0</v>
      </c>
      <c r="L22" s="308">
        <f>input!L262</f>
        <v>0</v>
      </c>
      <c r="M22" s="308">
        <f>input!M262</f>
        <v>0</v>
      </c>
      <c r="N22" s="308">
        <f>input!N262</f>
        <v>0</v>
      </c>
      <c r="O22" s="82"/>
      <c r="P22" s="80"/>
    </row>
    <row r="23" spans="1:16" ht="15">
      <c r="A23" s="650" t="s">
        <v>296</v>
      </c>
      <c r="B23" s="650"/>
      <c r="C23" s="650"/>
      <c r="D23" s="650"/>
      <c r="E23" s="650"/>
      <c r="F23" s="82"/>
      <c r="G23" s="308">
        <f>input!G263</f>
        <v>0</v>
      </c>
      <c r="H23" s="308">
        <f>input!H263</f>
        <v>0</v>
      </c>
      <c r="I23" s="308">
        <f>input!I263</f>
        <v>0</v>
      </c>
      <c r="J23" s="308">
        <f>input!J263</f>
        <v>0</v>
      </c>
      <c r="K23" s="308">
        <f>input!K263</f>
        <v>0</v>
      </c>
      <c r="L23" s="308">
        <f>input!L263</f>
        <v>0</v>
      </c>
      <c r="M23" s="308">
        <f>input!M263</f>
        <v>0</v>
      </c>
      <c r="N23" s="308">
        <f>input!N263</f>
        <v>0</v>
      </c>
      <c r="O23" s="82"/>
      <c r="P23" s="80"/>
    </row>
    <row r="24" spans="1:16" ht="15">
      <c r="A24" s="650" t="s">
        <v>310</v>
      </c>
      <c r="B24" s="650"/>
      <c r="C24" s="650"/>
      <c r="D24" s="650"/>
      <c r="E24" s="650"/>
      <c r="F24" s="82"/>
      <c r="G24" s="308">
        <f>input!G271</f>
        <v>0</v>
      </c>
      <c r="H24" s="308">
        <f>input!H271</f>
        <v>0</v>
      </c>
      <c r="I24" s="308">
        <f>input!I271</f>
        <v>0</v>
      </c>
      <c r="J24" s="308">
        <f>input!J271</f>
        <v>0</v>
      </c>
      <c r="K24" s="308">
        <f>input!K271</f>
        <v>0</v>
      </c>
      <c r="L24" s="308">
        <f>input!L271</f>
        <v>0</v>
      </c>
      <c r="M24" s="308">
        <f>input!M271</f>
        <v>0</v>
      </c>
      <c r="N24" s="308">
        <f>input!N271</f>
        <v>0</v>
      </c>
      <c r="O24" s="82"/>
      <c r="P24" s="80"/>
    </row>
    <row r="25" spans="1:16" ht="15">
      <c r="A25" s="82"/>
      <c r="B25" s="82"/>
      <c r="C25" s="82"/>
      <c r="D25" s="82"/>
      <c r="E25" s="82"/>
      <c r="F25" s="82"/>
      <c r="G25" s="309"/>
      <c r="H25" s="309"/>
      <c r="I25" s="309"/>
      <c r="J25" s="309"/>
      <c r="K25" s="309"/>
      <c r="L25" s="309"/>
      <c r="M25" s="309"/>
      <c r="N25" s="309"/>
      <c r="O25" s="82"/>
      <c r="P25" s="80"/>
    </row>
    <row r="26" spans="1:16" ht="15">
      <c r="A26" s="652" t="s">
        <v>259</v>
      </c>
      <c r="B26" s="653"/>
      <c r="C26" s="653"/>
      <c r="D26" s="653"/>
      <c r="E26" s="654"/>
      <c r="F26" s="82"/>
      <c r="G26" s="310">
        <f>G11+SUM(G17:G24)</f>
        <v>0</v>
      </c>
      <c r="H26" s="310">
        <f t="shared" ref="H26:N26" si="0">H11+SUM(H17:H24)</f>
        <v>0</v>
      </c>
      <c r="I26" s="310">
        <f t="shared" si="0"/>
        <v>0</v>
      </c>
      <c r="J26" s="310">
        <f t="shared" si="0"/>
        <v>0</v>
      </c>
      <c r="K26" s="310">
        <f t="shared" si="0"/>
        <v>0</v>
      </c>
      <c r="L26" s="310">
        <f t="shared" si="0"/>
        <v>0</v>
      </c>
      <c r="M26" s="310">
        <f t="shared" si="0"/>
        <v>0</v>
      </c>
      <c r="N26" s="310">
        <f t="shared" si="0"/>
        <v>0</v>
      </c>
      <c r="O26" s="82"/>
      <c r="P26" s="80"/>
    </row>
    <row r="27" spans="1:16" ht="15">
      <c r="A27" s="85"/>
      <c r="B27" s="85"/>
      <c r="C27" s="85"/>
      <c r="D27" s="85"/>
      <c r="E27" s="85"/>
      <c r="F27" s="85"/>
      <c r="G27" s="81"/>
      <c r="H27" s="81"/>
      <c r="I27" s="314"/>
      <c r="J27" s="314"/>
      <c r="K27" s="313"/>
      <c r="L27" s="315"/>
      <c r="M27" s="315"/>
      <c r="N27" s="315"/>
      <c r="O27" s="82"/>
      <c r="P27" s="80"/>
    </row>
    <row r="28" spans="1:16" ht="39" customHeight="1">
      <c r="A28" s="652" t="s">
        <v>510</v>
      </c>
      <c r="B28" s="653"/>
      <c r="C28" s="653"/>
      <c r="D28" s="653"/>
      <c r="E28" s="654"/>
      <c r="F28" s="75"/>
      <c r="G28" s="316">
        <f>input!G274</f>
        <v>0</v>
      </c>
      <c r="H28" s="316">
        <f>input!H274</f>
        <v>0</v>
      </c>
      <c r="I28" s="316">
        <f>input!I274</f>
        <v>0</v>
      </c>
      <c r="J28" s="316">
        <f>input!J274</f>
        <v>0</v>
      </c>
      <c r="K28" s="316">
        <f>input!K274</f>
        <v>0</v>
      </c>
      <c r="L28" s="316">
        <f>input!L274</f>
        <v>0</v>
      </c>
      <c r="M28" s="316">
        <f>input!M274</f>
        <v>0</v>
      </c>
      <c r="N28" s="316">
        <f>input!N274</f>
        <v>0</v>
      </c>
      <c r="O28" s="82"/>
      <c r="P28" s="80"/>
    </row>
    <row r="29" spans="1:16" ht="15">
      <c r="A29" s="81"/>
      <c r="B29" s="83"/>
      <c r="C29" s="83"/>
      <c r="D29" s="84"/>
      <c r="E29" s="83"/>
      <c r="F29" s="85"/>
      <c r="G29" s="83"/>
      <c r="H29" s="83"/>
      <c r="I29" s="312"/>
      <c r="J29" s="312"/>
      <c r="K29" s="312"/>
      <c r="L29" s="315"/>
      <c r="M29" s="315"/>
      <c r="N29" s="315"/>
      <c r="O29" s="82"/>
      <c r="P29" s="80"/>
    </row>
    <row r="30" spans="1:16" ht="15">
      <c r="A30" s="655" t="s">
        <v>311</v>
      </c>
      <c r="B30" s="656"/>
      <c r="C30" s="656"/>
      <c r="D30" s="656"/>
      <c r="E30" s="656"/>
      <c r="F30" s="85"/>
      <c r="G30" s="317">
        <f t="shared" ref="G30:N30" si="1">G26-G28</f>
        <v>0</v>
      </c>
      <c r="H30" s="317">
        <f t="shared" si="1"/>
        <v>0</v>
      </c>
      <c r="I30" s="317">
        <f t="shared" si="1"/>
        <v>0</v>
      </c>
      <c r="J30" s="317">
        <f t="shared" si="1"/>
        <v>0</v>
      </c>
      <c r="K30" s="317">
        <f t="shared" si="1"/>
        <v>0</v>
      </c>
      <c r="L30" s="317">
        <f t="shared" si="1"/>
        <v>0</v>
      </c>
      <c r="M30" s="317">
        <f t="shared" si="1"/>
        <v>0</v>
      </c>
      <c r="N30" s="317">
        <f t="shared" si="1"/>
        <v>0</v>
      </c>
      <c r="O30" s="82"/>
      <c r="P30" s="80"/>
    </row>
    <row r="31" spans="1:16" ht="15">
      <c r="A31" s="83"/>
      <c r="B31" s="83"/>
      <c r="C31" s="83"/>
      <c r="D31" s="83"/>
      <c r="E31" s="83"/>
      <c r="F31" s="85"/>
      <c r="G31" s="76"/>
      <c r="H31" s="76"/>
      <c r="I31" s="69"/>
      <c r="J31" s="69"/>
      <c r="K31" s="69"/>
      <c r="L31" s="80"/>
      <c r="M31" s="80"/>
      <c r="N31" s="80"/>
      <c r="O31" s="80"/>
      <c r="P31" s="80"/>
    </row>
    <row r="32" spans="1:16" ht="15">
      <c r="A32" s="83"/>
      <c r="B32" s="645"/>
      <c r="C32" s="646"/>
      <c r="D32" s="646"/>
      <c r="E32" s="646"/>
      <c r="F32" s="646"/>
      <c r="G32" s="646"/>
      <c r="H32" s="76"/>
      <c r="I32" s="68"/>
      <c r="J32" s="69"/>
      <c r="K32" s="69"/>
      <c r="L32" s="80"/>
      <c r="M32" s="80"/>
      <c r="N32" s="80"/>
      <c r="O32" s="80"/>
      <c r="P32" s="80"/>
    </row>
    <row r="33" spans="1:16" ht="15">
      <c r="A33" s="83"/>
      <c r="B33" s="645"/>
      <c r="C33" s="646"/>
      <c r="D33" s="646"/>
      <c r="E33" s="646"/>
      <c r="F33" s="646"/>
      <c r="G33" s="646"/>
      <c r="H33" s="76"/>
      <c r="I33" s="77"/>
      <c r="J33" s="69"/>
      <c r="K33" s="69"/>
      <c r="L33" s="80"/>
      <c r="M33" s="80"/>
      <c r="N33" s="80"/>
      <c r="O33" s="80"/>
      <c r="P33" s="80"/>
    </row>
    <row r="34" spans="1:16" ht="15">
      <c r="A34" s="83"/>
      <c r="B34" s="645"/>
      <c r="C34" s="646"/>
      <c r="D34" s="646"/>
      <c r="E34" s="646"/>
      <c r="F34" s="646"/>
      <c r="G34" s="646"/>
      <c r="H34" s="78"/>
      <c r="I34" s="77"/>
      <c r="J34" s="69"/>
      <c r="K34" s="69"/>
      <c r="L34" s="80"/>
      <c r="M34" s="80"/>
      <c r="N34" s="80"/>
      <c r="O34" s="80"/>
      <c r="P34" s="80"/>
    </row>
    <row r="35" spans="1:16" ht="15">
      <c r="A35" s="83"/>
      <c r="B35" s="645"/>
      <c r="C35" s="647"/>
      <c r="D35" s="647"/>
      <c r="E35" s="647"/>
      <c r="F35" s="647"/>
      <c r="G35" s="647"/>
      <c r="H35" s="78"/>
      <c r="I35" s="77"/>
      <c r="J35" s="69"/>
      <c r="K35" s="69"/>
      <c r="L35" s="80"/>
      <c r="M35" s="80"/>
      <c r="N35" s="80"/>
      <c r="O35" s="80"/>
      <c r="P35" s="80"/>
    </row>
    <row r="36" spans="1:16" ht="15">
      <c r="A36" s="83"/>
      <c r="B36" s="645"/>
      <c r="C36" s="648"/>
      <c r="D36" s="648"/>
      <c r="E36" s="648"/>
      <c r="F36" s="648"/>
      <c r="G36" s="648"/>
      <c r="H36" s="76"/>
      <c r="I36" s="77"/>
      <c r="J36" s="69"/>
      <c r="K36" s="69"/>
      <c r="L36" s="80"/>
      <c r="M36" s="80"/>
      <c r="N36" s="80"/>
      <c r="O36" s="80"/>
      <c r="P36" s="80"/>
    </row>
    <row r="37" spans="1:16" ht="15">
      <c r="A37" s="83"/>
      <c r="B37" s="645"/>
      <c r="C37" s="648"/>
      <c r="D37" s="648"/>
      <c r="E37" s="648"/>
      <c r="F37" s="648"/>
      <c r="G37" s="648"/>
      <c r="H37" s="78"/>
      <c r="I37" s="77"/>
      <c r="J37" s="69"/>
      <c r="K37" s="69"/>
      <c r="L37" s="80"/>
      <c r="M37" s="80"/>
      <c r="N37" s="80"/>
      <c r="O37" s="80"/>
      <c r="P37" s="80"/>
    </row>
    <row r="38" spans="1:16" ht="15">
      <c r="A38" s="83"/>
      <c r="B38" s="645"/>
      <c r="C38" s="648"/>
      <c r="D38" s="648"/>
      <c r="E38" s="648"/>
      <c r="F38" s="648"/>
      <c r="G38" s="648"/>
      <c r="H38" s="76"/>
      <c r="I38" s="77"/>
      <c r="J38" s="69"/>
      <c r="K38" s="69"/>
      <c r="L38" s="80"/>
      <c r="M38" s="80"/>
      <c r="N38" s="80"/>
      <c r="O38" s="80"/>
      <c r="P38" s="80"/>
    </row>
    <row r="39" spans="1:16" ht="15">
      <c r="A39" s="83"/>
      <c r="B39" s="645"/>
      <c r="C39" s="648"/>
      <c r="D39" s="648"/>
      <c r="E39" s="648"/>
      <c r="F39" s="648"/>
      <c r="G39" s="648"/>
      <c r="H39" s="78"/>
      <c r="I39" s="77"/>
      <c r="J39" s="69"/>
      <c r="K39" s="69"/>
      <c r="L39" s="80"/>
      <c r="M39" s="80"/>
      <c r="N39" s="80"/>
      <c r="O39" s="80"/>
      <c r="P39" s="80"/>
    </row>
    <row r="40" spans="1:16" ht="15">
      <c r="A40" s="83"/>
      <c r="B40" s="645"/>
      <c r="C40" s="648"/>
      <c r="D40" s="648"/>
      <c r="E40" s="648"/>
      <c r="F40" s="648"/>
      <c r="G40" s="648"/>
      <c r="H40" s="78"/>
      <c r="I40" s="77"/>
      <c r="J40" s="69"/>
      <c r="K40" s="69"/>
      <c r="L40" s="80"/>
      <c r="M40" s="80"/>
      <c r="N40" s="80"/>
      <c r="O40" s="80"/>
      <c r="P40" s="80"/>
    </row>
    <row r="41" spans="1:16" ht="15">
      <c r="A41" s="83"/>
      <c r="B41" s="645"/>
      <c r="C41" s="648"/>
      <c r="D41" s="648"/>
      <c r="E41" s="648"/>
      <c r="F41" s="648"/>
      <c r="G41" s="648"/>
      <c r="H41" s="76"/>
      <c r="I41" s="77"/>
      <c r="J41" s="69"/>
      <c r="K41" s="69"/>
      <c r="L41" s="80"/>
      <c r="M41" s="80"/>
      <c r="N41" s="80"/>
      <c r="O41" s="80"/>
      <c r="P41" s="80"/>
    </row>
    <row r="42" spans="1:16" ht="15">
      <c r="A42" s="83"/>
      <c r="B42" s="83"/>
      <c r="C42" s="83"/>
      <c r="D42" s="83"/>
      <c r="E42" s="83"/>
      <c r="F42" s="85"/>
      <c r="G42" s="76"/>
      <c r="H42" s="76"/>
      <c r="I42" s="69"/>
      <c r="J42" s="69"/>
      <c r="K42" s="70"/>
      <c r="L42" s="80"/>
      <c r="M42" s="80"/>
      <c r="N42" s="80"/>
      <c r="O42" s="80"/>
      <c r="P42" s="80"/>
    </row>
    <row r="43" spans="1:16" ht="15">
      <c r="A43" s="83"/>
      <c r="B43" s="83"/>
      <c r="C43" s="83"/>
      <c r="D43" s="83"/>
      <c r="E43" s="83"/>
      <c r="F43" s="83"/>
      <c r="G43" s="76"/>
      <c r="H43" s="76"/>
      <c r="I43" s="69"/>
      <c r="J43" s="69"/>
      <c r="K43" s="69"/>
      <c r="L43" s="80"/>
      <c r="M43" s="80"/>
      <c r="N43" s="80"/>
      <c r="O43" s="80"/>
      <c r="P43" s="80"/>
    </row>
    <row r="44" spans="1:16" ht="15">
      <c r="A44" s="83"/>
      <c r="B44" s="86"/>
      <c r="C44" s="87"/>
      <c r="D44" s="87"/>
      <c r="E44" s="83"/>
      <c r="F44" s="85"/>
      <c r="G44" s="79"/>
      <c r="H44" s="76"/>
      <c r="I44" s="69"/>
      <c r="J44" s="69"/>
      <c r="K44" s="71"/>
      <c r="L44" s="80"/>
      <c r="M44" s="80"/>
      <c r="N44" s="80"/>
      <c r="O44" s="80"/>
      <c r="P44" s="80"/>
    </row>
    <row r="45" spans="1:16" ht="15">
      <c r="A45" s="83"/>
      <c r="B45" s="83"/>
      <c r="C45" s="83"/>
      <c r="D45" s="83"/>
      <c r="E45" s="83"/>
      <c r="F45" s="85"/>
      <c r="G45" s="76"/>
      <c r="H45" s="76"/>
      <c r="I45" s="72"/>
      <c r="J45" s="72"/>
      <c r="K45" s="72"/>
      <c r="L45" s="80"/>
      <c r="M45" s="80"/>
      <c r="N45" s="80"/>
      <c r="O45" s="80"/>
      <c r="P45" s="80"/>
    </row>
    <row r="46" spans="1:16" ht="15">
      <c r="A46" s="83"/>
      <c r="B46" s="83"/>
      <c r="C46" s="83"/>
      <c r="D46" s="83"/>
      <c r="E46" s="83"/>
      <c r="F46" s="85"/>
      <c r="G46" s="76"/>
      <c r="H46" s="76"/>
      <c r="I46" s="73"/>
      <c r="J46" s="73"/>
      <c r="K46" s="73"/>
      <c r="L46" s="80"/>
      <c r="M46" s="80"/>
      <c r="N46" s="80"/>
      <c r="O46" s="80"/>
      <c r="P46" s="80"/>
    </row>
    <row r="47" spans="1:16" ht="15">
      <c r="A47" s="83"/>
      <c r="B47" s="83"/>
      <c r="C47" s="83"/>
      <c r="D47" s="83"/>
      <c r="E47" s="83"/>
      <c r="F47" s="85"/>
      <c r="G47" s="76"/>
      <c r="H47" s="76"/>
      <c r="I47" s="73"/>
      <c r="J47" s="73"/>
      <c r="K47" s="73"/>
      <c r="L47" s="80"/>
      <c r="M47" s="80"/>
      <c r="N47" s="80"/>
      <c r="O47" s="80"/>
      <c r="P47" s="80"/>
    </row>
    <row r="48" spans="1:16" ht="15">
      <c r="A48" s="190" t="s">
        <v>256</v>
      </c>
      <c r="B48" s="83"/>
      <c r="C48" s="83"/>
      <c r="D48" s="83"/>
      <c r="E48" s="83"/>
      <c r="F48" s="85"/>
      <c r="G48" s="76"/>
      <c r="H48" s="76"/>
      <c r="I48" s="73"/>
      <c r="J48" s="73"/>
      <c r="K48" s="73"/>
      <c r="L48" s="80"/>
      <c r="M48" s="80"/>
      <c r="N48" s="80"/>
      <c r="O48" s="80"/>
      <c r="P48" s="80"/>
    </row>
    <row r="49" spans="1:16" ht="15">
      <c r="A49" s="649"/>
      <c r="B49" s="640"/>
      <c r="C49" s="640"/>
      <c r="D49" s="640"/>
      <c r="E49" s="640"/>
      <c r="F49" s="640"/>
      <c r="G49" s="640"/>
      <c r="H49" s="640"/>
      <c r="I49" s="640"/>
      <c r="J49" s="640"/>
      <c r="K49" s="641"/>
      <c r="L49" s="67"/>
      <c r="M49" s="67"/>
      <c r="N49" s="67"/>
      <c r="O49" s="67"/>
      <c r="P49" s="67"/>
    </row>
    <row r="50" spans="1:16" ht="15">
      <c r="A50" s="642"/>
      <c r="B50" s="642"/>
      <c r="C50" s="642"/>
      <c r="D50" s="642"/>
      <c r="E50" s="642"/>
      <c r="F50" s="642"/>
      <c r="G50" s="643"/>
      <c r="H50" s="643"/>
      <c r="I50" s="643"/>
      <c r="J50" s="643"/>
      <c r="K50" s="644"/>
      <c r="L50" s="67"/>
      <c r="M50" s="67"/>
      <c r="N50" s="67"/>
      <c r="O50" s="67"/>
      <c r="P50" s="67"/>
    </row>
    <row r="51" spans="1:16" ht="15">
      <c r="A51" s="642"/>
      <c r="B51" s="642"/>
      <c r="C51" s="642"/>
      <c r="D51" s="642"/>
      <c r="E51" s="642"/>
      <c r="F51" s="642"/>
      <c r="G51" s="643"/>
      <c r="H51" s="643"/>
      <c r="I51" s="643"/>
      <c r="J51" s="643"/>
      <c r="K51" s="644"/>
      <c r="L51" s="67"/>
      <c r="M51" s="67"/>
      <c r="N51" s="67"/>
      <c r="O51" s="67"/>
      <c r="P51" s="67"/>
    </row>
    <row r="52" spans="1:16" ht="15">
      <c r="A52" s="642"/>
      <c r="B52" s="642"/>
      <c r="C52" s="642"/>
      <c r="D52" s="642"/>
      <c r="E52" s="642"/>
      <c r="F52" s="642"/>
      <c r="G52" s="643"/>
      <c r="H52" s="643"/>
      <c r="I52" s="643"/>
      <c r="J52" s="643"/>
      <c r="K52" s="644"/>
      <c r="L52" s="67"/>
      <c r="M52" s="67"/>
      <c r="N52" s="67"/>
      <c r="O52" s="67"/>
      <c r="P52" s="67"/>
    </row>
    <row r="53" spans="1:16" ht="15">
      <c r="A53" s="642"/>
      <c r="B53" s="642"/>
      <c r="C53" s="642"/>
      <c r="D53" s="642"/>
      <c r="E53" s="642"/>
      <c r="F53" s="642"/>
      <c r="G53" s="643"/>
      <c r="H53" s="643"/>
      <c r="I53" s="643"/>
      <c r="J53" s="643"/>
      <c r="K53" s="644"/>
      <c r="L53" s="67"/>
      <c r="M53" s="67"/>
      <c r="N53" s="67"/>
      <c r="O53" s="67"/>
      <c r="P53" s="67"/>
    </row>
    <row r="54" spans="1:16" ht="15">
      <c r="A54" s="642"/>
      <c r="B54" s="642"/>
      <c r="C54" s="642"/>
      <c r="D54" s="642"/>
      <c r="E54" s="642"/>
      <c r="F54" s="642"/>
      <c r="G54" s="643"/>
      <c r="H54" s="643"/>
      <c r="I54" s="643"/>
      <c r="J54" s="643"/>
      <c r="K54" s="644"/>
      <c r="L54" s="67"/>
      <c r="M54" s="67"/>
      <c r="N54" s="67"/>
      <c r="O54" s="67"/>
      <c r="P54" s="67"/>
    </row>
    <row r="55" spans="1:16" ht="15">
      <c r="A55" s="642"/>
      <c r="B55" s="642"/>
      <c r="C55" s="642"/>
      <c r="D55" s="642"/>
      <c r="E55" s="642"/>
      <c r="F55" s="642"/>
      <c r="G55" s="643"/>
      <c r="H55" s="643"/>
      <c r="I55" s="643"/>
      <c r="J55" s="643"/>
      <c r="K55" s="644"/>
      <c r="L55" s="67"/>
      <c r="M55" s="67"/>
      <c r="N55" s="67"/>
      <c r="O55" s="67"/>
      <c r="P55" s="67"/>
    </row>
    <row r="56" spans="1:16" ht="15">
      <c r="A56" s="642"/>
      <c r="B56" s="642"/>
      <c r="C56" s="642"/>
      <c r="D56" s="642"/>
      <c r="E56" s="642"/>
      <c r="F56" s="642"/>
      <c r="G56" s="643"/>
      <c r="H56" s="643"/>
      <c r="I56" s="643"/>
      <c r="J56" s="643"/>
      <c r="K56" s="644"/>
      <c r="L56" s="67"/>
      <c r="M56" s="67"/>
      <c r="N56" s="67"/>
      <c r="O56" s="67"/>
      <c r="P56" s="67"/>
    </row>
    <row r="57" spans="1:16" ht="15">
      <c r="A57" s="639"/>
      <c r="B57" s="640"/>
      <c r="C57" s="640"/>
      <c r="D57" s="640"/>
      <c r="E57" s="640"/>
      <c r="F57" s="640"/>
      <c r="G57" s="640"/>
      <c r="H57" s="640"/>
      <c r="I57" s="640"/>
      <c r="J57" s="640"/>
      <c r="K57" s="641"/>
      <c r="L57" s="67"/>
      <c r="M57" s="67"/>
      <c r="N57" s="67"/>
      <c r="O57" s="67"/>
      <c r="P57" s="67"/>
    </row>
    <row r="58" spans="1:16" ht="15">
      <c r="A58" s="639"/>
      <c r="B58" s="640"/>
      <c r="C58" s="640"/>
      <c r="D58" s="640"/>
      <c r="E58" s="640"/>
      <c r="F58" s="640"/>
      <c r="G58" s="640"/>
      <c r="H58" s="640"/>
      <c r="I58" s="640"/>
      <c r="J58" s="640"/>
      <c r="K58" s="641"/>
      <c r="L58" s="67"/>
      <c r="M58" s="67"/>
      <c r="N58" s="67"/>
      <c r="O58" s="67"/>
      <c r="P58" s="67"/>
    </row>
    <row r="59" spans="1:16" ht="15">
      <c r="A59" s="639"/>
      <c r="B59" s="640"/>
      <c r="C59" s="640"/>
      <c r="D59" s="640"/>
      <c r="E59" s="640"/>
      <c r="F59" s="640"/>
      <c r="G59" s="640"/>
      <c r="H59" s="640"/>
      <c r="I59" s="640"/>
      <c r="J59" s="640"/>
      <c r="K59" s="641"/>
      <c r="L59" s="67"/>
      <c r="M59" s="67"/>
      <c r="N59" s="67"/>
      <c r="O59" s="67"/>
      <c r="P59" s="67"/>
    </row>
    <row r="60" spans="1:16" ht="15">
      <c r="A60" s="639"/>
      <c r="B60" s="640"/>
      <c r="C60" s="640"/>
      <c r="D60" s="640"/>
      <c r="E60" s="640"/>
      <c r="F60" s="640"/>
      <c r="G60" s="640"/>
      <c r="H60" s="640"/>
      <c r="I60" s="640"/>
      <c r="J60" s="640"/>
      <c r="K60" s="641"/>
      <c r="L60" s="67"/>
      <c r="M60" s="67"/>
      <c r="N60" s="67"/>
      <c r="O60" s="67"/>
      <c r="P60" s="67"/>
    </row>
    <row r="61" spans="1:16">
      <c r="A61" s="37"/>
      <c r="B61" s="37"/>
      <c r="C61" s="37"/>
      <c r="D61" s="37"/>
      <c r="E61" s="37"/>
      <c r="F61" s="37"/>
      <c r="G61" s="37"/>
      <c r="H61" s="37"/>
      <c r="I61" s="37"/>
      <c r="J61" s="37"/>
      <c r="K61" s="37"/>
      <c r="L61" s="37"/>
      <c r="M61" s="37"/>
      <c r="N61" s="37"/>
      <c r="O61" s="37"/>
      <c r="P61" s="37"/>
    </row>
    <row r="62" spans="1:16">
      <c r="A62" s="37"/>
      <c r="B62" s="37"/>
      <c r="C62" s="37"/>
      <c r="D62" s="37"/>
      <c r="E62" s="37"/>
      <c r="F62" s="37"/>
      <c r="G62" s="37"/>
      <c r="H62" s="37"/>
      <c r="I62" s="37"/>
      <c r="J62" s="37"/>
      <c r="K62" s="37"/>
      <c r="L62" s="37"/>
      <c r="M62" s="37"/>
      <c r="N62" s="37"/>
      <c r="O62" s="37"/>
      <c r="P62" s="37"/>
    </row>
    <row r="63" spans="1:16">
      <c r="A63" s="37"/>
      <c r="B63" s="37"/>
      <c r="C63" s="37"/>
      <c r="D63" s="37"/>
      <c r="E63" s="37"/>
      <c r="F63" s="37"/>
      <c r="G63" s="37"/>
      <c r="H63" s="37"/>
      <c r="I63" s="37"/>
      <c r="J63" s="37"/>
      <c r="K63" s="37"/>
      <c r="L63" s="37"/>
      <c r="M63" s="37"/>
      <c r="N63" s="37"/>
      <c r="O63" s="37"/>
      <c r="P63" s="37"/>
    </row>
    <row r="64" spans="1:16">
      <c r="A64" s="37"/>
      <c r="B64" s="37"/>
      <c r="C64" s="37"/>
      <c r="D64" s="37"/>
      <c r="E64" s="37"/>
      <c r="F64" s="37"/>
      <c r="G64" s="37"/>
      <c r="H64" s="37"/>
      <c r="I64" s="37"/>
      <c r="J64" s="37"/>
      <c r="K64" s="37"/>
      <c r="L64" s="37"/>
      <c r="M64" s="37"/>
      <c r="N64" s="37"/>
      <c r="O64" s="37"/>
      <c r="P64" s="37"/>
    </row>
  </sheetData>
  <mergeCells count="33">
    <mergeCell ref="B32:G32"/>
    <mergeCell ref="A17:E17"/>
    <mergeCell ref="A18:E18"/>
    <mergeCell ref="A19:E19"/>
    <mergeCell ref="A20:E20"/>
    <mergeCell ref="A21:E21"/>
    <mergeCell ref="A22:E22"/>
    <mergeCell ref="A23:E23"/>
    <mergeCell ref="A24:E24"/>
    <mergeCell ref="A26:E26"/>
    <mergeCell ref="A28:E28"/>
    <mergeCell ref="A30:E30"/>
    <mergeCell ref="A51:K51"/>
    <mergeCell ref="B33:G33"/>
    <mergeCell ref="B34:G34"/>
    <mergeCell ref="B35:G35"/>
    <mergeCell ref="B36:G36"/>
    <mergeCell ref="B37:G37"/>
    <mergeCell ref="B38:G38"/>
    <mergeCell ref="B39:G39"/>
    <mergeCell ref="B40:G40"/>
    <mergeCell ref="B41:G41"/>
    <mergeCell ref="A49:K49"/>
    <mergeCell ref="A50:K50"/>
    <mergeCell ref="A58:K58"/>
    <mergeCell ref="A59:K59"/>
    <mergeCell ref="A60:K60"/>
    <mergeCell ref="A52:K52"/>
    <mergeCell ref="A53:K53"/>
    <mergeCell ref="A54:K54"/>
    <mergeCell ref="A55:K55"/>
    <mergeCell ref="A56:K56"/>
    <mergeCell ref="A57:K57"/>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41"/>
  <sheetViews>
    <sheetView topLeftCell="A12" workbookViewId="0">
      <selection activeCell="D41" sqref="D41"/>
    </sheetView>
  </sheetViews>
  <sheetFormatPr defaultRowHeight="12.75"/>
  <cols>
    <col min="1" max="1" width="18.375" bestFit="1" customWidth="1"/>
    <col min="2" max="2" width="40.25" bestFit="1" customWidth="1"/>
    <col min="3" max="3" width="9.125" customWidth="1"/>
    <col min="4" max="4" width="9" bestFit="1" customWidth="1"/>
  </cols>
  <sheetData>
    <row r="1" spans="1:4" ht="14.25">
      <c r="A1" s="108" t="s">
        <v>547</v>
      </c>
      <c r="B1" s="109"/>
      <c r="C1" s="109"/>
      <c r="D1" s="109"/>
    </row>
    <row r="2" spans="1:4" ht="14.25">
      <c r="A2" s="109" t="e">
        <f>#REF!</f>
        <v>#REF!</v>
      </c>
      <c r="B2" s="108"/>
      <c r="C2" s="108"/>
      <c r="D2" s="108"/>
    </row>
    <row r="3" spans="1:4" ht="14.25">
      <c r="A3" s="109"/>
      <c r="B3" s="108"/>
      <c r="C3" s="108"/>
      <c r="D3" s="108"/>
    </row>
    <row r="4" spans="1:4" ht="14.25">
      <c r="A4" s="108" t="s">
        <v>33</v>
      </c>
      <c r="B4" s="109"/>
      <c r="C4" s="109"/>
      <c r="D4" s="109"/>
    </row>
    <row r="5" spans="1:4" ht="15">
      <c r="A5" s="110"/>
      <c r="B5" s="12"/>
      <c r="C5" s="12"/>
      <c r="D5" s="12"/>
    </row>
    <row r="6" spans="1:4" ht="15" thickBot="1">
      <c r="A6" s="112" t="s">
        <v>11</v>
      </c>
      <c r="B6" s="97"/>
      <c r="C6" s="97"/>
      <c r="D6" s="113"/>
    </row>
    <row r="7" spans="1:4" ht="14.25">
      <c r="A7" s="114"/>
      <c r="B7" s="97"/>
      <c r="C7" s="97"/>
      <c r="D7" s="113"/>
    </row>
    <row r="8" spans="1:4">
      <c r="A8" s="585" t="s">
        <v>29</v>
      </c>
      <c r="B8" s="585"/>
      <c r="C8" s="585"/>
      <c r="D8" s="585"/>
    </row>
    <row r="9" spans="1:4">
      <c r="A9" s="195"/>
      <c r="B9" s="195"/>
      <c r="C9" s="195"/>
      <c r="D9" s="195"/>
    </row>
    <row r="10" spans="1:4" ht="15" thickBot="1">
      <c r="A10" s="113" t="s">
        <v>514</v>
      </c>
      <c r="B10" s="97"/>
      <c r="C10" s="97"/>
      <c r="D10" s="97"/>
    </row>
    <row r="11" spans="1:4" ht="318.75">
      <c r="A11" s="115"/>
      <c r="B11" s="123" t="s">
        <v>511</v>
      </c>
      <c r="C11" s="116"/>
      <c r="D11" s="127" t="s">
        <v>516</v>
      </c>
    </row>
    <row r="12" spans="1:4" ht="63.75">
      <c r="A12" s="117"/>
      <c r="B12" s="1" t="s">
        <v>12</v>
      </c>
      <c r="C12" s="118"/>
      <c r="D12" s="126" t="s">
        <v>13</v>
      </c>
    </row>
    <row r="13" spans="1:4" ht="77.25" thickBot="1">
      <c r="A13" s="119"/>
      <c r="B13" s="124" t="s">
        <v>513</v>
      </c>
      <c r="C13" s="120"/>
      <c r="D13" s="125" t="s">
        <v>337</v>
      </c>
    </row>
    <row r="14" spans="1:4">
      <c r="A14" s="12"/>
      <c r="B14" s="12"/>
      <c r="C14" s="12"/>
      <c r="D14" s="12"/>
    </row>
    <row r="15" spans="1:4">
      <c r="A15" s="12"/>
      <c r="B15" s="12"/>
      <c r="C15" s="12"/>
      <c r="D15" s="12"/>
    </row>
    <row r="16" spans="1:4" ht="14.25">
      <c r="A16" s="128" t="s">
        <v>515</v>
      </c>
      <c r="B16" s="12"/>
      <c r="C16" s="12"/>
      <c r="D16" s="12"/>
    </row>
    <row r="17" spans="1:4" ht="25.5">
      <c r="A17" s="14" t="s">
        <v>512</v>
      </c>
      <c r="B17" s="586" t="s">
        <v>525</v>
      </c>
      <c r="C17" s="586"/>
      <c r="D17" s="586"/>
    </row>
    <row r="18" spans="1:4">
      <c r="A18" s="12"/>
      <c r="B18" s="586"/>
      <c r="C18" s="586"/>
      <c r="D18" s="586"/>
    </row>
    <row r="19" spans="1:4">
      <c r="A19" s="12"/>
      <c r="B19" s="586"/>
      <c r="C19" s="586"/>
      <c r="D19" s="586"/>
    </row>
    <row r="20" spans="1:4">
      <c r="A20" s="12"/>
      <c r="B20" s="586"/>
      <c r="C20" s="586"/>
      <c r="D20" s="586"/>
    </row>
    <row r="21" spans="1:4">
      <c r="A21" s="12"/>
      <c r="B21" s="586"/>
      <c r="C21" s="586"/>
      <c r="D21" s="586"/>
    </row>
    <row r="22" spans="1:4">
      <c r="A22" s="111"/>
      <c r="B22" s="111"/>
      <c r="C22" s="111"/>
      <c r="D22" s="111"/>
    </row>
    <row r="23" spans="1:4" ht="15" thickBot="1">
      <c r="A23" s="129" t="s">
        <v>35</v>
      </c>
      <c r="B23" s="129" t="s">
        <v>34</v>
      </c>
      <c r="C23" s="130"/>
      <c r="D23" s="130"/>
    </row>
    <row r="24" spans="1:4">
      <c r="A24" s="111"/>
      <c r="B24" s="111"/>
      <c r="C24" s="111"/>
      <c r="D24" s="111"/>
    </row>
    <row r="25" spans="1:4">
      <c r="A25" s="111" t="s">
        <v>32</v>
      </c>
      <c r="B25" s="111" t="s">
        <v>36</v>
      </c>
      <c r="C25" s="111"/>
      <c r="D25" s="111"/>
    </row>
    <row r="26" spans="1:4">
      <c r="A26" s="111" t="s">
        <v>37</v>
      </c>
      <c r="B26" s="111" t="s">
        <v>38</v>
      </c>
      <c r="C26" s="111"/>
      <c r="D26" s="111"/>
    </row>
    <row r="27" spans="1:4">
      <c r="A27" s="111" t="s">
        <v>39</v>
      </c>
      <c r="B27" s="111" t="s">
        <v>40</v>
      </c>
      <c r="C27" s="111"/>
      <c r="D27" s="111"/>
    </row>
    <row r="28" spans="1:4">
      <c r="A28" s="111" t="s">
        <v>41</v>
      </c>
      <c r="B28" s="121" t="s">
        <v>48</v>
      </c>
      <c r="C28" s="111"/>
      <c r="D28" s="111"/>
    </row>
    <row r="29" spans="1:4">
      <c r="A29" s="111" t="s">
        <v>156</v>
      </c>
      <c r="B29" s="121" t="s">
        <v>42</v>
      </c>
      <c r="C29" s="111"/>
      <c r="D29" s="111"/>
    </row>
    <row r="30" spans="1:4">
      <c r="A30" s="111" t="s">
        <v>43</v>
      </c>
      <c r="B30" s="121" t="s">
        <v>46</v>
      </c>
      <c r="C30" s="111"/>
      <c r="D30" s="111"/>
    </row>
    <row r="31" spans="1:4">
      <c r="A31" s="111" t="s">
        <v>157</v>
      </c>
      <c r="B31" s="121" t="s">
        <v>47</v>
      </c>
      <c r="C31" s="111"/>
      <c r="D31" s="111"/>
    </row>
    <row r="32" spans="1:4">
      <c r="A32" s="111" t="s">
        <v>158</v>
      </c>
      <c r="B32" s="121" t="s">
        <v>49</v>
      </c>
      <c r="C32" s="111"/>
      <c r="D32" s="111"/>
    </row>
    <row r="33" spans="1:4">
      <c r="A33" s="111" t="s">
        <v>159</v>
      </c>
      <c r="B33" s="121" t="s">
        <v>50</v>
      </c>
      <c r="C33" s="111"/>
      <c r="D33" s="111"/>
    </row>
    <row r="34" spans="1:4">
      <c r="A34" s="111" t="s">
        <v>51</v>
      </c>
      <c r="B34" s="121" t="s">
        <v>52</v>
      </c>
      <c r="C34" s="111"/>
      <c r="D34" s="111"/>
    </row>
    <row r="35" spans="1:4">
      <c r="A35" s="111" t="s">
        <v>53</v>
      </c>
      <c r="B35" s="121" t="s">
        <v>54</v>
      </c>
      <c r="C35" s="111"/>
      <c r="D35" s="111"/>
    </row>
    <row r="36" spans="1:4">
      <c r="A36" s="111" t="s">
        <v>55</v>
      </c>
      <c r="B36" s="121" t="s">
        <v>56</v>
      </c>
      <c r="C36" s="111"/>
      <c r="D36" s="111"/>
    </row>
    <row r="37" spans="1:4">
      <c r="A37" s="111" t="s">
        <v>2</v>
      </c>
      <c r="B37" s="121" t="s">
        <v>57</v>
      </c>
      <c r="C37" s="111"/>
      <c r="D37" s="111"/>
    </row>
    <row r="38" spans="1:4">
      <c r="A38" s="111"/>
      <c r="B38" s="121" t="s">
        <v>323</v>
      </c>
      <c r="C38" s="111"/>
      <c r="D38" s="111"/>
    </row>
    <row r="39" spans="1:4">
      <c r="A39" s="97"/>
      <c r="B39" s="97"/>
      <c r="C39" s="111"/>
      <c r="D39" s="111"/>
    </row>
    <row r="40" spans="1:4">
      <c r="A40" s="111"/>
      <c r="B40" s="111"/>
      <c r="C40" s="97"/>
      <c r="D40" s="97"/>
    </row>
    <row r="41" spans="1:4">
      <c r="A41" s="122"/>
      <c r="B41" s="122"/>
      <c r="C41" s="122"/>
      <c r="D41" s="122"/>
    </row>
  </sheetData>
  <mergeCells count="2">
    <mergeCell ref="B17:D21"/>
    <mergeCell ref="A8:D8"/>
  </mergeCells>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E22"/>
  <sheetViews>
    <sheetView workbookViewId="0">
      <selection activeCell="A13" sqref="A13"/>
    </sheetView>
  </sheetViews>
  <sheetFormatPr defaultColWidth="0" defaultRowHeight="0" customHeight="1" zeroHeight="1"/>
  <cols>
    <col min="1" max="1" width="10.375" style="6" bestFit="1" customWidth="1"/>
    <col min="2" max="2" width="9.375" style="6" bestFit="1" customWidth="1"/>
    <col min="3" max="3" width="80.625" style="6" customWidth="1"/>
    <col min="4" max="4" width="2.625" style="4" customWidth="1"/>
    <col min="5" max="5" width="9" style="7" hidden="1" customWidth="1"/>
    <col min="6" max="16384" width="9" style="6" hidden="1"/>
  </cols>
  <sheetData>
    <row r="1" spans="1:5" s="3" customFormat="1" ht="15">
      <c r="A1" s="22" t="str">
        <f>CompName</f>
        <v>A Sample GDN</v>
      </c>
      <c r="B1" s="22"/>
      <c r="C1" s="22"/>
      <c r="D1" s="22"/>
      <c r="E1" s="8"/>
    </row>
    <row r="2" spans="1:5" s="24" customFormat="1" ht="15">
      <c r="A2" s="21" t="str">
        <f>RegYr</f>
        <v xml:space="preserve"> 20xx</v>
      </c>
      <c r="B2" s="21"/>
      <c r="C2" s="21"/>
      <c r="D2" s="21"/>
      <c r="E2" s="25"/>
    </row>
    <row r="3" spans="1:5" s="24" customFormat="1" ht="15">
      <c r="A3" s="21"/>
      <c r="B3" s="21"/>
      <c r="C3" s="21"/>
      <c r="D3" s="21"/>
      <c r="E3" s="25"/>
    </row>
    <row r="4" spans="1:5" s="24" customFormat="1" ht="15">
      <c r="A4" s="29" t="s">
        <v>32</v>
      </c>
      <c r="B4" s="28"/>
      <c r="C4" s="28"/>
      <c r="D4" s="28"/>
      <c r="E4" s="25"/>
    </row>
    <row r="5" spans="1:5" s="3" customFormat="1" ht="15">
      <c r="B5" s="9"/>
      <c r="C5" s="9"/>
      <c r="D5" s="9"/>
      <c r="E5" s="8"/>
    </row>
    <row r="6" spans="1:5" s="3" customFormat="1" ht="15">
      <c r="A6" s="9"/>
      <c r="B6" s="9"/>
      <c r="C6" s="9"/>
      <c r="D6" s="9"/>
      <c r="E6" s="8"/>
    </row>
    <row r="7" spans="1:5" s="3" customFormat="1" ht="15">
      <c r="A7" s="3" t="s">
        <v>14</v>
      </c>
      <c r="B7" s="3" t="s">
        <v>15</v>
      </c>
      <c r="C7" s="3" t="s">
        <v>16</v>
      </c>
      <c r="E7" s="8"/>
    </row>
    <row r="8" spans="1:5" ht="12.75">
      <c r="A8" s="23">
        <v>41319</v>
      </c>
      <c r="B8" s="2" t="s">
        <v>30</v>
      </c>
      <c r="C8" s="10" t="s">
        <v>58</v>
      </c>
    </row>
    <row r="9" spans="1:5" ht="12.75">
      <c r="A9" s="23">
        <v>41334</v>
      </c>
      <c r="B9" s="2" t="s">
        <v>329</v>
      </c>
      <c r="C9" s="10" t="s">
        <v>58</v>
      </c>
    </row>
    <row r="10" spans="1:5" ht="12.75">
      <c r="A10" s="23">
        <v>41353</v>
      </c>
      <c r="B10" s="2" t="s">
        <v>507</v>
      </c>
      <c r="C10" s="10" t="s">
        <v>58</v>
      </c>
    </row>
    <row r="11" spans="1:5" ht="12.75">
      <c r="A11" s="23">
        <v>41368</v>
      </c>
      <c r="B11" s="2" t="s">
        <v>622</v>
      </c>
      <c r="C11" s="10" t="s">
        <v>58</v>
      </c>
    </row>
    <row r="12" spans="1:5" ht="12.75">
      <c r="A12" s="23">
        <v>41382</v>
      </c>
      <c r="B12" s="2" t="s">
        <v>720</v>
      </c>
      <c r="C12" s="10" t="s">
        <v>58</v>
      </c>
    </row>
    <row r="13" spans="1:5" ht="12.75">
      <c r="A13" s="11"/>
      <c r="B13" s="2"/>
      <c r="C13" s="10"/>
    </row>
    <row r="14" spans="1:5" ht="12.75">
      <c r="A14" s="2"/>
      <c r="B14" s="2"/>
      <c r="C14" s="10"/>
    </row>
    <row r="15" spans="1:5" ht="12.75">
      <c r="A15" s="2"/>
      <c r="B15" s="2"/>
      <c r="C15" s="10"/>
    </row>
    <row r="16" spans="1:5" ht="12.75">
      <c r="A16" s="2"/>
      <c r="B16" s="2"/>
      <c r="C16" s="10"/>
    </row>
    <row r="17" spans="1:5" ht="12.75">
      <c r="A17" s="2"/>
      <c r="B17" s="2"/>
      <c r="C17" s="10"/>
    </row>
    <row r="18" spans="1:5" ht="12.75">
      <c r="A18" s="2"/>
      <c r="B18" s="2"/>
      <c r="C18" s="10"/>
    </row>
    <row r="19" spans="1:5" s="4" customFormat="1" ht="12.75">
      <c r="E19" s="5"/>
    </row>
    <row r="22" spans="1:5" ht="12.75" hidden="1">
      <c r="A22" s="4"/>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pageMargins left="0.70866141732283472" right="0.70866141732283472" top="0.74803149606299213" bottom="0.74803149606299213" header="0.31496062992125984" footer="0.31496062992125984"/>
  <pageSetup paperSize="8" orientation="landscape" r:id="rId2"/>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dimension ref="A1:T353"/>
  <sheetViews>
    <sheetView zoomScale="80" zoomScaleNormal="80" workbookViewId="0">
      <selection activeCell="B241" sqref="B241"/>
    </sheetView>
  </sheetViews>
  <sheetFormatPr defaultRowHeight="12.75"/>
  <cols>
    <col min="1" max="1" width="40.125" customWidth="1"/>
    <col min="2" max="2" width="10.625" customWidth="1"/>
    <col min="3" max="3" width="18.625" customWidth="1"/>
  </cols>
  <sheetData>
    <row r="1" spans="1:20" ht="14.25">
      <c r="A1" s="263" t="str">
        <f>CompName</f>
        <v>A Sample GDN</v>
      </c>
      <c r="B1" s="264"/>
      <c r="C1" s="265"/>
      <c r="D1" s="265"/>
      <c r="E1" s="265"/>
      <c r="F1" s="266" t="s">
        <v>599</v>
      </c>
      <c r="G1" s="267"/>
      <c r="H1" s="267"/>
      <c r="I1" s="267"/>
      <c r="J1" s="267"/>
      <c r="K1" s="267"/>
      <c r="L1" s="267"/>
      <c r="M1" s="267"/>
      <c r="N1" s="267"/>
      <c r="O1" s="268"/>
      <c r="P1" s="268"/>
      <c r="Q1" s="268"/>
      <c r="R1" s="268"/>
      <c r="S1" s="268"/>
      <c r="T1" s="305"/>
    </row>
    <row r="2" spans="1:20" ht="14.25">
      <c r="A2" s="270"/>
      <c r="B2" s="271"/>
      <c r="C2" s="44"/>
      <c r="D2" s="44"/>
      <c r="E2" s="96" t="s">
        <v>322</v>
      </c>
      <c r="F2" s="96" t="s">
        <v>322</v>
      </c>
      <c r="G2" s="96" t="s">
        <v>322</v>
      </c>
      <c r="H2" s="96" t="s">
        <v>322</v>
      </c>
      <c r="I2" s="96" t="s">
        <v>322</v>
      </c>
      <c r="J2" s="96" t="s">
        <v>322</v>
      </c>
      <c r="K2" s="96" t="s">
        <v>322</v>
      </c>
      <c r="L2" s="96" t="s">
        <v>322</v>
      </c>
      <c r="M2" s="96" t="s">
        <v>322</v>
      </c>
      <c r="N2" s="96" t="s">
        <v>322</v>
      </c>
      <c r="O2" s="37"/>
      <c r="P2" s="37"/>
      <c r="Q2" s="37"/>
      <c r="R2" s="37"/>
      <c r="S2" s="37"/>
      <c r="T2" s="305"/>
    </row>
    <row r="3" spans="1:20" ht="14.25">
      <c r="A3" s="272" t="s">
        <v>550</v>
      </c>
      <c r="B3" s="271"/>
      <c r="C3" s="21" t="s">
        <v>856</v>
      </c>
      <c r="D3" s="254" t="s">
        <v>528</v>
      </c>
      <c r="E3" s="273" t="s">
        <v>530</v>
      </c>
      <c r="F3" s="273" t="s">
        <v>529</v>
      </c>
      <c r="G3" s="273" t="s">
        <v>66</v>
      </c>
      <c r="H3" s="273" t="s">
        <v>67</v>
      </c>
      <c r="I3" s="273" t="s">
        <v>68</v>
      </c>
      <c r="J3" s="273" t="s">
        <v>69</v>
      </c>
      <c r="K3" s="273" t="s">
        <v>70</v>
      </c>
      <c r="L3" s="273" t="s">
        <v>71</v>
      </c>
      <c r="M3" s="273" t="s">
        <v>72</v>
      </c>
      <c r="N3" s="273" t="s">
        <v>73</v>
      </c>
      <c r="O3" s="37"/>
      <c r="P3" s="37"/>
      <c r="Q3" s="37"/>
      <c r="R3" s="37"/>
      <c r="S3" s="37"/>
      <c r="T3" s="305"/>
    </row>
    <row r="4" spans="1:20" ht="14.25">
      <c r="A4" s="274"/>
      <c r="B4" s="254"/>
      <c r="C4" s="36" t="s">
        <v>345</v>
      </c>
      <c r="D4" s="275" t="s">
        <v>324</v>
      </c>
      <c r="E4" s="275" t="s">
        <v>266</v>
      </c>
      <c r="F4" s="275" t="s">
        <v>265</v>
      </c>
      <c r="G4" s="275" t="s">
        <v>313</v>
      </c>
      <c r="H4" s="275" t="s">
        <v>346</v>
      </c>
      <c r="I4" s="275" t="s">
        <v>314</v>
      </c>
      <c r="J4" s="275" t="s">
        <v>315</v>
      </c>
      <c r="K4" s="275" t="s">
        <v>316</v>
      </c>
      <c r="L4" s="275" t="s">
        <v>317</v>
      </c>
      <c r="M4" s="275" t="s">
        <v>318</v>
      </c>
      <c r="N4" s="275" t="s">
        <v>319</v>
      </c>
      <c r="O4" s="37"/>
      <c r="P4" s="37"/>
      <c r="Q4" s="37"/>
      <c r="R4" s="37"/>
      <c r="S4" s="37"/>
      <c r="T4" s="305"/>
    </row>
    <row r="5" spans="1:20" ht="15" customHeight="1">
      <c r="A5" s="276"/>
      <c r="B5" s="1"/>
      <c r="C5" s="256"/>
      <c r="D5" s="256"/>
      <c r="E5" s="256"/>
      <c r="F5" s="256"/>
      <c r="G5" s="256"/>
      <c r="H5" s="256"/>
      <c r="I5" s="256"/>
      <c r="J5" s="256"/>
      <c r="K5" s="256"/>
      <c r="L5" s="256"/>
      <c r="M5" s="256"/>
      <c r="N5" s="256"/>
      <c r="O5" s="41"/>
      <c r="P5" s="37"/>
      <c r="Q5" s="37"/>
      <c r="R5" s="37"/>
      <c r="S5" s="37"/>
      <c r="T5" s="305"/>
    </row>
    <row r="6" spans="1:20" ht="15" customHeight="1">
      <c r="A6" s="276"/>
      <c r="B6" s="1"/>
      <c r="C6" s="1"/>
      <c r="D6" s="1"/>
      <c r="E6" s="1"/>
      <c r="F6" s="1"/>
      <c r="G6" s="1"/>
      <c r="H6" s="1"/>
      <c r="I6" s="1"/>
      <c r="J6" s="1"/>
      <c r="K6" s="1"/>
      <c r="L6" s="1"/>
      <c r="M6" s="1"/>
      <c r="N6" s="1"/>
      <c r="O6" s="41"/>
      <c r="P6" s="37"/>
      <c r="Q6" s="37"/>
      <c r="R6" s="37"/>
      <c r="S6" s="37"/>
      <c r="T6" s="305"/>
    </row>
    <row r="7" spans="1:20" ht="15" customHeight="1">
      <c r="A7" s="277" t="s">
        <v>594</v>
      </c>
      <c r="B7" s="1"/>
      <c r="C7" s="17"/>
      <c r="D7" s="17"/>
      <c r="E7" s="17"/>
      <c r="F7" s="17"/>
      <c r="G7" s="17"/>
      <c r="H7" s="17"/>
      <c r="I7" s="17"/>
      <c r="J7" s="17"/>
      <c r="K7" s="17"/>
      <c r="L7" s="17"/>
      <c r="M7" s="17"/>
      <c r="N7" s="278"/>
      <c r="O7" s="41"/>
      <c r="P7" s="37"/>
      <c r="Q7" s="37"/>
      <c r="R7" s="37"/>
      <c r="S7" s="37"/>
      <c r="T7" s="305"/>
    </row>
    <row r="8" spans="1:20" ht="15" customHeight="1">
      <c r="A8" s="276" t="s">
        <v>548</v>
      </c>
      <c r="B8" s="1"/>
      <c r="C8" s="256"/>
      <c r="D8" s="256"/>
      <c r="E8" s="587" t="s">
        <v>31</v>
      </c>
      <c r="F8" s="588"/>
      <c r="G8" s="588"/>
      <c r="H8" s="588"/>
      <c r="I8" s="588"/>
      <c r="J8" s="589"/>
      <c r="K8" s="322"/>
      <c r="L8" s="322"/>
      <c r="M8" s="322"/>
      <c r="N8" s="1"/>
      <c r="O8" s="41"/>
      <c r="P8" s="37"/>
      <c r="Q8" s="37"/>
      <c r="R8" s="37"/>
      <c r="S8" s="37"/>
      <c r="T8" s="305"/>
    </row>
    <row r="9" spans="1:20" ht="15" customHeight="1">
      <c r="A9" s="276" t="s">
        <v>44</v>
      </c>
      <c r="B9" s="1"/>
      <c r="C9" s="256"/>
      <c r="D9" s="256"/>
      <c r="E9" s="256"/>
      <c r="F9" s="590" t="s">
        <v>549</v>
      </c>
      <c r="G9" s="591"/>
      <c r="H9" s="591"/>
      <c r="I9" s="592"/>
      <c r="J9" s="322"/>
      <c r="K9" s="322"/>
      <c r="L9" s="322"/>
      <c r="M9" s="322"/>
      <c r="N9" s="1"/>
      <c r="O9" s="41"/>
      <c r="P9" s="37"/>
      <c r="Q9" s="37"/>
      <c r="R9" s="37"/>
      <c r="S9" s="37"/>
      <c r="T9" s="305"/>
    </row>
    <row r="10" spans="1:20" ht="15" customHeight="1">
      <c r="A10" s="279"/>
      <c r="B10" s="1"/>
      <c r="C10" s="256"/>
      <c r="D10" s="256"/>
      <c r="E10" s="256"/>
      <c r="F10" s="1"/>
      <c r="G10" s="1"/>
      <c r="H10" s="1"/>
      <c r="I10" s="1"/>
      <c r="J10" s="1"/>
      <c r="K10" s="1"/>
      <c r="L10" s="1"/>
      <c r="M10" s="1"/>
      <c r="N10" s="278"/>
      <c r="O10" s="41"/>
      <c r="P10" s="37"/>
      <c r="Q10" s="37"/>
      <c r="R10" s="37"/>
      <c r="S10" s="37"/>
      <c r="T10" s="305"/>
    </row>
    <row r="11" spans="1:20" ht="15" customHeight="1">
      <c r="A11" s="318" t="s">
        <v>245</v>
      </c>
      <c r="B11" s="97"/>
      <c r="C11" s="256" t="s">
        <v>17</v>
      </c>
      <c r="D11" s="16"/>
      <c r="E11" s="256"/>
      <c r="F11" s="1"/>
      <c r="G11" s="93">
        <v>0.22</v>
      </c>
      <c r="H11" s="93">
        <v>0.22</v>
      </c>
      <c r="I11" s="93">
        <v>0.22</v>
      </c>
      <c r="J11" s="93">
        <v>0.22</v>
      </c>
      <c r="K11" s="93">
        <v>0.22</v>
      </c>
      <c r="L11" s="93">
        <v>0.22</v>
      </c>
      <c r="M11" s="93">
        <v>0.22</v>
      </c>
      <c r="N11" s="93">
        <v>0.22</v>
      </c>
      <c r="O11" s="41"/>
      <c r="P11" s="37"/>
      <c r="Q11" s="37"/>
      <c r="R11" s="37"/>
      <c r="S11" s="37"/>
      <c r="T11" s="305"/>
    </row>
    <row r="12" spans="1:20" ht="15" customHeight="1">
      <c r="A12" s="276" t="s">
        <v>593</v>
      </c>
      <c r="B12" s="1"/>
      <c r="C12" s="256" t="s">
        <v>732</v>
      </c>
      <c r="D12" s="256"/>
      <c r="E12" s="256"/>
      <c r="F12" s="1"/>
      <c r="G12" s="149">
        <v>1</v>
      </c>
      <c r="H12" s="149">
        <v>2</v>
      </c>
      <c r="I12" s="149">
        <v>3</v>
      </c>
      <c r="J12" s="149">
        <v>4</v>
      </c>
      <c r="K12" s="149">
        <v>5</v>
      </c>
      <c r="L12" s="149">
        <v>6</v>
      </c>
      <c r="M12" s="149">
        <v>7</v>
      </c>
      <c r="N12" s="149">
        <v>8</v>
      </c>
      <c r="O12" s="41"/>
      <c r="P12" s="37"/>
      <c r="Q12" s="37"/>
      <c r="R12" s="37"/>
      <c r="S12" s="37"/>
      <c r="T12" s="305"/>
    </row>
    <row r="13" spans="1:20" ht="15" customHeight="1">
      <c r="A13" s="279"/>
      <c r="B13" s="1"/>
      <c r="C13" s="460" t="s">
        <v>597</v>
      </c>
      <c r="D13" s="1"/>
      <c r="E13" s="1"/>
      <c r="F13" s="1"/>
      <c r="G13" s="1"/>
      <c r="H13" s="1"/>
      <c r="I13" s="1"/>
      <c r="J13" s="1"/>
      <c r="K13" s="1"/>
      <c r="L13" s="1"/>
      <c r="M13" s="1"/>
      <c r="N13" s="278"/>
      <c r="O13" s="41"/>
      <c r="P13" s="37"/>
      <c r="Q13" s="37"/>
      <c r="R13" s="37"/>
      <c r="S13" s="37"/>
      <c r="T13" s="305"/>
    </row>
    <row r="14" spans="1:20" ht="15" customHeight="1">
      <c r="A14" s="276" t="s">
        <v>871</v>
      </c>
      <c r="B14" s="1" t="s">
        <v>343</v>
      </c>
      <c r="C14" s="184">
        <v>1.22</v>
      </c>
      <c r="D14" s="184">
        <v>1.23</v>
      </c>
      <c r="E14" s="184">
        <v>1.24</v>
      </c>
      <c r="F14" s="184">
        <v>1.25</v>
      </c>
      <c r="G14" s="184">
        <v>0</v>
      </c>
      <c r="H14" s="184">
        <v>0</v>
      </c>
      <c r="I14" s="184">
        <v>0</v>
      </c>
      <c r="J14" s="184">
        <v>0</v>
      </c>
      <c r="K14" s="184">
        <v>0</v>
      </c>
      <c r="L14" s="184">
        <v>0</v>
      </c>
      <c r="M14" s="184">
        <v>0</v>
      </c>
      <c r="N14" s="184">
        <v>0</v>
      </c>
      <c r="O14" s="41"/>
      <c r="P14" s="37"/>
      <c r="Q14" s="37"/>
      <c r="R14" s="37"/>
      <c r="S14" s="37"/>
      <c r="T14" s="305"/>
    </row>
    <row r="15" spans="1:20" ht="15" customHeight="1">
      <c r="A15" s="279"/>
      <c r="B15" s="1"/>
      <c r="C15" s="1"/>
      <c r="D15" s="256"/>
      <c r="E15" s="1"/>
      <c r="F15" s="1"/>
      <c r="G15" s="1"/>
      <c r="H15" s="1"/>
      <c r="I15" s="1"/>
      <c r="J15" s="1"/>
      <c r="K15" s="1"/>
      <c r="L15" s="1"/>
      <c r="M15" s="1"/>
      <c r="N15" s="1"/>
      <c r="O15" s="41"/>
      <c r="P15" s="37"/>
      <c r="Q15" s="37"/>
      <c r="R15" s="37"/>
      <c r="S15" s="37"/>
      <c r="T15" s="305"/>
    </row>
    <row r="16" spans="1:20" ht="25.5">
      <c r="A16" s="98" t="s">
        <v>498</v>
      </c>
      <c r="B16" s="54" t="s">
        <v>26</v>
      </c>
      <c r="C16" s="256" t="s">
        <v>17</v>
      </c>
      <c r="D16" s="256"/>
      <c r="E16" s="1"/>
      <c r="F16" s="1"/>
      <c r="G16" s="1"/>
      <c r="H16" s="1"/>
      <c r="I16" s="1"/>
      <c r="J16" s="1"/>
      <c r="K16" s="1"/>
      <c r="L16" s="1"/>
      <c r="M16" s="1"/>
      <c r="N16" s="1"/>
      <c r="O16" s="41"/>
      <c r="P16" s="37"/>
      <c r="Q16" s="37"/>
      <c r="R16" s="37"/>
      <c r="S16" s="37"/>
      <c r="T16" s="305"/>
    </row>
    <row r="17" spans="1:20" ht="15" customHeight="1">
      <c r="A17" s="280"/>
      <c r="B17" s="41"/>
      <c r="C17" s="92"/>
      <c r="D17" s="34"/>
      <c r="E17" s="138">
        <v>2012</v>
      </c>
      <c r="F17" s="138">
        <v>2013</v>
      </c>
      <c r="G17" s="138">
        <v>2014</v>
      </c>
      <c r="H17" s="138">
        <v>2015</v>
      </c>
      <c r="I17" s="138">
        <v>2016</v>
      </c>
      <c r="J17" s="138">
        <v>2017</v>
      </c>
      <c r="K17" s="138">
        <v>2018</v>
      </c>
      <c r="L17" s="138">
        <v>2019</v>
      </c>
      <c r="M17" s="138">
        <v>2020</v>
      </c>
      <c r="N17" s="138">
        <v>2021</v>
      </c>
      <c r="O17" s="41"/>
      <c r="P17" s="37"/>
      <c r="Q17" s="37"/>
      <c r="R17" s="37"/>
      <c r="S17" s="37"/>
      <c r="T17" s="305"/>
    </row>
    <row r="18" spans="1:20" ht="15" customHeight="1">
      <c r="A18" s="280" t="s">
        <v>27</v>
      </c>
      <c r="B18" s="41" t="s">
        <v>497</v>
      </c>
      <c r="C18" s="92"/>
      <c r="D18" s="34"/>
      <c r="E18" s="20">
        <v>0</v>
      </c>
      <c r="F18" s="41"/>
      <c r="G18" s="41"/>
      <c r="H18" s="41"/>
      <c r="I18" s="41"/>
      <c r="J18" s="41"/>
      <c r="K18" s="41"/>
      <c r="L18" s="41"/>
      <c r="M18" s="41"/>
      <c r="N18" s="41"/>
      <c r="O18" s="41"/>
      <c r="P18" s="37"/>
      <c r="Q18" s="37"/>
      <c r="R18" s="37"/>
      <c r="S18" s="37"/>
      <c r="T18" s="305"/>
    </row>
    <row r="19" spans="1:20" ht="15" customHeight="1">
      <c r="A19" s="280" t="s">
        <v>27</v>
      </c>
      <c r="B19" s="41" t="s">
        <v>489</v>
      </c>
      <c r="C19" s="41"/>
      <c r="D19" s="34"/>
      <c r="E19" s="34"/>
      <c r="F19" s="20">
        <v>0</v>
      </c>
      <c r="G19" s="41"/>
      <c r="H19" s="41"/>
      <c r="I19" s="41"/>
      <c r="J19" s="41"/>
      <c r="K19" s="41"/>
      <c r="L19" s="41"/>
      <c r="M19" s="41"/>
      <c r="N19" s="41"/>
      <c r="O19" s="41"/>
      <c r="P19" s="37"/>
      <c r="Q19" s="37"/>
      <c r="R19" s="37"/>
      <c r="S19" s="37"/>
      <c r="T19" s="305"/>
    </row>
    <row r="20" spans="1:20" ht="15" customHeight="1">
      <c r="A20" s="280" t="s">
        <v>27</v>
      </c>
      <c r="B20" s="41" t="s">
        <v>490</v>
      </c>
      <c r="C20" s="41"/>
      <c r="D20" s="34"/>
      <c r="E20" s="34"/>
      <c r="F20" s="34"/>
      <c r="G20" s="20">
        <v>0</v>
      </c>
      <c r="H20" s="41"/>
      <c r="I20" s="41"/>
      <c r="J20" s="41"/>
      <c r="K20" s="41"/>
      <c r="L20" s="41"/>
      <c r="M20" s="41"/>
      <c r="N20" s="41"/>
      <c r="O20" s="41"/>
      <c r="P20" s="37"/>
      <c r="Q20" s="37"/>
      <c r="R20" s="37"/>
      <c r="S20" s="37"/>
      <c r="T20" s="305"/>
    </row>
    <row r="21" spans="1:20" ht="15" customHeight="1">
      <c r="A21" s="280" t="s">
        <v>27</v>
      </c>
      <c r="B21" s="41" t="s">
        <v>491</v>
      </c>
      <c r="C21" s="41"/>
      <c r="D21" s="34"/>
      <c r="E21" s="34"/>
      <c r="F21" s="34"/>
      <c r="G21" s="34"/>
      <c r="H21" s="20">
        <v>0</v>
      </c>
      <c r="I21" s="41"/>
      <c r="J21" s="41"/>
      <c r="K21" s="41"/>
      <c r="L21" s="41"/>
      <c r="M21" s="41"/>
      <c r="N21" s="41"/>
      <c r="O21" s="41"/>
      <c r="P21" s="37"/>
      <c r="Q21" s="37"/>
      <c r="R21" s="37"/>
      <c r="S21" s="37"/>
      <c r="T21" s="305"/>
    </row>
    <row r="22" spans="1:20" ht="15" customHeight="1">
      <c r="A22" s="280" t="s">
        <v>27</v>
      </c>
      <c r="B22" s="41" t="s">
        <v>492</v>
      </c>
      <c r="C22" s="41"/>
      <c r="D22" s="34"/>
      <c r="E22" s="34"/>
      <c r="F22" s="34"/>
      <c r="G22" s="34"/>
      <c r="H22" s="34"/>
      <c r="I22" s="20">
        <v>0</v>
      </c>
      <c r="J22" s="41"/>
      <c r="K22" s="41"/>
      <c r="L22" s="41"/>
      <c r="M22" s="41"/>
      <c r="N22" s="41"/>
      <c r="O22" s="41"/>
      <c r="P22" s="37"/>
      <c r="Q22" s="37"/>
      <c r="R22" s="37"/>
      <c r="S22" s="37"/>
      <c r="T22" s="305"/>
    </row>
    <row r="23" spans="1:20" ht="15" customHeight="1">
      <c r="A23" s="280" t="s">
        <v>27</v>
      </c>
      <c r="B23" s="41" t="s">
        <v>493</v>
      </c>
      <c r="C23" s="41"/>
      <c r="D23" s="34"/>
      <c r="E23" s="34"/>
      <c r="F23" s="34"/>
      <c r="G23" s="34"/>
      <c r="H23" s="34"/>
      <c r="I23" s="34"/>
      <c r="J23" s="20">
        <v>0</v>
      </c>
      <c r="K23" s="41"/>
      <c r="L23" s="41"/>
      <c r="M23" s="41"/>
      <c r="N23" s="41"/>
      <c r="O23" s="41"/>
      <c r="P23" s="37"/>
      <c r="Q23" s="37"/>
      <c r="R23" s="37"/>
      <c r="S23" s="37"/>
      <c r="T23" s="305"/>
    </row>
    <row r="24" spans="1:20" ht="15" customHeight="1">
      <c r="A24" s="280" t="s">
        <v>27</v>
      </c>
      <c r="B24" s="41" t="s">
        <v>494</v>
      </c>
      <c r="C24" s="41"/>
      <c r="D24" s="34"/>
      <c r="E24" s="34"/>
      <c r="F24" s="34"/>
      <c r="G24" s="34"/>
      <c r="H24" s="34"/>
      <c r="I24" s="34"/>
      <c r="J24" s="34"/>
      <c r="K24" s="20">
        <v>0</v>
      </c>
      <c r="L24" s="41"/>
      <c r="M24" s="41"/>
      <c r="N24" s="41"/>
      <c r="O24" s="41"/>
      <c r="P24" s="37"/>
      <c r="Q24" s="37"/>
      <c r="R24" s="37"/>
      <c r="S24" s="37"/>
      <c r="T24" s="305"/>
    </row>
    <row r="25" spans="1:20" ht="15" customHeight="1">
      <c r="A25" s="280" t="s">
        <v>27</v>
      </c>
      <c r="B25" s="41" t="s">
        <v>495</v>
      </c>
      <c r="C25" s="41"/>
      <c r="D25" s="34"/>
      <c r="E25" s="34"/>
      <c r="F25" s="34"/>
      <c r="G25" s="34"/>
      <c r="H25" s="34"/>
      <c r="I25" s="34"/>
      <c r="J25" s="34"/>
      <c r="K25" s="34"/>
      <c r="L25" s="20">
        <v>0</v>
      </c>
      <c r="M25" s="27"/>
      <c r="N25" s="41"/>
      <c r="O25" s="41"/>
      <c r="P25" s="37"/>
      <c r="Q25" s="37"/>
      <c r="R25" s="37"/>
      <c r="S25" s="37"/>
      <c r="T25" s="305"/>
    </row>
    <row r="26" spans="1:20" ht="15" customHeight="1">
      <c r="A26" s="280" t="s">
        <v>27</v>
      </c>
      <c r="B26" s="41" t="s">
        <v>496</v>
      </c>
      <c r="C26" s="41"/>
      <c r="D26" s="34"/>
      <c r="E26" s="34"/>
      <c r="F26" s="34"/>
      <c r="G26" s="34"/>
      <c r="H26" s="34"/>
      <c r="I26" s="34"/>
      <c r="J26" s="34"/>
      <c r="K26" s="34"/>
      <c r="L26" s="34"/>
      <c r="M26" s="20">
        <v>0</v>
      </c>
      <c r="N26" s="41"/>
      <c r="O26" s="41"/>
      <c r="P26" s="37"/>
      <c r="Q26" s="37"/>
      <c r="R26" s="37"/>
      <c r="S26" s="37"/>
      <c r="T26" s="305"/>
    </row>
    <row r="27" spans="1:20" ht="15" customHeight="1">
      <c r="A27" s="280" t="s">
        <v>27</v>
      </c>
      <c r="B27" s="41" t="s">
        <v>499</v>
      </c>
      <c r="C27" s="41"/>
      <c r="D27" s="34"/>
      <c r="E27" s="34"/>
      <c r="F27" s="34"/>
      <c r="G27" s="34"/>
      <c r="H27" s="34"/>
      <c r="I27" s="34"/>
      <c r="J27" s="34"/>
      <c r="K27" s="34"/>
      <c r="L27" s="34"/>
      <c r="M27" s="34"/>
      <c r="N27" s="20">
        <v>0</v>
      </c>
      <c r="O27" s="41"/>
      <c r="P27" s="37"/>
      <c r="Q27" s="37"/>
      <c r="R27" s="37"/>
      <c r="S27" s="37"/>
      <c r="T27" s="305"/>
    </row>
    <row r="28" spans="1:20" ht="15" customHeight="1">
      <c r="A28" s="280"/>
      <c r="B28" s="41"/>
      <c r="C28" s="41"/>
      <c r="D28" s="34"/>
      <c r="E28" s="34"/>
      <c r="F28" s="34"/>
      <c r="G28" s="34"/>
      <c r="H28" s="34"/>
      <c r="I28" s="34"/>
      <c r="J28" s="34"/>
      <c r="K28" s="34"/>
      <c r="L28" s="34"/>
      <c r="M28" s="34"/>
      <c r="N28" s="34"/>
      <c r="O28" s="41"/>
      <c r="P28" s="37"/>
      <c r="Q28" s="37"/>
      <c r="R28" s="37"/>
      <c r="S28" s="37"/>
      <c r="T28" s="305"/>
    </row>
    <row r="29" spans="1:20" ht="15" customHeight="1">
      <c r="A29" s="280"/>
      <c r="B29" s="41"/>
      <c r="C29" s="41"/>
      <c r="D29" s="34"/>
      <c r="E29" s="34"/>
      <c r="F29" s="34"/>
      <c r="G29" s="34"/>
      <c r="H29" s="34"/>
      <c r="I29" s="34"/>
      <c r="J29" s="34"/>
      <c r="K29" s="34"/>
      <c r="L29" s="34"/>
      <c r="M29" s="34"/>
      <c r="N29" s="34"/>
      <c r="O29" s="41"/>
      <c r="P29" s="37"/>
      <c r="Q29" s="37"/>
      <c r="R29" s="37"/>
      <c r="S29" s="37"/>
      <c r="T29" s="305"/>
    </row>
    <row r="30" spans="1:20" ht="15" customHeight="1">
      <c r="A30" s="281" t="s">
        <v>508</v>
      </c>
      <c r="B30" s="41" t="s">
        <v>247</v>
      </c>
      <c r="C30" s="34" t="s">
        <v>17</v>
      </c>
      <c r="D30" s="41"/>
      <c r="E30" s="141">
        <v>0</v>
      </c>
      <c r="F30" s="141">
        <v>0</v>
      </c>
      <c r="G30" s="141">
        <v>0</v>
      </c>
      <c r="H30" s="141">
        <v>0</v>
      </c>
      <c r="I30" s="141">
        <v>0</v>
      </c>
      <c r="J30" s="141">
        <v>0</v>
      </c>
      <c r="K30" s="141">
        <v>0</v>
      </c>
      <c r="L30" s="141">
        <v>0</v>
      </c>
      <c r="M30" s="141">
        <v>0</v>
      </c>
      <c r="N30" s="141">
        <v>0</v>
      </c>
      <c r="O30" s="41"/>
      <c r="P30" s="37"/>
      <c r="Q30" s="37"/>
      <c r="R30" s="37"/>
      <c r="S30" s="37"/>
      <c r="T30" s="305"/>
    </row>
    <row r="31" spans="1:20" ht="15" customHeight="1">
      <c r="A31" s="280"/>
      <c r="B31" s="41"/>
      <c r="C31" s="41"/>
      <c r="D31" s="41"/>
      <c r="E31" s="41"/>
      <c r="F31" s="41"/>
      <c r="G31" s="41"/>
      <c r="H31" s="41"/>
      <c r="I31" s="41"/>
      <c r="J31" s="41"/>
      <c r="K31" s="41"/>
      <c r="L31" s="41"/>
      <c r="M31" s="41"/>
      <c r="N31" s="41"/>
      <c r="O31" s="41"/>
      <c r="P31" s="37"/>
      <c r="Q31" s="37"/>
      <c r="R31" s="37"/>
      <c r="S31" s="37"/>
      <c r="T31" s="305"/>
    </row>
    <row r="32" spans="1:20" ht="27.75">
      <c r="A32" s="281" t="s">
        <v>590</v>
      </c>
      <c r="B32" s="41" t="s">
        <v>164</v>
      </c>
      <c r="C32" s="34" t="s">
        <v>0</v>
      </c>
      <c r="D32" s="41"/>
      <c r="E32" s="41"/>
      <c r="F32" s="183">
        <v>0</v>
      </c>
      <c r="G32" s="41"/>
      <c r="H32" s="41"/>
      <c r="I32" s="41"/>
      <c r="J32" s="41"/>
      <c r="K32" s="41"/>
      <c r="L32" s="41"/>
      <c r="M32" s="41"/>
      <c r="N32" s="41"/>
      <c r="O32" s="41"/>
      <c r="P32" s="37"/>
      <c r="Q32" s="37"/>
      <c r="R32" s="37"/>
      <c r="S32" s="37"/>
      <c r="T32" s="305"/>
    </row>
    <row r="33" spans="1:20" ht="15" customHeight="1">
      <c r="A33" s="281"/>
      <c r="B33" s="41"/>
      <c r="C33" s="34"/>
      <c r="D33" s="41"/>
      <c r="E33" s="41"/>
      <c r="F33" s="27"/>
      <c r="G33" s="41"/>
      <c r="H33" s="41"/>
      <c r="I33" s="41"/>
      <c r="J33" s="41"/>
      <c r="K33" s="41"/>
      <c r="L33" s="41"/>
      <c r="M33" s="41"/>
      <c r="N33" s="41"/>
      <c r="O33" s="41"/>
      <c r="P33" s="37"/>
      <c r="Q33" s="37"/>
      <c r="R33" s="37"/>
      <c r="S33" s="37"/>
      <c r="T33" s="305"/>
    </row>
    <row r="34" spans="1:20" ht="25.5">
      <c r="A34" s="281" t="s">
        <v>263</v>
      </c>
      <c r="B34" s="41" t="s">
        <v>264</v>
      </c>
      <c r="C34" s="34" t="s">
        <v>0</v>
      </c>
      <c r="D34" s="41"/>
      <c r="E34" s="41"/>
      <c r="F34" s="184">
        <v>0</v>
      </c>
      <c r="G34" s="184">
        <v>0</v>
      </c>
      <c r="H34" s="184">
        <v>0</v>
      </c>
      <c r="I34" s="184">
        <v>0</v>
      </c>
      <c r="J34" s="184">
        <v>0</v>
      </c>
      <c r="K34" s="184">
        <v>0</v>
      </c>
      <c r="L34" s="184">
        <v>0</v>
      </c>
      <c r="M34" s="184">
        <v>0</v>
      </c>
      <c r="N34" s="184">
        <v>0</v>
      </c>
      <c r="O34" s="41"/>
      <c r="P34" s="37"/>
      <c r="Q34" s="37"/>
      <c r="R34" s="37"/>
      <c r="S34" s="37"/>
      <c r="T34" s="305"/>
    </row>
    <row r="35" spans="1:20" ht="15" customHeight="1">
      <c r="A35" s="280"/>
      <c r="B35" s="41"/>
      <c r="C35" s="41"/>
      <c r="D35" s="41"/>
      <c r="E35" s="41"/>
      <c r="F35" s="41"/>
      <c r="G35" s="41"/>
      <c r="H35" s="41"/>
      <c r="I35" s="41"/>
      <c r="J35" s="41"/>
      <c r="K35" s="41"/>
      <c r="L35" s="41"/>
      <c r="M35" s="41"/>
      <c r="N35" s="41"/>
      <c r="O35" s="41"/>
      <c r="P35" s="37"/>
      <c r="Q35" s="37"/>
      <c r="R35" s="37"/>
      <c r="S35" s="37"/>
      <c r="T35" s="305"/>
    </row>
    <row r="36" spans="1:20" ht="15" customHeight="1">
      <c r="A36" s="280"/>
      <c r="B36" s="41"/>
      <c r="C36" s="41"/>
      <c r="D36" s="41"/>
      <c r="E36" s="41"/>
      <c r="F36" s="41"/>
      <c r="G36" s="41"/>
      <c r="H36" s="41"/>
      <c r="I36" s="41"/>
      <c r="J36" s="41"/>
      <c r="K36" s="41"/>
      <c r="L36" s="41"/>
      <c r="M36" s="41"/>
      <c r="N36" s="41"/>
      <c r="O36" s="41"/>
      <c r="P36" s="37"/>
      <c r="Q36" s="37"/>
      <c r="R36" s="37"/>
      <c r="S36" s="37"/>
      <c r="T36" s="305"/>
    </row>
    <row r="37" spans="1:20" ht="25.5">
      <c r="A37" s="282" t="s">
        <v>166</v>
      </c>
      <c r="B37" s="45" t="s">
        <v>167</v>
      </c>
      <c r="C37" s="34" t="s">
        <v>0</v>
      </c>
      <c r="D37" s="45"/>
      <c r="E37" s="1"/>
      <c r="F37" s="1"/>
      <c r="G37" s="1"/>
      <c r="H37" s="186">
        <v>0</v>
      </c>
      <c r="I37" s="186">
        <v>0</v>
      </c>
      <c r="J37" s="186">
        <v>0</v>
      </c>
      <c r="K37" s="186">
        <v>0</v>
      </c>
      <c r="L37" s="186">
        <v>0</v>
      </c>
      <c r="M37" s="186">
        <v>0</v>
      </c>
      <c r="N37" s="186">
        <v>0</v>
      </c>
      <c r="O37" s="41"/>
      <c r="P37" s="37"/>
      <c r="Q37" s="37"/>
      <c r="R37" s="37"/>
      <c r="S37" s="37"/>
      <c r="T37" s="305"/>
    </row>
    <row r="38" spans="1:20" ht="15" customHeight="1">
      <c r="A38" s="283"/>
      <c r="B38" s="45"/>
      <c r="C38" s="34"/>
      <c r="D38" s="45"/>
      <c r="E38" s="1"/>
      <c r="F38" s="1"/>
      <c r="G38" s="1"/>
      <c r="H38" s="1"/>
      <c r="I38" s="1"/>
      <c r="J38" s="1"/>
      <c r="K38" s="1"/>
      <c r="L38" s="1"/>
      <c r="M38" s="1"/>
      <c r="N38" s="278"/>
      <c r="O38" s="41"/>
      <c r="P38" s="37"/>
      <c r="Q38" s="37"/>
      <c r="R38" s="37"/>
      <c r="S38" s="37"/>
      <c r="T38" s="305"/>
    </row>
    <row r="39" spans="1:20" ht="15" customHeight="1">
      <c r="A39" s="283"/>
      <c r="B39" s="45"/>
      <c r="C39" s="34"/>
      <c r="D39" s="45"/>
      <c r="E39" s="1"/>
      <c r="F39" s="1"/>
      <c r="G39" s="1"/>
      <c r="H39" s="1"/>
      <c r="I39" s="1"/>
      <c r="J39" s="1"/>
      <c r="K39" s="1"/>
      <c r="L39" s="1"/>
      <c r="M39" s="1"/>
      <c r="N39" s="278"/>
      <c r="O39" s="41"/>
      <c r="P39" s="37"/>
      <c r="Q39" s="37"/>
      <c r="R39" s="37"/>
      <c r="S39" s="37"/>
      <c r="T39" s="305"/>
    </row>
    <row r="40" spans="1:20" ht="15" customHeight="1">
      <c r="A40" s="283"/>
      <c r="B40" s="45"/>
      <c r="C40" s="34"/>
      <c r="D40" s="45"/>
      <c r="E40" s="1"/>
      <c r="F40" s="1"/>
      <c r="G40" s="1"/>
      <c r="H40" s="1"/>
      <c r="I40" s="1"/>
      <c r="J40" s="1"/>
      <c r="K40" s="1"/>
      <c r="L40" s="1"/>
      <c r="M40" s="1"/>
      <c r="N40" s="278"/>
      <c r="O40" s="41"/>
      <c r="P40" s="37"/>
      <c r="Q40" s="37"/>
      <c r="R40" s="37"/>
      <c r="S40" s="37"/>
      <c r="T40" s="305"/>
    </row>
    <row r="41" spans="1:20" ht="15" customHeight="1">
      <c r="A41" s="283" t="s">
        <v>22</v>
      </c>
      <c r="B41" s="45"/>
      <c r="C41" s="34"/>
      <c r="D41" s="45"/>
      <c r="E41" s="1"/>
      <c r="F41" s="1"/>
      <c r="G41" s="1"/>
      <c r="H41" s="1"/>
      <c r="I41" s="1"/>
      <c r="J41" s="1"/>
      <c r="K41" s="1"/>
      <c r="L41" s="1"/>
      <c r="M41" s="1"/>
      <c r="N41" s="278"/>
      <c r="O41" s="41"/>
      <c r="P41" s="37"/>
      <c r="Q41" s="37"/>
      <c r="R41" s="37"/>
      <c r="S41" s="37"/>
      <c r="T41" s="305"/>
    </row>
    <row r="42" spans="1:20" ht="15" customHeight="1">
      <c r="A42" s="282" t="s">
        <v>721</v>
      </c>
      <c r="B42" s="45"/>
      <c r="C42" s="34" t="s">
        <v>17</v>
      </c>
      <c r="D42" s="45"/>
      <c r="E42" s="1"/>
      <c r="F42" s="1"/>
      <c r="G42" s="20">
        <v>6.7000000000000004E-2</v>
      </c>
      <c r="H42" s="20">
        <v>6.7000000000000004E-2</v>
      </c>
      <c r="I42" s="20">
        <v>6.7000000000000004E-2</v>
      </c>
      <c r="J42" s="20">
        <v>6.7000000000000004E-2</v>
      </c>
      <c r="K42" s="20">
        <v>6.7000000000000004E-2</v>
      </c>
      <c r="L42" s="20">
        <v>6.7000000000000004E-2</v>
      </c>
      <c r="M42" s="20">
        <v>6.7000000000000004E-2</v>
      </c>
      <c r="N42" s="20">
        <v>6.7000000000000004E-2</v>
      </c>
      <c r="O42" s="41"/>
      <c r="P42" s="37"/>
      <c r="Q42" s="37"/>
      <c r="R42" s="37"/>
      <c r="S42" s="37"/>
      <c r="T42" s="305"/>
    </row>
    <row r="43" spans="1:20" ht="15" customHeight="1">
      <c r="A43" s="282" t="s">
        <v>89</v>
      </c>
      <c r="B43" s="45"/>
      <c r="C43" s="34" t="s">
        <v>17</v>
      </c>
      <c r="D43" s="45"/>
      <c r="E43" s="1"/>
      <c r="F43" s="1"/>
      <c r="G43" s="20">
        <v>0.65</v>
      </c>
      <c r="H43" s="20">
        <v>0.65</v>
      </c>
      <c r="I43" s="20">
        <v>0.65</v>
      </c>
      <c r="J43" s="20">
        <v>0.65</v>
      </c>
      <c r="K43" s="20">
        <v>0.65</v>
      </c>
      <c r="L43" s="20">
        <v>0.65</v>
      </c>
      <c r="M43" s="20">
        <v>0.65</v>
      </c>
      <c r="N43" s="20">
        <v>0.65</v>
      </c>
      <c r="O43" s="41"/>
      <c r="P43" s="37"/>
      <c r="Q43" s="37"/>
      <c r="R43" s="37"/>
      <c r="S43" s="37"/>
      <c r="T43" s="305"/>
    </row>
    <row r="44" spans="1:20" ht="15" customHeight="1">
      <c r="A44" s="282" t="s">
        <v>28</v>
      </c>
      <c r="B44" s="45"/>
      <c r="C44" s="34" t="s">
        <v>17</v>
      </c>
      <c r="D44" s="45"/>
      <c r="E44" s="1"/>
      <c r="F44" s="1"/>
      <c r="G44" s="20">
        <v>2.92E-2</v>
      </c>
      <c r="H44" s="20">
        <v>2.92E-2</v>
      </c>
      <c r="I44" s="20">
        <v>2.92E-2</v>
      </c>
      <c r="J44" s="20">
        <v>2.92E-2</v>
      </c>
      <c r="K44" s="20">
        <v>2.92E-2</v>
      </c>
      <c r="L44" s="20">
        <v>2.92E-2</v>
      </c>
      <c r="M44" s="20">
        <v>2.92E-2</v>
      </c>
      <c r="N44" s="20">
        <v>2.92E-2</v>
      </c>
      <c r="O44" s="41"/>
      <c r="P44" s="37"/>
      <c r="Q44" s="37"/>
      <c r="R44" s="37"/>
      <c r="S44" s="37"/>
      <c r="T44" s="305"/>
    </row>
    <row r="45" spans="1:20" ht="15" customHeight="1">
      <c r="A45" s="283"/>
      <c r="B45" s="45"/>
      <c r="C45" s="34"/>
      <c r="D45" s="45"/>
      <c r="E45" s="1"/>
      <c r="F45" s="1"/>
      <c r="G45" s="1"/>
      <c r="H45" s="1"/>
      <c r="I45" s="1"/>
      <c r="J45" s="1"/>
      <c r="K45" s="1"/>
      <c r="L45" s="1"/>
      <c r="M45" s="1"/>
      <c r="N45" s="278"/>
      <c r="O45" s="41"/>
      <c r="P45" s="37"/>
      <c r="Q45" s="37"/>
      <c r="R45" s="37"/>
      <c r="S45" s="37"/>
      <c r="T45" s="305"/>
    </row>
    <row r="46" spans="1:20" ht="15" customHeight="1">
      <c r="A46" s="284" t="s">
        <v>19</v>
      </c>
      <c r="B46" s="45"/>
      <c r="C46" s="34"/>
      <c r="D46" s="45"/>
      <c r="E46" s="1"/>
      <c r="F46" s="1"/>
      <c r="G46" s="1"/>
      <c r="H46" s="1"/>
      <c r="I46" s="1"/>
      <c r="J46" s="1"/>
      <c r="K46" s="1"/>
      <c r="L46" s="1"/>
      <c r="M46" s="1"/>
      <c r="N46" s="278"/>
      <c r="O46" s="41"/>
      <c r="P46" s="37"/>
      <c r="Q46" s="37"/>
      <c r="R46" s="37"/>
      <c r="S46" s="37"/>
      <c r="T46" s="305"/>
    </row>
    <row r="47" spans="1:20" ht="15" customHeight="1">
      <c r="A47" s="284" t="s">
        <v>10</v>
      </c>
      <c r="B47" s="45"/>
      <c r="C47" s="34"/>
      <c r="D47" s="45"/>
      <c r="E47" s="1"/>
      <c r="F47" s="1"/>
      <c r="G47" s="1"/>
      <c r="H47" s="1"/>
      <c r="I47" s="1"/>
      <c r="J47" s="1"/>
      <c r="K47" s="1"/>
      <c r="L47" s="1"/>
      <c r="M47" s="1"/>
      <c r="N47" s="1"/>
      <c r="O47" s="41"/>
      <c r="P47" s="37"/>
      <c r="Q47" s="37"/>
      <c r="R47" s="37"/>
      <c r="S47" s="37"/>
      <c r="T47" s="305"/>
    </row>
    <row r="48" spans="1:20" ht="15" customHeight="1">
      <c r="A48" s="282" t="s">
        <v>587</v>
      </c>
      <c r="B48" s="55" t="s">
        <v>8</v>
      </c>
      <c r="C48" s="34" t="s">
        <v>0</v>
      </c>
      <c r="D48" s="45"/>
      <c r="E48" s="1"/>
      <c r="F48" s="1"/>
      <c r="G48" s="184">
        <v>0</v>
      </c>
      <c r="H48" s="184">
        <v>0</v>
      </c>
      <c r="I48" s="184">
        <v>0</v>
      </c>
      <c r="J48" s="184">
        <v>0</v>
      </c>
      <c r="K48" s="184">
        <v>0</v>
      </c>
      <c r="L48" s="184">
        <v>0</v>
      </c>
      <c r="M48" s="184">
        <v>0</v>
      </c>
      <c r="N48" s="184">
        <v>0</v>
      </c>
      <c r="O48" s="41"/>
      <c r="P48" s="37"/>
      <c r="Q48" s="37"/>
      <c r="R48" s="37"/>
      <c r="S48" s="37"/>
      <c r="T48" s="305"/>
    </row>
    <row r="49" spans="1:20" ht="15" customHeight="1">
      <c r="A49" s="284" t="s">
        <v>7</v>
      </c>
      <c r="B49" s="45"/>
      <c r="C49" s="34"/>
      <c r="D49" s="34"/>
      <c r="E49" s="1"/>
      <c r="F49" s="1"/>
      <c r="G49" s="99"/>
      <c r="H49" s="99"/>
      <c r="I49" s="99"/>
      <c r="J49" s="99"/>
      <c r="K49" s="99"/>
      <c r="L49" s="99"/>
      <c r="M49" s="99"/>
      <c r="N49" s="1"/>
      <c r="O49" s="41"/>
      <c r="P49" s="37"/>
      <c r="Q49" s="37"/>
      <c r="R49" s="37"/>
      <c r="S49" s="37"/>
      <c r="T49" s="305"/>
    </row>
    <row r="50" spans="1:20" ht="15" customHeight="1">
      <c r="A50" s="285" t="s">
        <v>586</v>
      </c>
      <c r="B50" s="55" t="s">
        <v>155</v>
      </c>
      <c r="C50" s="34" t="s">
        <v>0</v>
      </c>
      <c r="D50" s="34"/>
      <c r="E50" s="1"/>
      <c r="F50" s="1"/>
      <c r="G50" s="184">
        <v>0</v>
      </c>
      <c r="H50" s="184">
        <v>0</v>
      </c>
      <c r="I50" s="184">
        <v>0</v>
      </c>
      <c r="J50" s="184">
        <v>0</v>
      </c>
      <c r="K50" s="184">
        <v>0</v>
      </c>
      <c r="L50" s="184">
        <v>0</v>
      </c>
      <c r="M50" s="184">
        <v>0</v>
      </c>
      <c r="N50" s="184">
        <v>0</v>
      </c>
      <c r="O50" s="41"/>
      <c r="P50" s="37"/>
      <c r="Q50" s="37"/>
      <c r="R50" s="37"/>
      <c r="S50" s="37"/>
      <c r="T50" s="305"/>
    </row>
    <row r="51" spans="1:20" ht="15" customHeight="1">
      <c r="A51" s="284" t="s">
        <v>188</v>
      </c>
      <c r="B51" s="45"/>
      <c r="C51" s="34"/>
      <c r="D51" s="34"/>
      <c r="E51" s="1"/>
      <c r="F51" s="1"/>
      <c r="G51" s="35"/>
      <c r="H51" s="35"/>
      <c r="I51" s="35"/>
      <c r="J51" s="35"/>
      <c r="K51" s="35"/>
      <c r="L51" s="35"/>
      <c r="M51" s="35"/>
      <c r="N51" s="35"/>
      <c r="O51" s="41"/>
      <c r="P51" s="37"/>
      <c r="Q51" s="37"/>
      <c r="R51" s="37"/>
      <c r="S51" s="37"/>
      <c r="T51" s="305"/>
    </row>
    <row r="52" spans="1:20" ht="15" customHeight="1">
      <c r="A52" s="280" t="s">
        <v>588</v>
      </c>
      <c r="B52" s="41" t="s">
        <v>237</v>
      </c>
      <c r="C52" s="34" t="s">
        <v>0</v>
      </c>
      <c r="D52" s="34"/>
      <c r="E52" s="1"/>
      <c r="F52" s="1"/>
      <c r="G52" s="184">
        <v>0</v>
      </c>
      <c r="H52" s="184">
        <v>0</v>
      </c>
      <c r="I52" s="184">
        <v>0</v>
      </c>
      <c r="J52" s="184">
        <v>0</v>
      </c>
      <c r="K52" s="184">
        <v>0</v>
      </c>
      <c r="L52" s="184">
        <v>0</v>
      </c>
      <c r="M52" s="184">
        <v>0</v>
      </c>
      <c r="N52" s="184">
        <v>0</v>
      </c>
      <c r="O52" s="41"/>
      <c r="P52" s="37"/>
      <c r="Q52" s="37"/>
      <c r="R52" s="37"/>
      <c r="S52" s="37"/>
      <c r="T52" s="305"/>
    </row>
    <row r="53" spans="1:20" ht="15" customHeight="1">
      <c r="A53" s="281" t="s">
        <v>291</v>
      </c>
      <c r="B53" s="41" t="s">
        <v>518</v>
      </c>
      <c r="C53" s="258" t="s">
        <v>0</v>
      </c>
      <c r="D53" s="34"/>
      <c r="E53" s="34"/>
      <c r="F53" s="45"/>
      <c r="G53" s="184">
        <v>0</v>
      </c>
      <c r="H53" s="184">
        <v>0</v>
      </c>
      <c r="I53" s="184">
        <v>0</v>
      </c>
      <c r="J53" s="184">
        <v>0</v>
      </c>
      <c r="K53" s="184">
        <v>0</v>
      </c>
      <c r="L53" s="184">
        <v>0</v>
      </c>
      <c r="M53" s="184">
        <v>0</v>
      </c>
      <c r="N53" s="184">
        <v>0</v>
      </c>
      <c r="O53" s="41"/>
      <c r="P53" s="37"/>
      <c r="Q53" s="37"/>
      <c r="R53" s="37"/>
      <c r="S53" s="37"/>
      <c r="T53" s="305"/>
    </row>
    <row r="54" spans="1:20" ht="15" customHeight="1">
      <c r="A54" s="281" t="s">
        <v>601</v>
      </c>
      <c r="B54" s="41" t="s">
        <v>154</v>
      </c>
      <c r="C54" s="258" t="s">
        <v>0</v>
      </c>
      <c r="D54" s="34"/>
      <c r="E54" s="34"/>
      <c r="F54" s="45"/>
      <c r="G54" s="184">
        <v>0</v>
      </c>
      <c r="H54" s="184">
        <v>0</v>
      </c>
      <c r="I54" s="184">
        <v>0</v>
      </c>
      <c r="J54" s="184">
        <v>0</v>
      </c>
      <c r="K54" s="184">
        <v>0</v>
      </c>
      <c r="L54" s="184">
        <v>0</v>
      </c>
      <c r="M54" s="184">
        <v>0</v>
      </c>
      <c r="N54" s="184">
        <v>0</v>
      </c>
      <c r="O54" s="41"/>
      <c r="P54" s="37"/>
      <c r="Q54" s="37"/>
      <c r="R54" s="37"/>
      <c r="S54" s="37"/>
      <c r="T54" s="305"/>
    </row>
    <row r="55" spans="1:20" ht="15" customHeight="1">
      <c r="A55" s="281"/>
      <c r="B55" s="41"/>
      <c r="C55" s="34"/>
      <c r="D55" s="34"/>
      <c r="E55" s="34"/>
      <c r="F55" s="34"/>
      <c r="G55" s="34"/>
      <c r="H55" s="34"/>
      <c r="I55" s="34"/>
      <c r="J55" s="34"/>
      <c r="K55" s="34"/>
      <c r="L55" s="34"/>
      <c r="M55" s="34"/>
      <c r="N55" s="34"/>
      <c r="O55" s="41"/>
      <c r="P55" s="37"/>
      <c r="Q55" s="37"/>
      <c r="R55" s="37"/>
      <c r="S55" s="37"/>
      <c r="T55" s="305"/>
    </row>
    <row r="56" spans="1:20" ht="15" customHeight="1">
      <c r="A56" s="286" t="s">
        <v>349</v>
      </c>
      <c r="B56" s="45" t="s">
        <v>1</v>
      </c>
      <c r="C56" s="34" t="s">
        <v>616</v>
      </c>
      <c r="D56" s="34"/>
      <c r="E56" s="34"/>
      <c r="F56" s="34"/>
      <c r="G56" s="102" t="s">
        <v>350</v>
      </c>
      <c r="H56" s="102" t="s">
        <v>350</v>
      </c>
      <c r="I56" s="102" t="s">
        <v>350</v>
      </c>
      <c r="J56" s="102" t="s">
        <v>350</v>
      </c>
      <c r="K56" s="102" t="s">
        <v>350</v>
      </c>
      <c r="L56" s="102" t="s">
        <v>350</v>
      </c>
      <c r="M56" s="102" t="s">
        <v>350</v>
      </c>
      <c r="N56" s="102" t="s">
        <v>350</v>
      </c>
      <c r="O56" s="41"/>
      <c r="P56" s="37"/>
      <c r="Q56" s="37"/>
      <c r="R56" s="37"/>
      <c r="S56" s="37"/>
      <c r="T56" s="305"/>
    </row>
    <row r="57" spans="1:20" ht="15" customHeight="1">
      <c r="A57" s="287" t="s">
        <v>600</v>
      </c>
      <c r="B57" s="45"/>
      <c r="C57" s="34"/>
      <c r="D57" s="34"/>
      <c r="E57" s="34"/>
      <c r="F57" s="34"/>
      <c r="G57" s="34"/>
      <c r="H57" s="34"/>
      <c r="I57" s="34"/>
      <c r="J57" s="34"/>
      <c r="K57" s="34"/>
      <c r="L57" s="34"/>
      <c r="M57" s="34"/>
      <c r="N57" s="34"/>
      <c r="O57" s="41"/>
      <c r="P57" s="37"/>
      <c r="Q57" s="37"/>
      <c r="R57" s="37"/>
      <c r="S57" s="37"/>
      <c r="T57" s="305"/>
    </row>
    <row r="58" spans="1:20" ht="15" customHeight="1">
      <c r="A58" s="288" t="s">
        <v>189</v>
      </c>
      <c r="B58" s="55" t="s">
        <v>191</v>
      </c>
      <c r="C58" s="258" t="s">
        <v>0</v>
      </c>
      <c r="D58" s="34"/>
      <c r="E58" s="34"/>
      <c r="F58" s="184">
        <v>0</v>
      </c>
      <c r="G58" s="184">
        <v>0</v>
      </c>
      <c r="H58" s="184">
        <v>0</v>
      </c>
      <c r="I58" s="184">
        <v>0</v>
      </c>
      <c r="J58" s="184">
        <v>0</v>
      </c>
      <c r="K58" s="184">
        <v>0</v>
      </c>
      <c r="L58" s="184">
        <v>0</v>
      </c>
      <c r="M58" s="184">
        <v>0</v>
      </c>
      <c r="N58" s="184">
        <v>0</v>
      </c>
      <c r="O58" s="41"/>
      <c r="P58" s="37"/>
      <c r="Q58" s="37"/>
      <c r="R58" s="37"/>
      <c r="S58" s="37"/>
      <c r="T58" s="305"/>
    </row>
    <row r="59" spans="1:20" ht="15" customHeight="1">
      <c r="A59" s="288" t="s">
        <v>190</v>
      </c>
      <c r="B59" s="55" t="s">
        <v>192</v>
      </c>
      <c r="C59" s="258" t="s">
        <v>0</v>
      </c>
      <c r="D59" s="34"/>
      <c r="E59" s="34"/>
      <c r="F59" s="184">
        <v>0</v>
      </c>
      <c r="G59" s="184">
        <v>0</v>
      </c>
      <c r="H59" s="184">
        <v>0</v>
      </c>
      <c r="I59" s="184">
        <v>0</v>
      </c>
      <c r="J59" s="184">
        <v>0</v>
      </c>
      <c r="K59" s="184">
        <v>0</v>
      </c>
      <c r="L59" s="184">
        <v>0</v>
      </c>
      <c r="M59" s="184">
        <v>0</v>
      </c>
      <c r="N59" s="184">
        <v>0</v>
      </c>
      <c r="O59" s="41"/>
      <c r="P59" s="37"/>
      <c r="Q59" s="37"/>
      <c r="R59" s="37"/>
      <c r="S59" s="37"/>
      <c r="T59" s="305"/>
    </row>
    <row r="60" spans="1:20" ht="15" customHeight="1">
      <c r="A60" s="288"/>
      <c r="B60" s="45"/>
      <c r="C60" s="34"/>
      <c r="D60" s="34"/>
      <c r="E60" s="34"/>
      <c r="F60" s="35"/>
      <c r="G60" s="35"/>
      <c r="H60" s="35"/>
      <c r="I60" s="35"/>
      <c r="J60" s="35"/>
      <c r="K60" s="35"/>
      <c r="L60" s="35"/>
      <c r="M60" s="35"/>
      <c r="N60" s="35"/>
      <c r="O60" s="41"/>
      <c r="P60" s="37"/>
      <c r="Q60" s="37"/>
      <c r="R60" s="37"/>
      <c r="S60" s="37"/>
      <c r="T60" s="305"/>
    </row>
    <row r="61" spans="1:20" ht="15" customHeight="1">
      <c r="A61" s="284" t="s">
        <v>59</v>
      </c>
      <c r="B61" s="45"/>
      <c r="C61" s="34"/>
      <c r="D61" s="34"/>
      <c r="E61" s="34"/>
      <c r="F61" s="35"/>
      <c r="G61" s="35"/>
      <c r="H61" s="35"/>
      <c r="I61" s="35"/>
      <c r="J61" s="35"/>
      <c r="K61" s="35"/>
      <c r="L61" s="35"/>
      <c r="M61" s="35"/>
      <c r="N61" s="35"/>
      <c r="O61" s="41"/>
      <c r="P61" s="37"/>
      <c r="Q61" s="37"/>
      <c r="R61" s="37"/>
      <c r="S61" s="37"/>
      <c r="T61" s="305"/>
    </row>
    <row r="62" spans="1:20" ht="15" customHeight="1">
      <c r="A62" s="281" t="s">
        <v>270</v>
      </c>
      <c r="B62" s="41" t="s">
        <v>80</v>
      </c>
      <c r="C62" s="258" t="s">
        <v>0</v>
      </c>
      <c r="D62" s="34"/>
      <c r="E62" s="35"/>
      <c r="F62" s="35"/>
      <c r="G62" s="184">
        <v>0</v>
      </c>
      <c r="H62" s="184">
        <v>0</v>
      </c>
      <c r="I62" s="184">
        <v>0</v>
      </c>
      <c r="J62" s="184">
        <v>0</v>
      </c>
      <c r="K62" s="184">
        <v>0</v>
      </c>
      <c r="L62" s="184">
        <v>0</v>
      </c>
      <c r="M62" s="184">
        <v>0</v>
      </c>
      <c r="N62" s="184">
        <v>0</v>
      </c>
      <c r="O62" s="41"/>
      <c r="P62" s="37"/>
      <c r="Q62" s="37"/>
      <c r="R62" s="37"/>
      <c r="S62" s="37"/>
      <c r="T62" s="305"/>
    </row>
    <row r="63" spans="1:20" ht="15" customHeight="1">
      <c r="A63" s="281" t="s">
        <v>326</v>
      </c>
      <c r="B63" s="41" t="s">
        <v>81</v>
      </c>
      <c r="C63" s="258" t="s">
        <v>0</v>
      </c>
      <c r="D63" s="34"/>
      <c r="E63" s="35"/>
      <c r="F63" s="35"/>
      <c r="G63" s="184">
        <v>0</v>
      </c>
      <c r="H63" s="184">
        <v>0</v>
      </c>
      <c r="I63" s="184">
        <v>0</v>
      </c>
      <c r="J63" s="184">
        <v>0</v>
      </c>
      <c r="K63" s="184">
        <v>0</v>
      </c>
      <c r="L63" s="184">
        <v>0</v>
      </c>
      <c r="M63" s="184">
        <v>0</v>
      </c>
      <c r="N63" s="184">
        <v>0</v>
      </c>
      <c r="O63" s="41"/>
      <c r="P63" s="37"/>
      <c r="Q63" s="37"/>
      <c r="R63" s="37"/>
      <c r="S63" s="37"/>
      <c r="T63" s="305"/>
    </row>
    <row r="64" spans="1:20" ht="15" customHeight="1">
      <c r="A64" s="280" t="s">
        <v>342</v>
      </c>
      <c r="B64" s="41" t="s">
        <v>286</v>
      </c>
      <c r="C64" s="258" t="s">
        <v>0</v>
      </c>
      <c r="D64" s="34"/>
      <c r="E64" s="35"/>
      <c r="F64" s="35"/>
      <c r="G64" s="184">
        <v>0</v>
      </c>
      <c r="H64" s="184">
        <v>0</v>
      </c>
      <c r="I64" s="184">
        <v>0</v>
      </c>
      <c r="J64" s="184">
        <v>0</v>
      </c>
      <c r="K64" s="184">
        <v>0</v>
      </c>
      <c r="L64" s="184">
        <v>0</v>
      </c>
      <c r="M64" s="184">
        <v>0</v>
      </c>
      <c r="N64" s="184">
        <v>0</v>
      </c>
      <c r="O64" s="41"/>
      <c r="P64" s="37"/>
      <c r="Q64" s="37"/>
      <c r="R64" s="37"/>
      <c r="S64" s="37"/>
      <c r="T64" s="305"/>
    </row>
    <row r="65" spans="1:20" ht="15" customHeight="1">
      <c r="A65" s="280" t="s">
        <v>341</v>
      </c>
      <c r="B65" s="41" t="s">
        <v>287</v>
      </c>
      <c r="C65" s="258" t="s">
        <v>0</v>
      </c>
      <c r="D65" s="34"/>
      <c r="E65" s="35"/>
      <c r="F65" s="35"/>
      <c r="G65" s="184">
        <v>0</v>
      </c>
      <c r="H65" s="184">
        <v>0</v>
      </c>
      <c r="I65" s="184">
        <v>0</v>
      </c>
      <c r="J65" s="184">
        <v>0</v>
      </c>
      <c r="K65" s="184">
        <v>0</v>
      </c>
      <c r="L65" s="184">
        <v>0</v>
      </c>
      <c r="M65" s="184">
        <v>0</v>
      </c>
      <c r="N65" s="184">
        <v>0</v>
      </c>
      <c r="O65" s="41"/>
      <c r="P65" s="37"/>
      <c r="Q65" s="37"/>
      <c r="R65" s="37"/>
      <c r="S65" s="37"/>
      <c r="T65" s="305"/>
    </row>
    <row r="66" spans="1:20" ht="15" customHeight="1">
      <c r="A66" s="288"/>
      <c r="B66" s="45"/>
      <c r="C66" s="34"/>
      <c r="D66" s="34"/>
      <c r="E66" s="35"/>
      <c r="F66" s="35"/>
      <c r="G66" s="35"/>
      <c r="H66" s="35"/>
      <c r="I66" s="35"/>
      <c r="J66" s="35"/>
      <c r="K66" s="35"/>
      <c r="L66" s="35"/>
      <c r="M66" s="35"/>
      <c r="N66" s="35"/>
      <c r="O66" s="41"/>
      <c r="P66" s="37"/>
      <c r="Q66" s="37"/>
      <c r="R66" s="37"/>
      <c r="S66" s="37"/>
      <c r="T66" s="305"/>
    </row>
    <row r="67" spans="1:20" ht="15" customHeight="1">
      <c r="A67" s="281" t="s">
        <v>331</v>
      </c>
      <c r="B67" s="41" t="s">
        <v>285</v>
      </c>
      <c r="C67" s="258" t="s">
        <v>621</v>
      </c>
      <c r="D67" s="34"/>
      <c r="E67" s="35"/>
      <c r="F67" s="35"/>
      <c r="G67" s="35"/>
      <c r="H67" s="35"/>
      <c r="I67" s="35"/>
      <c r="J67" s="35"/>
      <c r="K67" s="35"/>
      <c r="L67" s="35"/>
      <c r="M67" s="35"/>
      <c r="N67" s="35"/>
      <c r="O67" s="41"/>
      <c r="P67" s="37"/>
      <c r="Q67" s="37"/>
      <c r="R67" s="37"/>
      <c r="S67" s="37"/>
      <c r="T67" s="305"/>
    </row>
    <row r="68" spans="1:20" ht="15" customHeight="1">
      <c r="A68" s="289" t="s">
        <v>74</v>
      </c>
      <c r="B68" s="47"/>
      <c r="C68" s="47"/>
      <c r="D68" s="47"/>
      <c r="E68" s="35"/>
      <c r="F68" s="35"/>
      <c r="G68" s="257"/>
      <c r="H68" s="257"/>
      <c r="I68" s="257"/>
      <c r="J68" s="257"/>
      <c r="K68" s="257"/>
      <c r="L68" s="257"/>
      <c r="M68" s="257"/>
      <c r="N68" s="257"/>
      <c r="O68" s="41"/>
      <c r="P68" s="37"/>
      <c r="Q68" s="37"/>
      <c r="R68" s="37"/>
      <c r="S68" s="37"/>
      <c r="T68" s="305"/>
    </row>
    <row r="69" spans="1:20" ht="15" customHeight="1">
      <c r="A69" s="290" t="s">
        <v>351</v>
      </c>
      <c r="B69" s="47" t="s">
        <v>553</v>
      </c>
      <c r="C69" s="52"/>
      <c r="D69" s="52"/>
      <c r="E69" s="35"/>
      <c r="F69" s="35"/>
      <c r="G69" s="184">
        <v>0</v>
      </c>
      <c r="H69" s="184">
        <v>0</v>
      </c>
      <c r="I69" s="184">
        <v>0</v>
      </c>
      <c r="J69" s="184">
        <v>0</v>
      </c>
      <c r="K69" s="184">
        <v>0</v>
      </c>
      <c r="L69" s="184">
        <v>0</v>
      </c>
      <c r="M69" s="184">
        <v>0</v>
      </c>
      <c r="N69" s="184">
        <v>0</v>
      </c>
      <c r="O69" s="41"/>
      <c r="P69" s="37"/>
      <c r="Q69" s="37"/>
      <c r="R69" s="37"/>
      <c r="S69" s="37"/>
      <c r="T69" s="305"/>
    </row>
    <row r="70" spans="1:20" ht="15" customHeight="1">
      <c r="A70" s="290" t="s">
        <v>352</v>
      </c>
      <c r="B70" s="47" t="s">
        <v>553</v>
      </c>
      <c r="C70" s="52"/>
      <c r="D70" s="52"/>
      <c r="E70" s="35"/>
      <c r="F70" s="35"/>
      <c r="G70" s="184">
        <v>0</v>
      </c>
      <c r="H70" s="184">
        <v>0</v>
      </c>
      <c r="I70" s="184">
        <v>0</v>
      </c>
      <c r="J70" s="184">
        <v>0</v>
      </c>
      <c r="K70" s="184">
        <v>0</v>
      </c>
      <c r="L70" s="184">
        <v>0</v>
      </c>
      <c r="M70" s="184">
        <v>0</v>
      </c>
      <c r="N70" s="184">
        <v>0</v>
      </c>
      <c r="O70" s="41"/>
      <c r="P70" s="37"/>
      <c r="Q70" s="37"/>
      <c r="R70" s="37"/>
      <c r="S70" s="37"/>
      <c r="T70" s="305"/>
    </row>
    <row r="71" spans="1:20" ht="15" customHeight="1">
      <c r="A71" s="290" t="s">
        <v>353</v>
      </c>
      <c r="B71" s="47" t="s">
        <v>553</v>
      </c>
      <c r="C71" s="52"/>
      <c r="D71" s="52"/>
      <c r="E71" s="35"/>
      <c r="F71" s="35"/>
      <c r="G71" s="184">
        <v>0</v>
      </c>
      <c r="H71" s="184">
        <v>0</v>
      </c>
      <c r="I71" s="184">
        <v>0</v>
      </c>
      <c r="J71" s="184">
        <v>0</v>
      </c>
      <c r="K71" s="184">
        <v>0</v>
      </c>
      <c r="L71" s="184">
        <v>0</v>
      </c>
      <c r="M71" s="184">
        <v>0</v>
      </c>
      <c r="N71" s="184">
        <v>0</v>
      </c>
      <c r="O71" s="41"/>
      <c r="P71" s="37"/>
      <c r="Q71" s="37"/>
      <c r="R71" s="37"/>
      <c r="S71" s="37"/>
      <c r="T71" s="305"/>
    </row>
    <row r="72" spans="1:20" ht="15" customHeight="1">
      <c r="A72" s="290" t="s">
        <v>354</v>
      </c>
      <c r="B72" s="47" t="s">
        <v>553</v>
      </c>
      <c r="C72" s="52"/>
      <c r="D72" s="52"/>
      <c r="E72" s="35"/>
      <c r="F72" s="35"/>
      <c r="G72" s="18"/>
      <c r="H72" s="18"/>
      <c r="I72" s="18"/>
      <c r="J72" s="18"/>
      <c r="K72" s="18"/>
      <c r="L72" s="18"/>
      <c r="M72" s="18"/>
      <c r="N72" s="18"/>
      <c r="O72" s="41"/>
      <c r="P72" s="37"/>
      <c r="Q72" s="37"/>
      <c r="R72" s="37"/>
      <c r="S72" s="37"/>
      <c r="T72" s="305"/>
    </row>
    <row r="73" spans="1:20" ht="15" customHeight="1">
      <c r="A73" s="288" t="s">
        <v>355</v>
      </c>
      <c r="B73" s="47" t="s">
        <v>555</v>
      </c>
      <c r="C73" s="52"/>
      <c r="D73" s="52"/>
      <c r="E73" s="35"/>
      <c r="F73" s="35"/>
      <c r="G73" s="18"/>
      <c r="H73" s="18"/>
      <c r="I73" s="18"/>
      <c r="J73" s="18"/>
      <c r="K73" s="18"/>
      <c r="L73" s="18"/>
      <c r="M73" s="18"/>
      <c r="N73" s="18"/>
      <c r="O73" s="41"/>
      <c r="P73" s="37"/>
      <c r="Q73" s="37"/>
      <c r="R73" s="37"/>
      <c r="S73" s="37"/>
      <c r="T73" s="305"/>
    </row>
    <row r="74" spans="1:20" ht="15" customHeight="1">
      <c r="A74" s="288" t="s">
        <v>356</v>
      </c>
      <c r="B74" s="47" t="s">
        <v>555</v>
      </c>
      <c r="C74" s="52"/>
      <c r="D74" s="52"/>
      <c r="E74" s="35"/>
      <c r="F74" s="35"/>
      <c r="G74" s="18"/>
      <c r="H74" s="18"/>
      <c r="I74" s="18"/>
      <c r="J74" s="18"/>
      <c r="K74" s="18"/>
      <c r="L74" s="18"/>
      <c r="M74" s="18"/>
      <c r="N74" s="18"/>
      <c r="O74" s="41"/>
      <c r="P74" s="37"/>
      <c r="Q74" s="37"/>
      <c r="R74" s="37"/>
      <c r="S74" s="37"/>
      <c r="T74" s="305"/>
    </row>
    <row r="75" spans="1:20" ht="15" customHeight="1">
      <c r="A75" s="288" t="s">
        <v>357</v>
      </c>
      <c r="B75" s="47" t="s">
        <v>556</v>
      </c>
      <c r="C75" s="52"/>
      <c r="D75" s="52"/>
      <c r="E75" s="35"/>
      <c r="F75" s="35"/>
      <c r="G75" s="18"/>
      <c r="H75" s="18"/>
      <c r="I75" s="18"/>
      <c r="J75" s="18"/>
      <c r="K75" s="18"/>
      <c r="L75" s="18"/>
      <c r="M75" s="18"/>
      <c r="N75" s="18"/>
      <c r="O75" s="41"/>
      <c r="P75" s="37"/>
      <c r="Q75" s="37"/>
      <c r="R75" s="37"/>
      <c r="S75" s="37"/>
      <c r="T75" s="305"/>
    </row>
    <row r="76" spans="1:20" ht="15" customHeight="1">
      <c r="A76" s="288" t="s">
        <v>358</v>
      </c>
      <c r="B76" s="47" t="s">
        <v>557</v>
      </c>
      <c r="C76" s="52"/>
      <c r="D76" s="52"/>
      <c r="E76" s="35"/>
      <c r="F76" s="35"/>
      <c r="G76" s="18"/>
      <c r="H76" s="18"/>
      <c r="I76" s="18"/>
      <c r="J76" s="18"/>
      <c r="K76" s="18"/>
      <c r="L76" s="18"/>
      <c r="M76" s="18"/>
      <c r="N76" s="18"/>
      <c r="O76" s="41"/>
      <c r="P76" s="37"/>
      <c r="Q76" s="37"/>
      <c r="R76" s="37"/>
      <c r="S76" s="37"/>
      <c r="T76" s="305"/>
    </row>
    <row r="77" spans="1:20" ht="15" customHeight="1">
      <c r="A77" s="288" t="s">
        <v>359</v>
      </c>
      <c r="B77" s="47" t="s">
        <v>557</v>
      </c>
      <c r="C77" s="52"/>
      <c r="D77" s="52"/>
      <c r="E77" s="35"/>
      <c r="F77" s="35"/>
      <c r="G77" s="18"/>
      <c r="H77" s="18"/>
      <c r="I77" s="18"/>
      <c r="J77" s="18"/>
      <c r="K77" s="18"/>
      <c r="L77" s="18"/>
      <c r="M77" s="18"/>
      <c r="N77" s="18"/>
      <c r="O77" s="41"/>
      <c r="P77" s="37"/>
      <c r="Q77" s="37"/>
      <c r="R77" s="37"/>
      <c r="S77" s="37"/>
      <c r="T77" s="305"/>
    </row>
    <row r="78" spans="1:20" ht="15" customHeight="1">
      <c r="A78" s="288" t="s">
        <v>360</v>
      </c>
      <c r="B78" s="47" t="s">
        <v>557</v>
      </c>
      <c r="C78" s="52"/>
      <c r="D78" s="52"/>
      <c r="E78" s="35"/>
      <c r="F78" s="35"/>
      <c r="G78" s="18"/>
      <c r="H78" s="18"/>
      <c r="I78" s="18"/>
      <c r="J78" s="18"/>
      <c r="K78" s="18"/>
      <c r="L78" s="18"/>
      <c r="M78" s="18"/>
      <c r="N78" s="18"/>
      <c r="O78" s="41"/>
      <c r="P78" s="37"/>
      <c r="Q78" s="37"/>
      <c r="R78" s="37"/>
      <c r="S78" s="37"/>
      <c r="T78" s="305"/>
    </row>
    <row r="79" spans="1:20" ht="15" customHeight="1">
      <c r="A79" s="288" t="s">
        <v>361</v>
      </c>
      <c r="B79" s="47" t="s">
        <v>558</v>
      </c>
      <c r="C79" s="52"/>
      <c r="D79" s="52"/>
      <c r="E79" s="35"/>
      <c r="F79" s="35"/>
      <c r="G79" s="18"/>
      <c r="H79" s="18"/>
      <c r="I79" s="18"/>
      <c r="J79" s="18"/>
      <c r="K79" s="18"/>
      <c r="L79" s="18"/>
      <c r="M79" s="18"/>
      <c r="N79" s="18"/>
      <c r="O79" s="41"/>
      <c r="P79" s="37"/>
      <c r="Q79" s="37"/>
      <c r="R79" s="37"/>
      <c r="S79" s="37"/>
      <c r="T79" s="305"/>
    </row>
    <row r="80" spans="1:20" ht="15" customHeight="1">
      <c r="A80" s="288" t="s">
        <v>362</v>
      </c>
      <c r="B80" s="47" t="s">
        <v>558</v>
      </c>
      <c r="C80" s="52"/>
      <c r="D80" s="52"/>
      <c r="E80" s="35"/>
      <c r="F80" s="35"/>
      <c r="G80" s="18"/>
      <c r="H80" s="18"/>
      <c r="I80" s="18"/>
      <c r="J80" s="18"/>
      <c r="K80" s="18"/>
      <c r="L80" s="18"/>
      <c r="M80" s="18"/>
      <c r="N80" s="18"/>
      <c r="O80" s="41"/>
      <c r="P80" s="37"/>
      <c r="Q80" s="37"/>
      <c r="R80" s="37"/>
      <c r="S80" s="37"/>
      <c r="T80" s="305"/>
    </row>
    <row r="81" spans="1:20" ht="15" customHeight="1">
      <c r="A81" s="288" t="s">
        <v>363</v>
      </c>
      <c r="B81" s="47" t="s">
        <v>559</v>
      </c>
      <c r="C81" s="52"/>
      <c r="D81" s="52"/>
      <c r="E81" s="35"/>
      <c r="F81" s="35"/>
      <c r="G81" s="18"/>
      <c r="H81" s="18"/>
      <c r="I81" s="18"/>
      <c r="J81" s="18"/>
      <c r="K81" s="18"/>
      <c r="L81" s="18"/>
      <c r="M81" s="18"/>
      <c r="N81" s="18"/>
      <c r="O81" s="41"/>
      <c r="P81" s="37"/>
      <c r="Q81" s="37"/>
      <c r="R81" s="37"/>
      <c r="S81" s="37"/>
      <c r="T81" s="305"/>
    </row>
    <row r="82" spans="1:20" ht="15" customHeight="1">
      <c r="A82" s="288" t="s">
        <v>364</v>
      </c>
      <c r="B82" s="47" t="s">
        <v>559</v>
      </c>
      <c r="C82" s="52"/>
      <c r="D82" s="52"/>
      <c r="E82" s="35"/>
      <c r="F82" s="35"/>
      <c r="G82" s="18"/>
      <c r="H82" s="18"/>
      <c r="I82" s="18"/>
      <c r="J82" s="18"/>
      <c r="K82" s="18"/>
      <c r="L82" s="18"/>
      <c r="M82" s="18"/>
      <c r="N82" s="18"/>
      <c r="O82" s="41"/>
      <c r="P82" s="37"/>
      <c r="Q82" s="37"/>
      <c r="R82" s="37"/>
      <c r="S82" s="37"/>
      <c r="T82" s="305"/>
    </row>
    <row r="83" spans="1:20" ht="15" customHeight="1">
      <c r="A83" s="288" t="s">
        <v>365</v>
      </c>
      <c r="B83" s="47" t="s">
        <v>559</v>
      </c>
      <c r="C83" s="52"/>
      <c r="D83" s="52"/>
      <c r="E83" s="35"/>
      <c r="F83" s="35"/>
      <c r="G83" s="18"/>
      <c r="H83" s="18"/>
      <c r="I83" s="18"/>
      <c r="J83" s="18"/>
      <c r="K83" s="18"/>
      <c r="L83" s="18"/>
      <c r="M83" s="18"/>
      <c r="N83" s="18"/>
      <c r="O83" s="41"/>
      <c r="P83" s="37"/>
      <c r="Q83" s="37"/>
      <c r="R83" s="37"/>
      <c r="S83" s="37"/>
      <c r="T83" s="305"/>
    </row>
    <row r="84" spans="1:20" ht="15" customHeight="1">
      <c r="A84" s="288" t="s">
        <v>366</v>
      </c>
      <c r="B84" s="47" t="s">
        <v>559</v>
      </c>
      <c r="C84" s="52"/>
      <c r="D84" s="52"/>
      <c r="E84" s="35"/>
      <c r="F84" s="35"/>
      <c r="G84" s="18"/>
      <c r="H84" s="18"/>
      <c r="I84" s="18"/>
      <c r="J84" s="18"/>
      <c r="K84" s="18"/>
      <c r="L84" s="18"/>
      <c r="M84" s="18"/>
      <c r="N84" s="18"/>
      <c r="O84" s="41"/>
      <c r="P84" s="37"/>
      <c r="Q84" s="37"/>
      <c r="R84" s="37"/>
      <c r="S84" s="37"/>
      <c r="T84" s="305"/>
    </row>
    <row r="85" spans="1:20" ht="15" customHeight="1">
      <c r="A85" s="288" t="s">
        <v>367</v>
      </c>
      <c r="B85" s="47" t="s">
        <v>559</v>
      </c>
      <c r="C85" s="52"/>
      <c r="D85" s="52"/>
      <c r="E85" s="35"/>
      <c r="F85" s="35"/>
      <c r="G85" s="18"/>
      <c r="H85" s="18"/>
      <c r="I85" s="18"/>
      <c r="J85" s="18"/>
      <c r="K85" s="18"/>
      <c r="L85" s="18"/>
      <c r="M85" s="18"/>
      <c r="N85" s="18"/>
      <c r="O85" s="41"/>
      <c r="P85" s="37"/>
      <c r="Q85" s="37"/>
      <c r="R85" s="37"/>
      <c r="S85" s="37"/>
      <c r="T85" s="305"/>
    </row>
    <row r="86" spans="1:20" ht="15" customHeight="1">
      <c r="A86" s="288" t="s">
        <v>368</v>
      </c>
      <c r="B86" s="47" t="s">
        <v>560</v>
      </c>
      <c r="C86" s="52"/>
      <c r="D86" s="52"/>
      <c r="E86" s="35"/>
      <c r="F86" s="35"/>
      <c r="G86" s="18"/>
      <c r="H86" s="18"/>
      <c r="I86" s="18"/>
      <c r="J86" s="18"/>
      <c r="K86" s="18"/>
      <c r="L86" s="18"/>
      <c r="M86" s="18"/>
      <c r="N86" s="18"/>
      <c r="O86" s="41"/>
      <c r="P86" s="37"/>
      <c r="Q86" s="37"/>
      <c r="R86" s="37"/>
      <c r="S86" s="37"/>
      <c r="T86" s="305"/>
    </row>
    <row r="87" spans="1:20" ht="15" customHeight="1">
      <c r="A87" s="288" t="s">
        <v>369</v>
      </c>
      <c r="B87" s="47" t="s">
        <v>560</v>
      </c>
      <c r="C87" s="52"/>
      <c r="D87" s="52"/>
      <c r="E87" s="35"/>
      <c r="F87" s="35"/>
      <c r="G87" s="18"/>
      <c r="H87" s="18"/>
      <c r="I87" s="18"/>
      <c r="J87" s="18"/>
      <c r="K87" s="18"/>
      <c r="L87" s="18"/>
      <c r="M87" s="18"/>
      <c r="N87" s="18"/>
      <c r="O87" s="41"/>
      <c r="P87" s="37"/>
      <c r="Q87" s="37"/>
      <c r="R87" s="37"/>
      <c r="S87" s="37"/>
      <c r="T87" s="305"/>
    </row>
    <row r="88" spans="1:20" ht="15" customHeight="1">
      <c r="A88" s="288" t="s">
        <v>370</v>
      </c>
      <c r="B88" s="47" t="s">
        <v>560</v>
      </c>
      <c r="C88" s="52"/>
      <c r="D88" s="52"/>
      <c r="E88" s="35"/>
      <c r="F88" s="35"/>
      <c r="G88" s="18"/>
      <c r="H88" s="18"/>
      <c r="I88" s="18"/>
      <c r="J88" s="18"/>
      <c r="K88" s="18"/>
      <c r="L88" s="18"/>
      <c r="M88" s="18"/>
      <c r="N88" s="18"/>
      <c r="O88" s="41"/>
      <c r="P88" s="37"/>
      <c r="Q88" s="37"/>
      <c r="R88" s="37"/>
      <c r="S88" s="37"/>
      <c r="T88" s="305"/>
    </row>
    <row r="89" spans="1:20" ht="15" customHeight="1">
      <c r="A89" s="288" t="s">
        <v>371</v>
      </c>
      <c r="B89" s="47" t="s">
        <v>560</v>
      </c>
      <c r="C89" s="52"/>
      <c r="D89" s="52"/>
      <c r="E89" s="35"/>
      <c r="F89" s="35"/>
      <c r="G89" s="18"/>
      <c r="H89" s="18"/>
      <c r="I89" s="18"/>
      <c r="J89" s="18"/>
      <c r="K89" s="18"/>
      <c r="L89" s="18"/>
      <c r="M89" s="18"/>
      <c r="N89" s="18"/>
      <c r="O89" s="41"/>
      <c r="P89" s="37"/>
      <c r="Q89" s="37"/>
      <c r="R89" s="37"/>
      <c r="S89" s="37"/>
      <c r="T89" s="305"/>
    </row>
    <row r="90" spans="1:20" ht="15" customHeight="1">
      <c r="A90" s="288" t="s">
        <v>372</v>
      </c>
      <c r="B90" s="47" t="s">
        <v>561</v>
      </c>
      <c r="C90" s="52"/>
      <c r="D90" s="52"/>
      <c r="E90" s="35"/>
      <c r="F90" s="35"/>
      <c r="G90" s="18"/>
      <c r="H90" s="18"/>
      <c r="I90" s="18"/>
      <c r="J90" s="18"/>
      <c r="K90" s="18"/>
      <c r="L90" s="18"/>
      <c r="M90" s="18"/>
      <c r="N90" s="18"/>
      <c r="O90" s="41"/>
      <c r="P90" s="37"/>
      <c r="Q90" s="37"/>
      <c r="R90" s="37"/>
      <c r="S90" s="37"/>
      <c r="T90" s="305"/>
    </row>
    <row r="91" spans="1:20" ht="15" customHeight="1">
      <c r="A91" s="288" t="s">
        <v>373</v>
      </c>
      <c r="B91" s="47" t="s">
        <v>561</v>
      </c>
      <c r="C91" s="52"/>
      <c r="D91" s="52"/>
      <c r="E91" s="35"/>
      <c r="F91" s="35"/>
      <c r="G91" s="18"/>
      <c r="H91" s="18"/>
      <c r="I91" s="18"/>
      <c r="J91" s="18"/>
      <c r="K91" s="18"/>
      <c r="L91" s="18"/>
      <c r="M91" s="18"/>
      <c r="N91" s="18"/>
      <c r="O91" s="41"/>
      <c r="P91" s="37"/>
      <c r="Q91" s="37"/>
      <c r="R91" s="37"/>
      <c r="S91" s="37"/>
      <c r="T91" s="305"/>
    </row>
    <row r="92" spans="1:20" ht="15" customHeight="1">
      <c r="A92" s="289" t="s">
        <v>75</v>
      </c>
      <c r="B92" s="131"/>
      <c r="C92" s="131"/>
      <c r="D92" s="131"/>
      <c r="E92" s="35"/>
      <c r="F92" s="35"/>
      <c r="G92" s="131"/>
      <c r="H92" s="131"/>
      <c r="I92" s="131"/>
      <c r="J92" s="131"/>
      <c r="K92" s="131"/>
      <c r="L92" s="131"/>
      <c r="M92" s="131"/>
      <c r="N92" s="131"/>
      <c r="O92" s="41"/>
      <c r="P92" s="37"/>
      <c r="Q92" s="37"/>
      <c r="R92" s="37"/>
      <c r="S92" s="37"/>
      <c r="T92" s="305"/>
    </row>
    <row r="93" spans="1:20" ht="15" customHeight="1">
      <c r="A93" s="288" t="s">
        <v>374</v>
      </c>
      <c r="B93" s="131" t="s">
        <v>562</v>
      </c>
      <c r="C93" s="52"/>
      <c r="D93" s="52"/>
      <c r="E93" s="35"/>
      <c r="F93" s="35"/>
      <c r="G93" s="18"/>
      <c r="H93" s="18"/>
      <c r="I93" s="18"/>
      <c r="J93" s="18"/>
      <c r="K93" s="18"/>
      <c r="L93" s="18"/>
      <c r="M93" s="18"/>
      <c r="N93" s="18"/>
      <c r="O93" s="41"/>
      <c r="P93" s="37"/>
      <c r="Q93" s="37"/>
      <c r="R93" s="37"/>
      <c r="S93" s="37"/>
      <c r="T93" s="305"/>
    </row>
    <row r="94" spans="1:20" ht="15" customHeight="1">
      <c r="A94" s="288" t="s">
        <v>375</v>
      </c>
      <c r="B94" s="131" t="s">
        <v>563</v>
      </c>
      <c r="C94" s="52"/>
      <c r="D94" s="52"/>
      <c r="E94" s="35"/>
      <c r="F94" s="35"/>
      <c r="G94" s="18"/>
      <c r="H94" s="18"/>
      <c r="I94" s="18"/>
      <c r="J94" s="18"/>
      <c r="K94" s="18"/>
      <c r="L94" s="18"/>
      <c r="M94" s="18"/>
      <c r="N94" s="18"/>
      <c r="O94" s="41"/>
      <c r="P94" s="37"/>
      <c r="Q94" s="37"/>
      <c r="R94" s="37"/>
      <c r="S94" s="37"/>
      <c r="T94" s="305"/>
    </row>
    <row r="95" spans="1:20" ht="15" customHeight="1">
      <c r="A95" s="288" t="s">
        <v>376</v>
      </c>
      <c r="B95" s="131" t="s">
        <v>563</v>
      </c>
      <c r="C95" s="52"/>
      <c r="D95" s="52"/>
      <c r="E95" s="35"/>
      <c r="F95" s="35"/>
      <c r="G95" s="18"/>
      <c r="H95" s="18"/>
      <c r="I95" s="18"/>
      <c r="J95" s="18"/>
      <c r="K95" s="18"/>
      <c r="L95" s="18"/>
      <c r="M95" s="18"/>
      <c r="N95" s="18"/>
      <c r="O95" s="41"/>
      <c r="P95" s="37"/>
      <c r="Q95" s="37"/>
      <c r="R95" s="37"/>
      <c r="S95" s="37"/>
      <c r="T95" s="305"/>
    </row>
    <row r="96" spans="1:20" ht="15" customHeight="1">
      <c r="A96" s="288" t="s">
        <v>377</v>
      </c>
      <c r="B96" s="131" t="s">
        <v>564</v>
      </c>
      <c r="C96" s="52"/>
      <c r="D96" s="52"/>
      <c r="E96" s="35"/>
      <c r="F96" s="35"/>
      <c r="G96" s="18"/>
      <c r="H96" s="18"/>
      <c r="I96" s="18"/>
      <c r="J96" s="18"/>
      <c r="K96" s="18"/>
      <c r="L96" s="18"/>
      <c r="M96" s="18"/>
      <c r="N96" s="18"/>
      <c r="O96" s="41"/>
      <c r="P96" s="37"/>
      <c r="Q96" s="37"/>
      <c r="R96" s="37"/>
      <c r="S96" s="37"/>
      <c r="T96" s="305"/>
    </row>
    <row r="97" spans="1:20" ht="15" customHeight="1">
      <c r="A97" s="288" t="s">
        <v>378</v>
      </c>
      <c r="B97" s="131" t="s">
        <v>564</v>
      </c>
      <c r="C97" s="52"/>
      <c r="D97" s="52"/>
      <c r="E97" s="35"/>
      <c r="F97" s="35"/>
      <c r="G97" s="18"/>
      <c r="H97" s="18"/>
      <c r="I97" s="18"/>
      <c r="J97" s="18"/>
      <c r="K97" s="18"/>
      <c r="L97" s="18"/>
      <c r="M97" s="18"/>
      <c r="N97" s="18"/>
      <c r="O97" s="41"/>
      <c r="P97" s="37"/>
      <c r="Q97" s="37"/>
      <c r="R97" s="37"/>
      <c r="S97" s="37"/>
      <c r="T97" s="305"/>
    </row>
    <row r="98" spans="1:20" ht="15" customHeight="1">
      <c r="A98" s="289" t="s">
        <v>76</v>
      </c>
      <c r="B98" s="131"/>
      <c r="C98" s="131"/>
      <c r="D98" s="131"/>
      <c r="E98" s="35"/>
      <c r="F98" s="35"/>
      <c r="G98" s="131"/>
      <c r="H98" s="131"/>
      <c r="I98" s="131"/>
      <c r="J98" s="131"/>
      <c r="K98" s="131"/>
      <c r="L98" s="131"/>
      <c r="M98" s="131"/>
      <c r="N98" s="131"/>
      <c r="O98" s="41"/>
      <c r="P98" s="37"/>
      <c r="Q98" s="37"/>
      <c r="R98" s="37"/>
      <c r="S98" s="37"/>
      <c r="T98" s="305"/>
    </row>
    <row r="99" spans="1:20" ht="15" customHeight="1">
      <c r="A99" s="288" t="s">
        <v>379</v>
      </c>
      <c r="B99" s="131" t="s">
        <v>566</v>
      </c>
      <c r="C99" s="52"/>
      <c r="D99" s="52"/>
      <c r="E99" s="35"/>
      <c r="F99" s="35"/>
      <c r="G99" s="18"/>
      <c r="H99" s="18"/>
      <c r="I99" s="18"/>
      <c r="J99" s="18"/>
      <c r="K99" s="18"/>
      <c r="L99" s="18"/>
      <c r="M99" s="18"/>
      <c r="N99" s="18"/>
      <c r="O99" s="41"/>
      <c r="P99" s="37"/>
      <c r="Q99" s="37"/>
      <c r="R99" s="37"/>
      <c r="S99" s="37"/>
      <c r="T99" s="305"/>
    </row>
    <row r="100" spans="1:20" ht="15" customHeight="1">
      <c r="A100" s="288" t="s">
        <v>380</v>
      </c>
      <c r="B100" s="131" t="s">
        <v>566</v>
      </c>
      <c r="C100" s="52"/>
      <c r="D100" s="52"/>
      <c r="E100" s="35"/>
      <c r="F100" s="35"/>
      <c r="G100" s="18"/>
      <c r="H100" s="18"/>
      <c r="I100" s="18"/>
      <c r="J100" s="18"/>
      <c r="K100" s="18"/>
      <c r="L100" s="18"/>
      <c r="M100" s="18"/>
      <c r="N100" s="18"/>
      <c r="O100" s="41"/>
      <c r="P100" s="37"/>
      <c r="Q100" s="37"/>
      <c r="R100" s="37"/>
      <c r="S100" s="37"/>
      <c r="T100" s="305"/>
    </row>
    <row r="101" spans="1:20" ht="15" customHeight="1">
      <c r="A101" s="288" t="s">
        <v>381</v>
      </c>
      <c r="B101" s="131" t="s">
        <v>566</v>
      </c>
      <c r="C101" s="52"/>
      <c r="D101" s="52"/>
      <c r="E101" s="35"/>
      <c r="F101" s="35"/>
      <c r="G101" s="18"/>
      <c r="H101" s="18"/>
      <c r="I101" s="18"/>
      <c r="J101" s="18"/>
      <c r="K101" s="18"/>
      <c r="L101" s="18"/>
      <c r="M101" s="18"/>
      <c r="N101" s="18"/>
      <c r="O101" s="41"/>
      <c r="P101" s="37"/>
      <c r="Q101" s="37"/>
      <c r="R101" s="37"/>
      <c r="S101" s="37"/>
      <c r="T101" s="305"/>
    </row>
    <row r="102" spans="1:20" ht="15" customHeight="1">
      <c r="A102" s="288" t="s">
        <v>382</v>
      </c>
      <c r="B102" s="131" t="s">
        <v>567</v>
      </c>
      <c r="C102" s="52"/>
      <c r="D102" s="52"/>
      <c r="E102" s="35"/>
      <c r="F102" s="35"/>
      <c r="G102" s="18"/>
      <c r="H102" s="18"/>
      <c r="I102" s="18"/>
      <c r="J102" s="18"/>
      <c r="K102" s="18"/>
      <c r="L102" s="18"/>
      <c r="M102" s="18"/>
      <c r="N102" s="18"/>
      <c r="O102" s="41"/>
      <c r="P102" s="37"/>
      <c r="Q102" s="37"/>
      <c r="R102" s="37"/>
      <c r="S102" s="37"/>
      <c r="T102" s="305"/>
    </row>
    <row r="103" spans="1:20" ht="15" customHeight="1">
      <c r="A103" s="288" t="s">
        <v>383</v>
      </c>
      <c r="B103" s="131" t="s">
        <v>567</v>
      </c>
      <c r="C103" s="52"/>
      <c r="D103" s="52"/>
      <c r="E103" s="35"/>
      <c r="F103" s="35"/>
      <c r="G103" s="18"/>
      <c r="H103" s="18"/>
      <c r="I103" s="18"/>
      <c r="J103" s="18"/>
      <c r="K103" s="18"/>
      <c r="L103" s="18"/>
      <c r="M103" s="18"/>
      <c r="N103" s="18"/>
      <c r="O103" s="41"/>
      <c r="P103" s="37"/>
      <c r="Q103" s="37"/>
      <c r="R103" s="37"/>
      <c r="S103" s="37"/>
      <c r="T103" s="305"/>
    </row>
    <row r="104" spans="1:20" ht="15" customHeight="1">
      <c r="A104" s="288" t="s">
        <v>384</v>
      </c>
      <c r="B104" s="131" t="s">
        <v>567</v>
      </c>
      <c r="C104" s="52"/>
      <c r="D104" s="52"/>
      <c r="E104" s="35"/>
      <c r="F104" s="35"/>
      <c r="G104" s="18"/>
      <c r="H104" s="18"/>
      <c r="I104" s="18"/>
      <c r="J104" s="18"/>
      <c r="K104" s="18"/>
      <c r="L104" s="18"/>
      <c r="M104" s="18"/>
      <c r="N104" s="18"/>
      <c r="O104" s="41"/>
      <c r="P104" s="37"/>
      <c r="Q104" s="37"/>
      <c r="R104" s="37"/>
      <c r="S104" s="37"/>
      <c r="T104" s="305"/>
    </row>
    <row r="105" spans="1:20" ht="15" customHeight="1">
      <c r="A105" s="288" t="s">
        <v>385</v>
      </c>
      <c r="B105" s="131" t="s">
        <v>567</v>
      </c>
      <c r="C105" s="52"/>
      <c r="D105" s="52"/>
      <c r="E105" s="35"/>
      <c r="F105" s="35"/>
      <c r="G105" s="18"/>
      <c r="H105" s="18"/>
      <c r="I105" s="18"/>
      <c r="J105" s="18"/>
      <c r="K105" s="18"/>
      <c r="L105" s="18"/>
      <c r="M105" s="18"/>
      <c r="N105" s="18"/>
      <c r="O105" s="41"/>
      <c r="P105" s="37"/>
      <c r="Q105" s="37"/>
      <c r="R105" s="37"/>
      <c r="S105" s="37"/>
      <c r="T105" s="305"/>
    </row>
    <row r="106" spans="1:20" ht="15" customHeight="1">
      <c r="A106" s="288" t="s">
        <v>386</v>
      </c>
      <c r="B106" s="131" t="s">
        <v>567</v>
      </c>
      <c r="C106" s="52"/>
      <c r="D106" s="52"/>
      <c r="E106" s="35"/>
      <c r="F106" s="35"/>
      <c r="G106" s="18"/>
      <c r="H106" s="18"/>
      <c r="I106" s="18"/>
      <c r="J106" s="18"/>
      <c r="K106" s="18"/>
      <c r="L106" s="18"/>
      <c r="M106" s="18"/>
      <c r="N106" s="18"/>
      <c r="O106" s="41"/>
      <c r="P106" s="37"/>
      <c r="Q106" s="37"/>
      <c r="R106" s="37"/>
      <c r="S106" s="37"/>
      <c r="T106" s="305"/>
    </row>
    <row r="107" spans="1:20" ht="15" customHeight="1">
      <c r="A107" s="288" t="s">
        <v>387</v>
      </c>
      <c r="B107" s="131" t="s">
        <v>567</v>
      </c>
      <c r="C107" s="52"/>
      <c r="D107" s="52"/>
      <c r="E107" s="35"/>
      <c r="F107" s="35"/>
      <c r="G107" s="18"/>
      <c r="H107" s="18"/>
      <c r="I107" s="18"/>
      <c r="J107" s="18"/>
      <c r="K107" s="18"/>
      <c r="L107" s="18"/>
      <c r="M107" s="18"/>
      <c r="N107" s="18"/>
      <c r="O107" s="41"/>
      <c r="P107" s="37"/>
      <c r="Q107" s="37"/>
      <c r="R107" s="37"/>
      <c r="S107" s="37"/>
      <c r="T107" s="305"/>
    </row>
    <row r="108" spans="1:20" ht="15" customHeight="1">
      <c r="A108" s="288" t="s">
        <v>388</v>
      </c>
      <c r="B108" s="131" t="s">
        <v>567</v>
      </c>
      <c r="C108" s="52"/>
      <c r="D108" s="52"/>
      <c r="E108" s="35"/>
      <c r="F108" s="35"/>
      <c r="G108" s="18"/>
      <c r="H108" s="18"/>
      <c r="I108" s="18"/>
      <c r="J108" s="18"/>
      <c r="K108" s="18"/>
      <c r="L108" s="18"/>
      <c r="M108" s="18"/>
      <c r="N108" s="18"/>
      <c r="O108" s="41"/>
      <c r="P108" s="37"/>
      <c r="Q108" s="37"/>
      <c r="R108" s="37"/>
      <c r="S108" s="37"/>
      <c r="T108" s="305"/>
    </row>
    <row r="109" spans="1:20" ht="15" customHeight="1">
      <c r="A109" s="288" t="s">
        <v>389</v>
      </c>
      <c r="B109" s="131" t="s">
        <v>567</v>
      </c>
      <c r="C109" s="52"/>
      <c r="D109" s="52"/>
      <c r="E109" s="35"/>
      <c r="F109" s="35"/>
      <c r="G109" s="18"/>
      <c r="H109" s="18"/>
      <c r="I109" s="18"/>
      <c r="J109" s="18"/>
      <c r="K109" s="18"/>
      <c r="L109" s="18"/>
      <c r="M109" s="18"/>
      <c r="N109" s="18"/>
      <c r="O109" s="41"/>
      <c r="P109" s="37"/>
      <c r="Q109" s="37"/>
      <c r="R109" s="37"/>
      <c r="S109" s="37"/>
      <c r="T109" s="305"/>
    </row>
    <row r="110" spans="1:20" ht="15" customHeight="1">
      <c r="A110" s="291"/>
      <c r="B110" s="47"/>
      <c r="C110" s="52"/>
      <c r="D110" s="52"/>
      <c r="E110" s="35"/>
      <c r="F110" s="35"/>
      <c r="G110" s="16"/>
      <c r="H110" s="16"/>
      <c r="I110" s="16"/>
      <c r="J110" s="16"/>
      <c r="K110" s="16"/>
      <c r="L110" s="16"/>
      <c r="M110" s="16"/>
      <c r="N110" s="16"/>
      <c r="O110" s="41"/>
      <c r="P110" s="37"/>
      <c r="Q110" s="37"/>
      <c r="R110" s="37"/>
      <c r="S110" s="37"/>
      <c r="T110" s="305"/>
    </row>
    <row r="111" spans="1:20" ht="15" customHeight="1">
      <c r="A111" s="289" t="s">
        <v>77</v>
      </c>
      <c r="B111" s="131"/>
      <c r="C111" s="131"/>
      <c r="D111" s="131"/>
      <c r="E111" s="35"/>
      <c r="F111" s="35"/>
      <c r="G111" s="131"/>
      <c r="H111" s="131"/>
      <c r="I111" s="131"/>
      <c r="J111" s="131"/>
      <c r="K111" s="131"/>
      <c r="L111" s="131"/>
      <c r="M111" s="131"/>
      <c r="N111" s="131"/>
      <c r="O111" s="41"/>
      <c r="P111" s="37"/>
      <c r="Q111" s="37"/>
      <c r="R111" s="37"/>
      <c r="S111" s="37"/>
      <c r="T111" s="305"/>
    </row>
    <row r="112" spans="1:20" ht="15" customHeight="1">
      <c r="A112" s="288" t="s">
        <v>390</v>
      </c>
      <c r="B112" s="131" t="s">
        <v>554</v>
      </c>
      <c r="C112" s="52"/>
      <c r="D112" s="52"/>
      <c r="E112" s="35"/>
      <c r="F112" s="35"/>
      <c r="G112" s="18"/>
      <c r="H112" s="18"/>
      <c r="I112" s="18"/>
      <c r="J112" s="18"/>
      <c r="K112" s="18"/>
      <c r="L112" s="18"/>
      <c r="M112" s="18"/>
      <c r="N112" s="18"/>
      <c r="O112" s="41"/>
      <c r="P112" s="37"/>
      <c r="Q112" s="37"/>
      <c r="R112" s="37"/>
      <c r="S112" s="37"/>
      <c r="T112" s="305"/>
    </row>
    <row r="113" spans="1:20" ht="15" customHeight="1">
      <c r="A113" s="288" t="s">
        <v>391</v>
      </c>
      <c r="B113" s="131" t="s">
        <v>554</v>
      </c>
      <c r="C113" s="52"/>
      <c r="D113" s="52"/>
      <c r="E113" s="35"/>
      <c r="F113" s="35"/>
      <c r="G113" s="18"/>
      <c r="H113" s="18"/>
      <c r="I113" s="18"/>
      <c r="J113" s="18"/>
      <c r="K113" s="18"/>
      <c r="L113" s="18"/>
      <c r="M113" s="18"/>
      <c r="N113" s="18"/>
      <c r="O113" s="41"/>
      <c r="P113" s="37"/>
      <c r="Q113" s="37"/>
      <c r="R113" s="37"/>
      <c r="S113" s="37"/>
      <c r="T113" s="305"/>
    </row>
    <row r="114" spans="1:20" ht="15" customHeight="1">
      <c r="A114" s="288" t="s">
        <v>392</v>
      </c>
      <c r="B114" s="131" t="s">
        <v>554</v>
      </c>
      <c r="C114" s="52"/>
      <c r="D114" s="52"/>
      <c r="E114" s="35"/>
      <c r="F114" s="35"/>
      <c r="G114" s="18"/>
      <c r="H114" s="18"/>
      <c r="I114" s="18"/>
      <c r="J114" s="18"/>
      <c r="K114" s="18"/>
      <c r="L114" s="18"/>
      <c r="M114" s="18"/>
      <c r="N114" s="18"/>
      <c r="O114" s="41"/>
      <c r="P114" s="37"/>
      <c r="Q114" s="37"/>
      <c r="R114" s="37"/>
      <c r="S114" s="37"/>
      <c r="T114" s="305"/>
    </row>
    <row r="115" spans="1:20" ht="15" customHeight="1">
      <c r="A115" s="288" t="s">
        <v>393</v>
      </c>
      <c r="B115" s="131" t="s">
        <v>568</v>
      </c>
      <c r="C115" s="52"/>
      <c r="D115" s="52"/>
      <c r="E115" s="35"/>
      <c r="F115" s="35"/>
      <c r="G115" s="18"/>
      <c r="H115" s="18"/>
      <c r="I115" s="18"/>
      <c r="J115" s="18"/>
      <c r="K115" s="18"/>
      <c r="L115" s="18"/>
      <c r="M115" s="18"/>
      <c r="N115" s="18"/>
      <c r="O115" s="41"/>
      <c r="P115" s="37"/>
      <c r="Q115" s="37"/>
      <c r="R115" s="37"/>
      <c r="S115" s="37"/>
      <c r="T115" s="305"/>
    </row>
    <row r="116" spans="1:20" ht="15" customHeight="1">
      <c r="A116" s="288" t="s">
        <v>394</v>
      </c>
      <c r="B116" s="131" t="s">
        <v>568</v>
      </c>
      <c r="C116" s="52"/>
      <c r="D116" s="52"/>
      <c r="E116" s="35"/>
      <c r="F116" s="35"/>
      <c r="G116" s="18"/>
      <c r="H116" s="18"/>
      <c r="I116" s="18"/>
      <c r="J116" s="18"/>
      <c r="K116" s="18"/>
      <c r="L116" s="18"/>
      <c r="M116" s="18"/>
      <c r="N116" s="18"/>
      <c r="O116" s="41"/>
      <c r="P116" s="37"/>
      <c r="Q116" s="37"/>
      <c r="R116" s="37"/>
      <c r="S116" s="37"/>
      <c r="T116" s="305"/>
    </row>
    <row r="117" spans="1:20" ht="15" customHeight="1">
      <c r="A117" s="288" t="s">
        <v>395</v>
      </c>
      <c r="B117" s="131" t="s">
        <v>568</v>
      </c>
      <c r="C117" s="52"/>
      <c r="D117" s="52"/>
      <c r="E117" s="35"/>
      <c r="F117" s="35"/>
      <c r="G117" s="18"/>
      <c r="H117" s="18"/>
      <c r="I117" s="18"/>
      <c r="J117" s="18"/>
      <c r="K117" s="18"/>
      <c r="L117" s="18"/>
      <c r="M117" s="18"/>
      <c r="N117" s="18"/>
      <c r="O117" s="41"/>
      <c r="P117" s="37"/>
      <c r="Q117" s="37"/>
      <c r="R117" s="37"/>
      <c r="S117" s="37"/>
      <c r="T117" s="305"/>
    </row>
    <row r="118" spans="1:20" ht="15" customHeight="1">
      <c r="A118" s="288" t="s">
        <v>396</v>
      </c>
      <c r="B118" s="131" t="s">
        <v>569</v>
      </c>
      <c r="C118" s="52"/>
      <c r="D118" s="52"/>
      <c r="E118" s="35"/>
      <c r="F118" s="35"/>
      <c r="G118" s="18"/>
      <c r="H118" s="18"/>
      <c r="I118" s="18"/>
      <c r="J118" s="18"/>
      <c r="K118" s="18"/>
      <c r="L118" s="18"/>
      <c r="M118" s="18"/>
      <c r="N118" s="18"/>
      <c r="O118" s="41"/>
      <c r="P118" s="37"/>
      <c r="Q118" s="37"/>
      <c r="R118" s="37"/>
      <c r="S118" s="37"/>
      <c r="T118" s="305"/>
    </row>
    <row r="119" spans="1:20" ht="15" customHeight="1">
      <c r="A119" s="288" t="s">
        <v>397</v>
      </c>
      <c r="B119" s="131" t="s">
        <v>569</v>
      </c>
      <c r="C119" s="52"/>
      <c r="D119" s="52"/>
      <c r="E119" s="35"/>
      <c r="F119" s="35"/>
      <c r="G119" s="18"/>
      <c r="H119" s="18"/>
      <c r="I119" s="18"/>
      <c r="J119" s="18"/>
      <c r="K119" s="18"/>
      <c r="L119" s="18"/>
      <c r="M119" s="18"/>
      <c r="N119" s="18"/>
      <c r="O119" s="41"/>
      <c r="P119" s="37"/>
      <c r="Q119" s="37"/>
      <c r="R119" s="37"/>
      <c r="S119" s="37"/>
      <c r="T119" s="305"/>
    </row>
    <row r="120" spans="1:20" ht="15" customHeight="1">
      <c r="A120" s="288" t="s">
        <v>398</v>
      </c>
      <c r="B120" s="131" t="s">
        <v>569</v>
      </c>
      <c r="C120" s="52"/>
      <c r="D120" s="52"/>
      <c r="E120" s="35"/>
      <c r="F120" s="35"/>
      <c r="G120" s="18"/>
      <c r="H120" s="18"/>
      <c r="I120" s="18"/>
      <c r="J120" s="18"/>
      <c r="K120" s="18"/>
      <c r="L120" s="18"/>
      <c r="M120" s="18"/>
      <c r="N120" s="18"/>
      <c r="O120" s="41"/>
      <c r="P120" s="37"/>
      <c r="Q120" s="37"/>
      <c r="R120" s="37"/>
      <c r="S120" s="37"/>
      <c r="T120" s="305"/>
    </row>
    <row r="121" spans="1:20" ht="15" customHeight="1">
      <c r="A121" s="288" t="s">
        <v>399</v>
      </c>
      <c r="B121" s="131" t="s">
        <v>569</v>
      </c>
      <c r="C121" s="52"/>
      <c r="D121" s="52"/>
      <c r="E121" s="35"/>
      <c r="F121" s="35"/>
      <c r="G121" s="18"/>
      <c r="H121" s="18"/>
      <c r="I121" s="18"/>
      <c r="J121" s="18"/>
      <c r="K121" s="18"/>
      <c r="L121" s="18"/>
      <c r="M121" s="18"/>
      <c r="N121" s="18"/>
      <c r="O121" s="41"/>
      <c r="P121" s="37"/>
      <c r="Q121" s="37"/>
      <c r="R121" s="37"/>
      <c r="S121" s="37"/>
      <c r="T121" s="305"/>
    </row>
    <row r="122" spans="1:20" ht="15" customHeight="1">
      <c r="A122" s="288" t="s">
        <v>400</v>
      </c>
      <c r="B122" s="131" t="s">
        <v>569</v>
      </c>
      <c r="C122" s="52"/>
      <c r="D122" s="52"/>
      <c r="E122" s="35"/>
      <c r="F122" s="35"/>
      <c r="G122" s="18"/>
      <c r="H122" s="18"/>
      <c r="I122" s="18"/>
      <c r="J122" s="18"/>
      <c r="K122" s="18"/>
      <c r="L122" s="18"/>
      <c r="M122" s="18"/>
      <c r="N122" s="18"/>
      <c r="O122" s="41"/>
      <c r="P122" s="37"/>
      <c r="Q122" s="37"/>
      <c r="R122" s="37"/>
      <c r="S122" s="37"/>
      <c r="T122" s="305"/>
    </row>
    <row r="123" spans="1:20" ht="15" customHeight="1">
      <c r="A123" s="289" t="s">
        <v>78</v>
      </c>
      <c r="B123" s="131"/>
      <c r="C123" s="131"/>
      <c r="D123" s="131"/>
      <c r="E123" s="35"/>
      <c r="F123" s="35"/>
      <c r="G123" s="131"/>
      <c r="H123" s="131"/>
      <c r="I123" s="131"/>
      <c r="J123" s="131"/>
      <c r="K123" s="131"/>
      <c r="L123" s="131"/>
      <c r="M123" s="131"/>
      <c r="N123" s="131"/>
      <c r="O123" s="41"/>
      <c r="P123" s="37"/>
      <c r="Q123" s="37"/>
      <c r="R123" s="37"/>
      <c r="S123" s="37"/>
      <c r="T123" s="305"/>
    </row>
    <row r="124" spans="1:20" ht="15" customHeight="1">
      <c r="A124" s="288" t="s">
        <v>401</v>
      </c>
      <c r="B124" s="131" t="s">
        <v>570</v>
      </c>
      <c r="C124" s="52"/>
      <c r="D124" s="52"/>
      <c r="E124" s="35"/>
      <c r="F124" s="35"/>
      <c r="G124" s="18"/>
      <c r="H124" s="18"/>
      <c r="I124" s="18"/>
      <c r="J124" s="18"/>
      <c r="K124" s="18"/>
      <c r="L124" s="18"/>
      <c r="M124" s="18"/>
      <c r="N124" s="18"/>
      <c r="O124" s="41"/>
      <c r="P124" s="37"/>
      <c r="Q124" s="37"/>
      <c r="R124" s="37"/>
      <c r="S124" s="37"/>
      <c r="T124" s="305"/>
    </row>
    <row r="125" spans="1:20" ht="15" customHeight="1">
      <c r="A125" s="288" t="s">
        <v>402</v>
      </c>
      <c r="B125" s="131" t="s">
        <v>570</v>
      </c>
      <c r="C125" s="52"/>
      <c r="D125" s="52"/>
      <c r="E125" s="35"/>
      <c r="F125" s="35"/>
      <c r="G125" s="18"/>
      <c r="H125" s="18"/>
      <c r="I125" s="18"/>
      <c r="J125" s="18"/>
      <c r="K125" s="18"/>
      <c r="L125" s="18"/>
      <c r="M125" s="18"/>
      <c r="N125" s="18"/>
      <c r="O125" s="41"/>
      <c r="P125" s="37"/>
      <c r="Q125" s="37"/>
      <c r="R125" s="37"/>
      <c r="S125" s="37"/>
      <c r="T125" s="305"/>
    </row>
    <row r="126" spans="1:20" ht="15" customHeight="1">
      <c r="A126" s="288" t="s">
        <v>403</v>
      </c>
      <c r="B126" s="131" t="s">
        <v>570</v>
      </c>
      <c r="C126" s="52"/>
      <c r="D126" s="52"/>
      <c r="E126" s="35"/>
      <c r="F126" s="35"/>
      <c r="G126" s="18"/>
      <c r="H126" s="18"/>
      <c r="I126" s="18"/>
      <c r="J126" s="18"/>
      <c r="K126" s="18"/>
      <c r="L126" s="18"/>
      <c r="M126" s="18"/>
      <c r="N126" s="18"/>
      <c r="O126" s="41"/>
      <c r="P126" s="37"/>
      <c r="Q126" s="37"/>
      <c r="R126" s="37"/>
      <c r="S126" s="37"/>
      <c r="T126" s="305"/>
    </row>
    <row r="127" spans="1:20" ht="15" customHeight="1">
      <c r="A127" s="288" t="s">
        <v>404</v>
      </c>
      <c r="B127" s="131" t="s">
        <v>570</v>
      </c>
      <c r="C127" s="52"/>
      <c r="D127" s="52"/>
      <c r="E127" s="35"/>
      <c r="F127" s="35"/>
      <c r="G127" s="18"/>
      <c r="H127" s="18"/>
      <c r="I127" s="18"/>
      <c r="J127" s="18"/>
      <c r="K127" s="18"/>
      <c r="L127" s="18"/>
      <c r="M127" s="18"/>
      <c r="N127" s="18"/>
      <c r="O127" s="41"/>
      <c r="P127" s="37"/>
      <c r="Q127" s="37"/>
      <c r="R127" s="37"/>
      <c r="S127" s="37"/>
      <c r="T127" s="305"/>
    </row>
    <row r="128" spans="1:20" ht="15" customHeight="1">
      <c r="A128" s="288" t="s">
        <v>405</v>
      </c>
      <c r="B128" s="131" t="s">
        <v>570</v>
      </c>
      <c r="C128" s="52"/>
      <c r="D128" s="52"/>
      <c r="E128" s="35"/>
      <c r="F128" s="35"/>
      <c r="G128" s="18"/>
      <c r="H128" s="18"/>
      <c r="I128" s="18"/>
      <c r="J128" s="18"/>
      <c r="K128" s="18"/>
      <c r="L128" s="18"/>
      <c r="M128" s="18"/>
      <c r="N128" s="18"/>
      <c r="O128" s="41"/>
      <c r="P128" s="37"/>
      <c r="Q128" s="37"/>
      <c r="R128" s="37"/>
      <c r="S128" s="37"/>
      <c r="T128" s="305"/>
    </row>
    <row r="129" spans="1:20" ht="15" customHeight="1">
      <c r="A129" s="288" t="s">
        <v>406</v>
      </c>
      <c r="B129" s="131" t="s">
        <v>570</v>
      </c>
      <c r="C129" s="52"/>
      <c r="D129" s="52"/>
      <c r="E129" s="35"/>
      <c r="F129" s="35"/>
      <c r="G129" s="18"/>
      <c r="H129" s="18"/>
      <c r="I129" s="18"/>
      <c r="J129" s="18"/>
      <c r="K129" s="18"/>
      <c r="L129" s="18"/>
      <c r="M129" s="18"/>
      <c r="N129" s="18"/>
      <c r="O129" s="41"/>
      <c r="P129" s="37"/>
      <c r="Q129" s="37"/>
      <c r="R129" s="37"/>
      <c r="S129" s="37"/>
      <c r="T129" s="305"/>
    </row>
    <row r="130" spans="1:20" ht="15" customHeight="1">
      <c r="A130" s="288" t="s">
        <v>407</v>
      </c>
      <c r="B130" s="131" t="s">
        <v>570</v>
      </c>
      <c r="C130" s="52"/>
      <c r="D130" s="52"/>
      <c r="E130" s="35"/>
      <c r="F130" s="35"/>
      <c r="G130" s="18"/>
      <c r="H130" s="18"/>
      <c r="I130" s="18"/>
      <c r="J130" s="18"/>
      <c r="K130" s="18"/>
      <c r="L130" s="18"/>
      <c r="M130" s="18"/>
      <c r="N130" s="18"/>
      <c r="O130" s="41"/>
      <c r="P130" s="37"/>
      <c r="Q130" s="37"/>
      <c r="R130" s="37"/>
      <c r="S130" s="37"/>
      <c r="T130" s="305"/>
    </row>
    <row r="131" spans="1:20" ht="15" customHeight="1">
      <c r="A131" s="288" t="s">
        <v>408</v>
      </c>
      <c r="B131" s="131" t="s">
        <v>571</v>
      </c>
      <c r="C131" s="52"/>
      <c r="D131" s="52"/>
      <c r="E131" s="35"/>
      <c r="F131" s="35"/>
      <c r="G131" s="18"/>
      <c r="H131" s="18"/>
      <c r="I131" s="18"/>
      <c r="J131" s="18"/>
      <c r="K131" s="18"/>
      <c r="L131" s="18"/>
      <c r="M131" s="18"/>
      <c r="N131" s="18"/>
      <c r="O131" s="41"/>
      <c r="P131" s="37"/>
      <c r="Q131" s="37"/>
      <c r="R131" s="37"/>
      <c r="S131" s="37"/>
      <c r="T131" s="305"/>
    </row>
    <row r="132" spans="1:20" ht="15" customHeight="1">
      <c r="A132" s="288" t="s">
        <v>409</v>
      </c>
      <c r="B132" s="131" t="s">
        <v>570</v>
      </c>
      <c r="C132" s="52"/>
      <c r="D132" s="52"/>
      <c r="E132" s="35"/>
      <c r="F132" s="35"/>
      <c r="G132" s="18"/>
      <c r="H132" s="18"/>
      <c r="I132" s="18"/>
      <c r="J132" s="18"/>
      <c r="K132" s="18"/>
      <c r="L132" s="18"/>
      <c r="M132" s="18"/>
      <c r="N132" s="18"/>
      <c r="O132" s="41"/>
      <c r="P132" s="37"/>
      <c r="Q132" s="37"/>
      <c r="R132" s="37"/>
      <c r="S132" s="37"/>
      <c r="T132" s="305"/>
    </row>
    <row r="133" spans="1:20" ht="15" customHeight="1">
      <c r="A133" s="288" t="s">
        <v>410</v>
      </c>
      <c r="B133" s="131" t="s">
        <v>571</v>
      </c>
      <c r="C133" s="52"/>
      <c r="D133" s="52"/>
      <c r="E133" s="35"/>
      <c r="F133" s="35"/>
      <c r="G133" s="18"/>
      <c r="H133" s="18"/>
      <c r="I133" s="18"/>
      <c r="J133" s="18"/>
      <c r="K133" s="18"/>
      <c r="L133" s="18"/>
      <c r="M133" s="18"/>
      <c r="N133" s="18"/>
      <c r="O133" s="41"/>
      <c r="P133" s="37"/>
      <c r="Q133" s="37"/>
      <c r="R133" s="37"/>
      <c r="S133" s="37"/>
      <c r="T133" s="305"/>
    </row>
    <row r="134" spans="1:20" ht="15" customHeight="1">
      <c r="A134" s="288" t="s">
        <v>411</v>
      </c>
      <c r="B134" s="131" t="s">
        <v>570</v>
      </c>
      <c r="C134" s="52"/>
      <c r="D134" s="52"/>
      <c r="E134" s="35"/>
      <c r="F134" s="35"/>
      <c r="G134" s="18"/>
      <c r="H134" s="18"/>
      <c r="I134" s="18"/>
      <c r="J134" s="18"/>
      <c r="K134" s="18"/>
      <c r="L134" s="18"/>
      <c r="M134" s="18"/>
      <c r="N134" s="18"/>
      <c r="O134" s="41"/>
      <c r="P134" s="37"/>
      <c r="Q134" s="37"/>
      <c r="R134" s="37"/>
      <c r="S134" s="37"/>
      <c r="T134" s="305"/>
    </row>
    <row r="135" spans="1:20" ht="15" customHeight="1">
      <c r="A135" s="288" t="s">
        <v>412</v>
      </c>
      <c r="B135" s="131" t="s">
        <v>570</v>
      </c>
      <c r="C135" s="52"/>
      <c r="D135" s="52"/>
      <c r="E135" s="35"/>
      <c r="F135" s="35"/>
      <c r="G135" s="18"/>
      <c r="H135" s="18"/>
      <c r="I135" s="18"/>
      <c r="J135" s="18"/>
      <c r="K135" s="18"/>
      <c r="L135" s="18"/>
      <c r="M135" s="18"/>
      <c r="N135" s="18"/>
      <c r="O135" s="41"/>
      <c r="P135" s="37"/>
      <c r="Q135" s="37"/>
      <c r="R135" s="37"/>
      <c r="S135" s="37"/>
      <c r="T135" s="305"/>
    </row>
    <row r="136" spans="1:20" ht="15" customHeight="1">
      <c r="A136" s="288" t="s">
        <v>413</v>
      </c>
      <c r="B136" s="131" t="s">
        <v>570</v>
      </c>
      <c r="C136" s="52"/>
      <c r="D136" s="52"/>
      <c r="E136" s="35"/>
      <c r="F136" s="35"/>
      <c r="G136" s="18"/>
      <c r="H136" s="18"/>
      <c r="I136" s="18"/>
      <c r="J136" s="18"/>
      <c r="K136" s="18"/>
      <c r="L136" s="18"/>
      <c r="M136" s="18"/>
      <c r="N136" s="18"/>
      <c r="O136" s="41"/>
      <c r="P136" s="37"/>
      <c r="Q136" s="37"/>
      <c r="R136" s="37"/>
      <c r="S136" s="37"/>
      <c r="T136" s="305"/>
    </row>
    <row r="137" spans="1:20" ht="15" customHeight="1">
      <c r="A137" s="288" t="s">
        <v>414</v>
      </c>
      <c r="B137" s="131" t="s">
        <v>571</v>
      </c>
      <c r="C137" s="52"/>
      <c r="D137" s="52"/>
      <c r="E137" s="35"/>
      <c r="F137" s="35"/>
      <c r="G137" s="18"/>
      <c r="H137" s="18"/>
      <c r="I137" s="18"/>
      <c r="J137" s="18"/>
      <c r="K137" s="18"/>
      <c r="L137" s="18"/>
      <c r="M137" s="18"/>
      <c r="N137" s="18"/>
      <c r="O137" s="41"/>
      <c r="P137" s="37"/>
      <c r="Q137" s="37"/>
      <c r="R137" s="37"/>
      <c r="S137" s="37"/>
      <c r="T137" s="305"/>
    </row>
    <row r="138" spans="1:20" ht="15" customHeight="1">
      <c r="A138" s="288" t="s">
        <v>415</v>
      </c>
      <c r="B138" s="131" t="s">
        <v>571</v>
      </c>
      <c r="C138" s="52"/>
      <c r="D138" s="52"/>
      <c r="E138" s="35"/>
      <c r="F138" s="35"/>
      <c r="G138" s="18"/>
      <c r="H138" s="18"/>
      <c r="I138" s="18"/>
      <c r="J138" s="18"/>
      <c r="K138" s="18"/>
      <c r="L138" s="18"/>
      <c r="M138" s="18"/>
      <c r="N138" s="18"/>
      <c r="O138" s="41"/>
      <c r="P138" s="37"/>
      <c r="Q138" s="37"/>
      <c r="R138" s="37"/>
      <c r="S138" s="37"/>
      <c r="T138" s="305"/>
    </row>
    <row r="139" spans="1:20" ht="15" customHeight="1">
      <c r="A139" s="288" t="s">
        <v>416</v>
      </c>
      <c r="B139" s="131" t="s">
        <v>572</v>
      </c>
      <c r="C139" s="52"/>
      <c r="D139" s="52"/>
      <c r="E139" s="35"/>
      <c r="F139" s="35"/>
      <c r="G139" s="18"/>
      <c r="H139" s="18"/>
      <c r="I139" s="18"/>
      <c r="J139" s="18"/>
      <c r="K139" s="18"/>
      <c r="L139" s="18"/>
      <c r="M139" s="18"/>
      <c r="N139" s="18"/>
      <c r="O139" s="41"/>
      <c r="P139" s="37"/>
      <c r="Q139" s="37"/>
      <c r="R139" s="37"/>
      <c r="S139" s="37"/>
      <c r="T139" s="305"/>
    </row>
    <row r="140" spans="1:20" ht="15" customHeight="1">
      <c r="A140" s="288" t="s">
        <v>417</v>
      </c>
      <c r="B140" s="131" t="s">
        <v>572</v>
      </c>
      <c r="C140" s="52"/>
      <c r="D140" s="52"/>
      <c r="E140" s="35"/>
      <c r="F140" s="35"/>
      <c r="G140" s="18"/>
      <c r="H140" s="18"/>
      <c r="I140" s="18"/>
      <c r="J140" s="18"/>
      <c r="K140" s="18"/>
      <c r="L140" s="18"/>
      <c r="M140" s="18"/>
      <c r="N140" s="18"/>
      <c r="O140" s="41"/>
      <c r="P140" s="37"/>
      <c r="Q140" s="37"/>
      <c r="R140" s="37"/>
      <c r="S140" s="37"/>
      <c r="T140" s="305"/>
    </row>
    <row r="141" spans="1:20" ht="15" customHeight="1">
      <c r="A141" s="288" t="s">
        <v>418</v>
      </c>
      <c r="B141" s="131" t="s">
        <v>572</v>
      </c>
      <c r="C141" s="52"/>
      <c r="D141" s="52"/>
      <c r="E141" s="35"/>
      <c r="F141" s="35"/>
      <c r="G141" s="18"/>
      <c r="H141" s="18"/>
      <c r="I141" s="18"/>
      <c r="J141" s="18"/>
      <c r="K141" s="18"/>
      <c r="L141" s="18"/>
      <c r="M141" s="18"/>
      <c r="N141" s="18"/>
      <c r="O141" s="41"/>
      <c r="P141" s="37"/>
      <c r="Q141" s="37"/>
      <c r="R141" s="37"/>
      <c r="S141" s="37"/>
      <c r="T141" s="305"/>
    </row>
    <row r="142" spans="1:20" ht="15" customHeight="1">
      <c r="A142" s="288" t="s">
        <v>419</v>
      </c>
      <c r="B142" s="131" t="s">
        <v>573</v>
      </c>
      <c r="C142" s="52"/>
      <c r="D142" s="52"/>
      <c r="E142" s="35"/>
      <c r="F142" s="35"/>
      <c r="G142" s="18"/>
      <c r="H142" s="18"/>
      <c r="I142" s="18"/>
      <c r="J142" s="18"/>
      <c r="K142" s="18"/>
      <c r="L142" s="18"/>
      <c r="M142" s="18"/>
      <c r="N142" s="18"/>
      <c r="O142" s="41"/>
      <c r="P142" s="37"/>
      <c r="Q142" s="37"/>
      <c r="R142" s="37"/>
      <c r="S142" s="37"/>
      <c r="T142" s="305"/>
    </row>
    <row r="143" spans="1:20" ht="15" customHeight="1">
      <c r="A143" s="288" t="s">
        <v>420</v>
      </c>
      <c r="B143" s="131" t="s">
        <v>572</v>
      </c>
      <c r="C143" s="52"/>
      <c r="D143" s="52"/>
      <c r="E143" s="35"/>
      <c r="F143" s="35"/>
      <c r="G143" s="18"/>
      <c r="H143" s="18"/>
      <c r="I143" s="18"/>
      <c r="J143" s="18"/>
      <c r="K143" s="18"/>
      <c r="L143" s="18"/>
      <c r="M143" s="18"/>
      <c r="N143" s="18"/>
      <c r="O143" s="41"/>
      <c r="P143" s="37"/>
      <c r="Q143" s="37"/>
      <c r="R143" s="37"/>
      <c r="S143" s="37"/>
      <c r="T143" s="305"/>
    </row>
    <row r="144" spans="1:20" ht="15" customHeight="1">
      <c r="A144" s="288" t="s">
        <v>421</v>
      </c>
      <c r="B144" s="131" t="s">
        <v>573</v>
      </c>
      <c r="C144" s="52"/>
      <c r="D144" s="52"/>
      <c r="E144" s="35"/>
      <c r="F144" s="35"/>
      <c r="G144" s="18"/>
      <c r="H144" s="18"/>
      <c r="I144" s="18"/>
      <c r="J144" s="18"/>
      <c r="K144" s="18"/>
      <c r="L144" s="18"/>
      <c r="M144" s="18"/>
      <c r="N144" s="18"/>
      <c r="O144" s="41"/>
      <c r="P144" s="37"/>
      <c r="Q144" s="37"/>
      <c r="R144" s="37"/>
      <c r="S144" s="37"/>
      <c r="T144" s="305"/>
    </row>
    <row r="145" spans="1:20" ht="15" customHeight="1">
      <c r="A145" s="288" t="s">
        <v>422</v>
      </c>
      <c r="B145" s="131" t="s">
        <v>573</v>
      </c>
      <c r="C145" s="52"/>
      <c r="D145" s="52"/>
      <c r="E145" s="35"/>
      <c r="F145" s="35"/>
      <c r="G145" s="18"/>
      <c r="H145" s="18"/>
      <c r="I145" s="18"/>
      <c r="J145" s="18"/>
      <c r="K145" s="18"/>
      <c r="L145" s="18"/>
      <c r="M145" s="18"/>
      <c r="N145" s="18"/>
      <c r="O145" s="41"/>
      <c r="P145" s="37"/>
      <c r="Q145" s="37"/>
      <c r="R145" s="37"/>
      <c r="S145" s="37"/>
      <c r="T145" s="305"/>
    </row>
    <row r="146" spans="1:20" ht="15" customHeight="1">
      <c r="A146" s="288" t="s">
        <v>423</v>
      </c>
      <c r="B146" s="131" t="s">
        <v>572</v>
      </c>
      <c r="C146" s="52"/>
      <c r="D146" s="52"/>
      <c r="E146" s="35"/>
      <c r="F146" s="35"/>
      <c r="G146" s="18"/>
      <c r="H146" s="18"/>
      <c r="I146" s="18"/>
      <c r="J146" s="18"/>
      <c r="K146" s="18"/>
      <c r="L146" s="18"/>
      <c r="M146" s="18"/>
      <c r="N146" s="18"/>
      <c r="O146" s="41"/>
      <c r="P146" s="37"/>
      <c r="Q146" s="37"/>
      <c r="R146" s="37"/>
      <c r="S146" s="37"/>
      <c r="T146" s="305"/>
    </row>
    <row r="147" spans="1:20" ht="15" customHeight="1">
      <c r="A147" s="288" t="s">
        <v>424</v>
      </c>
      <c r="B147" s="131" t="s">
        <v>572</v>
      </c>
      <c r="C147" s="52"/>
      <c r="D147" s="52"/>
      <c r="E147" s="35"/>
      <c r="F147" s="35"/>
      <c r="G147" s="18"/>
      <c r="H147" s="18"/>
      <c r="I147" s="18"/>
      <c r="J147" s="18"/>
      <c r="K147" s="18"/>
      <c r="L147" s="18"/>
      <c r="M147" s="18"/>
      <c r="N147" s="18"/>
      <c r="O147" s="41"/>
      <c r="P147" s="37"/>
      <c r="Q147" s="37"/>
      <c r="R147" s="37"/>
      <c r="S147" s="37"/>
      <c r="T147" s="305"/>
    </row>
    <row r="148" spans="1:20" ht="15" customHeight="1">
      <c r="A148" s="291"/>
      <c r="B148" s="131"/>
      <c r="C148" s="52"/>
      <c r="D148" s="52"/>
      <c r="E148" s="35"/>
      <c r="F148" s="35"/>
      <c r="G148" s="18"/>
      <c r="H148" s="18"/>
      <c r="I148" s="18"/>
      <c r="J148" s="18"/>
      <c r="K148" s="18"/>
      <c r="L148" s="18"/>
      <c r="M148" s="18"/>
      <c r="N148" s="18"/>
      <c r="O148" s="41"/>
      <c r="P148" s="37"/>
      <c r="Q148" s="37"/>
      <c r="R148" s="37"/>
      <c r="S148" s="37"/>
      <c r="T148" s="305"/>
    </row>
    <row r="149" spans="1:20" ht="15" customHeight="1">
      <c r="A149" s="289" t="s">
        <v>425</v>
      </c>
      <c r="B149" s="45"/>
      <c r="C149" s="34"/>
      <c r="D149" s="34"/>
      <c r="E149" s="208"/>
      <c r="F149" s="99"/>
      <c r="G149" s="99"/>
      <c r="H149" s="99"/>
      <c r="I149" s="99"/>
      <c r="J149" s="99"/>
      <c r="K149" s="99"/>
      <c r="L149" s="99"/>
      <c r="M149" s="99"/>
      <c r="N149" s="1"/>
      <c r="O149" s="41"/>
      <c r="P149" s="37"/>
      <c r="Q149" s="37"/>
      <c r="R149" s="37"/>
      <c r="S149" s="37"/>
      <c r="T149" s="305"/>
    </row>
    <row r="150" spans="1:20" ht="15" customHeight="1">
      <c r="A150" s="288" t="s">
        <v>427</v>
      </c>
      <c r="B150" s="131" t="s">
        <v>574</v>
      </c>
      <c r="C150" s="52"/>
      <c r="D150" s="52"/>
      <c r="E150" s="35"/>
      <c r="F150" s="35"/>
      <c r="G150" s="18"/>
      <c r="H150" s="18"/>
      <c r="I150" s="18"/>
      <c r="J150" s="18"/>
      <c r="K150" s="18"/>
      <c r="L150" s="18"/>
      <c r="M150" s="18"/>
      <c r="N150" s="18"/>
      <c r="O150" s="41"/>
      <c r="P150" s="37"/>
      <c r="Q150" s="37"/>
      <c r="R150" s="37"/>
      <c r="S150" s="37"/>
      <c r="T150" s="305"/>
    </row>
    <row r="151" spans="1:20" ht="15" customHeight="1">
      <c r="A151" s="288" t="s">
        <v>428</v>
      </c>
      <c r="B151" s="131" t="s">
        <v>574</v>
      </c>
      <c r="C151" s="52"/>
      <c r="D151" s="52"/>
      <c r="E151" s="35"/>
      <c r="F151" s="35"/>
      <c r="G151" s="18"/>
      <c r="H151" s="18"/>
      <c r="I151" s="18"/>
      <c r="J151" s="18"/>
      <c r="K151" s="18"/>
      <c r="L151" s="18"/>
      <c r="M151" s="18"/>
      <c r="N151" s="18"/>
      <c r="O151" s="41"/>
      <c r="P151" s="37"/>
      <c r="Q151" s="37"/>
      <c r="R151" s="37"/>
      <c r="S151" s="37"/>
      <c r="T151" s="305"/>
    </row>
    <row r="152" spans="1:20" ht="15" customHeight="1">
      <c r="A152" s="288" t="s">
        <v>429</v>
      </c>
      <c r="B152" s="131" t="s">
        <v>575</v>
      </c>
      <c r="C152" s="52"/>
      <c r="D152" s="52"/>
      <c r="E152" s="35"/>
      <c r="F152" s="35"/>
      <c r="G152" s="18"/>
      <c r="H152" s="18"/>
      <c r="I152" s="18"/>
      <c r="J152" s="18"/>
      <c r="K152" s="18"/>
      <c r="L152" s="18"/>
      <c r="M152" s="18"/>
      <c r="N152" s="18"/>
      <c r="O152" s="41"/>
      <c r="P152" s="37"/>
      <c r="Q152" s="37"/>
      <c r="R152" s="37"/>
      <c r="S152" s="37"/>
      <c r="T152" s="305"/>
    </row>
    <row r="153" spans="1:20" ht="15" customHeight="1">
      <c r="A153" s="288" t="s">
        <v>430</v>
      </c>
      <c r="B153" s="131" t="s">
        <v>574</v>
      </c>
      <c r="C153" s="52"/>
      <c r="D153" s="52"/>
      <c r="E153" s="35"/>
      <c r="F153" s="35"/>
      <c r="G153" s="18"/>
      <c r="H153" s="18"/>
      <c r="I153" s="18"/>
      <c r="J153" s="18"/>
      <c r="K153" s="18"/>
      <c r="L153" s="18"/>
      <c r="M153" s="18"/>
      <c r="N153" s="18"/>
      <c r="O153" s="41"/>
      <c r="P153" s="37"/>
      <c r="Q153" s="37"/>
      <c r="R153" s="37"/>
      <c r="S153" s="37"/>
      <c r="T153" s="305"/>
    </row>
    <row r="154" spans="1:20" ht="15" customHeight="1">
      <c r="A154" s="288" t="s">
        <v>431</v>
      </c>
      <c r="B154" s="131" t="s">
        <v>574</v>
      </c>
      <c r="C154" s="52"/>
      <c r="D154" s="52"/>
      <c r="E154" s="35"/>
      <c r="F154" s="35"/>
      <c r="G154" s="18"/>
      <c r="H154" s="18"/>
      <c r="I154" s="18"/>
      <c r="J154" s="18"/>
      <c r="K154" s="18"/>
      <c r="L154" s="18"/>
      <c r="M154" s="18"/>
      <c r="N154" s="18"/>
      <c r="O154" s="41"/>
      <c r="P154" s="37"/>
      <c r="Q154" s="37"/>
      <c r="R154" s="37"/>
      <c r="S154" s="37"/>
      <c r="T154" s="305"/>
    </row>
    <row r="155" spans="1:20" ht="15" customHeight="1">
      <c r="A155" s="288" t="s">
        <v>432</v>
      </c>
      <c r="B155" s="131" t="s">
        <v>574</v>
      </c>
      <c r="C155" s="52"/>
      <c r="D155" s="52"/>
      <c r="E155" s="35"/>
      <c r="F155" s="35"/>
      <c r="G155" s="18"/>
      <c r="H155" s="18"/>
      <c r="I155" s="18"/>
      <c r="J155" s="18"/>
      <c r="K155" s="18"/>
      <c r="L155" s="18"/>
      <c r="M155" s="18"/>
      <c r="N155" s="18"/>
      <c r="O155" s="41"/>
      <c r="P155" s="37"/>
      <c r="Q155" s="37"/>
      <c r="R155" s="37"/>
      <c r="S155" s="37"/>
      <c r="T155" s="305"/>
    </row>
    <row r="156" spans="1:20" ht="15" customHeight="1">
      <c r="A156" s="288" t="s">
        <v>433</v>
      </c>
      <c r="B156" s="131" t="s">
        <v>574</v>
      </c>
      <c r="C156" s="52"/>
      <c r="D156" s="52"/>
      <c r="E156" s="35"/>
      <c r="F156" s="35"/>
      <c r="G156" s="18"/>
      <c r="H156" s="18"/>
      <c r="I156" s="18"/>
      <c r="J156" s="18"/>
      <c r="K156" s="18"/>
      <c r="L156" s="18"/>
      <c r="M156" s="18"/>
      <c r="N156" s="18"/>
      <c r="O156" s="41"/>
      <c r="P156" s="37"/>
      <c r="Q156" s="37"/>
      <c r="R156" s="37"/>
      <c r="S156" s="37"/>
      <c r="T156" s="305"/>
    </row>
    <row r="157" spans="1:20" ht="15" customHeight="1">
      <c r="A157" s="288" t="s">
        <v>434</v>
      </c>
      <c r="B157" s="131" t="s">
        <v>576</v>
      </c>
      <c r="C157" s="52"/>
      <c r="D157" s="52"/>
      <c r="E157" s="35"/>
      <c r="F157" s="35"/>
      <c r="G157" s="18"/>
      <c r="H157" s="18"/>
      <c r="I157" s="18"/>
      <c r="J157" s="18"/>
      <c r="K157" s="18"/>
      <c r="L157" s="18"/>
      <c r="M157" s="18"/>
      <c r="N157" s="18"/>
      <c r="O157" s="41"/>
      <c r="P157" s="37"/>
      <c r="Q157" s="37"/>
      <c r="R157" s="37"/>
      <c r="S157" s="37"/>
      <c r="T157" s="305"/>
    </row>
    <row r="158" spans="1:20" ht="15" customHeight="1">
      <c r="A158" s="288" t="s">
        <v>435</v>
      </c>
      <c r="B158" s="131" t="s">
        <v>576</v>
      </c>
      <c r="C158" s="52"/>
      <c r="D158" s="52"/>
      <c r="E158" s="35"/>
      <c r="F158" s="35"/>
      <c r="G158" s="18"/>
      <c r="H158" s="18"/>
      <c r="I158" s="18"/>
      <c r="J158" s="18"/>
      <c r="K158" s="18"/>
      <c r="L158" s="18"/>
      <c r="M158" s="18"/>
      <c r="N158" s="18"/>
      <c r="O158" s="41"/>
      <c r="P158" s="37"/>
      <c r="Q158" s="37"/>
      <c r="R158" s="37"/>
      <c r="S158" s="37"/>
      <c r="T158" s="305"/>
    </row>
    <row r="159" spans="1:20" ht="15" customHeight="1">
      <c r="A159" s="288" t="s">
        <v>436</v>
      </c>
      <c r="B159" s="131" t="s">
        <v>576</v>
      </c>
      <c r="C159" s="52"/>
      <c r="D159" s="52"/>
      <c r="E159" s="35"/>
      <c r="F159" s="35"/>
      <c r="G159" s="18"/>
      <c r="H159" s="18"/>
      <c r="I159" s="18"/>
      <c r="J159" s="18"/>
      <c r="K159" s="18"/>
      <c r="L159" s="18"/>
      <c r="M159" s="18"/>
      <c r="N159" s="18"/>
      <c r="O159" s="41"/>
      <c r="P159" s="37"/>
      <c r="Q159" s="37"/>
      <c r="R159" s="37"/>
      <c r="S159" s="37"/>
      <c r="T159" s="305"/>
    </row>
    <row r="160" spans="1:20" ht="15" customHeight="1">
      <c r="A160" s="288" t="s">
        <v>437</v>
      </c>
      <c r="B160" s="131" t="s">
        <v>576</v>
      </c>
      <c r="C160" s="52"/>
      <c r="D160" s="52"/>
      <c r="E160" s="35"/>
      <c r="F160" s="35"/>
      <c r="G160" s="18"/>
      <c r="H160" s="18"/>
      <c r="I160" s="18"/>
      <c r="J160" s="18"/>
      <c r="K160" s="18"/>
      <c r="L160" s="18"/>
      <c r="M160" s="18"/>
      <c r="N160" s="18"/>
      <c r="O160" s="41"/>
      <c r="P160" s="37"/>
      <c r="Q160" s="37"/>
      <c r="R160" s="37"/>
      <c r="S160" s="37"/>
      <c r="T160" s="305"/>
    </row>
    <row r="161" spans="1:20" ht="15" customHeight="1">
      <c r="A161" s="288" t="s">
        <v>438</v>
      </c>
      <c r="B161" s="131" t="s">
        <v>577</v>
      </c>
      <c r="C161" s="52"/>
      <c r="D161" s="52"/>
      <c r="E161" s="35"/>
      <c r="F161" s="35"/>
      <c r="G161" s="18"/>
      <c r="H161" s="18"/>
      <c r="I161" s="18"/>
      <c r="J161" s="18"/>
      <c r="K161" s="18"/>
      <c r="L161" s="18"/>
      <c r="M161" s="18"/>
      <c r="N161" s="18"/>
      <c r="O161" s="41"/>
      <c r="P161" s="37"/>
      <c r="Q161" s="37"/>
      <c r="R161" s="37"/>
      <c r="S161" s="37"/>
      <c r="T161" s="305"/>
    </row>
    <row r="162" spans="1:20" ht="15" customHeight="1">
      <c r="A162" s="289" t="s">
        <v>439</v>
      </c>
      <c r="B162" s="131"/>
      <c r="C162" s="131"/>
      <c r="D162" s="131"/>
      <c r="E162" s="35"/>
      <c r="F162" s="35"/>
      <c r="G162" s="131"/>
      <c r="H162" s="131"/>
      <c r="I162" s="131"/>
      <c r="J162" s="131"/>
      <c r="K162" s="131"/>
      <c r="L162" s="131"/>
      <c r="M162" s="131"/>
      <c r="N162" s="131"/>
      <c r="O162" s="41"/>
      <c r="P162" s="37"/>
      <c r="Q162" s="37"/>
      <c r="R162" s="37"/>
      <c r="S162" s="37"/>
      <c r="T162" s="305"/>
    </row>
    <row r="163" spans="1:20" ht="15" customHeight="1">
      <c r="A163" s="288" t="s">
        <v>440</v>
      </c>
      <c r="B163" s="131" t="s">
        <v>578</v>
      </c>
      <c r="C163" s="52"/>
      <c r="D163" s="52"/>
      <c r="E163" s="35"/>
      <c r="F163" s="35"/>
      <c r="G163" s="18"/>
      <c r="H163" s="18"/>
      <c r="I163" s="18"/>
      <c r="J163" s="18"/>
      <c r="K163" s="18"/>
      <c r="L163" s="18"/>
      <c r="M163" s="18"/>
      <c r="N163" s="18"/>
      <c r="O163" s="41"/>
      <c r="P163" s="37"/>
      <c r="Q163" s="37"/>
      <c r="R163" s="37"/>
      <c r="S163" s="37"/>
      <c r="T163" s="305"/>
    </row>
    <row r="164" spans="1:20" ht="15" customHeight="1">
      <c r="A164" s="288" t="s">
        <v>441</v>
      </c>
      <c r="B164" s="131" t="s">
        <v>579</v>
      </c>
      <c r="C164" s="52"/>
      <c r="D164" s="52"/>
      <c r="E164" s="35"/>
      <c r="F164" s="35"/>
      <c r="G164" s="18"/>
      <c r="H164" s="18"/>
      <c r="I164" s="18"/>
      <c r="J164" s="18"/>
      <c r="K164" s="18"/>
      <c r="L164" s="18"/>
      <c r="M164" s="18"/>
      <c r="N164" s="18"/>
      <c r="O164" s="41"/>
      <c r="P164" s="37"/>
      <c r="Q164" s="37"/>
      <c r="R164" s="37"/>
      <c r="S164" s="37"/>
      <c r="T164" s="305"/>
    </row>
    <row r="165" spans="1:20" ht="15" customHeight="1">
      <c r="A165" s="288" t="s">
        <v>442</v>
      </c>
      <c r="B165" s="131" t="s">
        <v>578</v>
      </c>
      <c r="C165" s="52"/>
      <c r="D165" s="52"/>
      <c r="E165" s="35"/>
      <c r="F165" s="35"/>
      <c r="G165" s="18"/>
      <c r="H165" s="18"/>
      <c r="I165" s="18"/>
      <c r="J165" s="18"/>
      <c r="K165" s="18"/>
      <c r="L165" s="18"/>
      <c r="M165" s="18"/>
      <c r="N165" s="18"/>
      <c r="O165" s="41"/>
      <c r="P165" s="37"/>
      <c r="Q165" s="37"/>
      <c r="R165" s="37"/>
      <c r="S165" s="37"/>
      <c r="T165" s="305"/>
    </row>
    <row r="166" spans="1:20" ht="15" customHeight="1">
      <c r="A166" s="288" t="s">
        <v>443</v>
      </c>
      <c r="B166" s="131" t="s">
        <v>580</v>
      </c>
      <c r="C166" s="52"/>
      <c r="D166" s="52"/>
      <c r="E166" s="35"/>
      <c r="F166" s="35"/>
      <c r="G166" s="18"/>
      <c r="H166" s="18"/>
      <c r="I166" s="18"/>
      <c r="J166" s="18"/>
      <c r="K166" s="18"/>
      <c r="L166" s="18"/>
      <c r="M166" s="18"/>
      <c r="N166" s="18"/>
      <c r="O166" s="41"/>
      <c r="P166" s="37"/>
      <c r="Q166" s="37"/>
      <c r="R166" s="37"/>
      <c r="S166" s="37"/>
      <c r="T166" s="305"/>
    </row>
    <row r="167" spans="1:20" ht="15" customHeight="1">
      <c r="A167" s="288" t="s">
        <v>444</v>
      </c>
      <c r="B167" s="131" t="s">
        <v>579</v>
      </c>
      <c r="C167" s="52"/>
      <c r="D167" s="52"/>
      <c r="E167" s="35"/>
      <c r="F167" s="35"/>
      <c r="G167" s="18"/>
      <c r="H167" s="18"/>
      <c r="I167" s="18"/>
      <c r="J167" s="18"/>
      <c r="K167" s="18"/>
      <c r="L167" s="18"/>
      <c r="M167" s="18"/>
      <c r="N167" s="18"/>
      <c r="O167" s="41"/>
      <c r="P167" s="37"/>
      <c r="Q167" s="37"/>
      <c r="R167" s="37"/>
      <c r="S167" s="37"/>
      <c r="T167" s="305"/>
    </row>
    <row r="168" spans="1:20" ht="15" customHeight="1">
      <c r="A168" s="288" t="s">
        <v>445</v>
      </c>
      <c r="B168" s="131" t="s">
        <v>578</v>
      </c>
      <c r="C168" s="52"/>
      <c r="D168" s="52"/>
      <c r="E168" s="35"/>
      <c r="F168" s="35"/>
      <c r="G168" s="18"/>
      <c r="H168" s="18"/>
      <c r="I168" s="18"/>
      <c r="J168" s="18"/>
      <c r="K168" s="18"/>
      <c r="L168" s="18"/>
      <c r="M168" s="18"/>
      <c r="N168" s="18"/>
      <c r="O168" s="41"/>
      <c r="P168" s="37"/>
      <c r="Q168" s="37"/>
      <c r="R168" s="37"/>
      <c r="S168" s="37"/>
      <c r="T168" s="305"/>
    </row>
    <row r="169" spans="1:20" ht="15" customHeight="1">
      <c r="A169" s="288" t="s">
        <v>446</v>
      </c>
      <c r="B169" s="131" t="s">
        <v>580</v>
      </c>
      <c r="C169" s="52"/>
      <c r="D169" s="52"/>
      <c r="E169" s="35"/>
      <c r="F169" s="35"/>
      <c r="G169" s="18"/>
      <c r="H169" s="18"/>
      <c r="I169" s="18"/>
      <c r="J169" s="18"/>
      <c r="K169" s="18"/>
      <c r="L169" s="18"/>
      <c r="M169" s="18"/>
      <c r="N169" s="18"/>
      <c r="O169" s="41"/>
      <c r="P169" s="37"/>
      <c r="Q169" s="37"/>
      <c r="R169" s="37"/>
      <c r="S169" s="37"/>
      <c r="T169" s="305"/>
    </row>
    <row r="170" spans="1:20" ht="15" customHeight="1">
      <c r="A170" s="291" t="s">
        <v>447</v>
      </c>
      <c r="B170" s="131" t="s">
        <v>580</v>
      </c>
      <c r="C170" s="52"/>
      <c r="D170" s="52"/>
      <c r="E170" s="35"/>
      <c r="F170" s="35"/>
      <c r="G170" s="18"/>
      <c r="H170" s="18"/>
      <c r="I170" s="18"/>
      <c r="J170" s="18"/>
      <c r="K170" s="18"/>
      <c r="L170" s="18"/>
      <c r="M170" s="18"/>
      <c r="N170" s="18"/>
      <c r="O170" s="41"/>
      <c r="P170" s="37"/>
      <c r="Q170" s="37"/>
      <c r="R170" s="37"/>
      <c r="S170" s="37"/>
      <c r="T170" s="305"/>
    </row>
    <row r="171" spans="1:20" ht="15" customHeight="1">
      <c r="A171" s="288" t="s">
        <v>448</v>
      </c>
      <c r="B171" s="131" t="s">
        <v>579</v>
      </c>
      <c r="C171" s="52"/>
      <c r="D171" s="52"/>
      <c r="E171" s="35"/>
      <c r="F171" s="35"/>
      <c r="G171" s="18"/>
      <c r="H171" s="18"/>
      <c r="I171" s="18"/>
      <c r="J171" s="18"/>
      <c r="K171" s="18"/>
      <c r="L171" s="18"/>
      <c r="M171" s="18"/>
      <c r="N171" s="18"/>
      <c r="O171" s="41"/>
      <c r="P171" s="37"/>
      <c r="Q171" s="37"/>
      <c r="R171" s="37"/>
      <c r="S171" s="37"/>
      <c r="T171" s="305"/>
    </row>
    <row r="172" spans="1:20" ht="15" customHeight="1">
      <c r="A172" s="288" t="s">
        <v>449</v>
      </c>
      <c r="B172" s="131" t="s">
        <v>578</v>
      </c>
      <c r="C172" s="52"/>
      <c r="D172" s="52"/>
      <c r="E172" s="35"/>
      <c r="F172" s="35"/>
      <c r="G172" s="18"/>
      <c r="H172" s="18"/>
      <c r="I172" s="18"/>
      <c r="J172" s="18"/>
      <c r="K172" s="18"/>
      <c r="L172" s="18"/>
      <c r="M172" s="18"/>
      <c r="N172" s="18"/>
      <c r="O172" s="41"/>
      <c r="P172" s="37"/>
      <c r="Q172" s="37"/>
      <c r="R172" s="37"/>
      <c r="S172" s="37"/>
      <c r="T172" s="305"/>
    </row>
    <row r="173" spans="1:20" ht="15" customHeight="1">
      <c r="A173" s="288" t="s">
        <v>450</v>
      </c>
      <c r="B173" s="131" t="s">
        <v>580</v>
      </c>
      <c r="C173" s="52"/>
      <c r="D173" s="52"/>
      <c r="E173" s="35"/>
      <c r="F173" s="35"/>
      <c r="G173" s="18"/>
      <c r="H173" s="18"/>
      <c r="I173" s="18"/>
      <c r="J173" s="18"/>
      <c r="K173" s="18"/>
      <c r="L173" s="18"/>
      <c r="M173" s="18"/>
      <c r="N173" s="18"/>
      <c r="O173" s="41"/>
      <c r="P173" s="37"/>
      <c r="Q173" s="37"/>
      <c r="R173" s="37"/>
      <c r="S173" s="37"/>
      <c r="T173" s="305"/>
    </row>
    <row r="174" spans="1:20" ht="15" customHeight="1">
      <c r="A174" s="288" t="s">
        <v>451</v>
      </c>
      <c r="B174" s="131" t="s">
        <v>580</v>
      </c>
      <c r="C174" s="52"/>
      <c r="D174" s="52"/>
      <c r="E174" s="35"/>
      <c r="F174" s="35"/>
      <c r="G174" s="18"/>
      <c r="H174" s="18"/>
      <c r="I174" s="18"/>
      <c r="J174" s="18"/>
      <c r="K174" s="18"/>
      <c r="L174" s="18"/>
      <c r="M174" s="18"/>
      <c r="N174" s="18"/>
      <c r="O174" s="41"/>
      <c r="P174" s="37"/>
      <c r="Q174" s="37"/>
      <c r="R174" s="37"/>
      <c r="S174" s="37"/>
      <c r="T174" s="305"/>
    </row>
    <row r="175" spans="1:20" ht="15" customHeight="1">
      <c r="A175" s="288" t="s">
        <v>452</v>
      </c>
      <c r="B175" s="131" t="s">
        <v>578</v>
      </c>
      <c r="C175" s="52"/>
      <c r="D175" s="52"/>
      <c r="E175" s="35"/>
      <c r="F175" s="35"/>
      <c r="G175" s="18"/>
      <c r="H175" s="18"/>
      <c r="I175" s="18"/>
      <c r="J175" s="18"/>
      <c r="K175" s="18"/>
      <c r="L175" s="18"/>
      <c r="M175" s="18"/>
      <c r="N175" s="18"/>
      <c r="O175" s="41"/>
      <c r="P175" s="37"/>
      <c r="Q175" s="37"/>
      <c r="R175" s="37"/>
      <c r="S175" s="37"/>
      <c r="T175" s="305"/>
    </row>
    <row r="176" spans="1:20" ht="15" customHeight="1">
      <c r="A176" s="288" t="s">
        <v>453</v>
      </c>
      <c r="B176" s="131" t="s">
        <v>580</v>
      </c>
      <c r="C176" s="52"/>
      <c r="D176" s="52"/>
      <c r="E176" s="35"/>
      <c r="F176" s="35"/>
      <c r="G176" s="18"/>
      <c r="H176" s="18"/>
      <c r="I176" s="18"/>
      <c r="J176" s="18"/>
      <c r="K176" s="18"/>
      <c r="L176" s="18"/>
      <c r="M176" s="18"/>
      <c r="N176" s="18"/>
      <c r="O176" s="41"/>
      <c r="P176" s="37"/>
      <c r="Q176" s="37"/>
      <c r="R176" s="37"/>
      <c r="S176" s="37"/>
      <c r="T176" s="305"/>
    </row>
    <row r="177" spans="1:20" ht="15" customHeight="1">
      <c r="A177" s="288" t="s">
        <v>454</v>
      </c>
      <c r="B177" s="131" t="s">
        <v>578</v>
      </c>
      <c r="C177" s="52"/>
      <c r="D177" s="52"/>
      <c r="E177" s="35"/>
      <c r="F177" s="35"/>
      <c r="G177" s="18"/>
      <c r="H177" s="18"/>
      <c r="I177" s="18"/>
      <c r="J177" s="18"/>
      <c r="K177" s="18"/>
      <c r="L177" s="18"/>
      <c r="M177" s="18"/>
      <c r="N177" s="18"/>
      <c r="O177" s="41"/>
      <c r="P177" s="37"/>
      <c r="Q177" s="37"/>
      <c r="R177" s="37"/>
      <c r="S177" s="37"/>
      <c r="T177" s="305"/>
    </row>
    <row r="178" spans="1:20" ht="15" customHeight="1">
      <c r="A178" s="288" t="s">
        <v>455</v>
      </c>
      <c r="B178" s="131" t="s">
        <v>579</v>
      </c>
      <c r="C178" s="52"/>
      <c r="D178" s="52"/>
      <c r="E178" s="35"/>
      <c r="F178" s="35"/>
      <c r="G178" s="18"/>
      <c r="H178" s="18"/>
      <c r="I178" s="18"/>
      <c r="J178" s="18"/>
      <c r="K178" s="18"/>
      <c r="L178" s="18"/>
      <c r="M178" s="18"/>
      <c r="N178" s="18"/>
      <c r="O178" s="41"/>
      <c r="P178" s="37"/>
      <c r="Q178" s="37"/>
      <c r="R178" s="37"/>
      <c r="S178" s="37"/>
      <c r="T178" s="305"/>
    </row>
    <row r="179" spans="1:20" ht="15" customHeight="1">
      <c r="A179" s="288" t="s">
        <v>456</v>
      </c>
      <c r="B179" s="131" t="s">
        <v>578</v>
      </c>
      <c r="C179" s="52"/>
      <c r="D179" s="52"/>
      <c r="E179" s="35"/>
      <c r="F179" s="35"/>
      <c r="G179" s="18"/>
      <c r="H179" s="18"/>
      <c r="I179" s="18"/>
      <c r="J179" s="18"/>
      <c r="K179" s="18"/>
      <c r="L179" s="18"/>
      <c r="M179" s="18"/>
      <c r="N179" s="18"/>
      <c r="O179" s="41"/>
      <c r="P179" s="37"/>
      <c r="Q179" s="37"/>
      <c r="R179" s="37"/>
      <c r="S179" s="37"/>
      <c r="T179" s="305"/>
    </row>
    <row r="180" spans="1:20" ht="15" customHeight="1">
      <c r="A180" s="288" t="s">
        <v>457</v>
      </c>
      <c r="B180" s="131" t="s">
        <v>580</v>
      </c>
      <c r="C180" s="52"/>
      <c r="D180" s="52"/>
      <c r="E180" s="35"/>
      <c r="F180" s="35"/>
      <c r="G180" s="18"/>
      <c r="H180" s="18"/>
      <c r="I180" s="18"/>
      <c r="J180" s="18"/>
      <c r="K180" s="18"/>
      <c r="L180" s="18"/>
      <c r="M180" s="18"/>
      <c r="N180" s="18"/>
      <c r="O180" s="41"/>
      <c r="P180" s="37"/>
      <c r="Q180" s="37"/>
      <c r="R180" s="37"/>
      <c r="S180" s="37"/>
      <c r="T180" s="305"/>
    </row>
    <row r="181" spans="1:20" ht="15" customHeight="1">
      <c r="A181" s="289" t="s">
        <v>458</v>
      </c>
      <c r="B181" s="132"/>
      <c r="C181" s="132"/>
      <c r="D181" s="132"/>
      <c r="E181" s="35"/>
      <c r="F181" s="35"/>
      <c r="G181" s="132"/>
      <c r="H181" s="132"/>
      <c r="I181" s="132"/>
      <c r="J181" s="132"/>
      <c r="K181" s="132"/>
      <c r="L181" s="132"/>
      <c r="M181" s="132"/>
      <c r="N181" s="132"/>
      <c r="O181" s="41"/>
      <c r="P181" s="37"/>
      <c r="Q181" s="37"/>
      <c r="R181" s="37"/>
      <c r="S181" s="37"/>
      <c r="T181" s="305"/>
    </row>
    <row r="182" spans="1:20" ht="15" customHeight="1">
      <c r="A182" s="288" t="s">
        <v>459</v>
      </c>
      <c r="B182" s="131" t="s">
        <v>581</v>
      </c>
      <c r="C182" s="52"/>
      <c r="D182" s="52"/>
      <c r="E182" s="35"/>
      <c r="F182" s="35"/>
      <c r="G182" s="18"/>
      <c r="H182" s="18"/>
      <c r="I182" s="18"/>
      <c r="J182" s="18"/>
      <c r="K182" s="18"/>
      <c r="L182" s="18"/>
      <c r="M182" s="18"/>
      <c r="N182" s="18"/>
      <c r="O182" s="41"/>
      <c r="P182" s="37"/>
      <c r="Q182" s="37"/>
      <c r="R182" s="37"/>
      <c r="S182" s="37"/>
      <c r="T182" s="305"/>
    </row>
    <row r="183" spans="1:20" ht="15" customHeight="1">
      <c r="A183" s="288" t="s">
        <v>460</v>
      </c>
      <c r="B183" s="131" t="s">
        <v>581</v>
      </c>
      <c r="C183" s="52"/>
      <c r="D183" s="52"/>
      <c r="E183" s="35"/>
      <c r="F183" s="35"/>
      <c r="G183" s="18"/>
      <c r="H183" s="18"/>
      <c r="I183" s="18"/>
      <c r="J183" s="18"/>
      <c r="K183" s="18"/>
      <c r="L183" s="18"/>
      <c r="M183" s="18"/>
      <c r="N183" s="18"/>
      <c r="O183" s="41"/>
      <c r="P183" s="37"/>
      <c r="Q183" s="37"/>
      <c r="R183" s="37"/>
      <c r="S183" s="37"/>
      <c r="T183" s="305"/>
    </row>
    <row r="184" spans="1:20" ht="15" customHeight="1">
      <c r="A184" s="288" t="s">
        <v>461</v>
      </c>
      <c r="B184" s="131" t="s">
        <v>581</v>
      </c>
      <c r="C184" s="52"/>
      <c r="D184" s="52"/>
      <c r="E184" s="35"/>
      <c r="F184" s="35"/>
      <c r="G184" s="18"/>
      <c r="H184" s="18"/>
      <c r="I184" s="18"/>
      <c r="J184" s="18"/>
      <c r="K184" s="18"/>
      <c r="L184" s="18"/>
      <c r="M184" s="18"/>
      <c r="N184" s="18"/>
      <c r="O184" s="41"/>
      <c r="P184" s="37"/>
      <c r="Q184" s="37"/>
      <c r="R184" s="37"/>
      <c r="S184" s="37"/>
      <c r="T184" s="305"/>
    </row>
    <row r="185" spans="1:20" ht="15" customHeight="1">
      <c r="A185" s="288" t="s">
        <v>462</v>
      </c>
      <c r="B185" s="131" t="s">
        <v>582</v>
      </c>
      <c r="C185" s="52"/>
      <c r="D185" s="52"/>
      <c r="E185" s="35"/>
      <c r="F185" s="35"/>
      <c r="G185" s="18"/>
      <c r="H185" s="18"/>
      <c r="I185" s="18"/>
      <c r="J185" s="18"/>
      <c r="K185" s="18"/>
      <c r="L185" s="18"/>
      <c r="M185" s="18"/>
      <c r="N185" s="18"/>
      <c r="O185" s="41"/>
      <c r="P185" s="37"/>
      <c r="Q185" s="37"/>
      <c r="R185" s="37"/>
      <c r="S185" s="37"/>
      <c r="T185" s="305"/>
    </row>
    <row r="186" spans="1:20" ht="15" customHeight="1">
      <c r="A186" s="288" t="s">
        <v>463</v>
      </c>
      <c r="B186" s="131" t="s">
        <v>582</v>
      </c>
      <c r="C186" s="52"/>
      <c r="D186" s="52"/>
      <c r="E186" s="35"/>
      <c r="F186" s="35"/>
      <c r="G186" s="18"/>
      <c r="H186" s="18"/>
      <c r="I186" s="18"/>
      <c r="J186" s="18"/>
      <c r="K186" s="18"/>
      <c r="L186" s="18"/>
      <c r="M186" s="18"/>
      <c r="N186" s="18"/>
      <c r="O186" s="41"/>
      <c r="P186" s="37"/>
      <c r="Q186" s="37"/>
      <c r="R186" s="37"/>
      <c r="S186" s="37"/>
      <c r="T186" s="305"/>
    </row>
    <row r="187" spans="1:20" ht="15" customHeight="1">
      <c r="A187" s="288" t="s">
        <v>464</v>
      </c>
      <c r="B187" s="131" t="s">
        <v>582</v>
      </c>
      <c r="C187" s="52"/>
      <c r="D187" s="52"/>
      <c r="E187" s="35"/>
      <c r="F187" s="35"/>
      <c r="G187" s="18"/>
      <c r="H187" s="18"/>
      <c r="I187" s="18"/>
      <c r="J187" s="18"/>
      <c r="K187" s="18"/>
      <c r="L187" s="18"/>
      <c r="M187" s="18"/>
      <c r="N187" s="18"/>
      <c r="O187" s="41"/>
      <c r="P187" s="37"/>
      <c r="Q187" s="37"/>
      <c r="R187" s="37"/>
      <c r="S187" s="37"/>
      <c r="T187" s="305"/>
    </row>
    <row r="188" spans="1:20" ht="15" customHeight="1">
      <c r="A188" s="288" t="s">
        <v>465</v>
      </c>
      <c r="B188" s="131" t="s">
        <v>582</v>
      </c>
      <c r="C188" s="52"/>
      <c r="D188" s="52"/>
      <c r="E188" s="35"/>
      <c r="F188" s="35"/>
      <c r="G188" s="18"/>
      <c r="H188" s="18"/>
      <c r="I188" s="18"/>
      <c r="J188" s="18"/>
      <c r="K188" s="18"/>
      <c r="L188" s="18"/>
      <c r="M188" s="18"/>
      <c r="N188" s="18"/>
      <c r="O188" s="41"/>
      <c r="P188" s="37"/>
      <c r="Q188" s="37"/>
      <c r="R188" s="37"/>
      <c r="S188" s="37"/>
      <c r="T188" s="305"/>
    </row>
    <row r="189" spans="1:20" ht="15" customHeight="1">
      <c r="A189" s="288" t="s">
        <v>466</v>
      </c>
      <c r="B189" s="131" t="s">
        <v>582</v>
      </c>
      <c r="C189" s="52"/>
      <c r="D189" s="52"/>
      <c r="E189" s="35"/>
      <c r="F189" s="35"/>
      <c r="G189" s="18"/>
      <c r="H189" s="18"/>
      <c r="I189" s="18"/>
      <c r="J189" s="18"/>
      <c r="K189" s="18"/>
      <c r="L189" s="18"/>
      <c r="M189" s="18"/>
      <c r="N189" s="18"/>
      <c r="O189" s="41"/>
      <c r="P189" s="37"/>
      <c r="Q189" s="37"/>
      <c r="R189" s="37"/>
      <c r="S189" s="37"/>
      <c r="T189" s="305"/>
    </row>
    <row r="190" spans="1:20" ht="15" customHeight="1">
      <c r="A190" s="288" t="s">
        <v>467</v>
      </c>
      <c r="B190" s="131" t="s">
        <v>582</v>
      </c>
      <c r="C190" s="52"/>
      <c r="D190" s="52"/>
      <c r="E190" s="35"/>
      <c r="F190" s="35"/>
      <c r="G190" s="18"/>
      <c r="H190" s="18"/>
      <c r="I190" s="18"/>
      <c r="J190" s="18"/>
      <c r="K190" s="18"/>
      <c r="L190" s="18"/>
      <c r="M190" s="18"/>
      <c r="N190" s="18"/>
      <c r="O190" s="41"/>
      <c r="P190" s="37"/>
      <c r="Q190" s="37"/>
      <c r="R190" s="37"/>
      <c r="S190" s="37"/>
      <c r="T190" s="305"/>
    </row>
    <row r="191" spans="1:20" ht="15" customHeight="1">
      <c r="A191" s="288" t="s">
        <v>468</v>
      </c>
      <c r="B191" s="131" t="s">
        <v>583</v>
      </c>
      <c r="C191" s="52"/>
      <c r="D191" s="52"/>
      <c r="E191" s="35"/>
      <c r="F191" s="35"/>
      <c r="G191" s="18"/>
      <c r="H191" s="18"/>
      <c r="I191" s="18"/>
      <c r="J191" s="18"/>
      <c r="K191" s="18"/>
      <c r="L191" s="18"/>
      <c r="M191" s="18"/>
      <c r="N191" s="18"/>
      <c r="O191" s="41"/>
      <c r="P191" s="37"/>
      <c r="Q191" s="37"/>
      <c r="R191" s="37"/>
      <c r="S191" s="37"/>
      <c r="T191" s="305"/>
    </row>
    <row r="192" spans="1:20" ht="15" customHeight="1">
      <c r="A192" s="288" t="s">
        <v>469</v>
      </c>
      <c r="B192" s="131" t="s">
        <v>583</v>
      </c>
      <c r="C192" s="52"/>
      <c r="D192" s="52"/>
      <c r="E192" s="35"/>
      <c r="F192" s="35"/>
      <c r="G192" s="18"/>
      <c r="H192" s="18"/>
      <c r="I192" s="18"/>
      <c r="J192" s="18"/>
      <c r="K192" s="18"/>
      <c r="L192" s="18"/>
      <c r="M192" s="18"/>
      <c r="N192" s="18"/>
      <c r="O192" s="41"/>
      <c r="P192" s="37"/>
      <c r="Q192" s="37"/>
      <c r="R192" s="37"/>
      <c r="S192" s="37"/>
      <c r="T192" s="305"/>
    </row>
    <row r="193" spans="1:20" ht="15" customHeight="1">
      <c r="A193" s="288" t="s">
        <v>470</v>
      </c>
      <c r="B193" s="131" t="s">
        <v>583</v>
      </c>
      <c r="C193" s="52"/>
      <c r="D193" s="52"/>
      <c r="E193" s="35"/>
      <c r="F193" s="35"/>
      <c r="G193" s="18"/>
      <c r="H193" s="18"/>
      <c r="I193" s="18"/>
      <c r="J193" s="18"/>
      <c r="K193" s="18"/>
      <c r="L193" s="18"/>
      <c r="M193" s="18"/>
      <c r="N193" s="18"/>
      <c r="O193" s="41"/>
      <c r="P193" s="37"/>
      <c r="Q193" s="37"/>
      <c r="R193" s="37"/>
      <c r="S193" s="37"/>
      <c r="T193" s="305"/>
    </row>
    <row r="194" spans="1:20" ht="15" customHeight="1">
      <c r="A194" s="288" t="s">
        <v>471</v>
      </c>
      <c r="B194" s="131" t="s">
        <v>583</v>
      </c>
      <c r="C194" s="52"/>
      <c r="D194" s="52"/>
      <c r="E194" s="35"/>
      <c r="F194" s="35"/>
      <c r="G194" s="18"/>
      <c r="H194" s="18"/>
      <c r="I194" s="18"/>
      <c r="J194" s="18"/>
      <c r="K194" s="18"/>
      <c r="L194" s="18"/>
      <c r="M194" s="18"/>
      <c r="N194" s="18"/>
      <c r="O194" s="41"/>
      <c r="P194" s="37"/>
      <c r="Q194" s="37"/>
      <c r="R194" s="37"/>
      <c r="S194" s="37"/>
      <c r="T194" s="305"/>
    </row>
    <row r="195" spans="1:20" ht="15" customHeight="1">
      <c r="A195" s="288" t="s">
        <v>472</v>
      </c>
      <c r="B195" s="131" t="s">
        <v>584</v>
      </c>
      <c r="C195" s="52"/>
      <c r="D195" s="52"/>
      <c r="E195" s="35"/>
      <c r="F195" s="35"/>
      <c r="G195" s="18"/>
      <c r="H195" s="18"/>
      <c r="I195" s="18"/>
      <c r="J195" s="18"/>
      <c r="K195" s="18"/>
      <c r="L195" s="18"/>
      <c r="M195" s="18"/>
      <c r="N195" s="18"/>
      <c r="O195" s="41"/>
      <c r="P195" s="37"/>
      <c r="Q195" s="37"/>
      <c r="R195" s="37"/>
      <c r="S195" s="37"/>
      <c r="T195" s="305"/>
    </row>
    <row r="196" spans="1:20" ht="15" customHeight="1">
      <c r="A196" s="288" t="s">
        <v>473</v>
      </c>
      <c r="B196" s="131" t="s">
        <v>584</v>
      </c>
      <c r="C196" s="52"/>
      <c r="D196" s="52"/>
      <c r="E196" s="35"/>
      <c r="F196" s="35"/>
      <c r="G196" s="18"/>
      <c r="H196" s="18"/>
      <c r="I196" s="18"/>
      <c r="J196" s="18"/>
      <c r="K196" s="18"/>
      <c r="L196" s="18"/>
      <c r="M196" s="18"/>
      <c r="N196" s="18"/>
      <c r="O196" s="41"/>
      <c r="P196" s="37"/>
      <c r="Q196" s="37"/>
      <c r="R196" s="37"/>
      <c r="S196" s="37"/>
      <c r="T196" s="305"/>
    </row>
    <row r="197" spans="1:20" ht="15" customHeight="1">
      <c r="A197" s="288" t="s">
        <v>474</v>
      </c>
      <c r="B197" s="131" t="s">
        <v>584</v>
      </c>
      <c r="C197" s="52"/>
      <c r="D197" s="52"/>
      <c r="E197" s="35"/>
      <c r="F197" s="35"/>
      <c r="G197" s="18"/>
      <c r="H197" s="18"/>
      <c r="I197" s="18"/>
      <c r="J197" s="18"/>
      <c r="K197" s="18"/>
      <c r="L197" s="18"/>
      <c r="M197" s="18"/>
      <c r="N197" s="18"/>
      <c r="O197" s="41"/>
      <c r="P197" s="37"/>
      <c r="Q197" s="37"/>
      <c r="R197" s="37"/>
      <c r="S197" s="37"/>
      <c r="T197" s="305"/>
    </row>
    <row r="198" spans="1:20" ht="15" customHeight="1">
      <c r="A198" s="288" t="s">
        <v>475</v>
      </c>
      <c r="B198" s="131" t="s">
        <v>585</v>
      </c>
      <c r="C198" s="52"/>
      <c r="D198" s="52"/>
      <c r="E198" s="35"/>
      <c r="F198" s="35"/>
      <c r="G198" s="18"/>
      <c r="H198" s="18"/>
      <c r="I198" s="18"/>
      <c r="J198" s="18"/>
      <c r="K198" s="18"/>
      <c r="L198" s="18"/>
      <c r="M198" s="18"/>
      <c r="N198" s="18"/>
      <c r="O198" s="41"/>
      <c r="P198" s="37"/>
      <c r="Q198" s="37"/>
      <c r="R198" s="37"/>
      <c r="S198" s="37"/>
      <c r="T198" s="305"/>
    </row>
    <row r="199" spans="1:20" ht="15" customHeight="1">
      <c r="A199" s="291"/>
      <c r="B199" s="131"/>
      <c r="C199" s="52"/>
      <c r="D199" s="52"/>
      <c r="E199" s="52"/>
      <c r="F199" s="52"/>
      <c r="G199" s="52"/>
      <c r="H199" s="52"/>
      <c r="I199" s="52"/>
      <c r="J199" s="52"/>
      <c r="K199" s="52"/>
      <c r="L199" s="52"/>
      <c r="M199" s="52"/>
      <c r="N199" s="52"/>
      <c r="O199" s="52"/>
      <c r="P199" s="37"/>
      <c r="Q199" s="37"/>
      <c r="R199" s="37"/>
      <c r="S199" s="37"/>
      <c r="T199" s="305"/>
    </row>
    <row r="200" spans="1:20" ht="15" customHeight="1">
      <c r="A200" s="292" t="s">
        <v>480</v>
      </c>
      <c r="B200" s="45"/>
      <c r="C200" s="34"/>
      <c r="D200" s="34"/>
      <c r="E200" s="34"/>
      <c r="F200" s="34"/>
      <c r="G200" s="34"/>
      <c r="H200" s="34"/>
      <c r="I200" s="34"/>
      <c r="J200" s="34"/>
      <c r="K200" s="34"/>
      <c r="L200" s="34"/>
      <c r="M200" s="34"/>
      <c r="N200" s="34"/>
      <c r="O200" s="34"/>
      <c r="P200" s="37"/>
      <c r="Q200" s="37"/>
      <c r="R200" s="37"/>
      <c r="S200" s="37"/>
      <c r="T200" s="305"/>
    </row>
    <row r="201" spans="1:20" ht="15" customHeight="1">
      <c r="A201" s="293"/>
      <c r="B201" s="45"/>
      <c r="C201" s="34"/>
      <c r="D201" s="34"/>
      <c r="E201" s="34"/>
      <c r="F201" s="34"/>
      <c r="G201" s="34"/>
      <c r="H201" s="34"/>
      <c r="I201" s="34"/>
      <c r="J201" s="34"/>
      <c r="K201" s="34"/>
      <c r="L201" s="34"/>
      <c r="M201" s="34"/>
      <c r="N201" s="34"/>
      <c r="O201" s="34"/>
      <c r="P201" s="37"/>
      <c r="Q201" s="37"/>
      <c r="R201" s="37"/>
      <c r="S201" s="37"/>
      <c r="T201" s="305"/>
    </row>
    <row r="202" spans="1:20" ht="15" customHeight="1">
      <c r="A202" s="281" t="s">
        <v>505</v>
      </c>
      <c r="B202" s="45" t="s">
        <v>340</v>
      </c>
      <c r="C202" s="34" t="s">
        <v>500</v>
      </c>
      <c r="D202" s="34"/>
      <c r="E202" s="34"/>
      <c r="F202" s="34"/>
      <c r="G202" s="184">
        <v>0</v>
      </c>
      <c r="H202" s="184">
        <v>0</v>
      </c>
      <c r="I202" s="184">
        <v>0</v>
      </c>
      <c r="J202" s="184">
        <v>0</v>
      </c>
      <c r="K202" s="184">
        <v>0</v>
      </c>
      <c r="L202" s="184">
        <v>0</v>
      </c>
      <c r="M202" s="184">
        <v>0</v>
      </c>
      <c r="N202" s="184">
        <v>0</v>
      </c>
      <c r="O202" s="41"/>
      <c r="P202" s="37"/>
      <c r="Q202" s="37"/>
      <c r="R202" s="37"/>
      <c r="S202" s="37"/>
      <c r="T202" s="305"/>
    </row>
    <row r="203" spans="1:20" ht="15" customHeight="1">
      <c r="A203" s="287" t="s">
        <v>483</v>
      </c>
      <c r="B203" s="45"/>
      <c r="C203" s="34"/>
      <c r="D203" s="34"/>
      <c r="E203" s="34"/>
      <c r="F203" s="34"/>
      <c r="G203" s="99"/>
      <c r="H203" s="99"/>
      <c r="I203" s="99"/>
      <c r="J203" s="99"/>
      <c r="K203" s="99"/>
      <c r="L203" s="99"/>
      <c r="M203" s="99"/>
      <c r="N203" s="1"/>
      <c r="O203" s="41"/>
      <c r="P203" s="37"/>
      <c r="Q203" s="37"/>
      <c r="R203" s="37"/>
      <c r="S203" s="37"/>
      <c r="T203" s="305"/>
    </row>
    <row r="204" spans="1:20" ht="15" customHeight="1">
      <c r="A204" s="281" t="s">
        <v>100</v>
      </c>
      <c r="B204" s="55" t="s">
        <v>98</v>
      </c>
      <c r="C204" s="34" t="s">
        <v>826</v>
      </c>
      <c r="D204" s="34"/>
      <c r="E204" s="34"/>
      <c r="F204" s="34"/>
      <c r="G204" s="184">
        <v>0</v>
      </c>
      <c r="H204" s="184">
        <v>0</v>
      </c>
      <c r="I204" s="184">
        <v>0</v>
      </c>
      <c r="J204" s="184">
        <v>0</v>
      </c>
      <c r="K204" s="184">
        <v>0</v>
      </c>
      <c r="L204" s="184">
        <v>0</v>
      </c>
      <c r="M204" s="184">
        <v>0</v>
      </c>
      <c r="N204" s="184">
        <v>0</v>
      </c>
      <c r="O204" s="41"/>
      <c r="P204" s="37"/>
      <c r="Q204" s="37"/>
      <c r="R204" s="37"/>
      <c r="S204" s="37"/>
      <c r="T204" s="305"/>
    </row>
    <row r="205" spans="1:20" ht="15" customHeight="1">
      <c r="A205" s="281" t="s">
        <v>482</v>
      </c>
      <c r="B205" s="45" t="s">
        <v>199</v>
      </c>
      <c r="C205" s="34" t="s">
        <v>826</v>
      </c>
      <c r="D205" s="34"/>
      <c r="E205" s="34"/>
      <c r="F205" s="34"/>
      <c r="G205" s="184">
        <v>0</v>
      </c>
      <c r="H205" s="184">
        <v>0</v>
      </c>
      <c r="I205" s="184">
        <v>0</v>
      </c>
      <c r="J205" s="184">
        <v>0</v>
      </c>
      <c r="K205" s="184">
        <v>0</v>
      </c>
      <c r="L205" s="184">
        <v>0</v>
      </c>
      <c r="M205" s="184">
        <v>0</v>
      </c>
      <c r="N205" s="184">
        <v>0</v>
      </c>
      <c r="O205" s="41"/>
      <c r="P205" s="37"/>
      <c r="Q205" s="37"/>
      <c r="R205" s="37"/>
      <c r="S205" s="37"/>
      <c r="T205" s="305"/>
    </row>
    <row r="206" spans="1:20" ht="15" customHeight="1">
      <c r="A206" s="281" t="s">
        <v>481</v>
      </c>
      <c r="B206" s="55" t="s">
        <v>203</v>
      </c>
      <c r="C206" s="34" t="s">
        <v>826</v>
      </c>
      <c r="D206" s="34"/>
      <c r="E206" s="34"/>
      <c r="F206" s="34"/>
      <c r="G206" s="184">
        <v>0</v>
      </c>
      <c r="H206" s="184">
        <v>0</v>
      </c>
      <c r="I206" s="184">
        <v>0</v>
      </c>
      <c r="J206" s="184">
        <v>0</v>
      </c>
      <c r="K206" s="184">
        <v>0</v>
      </c>
      <c r="L206" s="184">
        <v>0</v>
      </c>
      <c r="M206" s="184">
        <v>0</v>
      </c>
      <c r="N206" s="184">
        <v>0</v>
      </c>
      <c r="O206" s="41"/>
      <c r="P206" s="37"/>
      <c r="Q206" s="37"/>
      <c r="R206" s="37"/>
      <c r="S206" s="37"/>
      <c r="T206" s="305"/>
    </row>
    <row r="207" spans="1:20" ht="15" customHeight="1">
      <c r="A207" s="282"/>
      <c r="B207" s="45"/>
      <c r="C207" s="34"/>
      <c r="D207" s="34"/>
      <c r="E207" s="34"/>
      <c r="F207" s="34"/>
      <c r="G207" s="35"/>
      <c r="H207" s="35"/>
      <c r="I207" s="35"/>
      <c r="J207" s="35"/>
      <c r="K207" s="35"/>
      <c r="L207" s="35"/>
      <c r="M207" s="35"/>
      <c r="N207" s="35"/>
      <c r="O207" s="41"/>
      <c r="P207" s="37"/>
      <c r="Q207" s="37"/>
      <c r="R207" s="37"/>
      <c r="S207" s="37"/>
      <c r="T207" s="305"/>
    </row>
    <row r="208" spans="1:20" ht="25.5">
      <c r="A208" s="287" t="s">
        <v>484</v>
      </c>
      <c r="B208" s="45"/>
      <c r="C208" s="34"/>
      <c r="D208" s="34"/>
      <c r="E208" s="34"/>
      <c r="F208" s="34"/>
      <c r="G208" s="99"/>
      <c r="H208" s="99"/>
      <c r="I208" s="99"/>
      <c r="J208" s="99"/>
      <c r="K208" s="99"/>
      <c r="L208" s="99"/>
      <c r="M208" s="99"/>
      <c r="N208" s="1"/>
      <c r="O208" s="41"/>
      <c r="P208" s="37"/>
      <c r="Q208" s="37"/>
      <c r="R208" s="37"/>
      <c r="S208" s="37"/>
      <c r="T208" s="305"/>
    </row>
    <row r="209" spans="1:20" ht="15" customHeight="1">
      <c r="A209" s="281" t="s">
        <v>348</v>
      </c>
      <c r="B209" s="55" t="s">
        <v>215</v>
      </c>
      <c r="C209" s="34" t="s">
        <v>17</v>
      </c>
      <c r="D209" s="34"/>
      <c r="E209" s="34"/>
      <c r="F209" s="34"/>
      <c r="G209" s="141">
        <v>0</v>
      </c>
      <c r="H209" s="141">
        <v>0</v>
      </c>
      <c r="I209" s="141">
        <v>0</v>
      </c>
      <c r="J209" s="141">
        <v>0</v>
      </c>
      <c r="K209" s="141">
        <v>0</v>
      </c>
      <c r="L209" s="141">
        <v>0</v>
      </c>
      <c r="M209" s="141">
        <v>0</v>
      </c>
      <c r="N209" s="141">
        <v>0</v>
      </c>
      <c r="O209" s="41"/>
      <c r="P209" s="37"/>
      <c r="Q209" s="37"/>
      <c r="R209" s="37"/>
      <c r="S209" s="37"/>
      <c r="T209" s="305"/>
    </row>
    <row r="210" spans="1:20" ht="15" customHeight="1">
      <c r="A210" s="281" t="s">
        <v>210</v>
      </c>
      <c r="B210" s="55" t="s">
        <v>136</v>
      </c>
      <c r="C210" s="34" t="s">
        <v>17</v>
      </c>
      <c r="D210" s="34"/>
      <c r="E210" s="34"/>
      <c r="F210" s="34"/>
      <c r="G210" s="141">
        <v>0</v>
      </c>
      <c r="H210" s="141">
        <v>0</v>
      </c>
      <c r="I210" s="141">
        <v>0</v>
      </c>
      <c r="J210" s="141">
        <v>0</v>
      </c>
      <c r="K210" s="141">
        <v>0</v>
      </c>
      <c r="L210" s="141">
        <v>0</v>
      </c>
      <c r="M210" s="141">
        <v>0</v>
      </c>
      <c r="N210" s="141">
        <v>0</v>
      </c>
      <c r="O210" s="41"/>
      <c r="P210" s="37"/>
      <c r="Q210" s="37"/>
      <c r="R210" s="37"/>
      <c r="S210" s="37"/>
      <c r="T210" s="305"/>
    </row>
    <row r="211" spans="1:20" ht="15" customHeight="1">
      <c r="A211" s="281" t="s">
        <v>212</v>
      </c>
      <c r="B211" s="55" t="s">
        <v>137</v>
      </c>
      <c r="C211" s="34" t="s">
        <v>17</v>
      </c>
      <c r="D211" s="34"/>
      <c r="E211" s="34"/>
      <c r="F211" s="34"/>
      <c r="G211" s="141">
        <v>0</v>
      </c>
      <c r="H211" s="141">
        <v>0</v>
      </c>
      <c r="I211" s="141">
        <v>0</v>
      </c>
      <c r="J211" s="141">
        <v>0</v>
      </c>
      <c r="K211" s="141">
        <v>0</v>
      </c>
      <c r="L211" s="141">
        <v>0</v>
      </c>
      <c r="M211" s="141">
        <v>0</v>
      </c>
      <c r="N211" s="141">
        <v>0</v>
      </c>
      <c r="O211" s="41"/>
      <c r="P211" s="37"/>
      <c r="Q211" s="37"/>
      <c r="R211" s="37"/>
      <c r="S211" s="37"/>
      <c r="T211" s="305"/>
    </row>
    <row r="212" spans="1:20" ht="15" customHeight="1">
      <c r="A212" s="281" t="s">
        <v>213</v>
      </c>
      <c r="B212" s="55" t="s">
        <v>138</v>
      </c>
      <c r="C212" s="34" t="s">
        <v>17</v>
      </c>
      <c r="D212" s="34"/>
      <c r="E212" s="34"/>
      <c r="F212" s="34"/>
      <c r="G212" s="141">
        <v>0</v>
      </c>
      <c r="H212" s="141">
        <v>0</v>
      </c>
      <c r="I212" s="141">
        <v>0</v>
      </c>
      <c r="J212" s="141">
        <v>0</v>
      </c>
      <c r="K212" s="141">
        <v>0</v>
      </c>
      <c r="L212" s="141">
        <v>0</v>
      </c>
      <c r="M212" s="141">
        <v>0</v>
      </c>
      <c r="N212" s="141">
        <v>0</v>
      </c>
      <c r="O212" s="41"/>
      <c r="P212" s="37"/>
      <c r="Q212" s="37"/>
      <c r="R212" s="37"/>
      <c r="S212" s="37"/>
      <c r="T212" s="305"/>
    </row>
    <row r="213" spans="1:20" ht="15" customHeight="1">
      <c r="A213" s="282"/>
      <c r="B213" s="45"/>
      <c r="C213" s="34"/>
      <c r="D213" s="34"/>
      <c r="E213" s="34"/>
      <c r="F213" s="34"/>
      <c r="G213" s="34"/>
      <c r="H213" s="34"/>
      <c r="I213" s="34"/>
      <c r="J213" s="34"/>
      <c r="K213" s="34"/>
      <c r="L213" s="34"/>
      <c r="M213" s="34"/>
      <c r="N213" s="34"/>
      <c r="O213" s="34"/>
      <c r="P213" s="37"/>
      <c r="Q213" s="37"/>
      <c r="R213" s="37"/>
      <c r="S213" s="37"/>
      <c r="T213" s="305"/>
    </row>
    <row r="214" spans="1:20" ht="15" customHeight="1">
      <c r="A214" s="292" t="s">
        <v>145</v>
      </c>
      <c r="B214" s="45"/>
      <c r="C214" s="34"/>
      <c r="D214" s="34"/>
      <c r="E214" s="34"/>
      <c r="F214" s="34"/>
      <c r="G214" s="34"/>
      <c r="H214" s="34"/>
      <c r="I214" s="34"/>
      <c r="J214" s="34"/>
      <c r="K214" s="34"/>
      <c r="L214" s="34"/>
      <c r="M214" s="34"/>
      <c r="N214" s="34"/>
      <c r="O214" s="34"/>
      <c r="P214" s="37"/>
      <c r="Q214" s="37"/>
      <c r="R214" s="37"/>
      <c r="S214" s="37"/>
      <c r="T214" s="305"/>
    </row>
    <row r="215" spans="1:20" ht="15" customHeight="1">
      <c r="A215" s="283" t="s">
        <v>603</v>
      </c>
      <c r="B215" s="45"/>
      <c r="C215" s="34"/>
      <c r="D215" s="34"/>
      <c r="E215" s="34"/>
      <c r="F215" s="34"/>
      <c r="G215" s="34"/>
      <c r="H215" s="34"/>
      <c r="I215" s="34"/>
      <c r="J215" s="34"/>
      <c r="K215" s="34"/>
      <c r="L215" s="34"/>
      <c r="M215" s="34"/>
      <c r="N215" s="34"/>
      <c r="O215" s="34"/>
      <c r="P215" s="37"/>
      <c r="Q215" s="37"/>
      <c r="R215" s="37"/>
      <c r="S215" s="37"/>
      <c r="T215" s="305"/>
    </row>
    <row r="216" spans="1:20" ht="15" customHeight="1">
      <c r="A216" s="281" t="s">
        <v>545</v>
      </c>
      <c r="B216" s="55" t="s">
        <v>239</v>
      </c>
      <c r="C216" s="442" t="s">
        <v>238</v>
      </c>
      <c r="D216" s="34"/>
      <c r="E216" s="34"/>
      <c r="F216" s="34"/>
      <c r="G216" s="341">
        <v>0</v>
      </c>
      <c r="H216" s="341">
        <v>0</v>
      </c>
      <c r="I216" s="341">
        <v>0</v>
      </c>
      <c r="J216" s="341">
        <v>0</v>
      </c>
      <c r="K216" s="341">
        <v>0</v>
      </c>
      <c r="L216" s="341">
        <v>0</v>
      </c>
      <c r="M216" s="341">
        <v>0</v>
      </c>
      <c r="N216" s="341">
        <v>0</v>
      </c>
      <c r="O216" s="41"/>
      <c r="P216" s="37"/>
      <c r="Q216" s="37"/>
      <c r="R216" s="37"/>
      <c r="S216" s="37"/>
      <c r="T216" s="305"/>
    </row>
    <row r="217" spans="1:20" ht="15" customHeight="1">
      <c r="A217" s="282"/>
      <c r="B217" s="45"/>
      <c r="C217" s="34"/>
      <c r="D217" s="34"/>
      <c r="E217" s="34"/>
      <c r="F217" s="34"/>
      <c r="G217" s="34"/>
      <c r="H217" s="34"/>
      <c r="I217" s="34"/>
      <c r="J217" s="34"/>
      <c r="K217" s="34"/>
      <c r="L217" s="34"/>
      <c r="M217" s="34"/>
      <c r="N217" s="34"/>
      <c r="O217" s="41"/>
      <c r="P217" s="37"/>
      <c r="Q217" s="37"/>
      <c r="R217" s="37"/>
      <c r="S217" s="37"/>
      <c r="T217" s="305"/>
    </row>
    <row r="218" spans="1:20" ht="15" customHeight="1">
      <c r="A218" s="292" t="s">
        <v>144</v>
      </c>
      <c r="B218" s="45"/>
      <c r="C218" s="34"/>
      <c r="D218" s="34"/>
      <c r="E218" s="34"/>
      <c r="F218" s="34"/>
      <c r="G218" s="34"/>
      <c r="H218" s="34"/>
      <c r="I218" s="34"/>
      <c r="J218" s="34"/>
      <c r="K218" s="34"/>
      <c r="L218" s="34"/>
      <c r="M218" s="34"/>
      <c r="N218" s="34"/>
      <c r="O218" s="41"/>
      <c r="P218" s="37"/>
      <c r="Q218" s="37"/>
      <c r="R218" s="37"/>
      <c r="S218" s="37"/>
      <c r="T218" s="305"/>
    </row>
    <row r="219" spans="1:20" ht="15" customHeight="1">
      <c r="A219" s="283" t="s">
        <v>551</v>
      </c>
      <c r="B219" s="45"/>
      <c r="C219" s="34"/>
      <c r="D219" s="34"/>
      <c r="E219" s="34"/>
      <c r="F219" s="34"/>
      <c r="G219" s="34"/>
      <c r="H219" s="34"/>
      <c r="I219" s="34"/>
      <c r="J219" s="34"/>
      <c r="K219" s="34"/>
      <c r="L219" s="34"/>
      <c r="M219" s="34"/>
      <c r="N219" s="34"/>
      <c r="O219" s="41"/>
      <c r="P219" s="37"/>
      <c r="Q219" s="37"/>
      <c r="R219" s="37"/>
      <c r="S219" s="37"/>
      <c r="T219" s="305"/>
    </row>
    <row r="220" spans="1:20" ht="15" customHeight="1">
      <c r="A220" s="281" t="s">
        <v>545</v>
      </c>
      <c r="B220" s="55" t="s">
        <v>592</v>
      </c>
      <c r="C220" s="52" t="s">
        <v>238</v>
      </c>
      <c r="D220" s="34"/>
      <c r="E220" s="34"/>
      <c r="F220" s="34"/>
      <c r="G220" s="341">
        <v>0</v>
      </c>
      <c r="H220" s="341">
        <v>0</v>
      </c>
      <c r="I220" s="341">
        <v>0</v>
      </c>
      <c r="J220" s="341">
        <v>0</v>
      </c>
      <c r="K220" s="341">
        <v>0</v>
      </c>
      <c r="L220" s="341">
        <v>0</v>
      </c>
      <c r="M220" s="341">
        <v>0</v>
      </c>
      <c r="N220" s="341">
        <v>0</v>
      </c>
      <c r="O220" s="41"/>
      <c r="P220" s="37"/>
      <c r="Q220" s="37"/>
      <c r="R220" s="37"/>
      <c r="S220" s="37"/>
      <c r="T220" s="305"/>
    </row>
    <row r="221" spans="1:20" ht="15" customHeight="1">
      <c r="A221" s="282"/>
      <c r="B221" s="45"/>
      <c r="C221" s="34"/>
      <c r="D221" s="34"/>
      <c r="E221" s="34"/>
      <c r="F221" s="34"/>
      <c r="G221" s="34"/>
      <c r="H221" s="34"/>
      <c r="I221" s="34"/>
      <c r="J221" s="34"/>
      <c r="K221" s="34"/>
      <c r="L221" s="34"/>
      <c r="M221" s="34"/>
      <c r="N221" s="34"/>
      <c r="O221" s="41"/>
      <c r="P221" s="37"/>
      <c r="Q221" s="37"/>
      <c r="R221" s="37"/>
      <c r="S221" s="37"/>
      <c r="T221" s="305"/>
    </row>
    <row r="222" spans="1:20" ht="15" customHeight="1">
      <c r="A222" s="292" t="s">
        <v>149</v>
      </c>
      <c r="B222" s="45"/>
      <c r="C222" s="34"/>
      <c r="D222" s="34"/>
      <c r="E222" s="34"/>
      <c r="F222" s="34"/>
      <c r="G222" s="34"/>
      <c r="H222" s="34"/>
      <c r="I222" s="34"/>
      <c r="J222" s="34"/>
      <c r="K222" s="34"/>
      <c r="L222" s="34"/>
      <c r="M222" s="34"/>
      <c r="N222" s="34"/>
      <c r="O222" s="41"/>
      <c r="P222" s="37"/>
      <c r="Q222" s="37"/>
      <c r="R222" s="37"/>
      <c r="S222" s="37"/>
      <c r="T222" s="305"/>
    </row>
    <row r="223" spans="1:20" ht="15" customHeight="1">
      <c r="A223" s="282"/>
      <c r="B223" s="45"/>
      <c r="C223" s="34"/>
      <c r="D223" s="34"/>
      <c r="E223" s="34"/>
      <c r="F223" s="34"/>
      <c r="G223" s="34"/>
      <c r="H223" s="34"/>
      <c r="I223" s="34"/>
      <c r="J223" s="34"/>
      <c r="K223" s="34"/>
      <c r="L223" s="34"/>
      <c r="M223" s="34"/>
      <c r="N223" s="34"/>
      <c r="O223" s="41"/>
      <c r="P223" s="37"/>
      <c r="Q223" s="37"/>
      <c r="R223" s="37"/>
      <c r="S223" s="37"/>
      <c r="T223" s="305"/>
    </row>
    <row r="224" spans="1:20" ht="15" customHeight="1">
      <c r="A224" s="281" t="s">
        <v>246</v>
      </c>
      <c r="B224" s="41" t="s">
        <v>519</v>
      </c>
      <c r="C224" s="34" t="s">
        <v>500</v>
      </c>
      <c r="D224" s="34"/>
      <c r="E224" s="184">
        <v>0</v>
      </c>
      <c r="F224" s="184">
        <v>0</v>
      </c>
      <c r="G224" s="35"/>
      <c r="H224" s="35"/>
      <c r="I224" s="35"/>
      <c r="J224" s="35"/>
      <c r="K224" s="35"/>
      <c r="L224" s="35"/>
      <c r="M224" s="35"/>
      <c r="N224" s="35"/>
      <c r="O224" s="41"/>
      <c r="P224" s="37"/>
      <c r="Q224" s="37"/>
      <c r="R224" s="37"/>
      <c r="S224" s="37"/>
      <c r="T224" s="305"/>
    </row>
    <row r="225" spans="1:20" ht="15" customHeight="1">
      <c r="A225" s="282"/>
      <c r="B225" s="45"/>
      <c r="C225" s="34"/>
      <c r="D225" s="34"/>
      <c r="E225" s="34"/>
      <c r="F225" s="34"/>
      <c r="G225" s="35"/>
      <c r="H225" s="35"/>
      <c r="I225" s="35"/>
      <c r="J225" s="35"/>
      <c r="K225" s="35"/>
      <c r="L225" s="35"/>
      <c r="M225" s="35"/>
      <c r="N225" s="35"/>
      <c r="O225" s="41"/>
      <c r="P225" s="37"/>
      <c r="Q225" s="37"/>
      <c r="R225" s="37"/>
      <c r="S225" s="37"/>
      <c r="T225" s="305"/>
    </row>
    <row r="226" spans="1:20" ht="63.75">
      <c r="A226" s="281" t="s">
        <v>248</v>
      </c>
      <c r="B226" s="41" t="s">
        <v>151</v>
      </c>
      <c r="C226" s="34" t="s">
        <v>500</v>
      </c>
      <c r="D226" s="34"/>
      <c r="E226" s="34"/>
      <c r="F226" s="34"/>
      <c r="G226" s="184">
        <v>0</v>
      </c>
      <c r="H226" s="184">
        <v>0</v>
      </c>
      <c r="I226" s="184">
        <v>0</v>
      </c>
      <c r="J226" s="184">
        <v>0</v>
      </c>
      <c r="K226" s="184">
        <v>0</v>
      </c>
      <c r="L226" s="35"/>
      <c r="M226" s="35"/>
      <c r="N226" s="35"/>
      <c r="O226" s="41"/>
      <c r="P226" s="37"/>
      <c r="Q226" s="37"/>
      <c r="R226" s="37"/>
      <c r="S226" s="37"/>
      <c r="T226" s="305"/>
    </row>
    <row r="227" spans="1:20" ht="15" customHeight="1">
      <c r="A227" s="285" t="s">
        <v>729</v>
      </c>
      <c r="B227" s="55" t="s">
        <v>517</v>
      </c>
      <c r="C227" s="34" t="s">
        <v>620</v>
      </c>
      <c r="D227" s="34"/>
      <c r="E227" s="34"/>
      <c r="F227" s="34"/>
      <c r="G227" s="187">
        <v>0</v>
      </c>
      <c r="H227" s="187">
        <v>0</v>
      </c>
      <c r="I227" s="294"/>
      <c r="J227" s="187">
        <v>0</v>
      </c>
      <c r="K227" s="294"/>
      <c r="L227" s="34"/>
      <c r="M227" s="187">
        <v>0</v>
      </c>
      <c r="N227" s="1"/>
      <c r="O227" s="41"/>
      <c r="P227" s="37"/>
      <c r="Q227" s="37"/>
      <c r="R227" s="37"/>
      <c r="S227" s="37"/>
      <c r="T227" s="305"/>
    </row>
    <row r="228" spans="1:20" ht="15" customHeight="1">
      <c r="A228" s="282"/>
      <c r="B228" s="45"/>
      <c r="C228" s="34"/>
      <c r="D228" s="34"/>
      <c r="E228" s="34"/>
      <c r="F228" s="34"/>
      <c r="G228" s="34"/>
      <c r="H228" s="34"/>
      <c r="I228" s="34"/>
      <c r="J228" s="34"/>
      <c r="K228" s="34"/>
      <c r="L228" s="34"/>
      <c r="M228" s="34"/>
      <c r="N228" s="34"/>
      <c r="O228" s="34"/>
      <c r="P228" s="37"/>
      <c r="Q228" s="37"/>
      <c r="R228" s="37"/>
      <c r="S228" s="37"/>
      <c r="T228" s="305"/>
    </row>
    <row r="229" spans="1:20" ht="15" customHeight="1">
      <c r="A229" s="295" t="s">
        <v>3</v>
      </c>
      <c r="B229" s="45"/>
      <c r="C229" s="34"/>
      <c r="D229" s="34"/>
      <c r="E229" s="34"/>
      <c r="F229" s="34"/>
      <c r="G229" s="34"/>
      <c r="H229" s="34"/>
      <c r="I229" s="34"/>
      <c r="J229" s="34"/>
      <c r="K229" s="34"/>
      <c r="L229" s="34"/>
      <c r="M229" s="34"/>
      <c r="N229" s="34"/>
      <c r="O229" s="34"/>
      <c r="P229" s="37"/>
      <c r="Q229" s="37"/>
      <c r="R229" s="37"/>
      <c r="S229" s="37"/>
      <c r="T229" s="305"/>
    </row>
    <row r="230" spans="1:20" ht="15" customHeight="1">
      <c r="A230" s="282"/>
      <c r="B230" s="45"/>
      <c r="C230" s="34"/>
      <c r="D230" s="34"/>
      <c r="E230" s="34"/>
      <c r="F230" s="34"/>
      <c r="G230" s="34"/>
      <c r="H230" s="34"/>
      <c r="I230" s="34"/>
      <c r="J230" s="34"/>
      <c r="K230" s="34"/>
      <c r="L230" s="34"/>
      <c r="M230" s="34"/>
      <c r="N230" s="34"/>
      <c r="O230" s="34"/>
      <c r="P230" s="37"/>
      <c r="Q230" s="37"/>
      <c r="R230" s="37"/>
      <c r="S230" s="37"/>
      <c r="T230" s="305"/>
    </row>
    <row r="231" spans="1:20" ht="26.25">
      <c r="A231" s="281" t="s">
        <v>730</v>
      </c>
      <c r="B231" s="41" t="s">
        <v>520</v>
      </c>
      <c r="C231" s="34" t="s">
        <v>500</v>
      </c>
      <c r="D231" s="34"/>
      <c r="E231" s="34"/>
      <c r="F231" s="34"/>
      <c r="G231" s="184">
        <v>0</v>
      </c>
      <c r="H231" s="184">
        <v>0</v>
      </c>
      <c r="I231" s="184">
        <v>0</v>
      </c>
      <c r="J231" s="184">
        <v>0</v>
      </c>
      <c r="K231" s="184">
        <v>0</v>
      </c>
      <c r="L231" s="184">
        <v>0</v>
      </c>
      <c r="M231" s="184">
        <v>0</v>
      </c>
      <c r="N231" s="184">
        <v>0</v>
      </c>
      <c r="O231" s="41"/>
      <c r="P231" s="37"/>
      <c r="Q231" s="37"/>
      <c r="R231" s="37"/>
      <c r="S231" s="37"/>
      <c r="T231" s="305"/>
    </row>
    <row r="232" spans="1:20" ht="185.25" customHeight="1">
      <c r="A232" s="281" t="s">
        <v>731</v>
      </c>
      <c r="B232" s="41" t="s">
        <v>521</v>
      </c>
      <c r="C232" s="34" t="s">
        <v>500</v>
      </c>
      <c r="D232" s="34"/>
      <c r="E232" s="34"/>
      <c r="F232" s="34"/>
      <c r="G232" s="184">
        <v>0</v>
      </c>
      <c r="H232" s="184">
        <v>0</v>
      </c>
      <c r="I232" s="184">
        <v>0</v>
      </c>
      <c r="J232" s="184">
        <v>0</v>
      </c>
      <c r="K232" s="184">
        <v>0</v>
      </c>
      <c r="L232" s="184">
        <v>0</v>
      </c>
      <c r="M232" s="184">
        <v>0</v>
      </c>
      <c r="N232" s="184">
        <v>0</v>
      </c>
      <c r="O232" s="41"/>
      <c r="P232" s="37"/>
      <c r="Q232" s="37"/>
      <c r="R232" s="37"/>
      <c r="S232" s="37"/>
      <c r="T232" s="305"/>
    </row>
    <row r="233" spans="1:20" ht="15" customHeight="1">
      <c r="A233" s="280" t="s">
        <v>250</v>
      </c>
      <c r="B233" s="41" t="s">
        <v>522</v>
      </c>
      <c r="C233" s="34" t="s">
        <v>500</v>
      </c>
      <c r="D233" s="34"/>
      <c r="E233" s="34"/>
      <c r="F233" s="34"/>
      <c r="G233" s="184">
        <v>0</v>
      </c>
      <c r="H233" s="184">
        <v>0</v>
      </c>
      <c r="I233" s="184">
        <v>0</v>
      </c>
      <c r="J233" s="184">
        <v>0</v>
      </c>
      <c r="K233" s="184">
        <v>0</v>
      </c>
      <c r="L233" s="184">
        <v>0</v>
      </c>
      <c r="M233" s="184">
        <v>0</v>
      </c>
      <c r="N233" s="184">
        <v>0</v>
      </c>
      <c r="O233" s="41"/>
      <c r="P233" s="37"/>
      <c r="Q233" s="37"/>
      <c r="R233" s="37"/>
      <c r="S233" s="37"/>
      <c r="T233" s="305"/>
    </row>
    <row r="234" spans="1:20" ht="15" customHeight="1">
      <c r="A234" s="281" t="s">
        <v>328</v>
      </c>
      <c r="B234" s="41" t="s">
        <v>523</v>
      </c>
      <c r="C234" s="34" t="s">
        <v>500</v>
      </c>
      <c r="D234" s="34"/>
      <c r="E234" s="34"/>
      <c r="F234" s="34"/>
      <c r="G234" s="184">
        <v>0</v>
      </c>
      <c r="H234" s="184">
        <v>0</v>
      </c>
      <c r="I234" s="184">
        <v>0</v>
      </c>
      <c r="J234" s="184">
        <v>0</v>
      </c>
      <c r="K234" s="184">
        <v>0</v>
      </c>
      <c r="L234" s="184">
        <v>0</v>
      </c>
      <c r="M234" s="184">
        <v>0</v>
      </c>
      <c r="N234" s="184">
        <v>0</v>
      </c>
      <c r="O234" s="41"/>
      <c r="P234" s="37"/>
      <c r="Q234" s="37"/>
      <c r="R234" s="37"/>
      <c r="S234" s="37"/>
      <c r="T234" s="305"/>
    </row>
    <row r="235" spans="1:20" ht="15" customHeight="1">
      <c r="A235" s="282"/>
      <c r="B235" s="45"/>
      <c r="C235" s="34"/>
      <c r="D235" s="34"/>
      <c r="E235" s="34"/>
      <c r="F235" s="34"/>
      <c r="G235" s="34"/>
      <c r="H235" s="34"/>
      <c r="I235" s="34"/>
      <c r="J235" s="34"/>
      <c r="K235" s="34"/>
      <c r="L235" s="34"/>
      <c r="M235" s="34"/>
      <c r="N235" s="34"/>
      <c r="O235" s="34"/>
      <c r="P235" s="37"/>
      <c r="Q235" s="37"/>
      <c r="R235" s="37"/>
      <c r="S235" s="37"/>
      <c r="T235" s="305"/>
    </row>
    <row r="236" spans="1:20" ht="15" customHeight="1">
      <c r="A236" s="282"/>
      <c r="B236" s="45"/>
      <c r="C236" s="34"/>
      <c r="D236" s="34"/>
      <c r="E236" s="34"/>
      <c r="F236" s="34"/>
      <c r="G236" s="34"/>
      <c r="H236" s="34"/>
      <c r="I236" s="34"/>
      <c r="J236" s="34"/>
      <c r="K236" s="34"/>
      <c r="L236" s="34"/>
      <c r="M236" s="34"/>
      <c r="N236" s="34"/>
      <c r="O236" s="34"/>
      <c r="P236" s="37"/>
      <c r="Q236" s="37"/>
      <c r="R236" s="37"/>
      <c r="S236" s="37"/>
      <c r="T236" s="305"/>
    </row>
    <row r="237" spans="1:20" ht="15" customHeight="1">
      <c r="A237" s="296" t="s">
        <v>298</v>
      </c>
      <c r="B237" s="135"/>
      <c r="C237" s="135"/>
      <c r="D237" s="34"/>
      <c r="E237" s="34"/>
      <c r="F237" s="34"/>
      <c r="G237" s="34"/>
      <c r="H237" s="34"/>
      <c r="I237" s="34"/>
      <c r="J237" s="34"/>
      <c r="K237" s="34"/>
      <c r="L237" s="34"/>
      <c r="M237" s="34"/>
      <c r="N237" s="34"/>
      <c r="O237" s="34"/>
      <c r="P237" s="37"/>
      <c r="Q237" s="37"/>
      <c r="R237" s="37"/>
      <c r="S237" s="37"/>
      <c r="T237" s="305"/>
    </row>
    <row r="238" spans="1:20" ht="15" customHeight="1">
      <c r="A238" s="323"/>
      <c r="B238" s="135"/>
      <c r="C238" s="135"/>
      <c r="D238" s="34"/>
      <c r="E238" s="34"/>
      <c r="F238" s="34"/>
      <c r="G238" s="34"/>
      <c r="H238" s="34"/>
      <c r="I238" s="34"/>
      <c r="J238" s="34"/>
      <c r="K238" s="34"/>
      <c r="L238" s="34"/>
      <c r="M238" s="34"/>
      <c r="N238" s="34"/>
      <c r="O238" s="34"/>
      <c r="P238" s="37"/>
      <c r="Q238" s="37"/>
      <c r="R238" s="37"/>
      <c r="S238" s="37"/>
      <c r="T238" s="305"/>
    </row>
    <row r="239" spans="1:20" ht="15" customHeight="1">
      <c r="A239" s="297" t="s">
        <v>257</v>
      </c>
      <c r="B239" s="259"/>
      <c r="C239" s="259"/>
      <c r="D239" s="34"/>
      <c r="E239" s="34"/>
      <c r="F239" s="34"/>
      <c r="G239" s="34"/>
      <c r="H239" s="34"/>
      <c r="I239" s="34"/>
      <c r="J239" s="34"/>
      <c r="K239" s="34"/>
      <c r="L239" s="34"/>
      <c r="M239" s="34"/>
      <c r="N239" s="34"/>
      <c r="O239" s="34"/>
      <c r="P239" s="37"/>
      <c r="Q239" s="37"/>
      <c r="R239" s="37"/>
      <c r="S239" s="37"/>
      <c r="T239" s="305"/>
    </row>
    <row r="240" spans="1:20" ht="15" customHeight="1">
      <c r="A240" s="324"/>
      <c r="B240" s="135"/>
      <c r="C240" s="135"/>
      <c r="D240" s="34"/>
      <c r="E240" s="34"/>
      <c r="F240" s="34"/>
      <c r="G240" s="34"/>
      <c r="H240" s="34"/>
      <c r="I240" s="34"/>
      <c r="J240" s="34"/>
      <c r="K240" s="34"/>
      <c r="L240" s="34"/>
      <c r="M240" s="34"/>
      <c r="N240" s="34"/>
      <c r="O240" s="34"/>
      <c r="P240" s="37"/>
      <c r="Q240" s="37"/>
      <c r="R240" s="37"/>
      <c r="S240" s="37"/>
      <c r="T240" s="305"/>
    </row>
    <row r="241" spans="1:20" ht="15" customHeight="1">
      <c r="A241" s="324"/>
      <c r="B241" s="135"/>
      <c r="C241" s="135"/>
      <c r="D241" s="34"/>
      <c r="E241" s="34"/>
      <c r="F241" s="34"/>
      <c r="G241" s="103">
        <v>2014</v>
      </c>
      <c r="H241" s="104">
        <v>2015</v>
      </c>
      <c r="I241" s="103">
        <v>2016</v>
      </c>
      <c r="J241" s="103">
        <v>2017</v>
      </c>
      <c r="K241" s="103">
        <v>2018</v>
      </c>
      <c r="L241" s="103">
        <v>2019</v>
      </c>
      <c r="M241" s="103">
        <v>2020</v>
      </c>
      <c r="N241" s="103">
        <v>2021</v>
      </c>
      <c r="O241" s="41"/>
      <c r="P241" s="37"/>
      <c r="Q241" s="37"/>
      <c r="R241" s="37"/>
      <c r="S241" s="37"/>
      <c r="T241" s="305"/>
    </row>
    <row r="242" spans="1:20" ht="15" customHeight="1">
      <c r="A242" s="324"/>
      <c r="B242" s="135"/>
      <c r="C242" s="135"/>
      <c r="D242" s="34"/>
      <c r="E242" s="34"/>
      <c r="F242" s="34"/>
      <c r="G242" s="298"/>
      <c r="H242" s="298"/>
      <c r="I242" s="298"/>
      <c r="J242" s="298"/>
      <c r="K242" s="298"/>
      <c r="L242" s="298"/>
      <c r="M242" s="298"/>
      <c r="N242" s="298"/>
      <c r="O242" s="41"/>
      <c r="P242" s="37"/>
      <c r="Q242" s="37"/>
      <c r="R242" s="37"/>
      <c r="S242" s="37"/>
      <c r="T242" s="305"/>
    </row>
    <row r="243" spans="1:20" ht="15" customHeight="1">
      <c r="A243" s="299" t="s">
        <v>258</v>
      </c>
      <c r="B243" s="135"/>
      <c r="C243" s="135"/>
      <c r="D243" s="34"/>
      <c r="E243" s="34"/>
      <c r="F243" s="34"/>
      <c r="G243" s="325"/>
      <c r="H243" s="325"/>
      <c r="I243" s="325"/>
      <c r="J243" s="325"/>
      <c r="K243" s="325"/>
      <c r="L243" s="325"/>
      <c r="M243" s="325"/>
      <c r="N243" s="325"/>
      <c r="O243" s="41"/>
      <c r="P243" s="37"/>
      <c r="Q243" s="37"/>
      <c r="R243" s="37"/>
      <c r="S243" s="37"/>
      <c r="T243" s="305"/>
    </row>
    <row r="244" spans="1:20" ht="15" customHeight="1">
      <c r="A244" s="300" t="s">
        <v>297</v>
      </c>
      <c r="B244" s="45"/>
      <c r="C244" s="143" t="s">
        <v>0</v>
      </c>
      <c r="D244" s="34"/>
      <c r="E244" s="34"/>
      <c r="F244" s="34"/>
      <c r="G244" s="184">
        <v>0</v>
      </c>
      <c r="H244" s="184">
        <v>0</v>
      </c>
      <c r="I244" s="184">
        <v>0</v>
      </c>
      <c r="J244" s="184">
        <v>0</v>
      </c>
      <c r="K244" s="184">
        <v>0</v>
      </c>
      <c r="L244" s="184">
        <v>0</v>
      </c>
      <c r="M244" s="184">
        <v>0</v>
      </c>
      <c r="N244" s="184">
        <v>0</v>
      </c>
      <c r="O244" s="41"/>
      <c r="P244" s="37"/>
      <c r="Q244" s="37"/>
      <c r="R244" s="37"/>
      <c r="S244" s="37"/>
      <c r="T244" s="305"/>
    </row>
    <row r="245" spans="1:20" ht="15" customHeight="1">
      <c r="A245" s="300" t="s">
        <v>299</v>
      </c>
      <c r="B245" s="45"/>
      <c r="C245" s="143" t="s">
        <v>0</v>
      </c>
      <c r="D245" s="34"/>
      <c r="E245" s="34"/>
      <c r="F245" s="34"/>
      <c r="G245" s="184">
        <v>0</v>
      </c>
      <c r="H245" s="184">
        <v>0</v>
      </c>
      <c r="I245" s="184">
        <v>0</v>
      </c>
      <c r="J245" s="184">
        <v>0</v>
      </c>
      <c r="K245" s="184">
        <v>0</v>
      </c>
      <c r="L245" s="184">
        <v>0</v>
      </c>
      <c r="M245" s="184">
        <v>0</v>
      </c>
      <c r="N245" s="184">
        <v>0</v>
      </c>
      <c r="O245" s="41"/>
      <c r="P245" s="37"/>
      <c r="Q245" s="37"/>
      <c r="R245" s="37"/>
      <c r="S245" s="37"/>
      <c r="T245" s="305"/>
    </row>
    <row r="246" spans="1:20" ht="15" customHeight="1">
      <c r="A246" s="300" t="s">
        <v>300</v>
      </c>
      <c r="B246" s="45"/>
      <c r="C246" s="143" t="s">
        <v>0</v>
      </c>
      <c r="D246" s="34"/>
      <c r="E246" s="34"/>
      <c r="F246" s="34"/>
      <c r="G246" s="184">
        <v>0</v>
      </c>
      <c r="H246" s="184">
        <v>0</v>
      </c>
      <c r="I246" s="184">
        <v>0</v>
      </c>
      <c r="J246" s="184">
        <v>0</v>
      </c>
      <c r="K246" s="184">
        <v>0</v>
      </c>
      <c r="L246" s="184">
        <v>0</v>
      </c>
      <c r="M246" s="184">
        <v>0</v>
      </c>
      <c r="N246" s="184">
        <v>0</v>
      </c>
      <c r="O246" s="41"/>
      <c r="P246" s="37"/>
      <c r="Q246" s="37"/>
      <c r="R246" s="37"/>
      <c r="S246" s="37"/>
      <c r="T246" s="305"/>
    </row>
    <row r="247" spans="1:20" ht="15" customHeight="1">
      <c r="A247" s="300" t="s">
        <v>301</v>
      </c>
      <c r="B247" s="45"/>
      <c r="C247" s="143" t="s">
        <v>0</v>
      </c>
      <c r="D247" s="34"/>
      <c r="E247" s="34"/>
      <c r="F247" s="34"/>
      <c r="G247" s="184">
        <v>0</v>
      </c>
      <c r="H247" s="184">
        <v>0</v>
      </c>
      <c r="I247" s="184">
        <v>0</v>
      </c>
      <c r="J247" s="184">
        <v>0</v>
      </c>
      <c r="K247" s="184">
        <v>0</v>
      </c>
      <c r="L247" s="184">
        <v>0</v>
      </c>
      <c r="M247" s="184">
        <v>0</v>
      </c>
      <c r="N247" s="184">
        <v>0</v>
      </c>
      <c r="O247" s="41"/>
      <c r="P247" s="37"/>
      <c r="Q247" s="37"/>
      <c r="R247" s="37"/>
      <c r="S247" s="37"/>
      <c r="T247" s="305"/>
    </row>
    <row r="248" spans="1:20" ht="15" customHeight="1">
      <c r="A248" s="300" t="s">
        <v>302</v>
      </c>
      <c r="B248" s="45"/>
      <c r="C248" s="143" t="s">
        <v>0</v>
      </c>
      <c r="D248" s="34"/>
      <c r="E248" s="34"/>
      <c r="F248" s="34"/>
      <c r="G248" s="184">
        <v>0</v>
      </c>
      <c r="H248" s="184">
        <v>0</v>
      </c>
      <c r="I248" s="184">
        <v>0</v>
      </c>
      <c r="J248" s="184">
        <v>0</v>
      </c>
      <c r="K248" s="184">
        <v>0</v>
      </c>
      <c r="L248" s="184">
        <v>0</v>
      </c>
      <c r="M248" s="184">
        <v>0</v>
      </c>
      <c r="N248" s="184">
        <v>0</v>
      </c>
      <c r="O248" s="41"/>
      <c r="P248" s="37"/>
      <c r="Q248" s="37"/>
      <c r="R248" s="37"/>
      <c r="S248" s="37"/>
      <c r="T248" s="305"/>
    </row>
    <row r="249" spans="1:20" ht="15" customHeight="1">
      <c r="A249" s="300" t="s">
        <v>303</v>
      </c>
      <c r="B249" s="45"/>
      <c r="C249" s="143" t="s">
        <v>0</v>
      </c>
      <c r="D249" s="34"/>
      <c r="E249" s="34"/>
      <c r="F249" s="34"/>
      <c r="G249" s="184">
        <v>0</v>
      </c>
      <c r="H249" s="184">
        <v>0</v>
      </c>
      <c r="I249" s="184">
        <v>0</v>
      </c>
      <c r="J249" s="184">
        <v>0</v>
      </c>
      <c r="K249" s="184">
        <v>0</v>
      </c>
      <c r="L249" s="184">
        <v>0</v>
      </c>
      <c r="M249" s="184">
        <v>0</v>
      </c>
      <c r="N249" s="184">
        <v>0</v>
      </c>
      <c r="O249" s="41"/>
      <c r="P249" s="37"/>
      <c r="Q249" s="37"/>
      <c r="R249" s="37"/>
      <c r="S249" s="37"/>
      <c r="T249" s="305"/>
    </row>
    <row r="250" spans="1:20" ht="15" customHeight="1">
      <c r="A250" s="300" t="s">
        <v>304</v>
      </c>
      <c r="B250" s="45"/>
      <c r="C250" s="143" t="s">
        <v>0</v>
      </c>
      <c r="D250" s="34"/>
      <c r="E250" s="34"/>
      <c r="F250" s="34"/>
      <c r="G250" s="184">
        <v>0</v>
      </c>
      <c r="H250" s="184">
        <v>0</v>
      </c>
      <c r="I250" s="184">
        <v>0</v>
      </c>
      <c r="J250" s="184">
        <v>0</v>
      </c>
      <c r="K250" s="184">
        <v>0</v>
      </c>
      <c r="L250" s="184">
        <v>0</v>
      </c>
      <c r="M250" s="184">
        <v>0</v>
      </c>
      <c r="N250" s="184">
        <v>0</v>
      </c>
      <c r="O250" s="41"/>
      <c r="P250" s="37"/>
      <c r="Q250" s="37"/>
      <c r="R250" s="37"/>
      <c r="S250" s="37"/>
      <c r="T250" s="305"/>
    </row>
    <row r="251" spans="1:20" ht="15" customHeight="1">
      <c r="A251" s="300" t="s">
        <v>305</v>
      </c>
      <c r="B251" s="45"/>
      <c r="C251" s="143" t="s">
        <v>0</v>
      </c>
      <c r="D251" s="34"/>
      <c r="E251" s="34"/>
      <c r="F251" s="34"/>
      <c r="G251" s="184">
        <v>0</v>
      </c>
      <c r="H251" s="184">
        <v>0</v>
      </c>
      <c r="I251" s="184">
        <v>0</v>
      </c>
      <c r="J251" s="184">
        <v>0</v>
      </c>
      <c r="K251" s="184">
        <v>0</v>
      </c>
      <c r="L251" s="184">
        <v>0</v>
      </c>
      <c r="M251" s="184">
        <v>0</v>
      </c>
      <c r="N251" s="184">
        <v>0</v>
      </c>
      <c r="O251" s="41"/>
      <c r="P251" s="37"/>
      <c r="Q251" s="37"/>
      <c r="R251" s="37"/>
      <c r="S251" s="37"/>
      <c r="T251" s="305"/>
    </row>
    <row r="252" spans="1:20" ht="15" customHeight="1">
      <c r="A252" s="301" t="s">
        <v>308</v>
      </c>
      <c r="B252" s="45"/>
      <c r="C252" s="143"/>
      <c r="D252" s="34"/>
      <c r="E252" s="34"/>
      <c r="F252" s="34"/>
      <c r="G252" s="326">
        <f t="shared" ref="G252:N252" si="0">SUM(G244:G251)</f>
        <v>0</v>
      </c>
      <c r="H252" s="326">
        <f t="shared" si="0"/>
        <v>0</v>
      </c>
      <c r="I252" s="326">
        <f t="shared" si="0"/>
        <v>0</v>
      </c>
      <c r="J252" s="326">
        <f t="shared" si="0"/>
        <v>0</v>
      </c>
      <c r="K252" s="326">
        <f t="shared" si="0"/>
        <v>0</v>
      </c>
      <c r="L252" s="326">
        <f t="shared" si="0"/>
        <v>0</v>
      </c>
      <c r="M252" s="326">
        <f t="shared" si="0"/>
        <v>0</v>
      </c>
      <c r="N252" s="326">
        <f t="shared" si="0"/>
        <v>0</v>
      </c>
      <c r="O252" s="41"/>
      <c r="P252" s="37"/>
      <c r="Q252" s="37"/>
      <c r="R252" s="37"/>
      <c r="S252" s="37"/>
      <c r="T252" s="305"/>
    </row>
    <row r="253" spans="1:20" ht="15" customHeight="1">
      <c r="A253" s="303"/>
      <c r="B253" s="143"/>
      <c r="C253" s="143"/>
      <c r="D253" s="34"/>
      <c r="E253" s="34"/>
      <c r="F253" s="34"/>
      <c r="G253" s="34"/>
      <c r="H253" s="34"/>
      <c r="I253" s="34"/>
      <c r="J253" s="34"/>
      <c r="K253" s="34"/>
      <c r="L253" s="34"/>
      <c r="M253" s="34"/>
      <c r="N253" s="34"/>
      <c r="O253" s="34"/>
      <c r="P253" s="34"/>
      <c r="Q253" s="37"/>
      <c r="R253" s="37"/>
      <c r="S253" s="37"/>
      <c r="T253" s="305"/>
    </row>
    <row r="254" spans="1:20" ht="15" customHeight="1">
      <c r="A254" s="297" t="s">
        <v>257</v>
      </c>
      <c r="B254" s="259"/>
      <c r="C254" s="259"/>
      <c r="D254" s="34"/>
      <c r="E254" s="34"/>
      <c r="F254" s="34"/>
      <c r="G254" s="34"/>
      <c r="H254" s="34"/>
      <c r="I254" s="34"/>
      <c r="J254" s="34"/>
      <c r="K254" s="34"/>
      <c r="L254" s="34"/>
      <c r="M254" s="34"/>
      <c r="N254" s="34"/>
      <c r="O254" s="34"/>
      <c r="P254" s="34"/>
      <c r="Q254" s="37"/>
      <c r="R254" s="37"/>
      <c r="S254" s="37"/>
      <c r="T254" s="305"/>
    </row>
    <row r="255" spans="1:20" ht="15" customHeight="1">
      <c r="A255" s="324"/>
      <c r="B255" s="135"/>
      <c r="C255" s="135"/>
      <c r="D255" s="34"/>
      <c r="E255" s="34"/>
      <c r="F255" s="34"/>
      <c r="G255" s="34"/>
      <c r="H255" s="34"/>
      <c r="I255" s="34"/>
      <c r="J255" s="34"/>
      <c r="K255" s="34"/>
      <c r="L255" s="34"/>
      <c r="M255" s="34"/>
      <c r="N255" s="34"/>
      <c r="O255" s="34"/>
      <c r="P255" s="34"/>
      <c r="Q255" s="37"/>
      <c r="R255" s="37"/>
      <c r="S255" s="37"/>
      <c r="T255" s="305"/>
    </row>
    <row r="256" spans="1:20" ht="15" customHeight="1">
      <c r="A256" s="324"/>
      <c r="B256" s="135"/>
      <c r="C256" s="135"/>
      <c r="D256" s="34"/>
      <c r="E256" s="34"/>
      <c r="F256" s="34"/>
      <c r="G256" s="34"/>
      <c r="H256" s="34"/>
      <c r="I256" s="34"/>
      <c r="J256" s="34"/>
      <c r="K256" s="34"/>
      <c r="L256" s="34"/>
      <c r="M256" s="34"/>
      <c r="N256" s="34"/>
      <c r="O256" s="34"/>
      <c r="P256" s="34"/>
      <c r="Q256" s="37"/>
      <c r="R256" s="37"/>
      <c r="S256" s="37"/>
      <c r="T256" s="305"/>
    </row>
    <row r="257" spans="1:20" ht="15" customHeight="1">
      <c r="A257" s="299" t="s">
        <v>258</v>
      </c>
      <c r="B257" s="135"/>
      <c r="C257" s="135"/>
      <c r="D257" s="34"/>
      <c r="E257" s="34"/>
      <c r="F257" s="34"/>
      <c r="G257" s="34"/>
      <c r="H257" s="34"/>
      <c r="I257" s="34"/>
      <c r="J257" s="34"/>
      <c r="K257" s="34"/>
      <c r="L257" s="34"/>
      <c r="M257" s="34"/>
      <c r="N257" s="34"/>
      <c r="O257" s="34"/>
      <c r="P257" s="34"/>
      <c r="Q257" s="37"/>
      <c r="R257" s="37"/>
      <c r="S257" s="37"/>
      <c r="T257" s="305"/>
    </row>
    <row r="258" spans="1:20" ht="15" customHeight="1">
      <c r="A258" s="302" t="s">
        <v>292</v>
      </c>
      <c r="B258" s="45"/>
      <c r="C258" s="143" t="s">
        <v>0</v>
      </c>
      <c r="D258" s="34"/>
      <c r="E258" s="34"/>
      <c r="F258" s="34"/>
      <c r="G258" s="184">
        <v>0</v>
      </c>
      <c r="H258" s="184">
        <v>0</v>
      </c>
      <c r="I258" s="184">
        <v>0</v>
      </c>
      <c r="J258" s="184">
        <v>0</v>
      </c>
      <c r="K258" s="184">
        <v>0</v>
      </c>
      <c r="L258" s="184">
        <v>0</v>
      </c>
      <c r="M258" s="184">
        <v>0</v>
      </c>
      <c r="N258" s="184">
        <v>0</v>
      </c>
      <c r="O258" s="41"/>
      <c r="P258" s="37"/>
      <c r="Q258" s="37"/>
      <c r="R258" s="37"/>
      <c r="S258" s="37"/>
      <c r="T258" s="305"/>
    </row>
    <row r="259" spans="1:20" ht="15" customHeight="1">
      <c r="A259" s="302" t="s">
        <v>293</v>
      </c>
      <c r="B259" s="45"/>
      <c r="C259" s="143" t="s">
        <v>0</v>
      </c>
      <c r="D259" s="34"/>
      <c r="E259" s="34"/>
      <c r="F259" s="34"/>
      <c r="G259" s="184">
        <v>0</v>
      </c>
      <c r="H259" s="184">
        <v>0</v>
      </c>
      <c r="I259" s="184">
        <v>0</v>
      </c>
      <c r="J259" s="184">
        <v>0</v>
      </c>
      <c r="K259" s="184">
        <v>0</v>
      </c>
      <c r="L259" s="184">
        <v>0</v>
      </c>
      <c r="M259" s="184">
        <v>0</v>
      </c>
      <c r="N259" s="184">
        <v>0</v>
      </c>
      <c r="O259" s="41"/>
      <c r="P259" s="37"/>
      <c r="Q259" s="37"/>
      <c r="R259" s="37"/>
      <c r="S259" s="37"/>
      <c r="T259" s="305"/>
    </row>
    <row r="260" spans="1:20" ht="15" customHeight="1">
      <c r="A260" s="302" t="s">
        <v>294</v>
      </c>
      <c r="B260" s="45"/>
      <c r="C260" s="143" t="s">
        <v>0</v>
      </c>
      <c r="D260" s="34"/>
      <c r="E260" s="34"/>
      <c r="F260" s="34"/>
      <c r="G260" s="184">
        <v>0</v>
      </c>
      <c r="H260" s="184">
        <v>0</v>
      </c>
      <c r="I260" s="184">
        <v>0</v>
      </c>
      <c r="J260" s="184">
        <v>0</v>
      </c>
      <c r="K260" s="184">
        <v>0</v>
      </c>
      <c r="L260" s="184">
        <v>0</v>
      </c>
      <c r="M260" s="184">
        <v>0</v>
      </c>
      <c r="N260" s="184">
        <v>0</v>
      </c>
      <c r="O260" s="41"/>
      <c r="P260" s="37"/>
      <c r="Q260" s="37"/>
      <c r="R260" s="37"/>
      <c r="S260" s="37"/>
      <c r="T260" s="305"/>
    </row>
    <row r="261" spans="1:20" ht="15" customHeight="1">
      <c r="A261" s="302" t="s">
        <v>312</v>
      </c>
      <c r="B261" s="66"/>
      <c r="C261" s="143" t="s">
        <v>0</v>
      </c>
      <c r="D261" s="34"/>
      <c r="E261" s="34"/>
      <c r="F261" s="34"/>
      <c r="G261" s="184">
        <v>0</v>
      </c>
      <c r="H261" s="184">
        <v>0</v>
      </c>
      <c r="I261" s="184">
        <v>0</v>
      </c>
      <c r="J261" s="184">
        <v>0</v>
      </c>
      <c r="K261" s="184">
        <v>0</v>
      </c>
      <c r="L261" s="184">
        <v>0</v>
      </c>
      <c r="M261" s="184">
        <v>0</v>
      </c>
      <c r="N261" s="184">
        <v>0</v>
      </c>
      <c r="O261" s="41"/>
      <c r="P261" s="37"/>
      <c r="Q261" s="37"/>
      <c r="R261" s="37"/>
      <c r="S261" s="37"/>
      <c r="T261" s="305"/>
    </row>
    <row r="262" spans="1:20" ht="15" customHeight="1">
      <c r="A262" s="302" t="s">
        <v>295</v>
      </c>
      <c r="B262" s="45"/>
      <c r="C262" s="143" t="s">
        <v>0</v>
      </c>
      <c r="D262" s="34"/>
      <c r="E262" s="34"/>
      <c r="F262" s="34"/>
      <c r="G262" s="184">
        <v>0</v>
      </c>
      <c r="H262" s="184">
        <v>0</v>
      </c>
      <c r="I262" s="184">
        <v>0</v>
      </c>
      <c r="J262" s="184">
        <v>0</v>
      </c>
      <c r="K262" s="184">
        <v>0</v>
      </c>
      <c r="L262" s="184">
        <v>0</v>
      </c>
      <c r="M262" s="184">
        <v>0</v>
      </c>
      <c r="N262" s="184">
        <v>0</v>
      </c>
      <c r="O262" s="41"/>
      <c r="P262" s="37"/>
      <c r="Q262" s="37"/>
      <c r="R262" s="37"/>
      <c r="S262" s="37"/>
      <c r="T262" s="305"/>
    </row>
    <row r="263" spans="1:20" ht="15" customHeight="1">
      <c r="A263" s="300" t="s">
        <v>296</v>
      </c>
      <c r="B263" s="45"/>
      <c r="C263" s="143" t="s">
        <v>0</v>
      </c>
      <c r="D263" s="34"/>
      <c r="E263" s="34"/>
      <c r="F263" s="34"/>
      <c r="G263" s="184">
        <v>0</v>
      </c>
      <c r="H263" s="184">
        <v>0</v>
      </c>
      <c r="I263" s="184">
        <v>0</v>
      </c>
      <c r="J263" s="184">
        <v>0</v>
      </c>
      <c r="K263" s="184">
        <v>0</v>
      </c>
      <c r="L263" s="184">
        <v>0</v>
      </c>
      <c r="M263" s="184">
        <v>0</v>
      </c>
      <c r="N263" s="184">
        <v>0</v>
      </c>
      <c r="O263" s="41"/>
      <c r="P263" s="37"/>
      <c r="Q263" s="37"/>
      <c r="R263" s="37"/>
      <c r="S263" s="37"/>
      <c r="T263" s="305"/>
    </row>
    <row r="264" spans="1:20" ht="15" customHeight="1">
      <c r="A264" s="301" t="s">
        <v>259</v>
      </c>
      <c r="B264" s="45"/>
      <c r="C264" s="66"/>
      <c r="D264" s="34"/>
      <c r="E264" s="34"/>
      <c r="F264" s="34"/>
      <c r="G264" s="326">
        <f t="shared" ref="G264:N264" si="1">G258+G259+G260+G261+G262+SUM(G263:G263)</f>
        <v>0</v>
      </c>
      <c r="H264" s="326">
        <f t="shared" si="1"/>
        <v>0</v>
      </c>
      <c r="I264" s="326">
        <f t="shared" si="1"/>
        <v>0</v>
      </c>
      <c r="J264" s="326">
        <f t="shared" si="1"/>
        <v>0</v>
      </c>
      <c r="K264" s="326">
        <f t="shared" si="1"/>
        <v>0</v>
      </c>
      <c r="L264" s="326">
        <f t="shared" si="1"/>
        <v>0</v>
      </c>
      <c r="M264" s="326">
        <f t="shared" si="1"/>
        <v>0</v>
      </c>
      <c r="N264" s="326">
        <f t="shared" si="1"/>
        <v>0</v>
      </c>
      <c r="O264" s="41"/>
      <c r="P264" s="37"/>
      <c r="Q264" s="37"/>
      <c r="R264" s="37"/>
      <c r="S264" s="37"/>
      <c r="T264" s="305"/>
    </row>
    <row r="265" spans="1:20" ht="15" customHeight="1">
      <c r="A265" s="303"/>
      <c r="B265" s="66"/>
      <c r="C265" s="66"/>
      <c r="D265" s="34"/>
      <c r="E265" s="34"/>
      <c r="F265" s="34"/>
      <c r="G265" s="34"/>
      <c r="H265" s="34"/>
      <c r="I265" s="34"/>
      <c r="J265" s="34"/>
      <c r="K265" s="34"/>
      <c r="L265" s="34"/>
      <c r="M265" s="34"/>
      <c r="N265" s="34"/>
      <c r="O265" s="34"/>
      <c r="P265" s="37"/>
      <c r="Q265" s="37"/>
      <c r="R265" s="37"/>
      <c r="S265" s="37"/>
      <c r="T265" s="305"/>
    </row>
    <row r="266" spans="1:20" ht="15" customHeight="1">
      <c r="A266" s="304" t="s">
        <v>260</v>
      </c>
      <c r="B266" s="135"/>
      <c r="C266" s="135"/>
      <c r="D266" s="34"/>
      <c r="E266" s="34"/>
      <c r="F266" s="34"/>
      <c r="G266" s="34"/>
      <c r="H266" s="34"/>
      <c r="I266" s="34"/>
      <c r="J266" s="34"/>
      <c r="K266" s="34"/>
      <c r="L266" s="34"/>
      <c r="M266" s="34"/>
      <c r="N266" s="34"/>
      <c r="O266" s="34"/>
      <c r="P266" s="37"/>
      <c r="Q266" s="37"/>
      <c r="R266" s="37"/>
      <c r="S266" s="37"/>
      <c r="T266" s="305"/>
    </row>
    <row r="267" spans="1:20" ht="15" customHeight="1">
      <c r="A267" s="297" t="s">
        <v>261</v>
      </c>
      <c r="B267" s="259"/>
      <c r="C267" s="259"/>
      <c r="D267" s="34"/>
      <c r="E267" s="34"/>
      <c r="F267" s="34"/>
      <c r="G267" s="34"/>
      <c r="H267" s="34"/>
      <c r="I267" s="34"/>
      <c r="J267" s="34"/>
      <c r="K267" s="34"/>
      <c r="L267" s="34"/>
      <c r="M267" s="34"/>
      <c r="N267" s="34"/>
      <c r="O267" s="34"/>
      <c r="P267" s="37"/>
      <c r="Q267" s="37"/>
      <c r="R267" s="37"/>
      <c r="S267" s="37"/>
      <c r="T267" s="305"/>
    </row>
    <row r="268" spans="1:20" ht="15" customHeight="1">
      <c r="A268" s="299" t="s">
        <v>258</v>
      </c>
      <c r="B268" s="135"/>
      <c r="C268" s="135"/>
      <c r="D268" s="34"/>
      <c r="E268" s="34"/>
      <c r="F268" s="34"/>
      <c r="G268" s="34"/>
      <c r="H268" s="34"/>
      <c r="I268" s="34"/>
      <c r="J268" s="34"/>
      <c r="K268" s="34"/>
      <c r="L268" s="34"/>
      <c r="M268" s="34"/>
      <c r="N268" s="34"/>
      <c r="O268" s="34"/>
      <c r="P268" s="37"/>
      <c r="Q268" s="37"/>
      <c r="R268" s="37"/>
      <c r="S268" s="37"/>
      <c r="T268" s="305"/>
    </row>
    <row r="269" spans="1:20" ht="15" customHeight="1">
      <c r="A269" s="302" t="s">
        <v>262</v>
      </c>
      <c r="B269" s="45"/>
      <c r="C269" s="143" t="s">
        <v>0</v>
      </c>
      <c r="D269" s="34"/>
      <c r="E269" s="34"/>
      <c r="F269" s="34"/>
      <c r="G269" s="184">
        <v>0</v>
      </c>
      <c r="H269" s="184">
        <v>0</v>
      </c>
      <c r="I269" s="184">
        <v>0</v>
      </c>
      <c r="J269" s="184">
        <v>0</v>
      </c>
      <c r="K269" s="184">
        <v>0</v>
      </c>
      <c r="L269" s="184">
        <v>0</v>
      </c>
      <c r="M269" s="184">
        <v>0</v>
      </c>
      <c r="N269" s="184">
        <v>0</v>
      </c>
      <c r="O269" s="41"/>
      <c r="P269" s="37"/>
      <c r="Q269" s="37"/>
      <c r="R269" s="37"/>
      <c r="S269" s="37"/>
      <c r="T269" s="305"/>
    </row>
    <row r="270" spans="1:20" ht="15" customHeight="1">
      <c r="A270" s="302" t="s">
        <v>501</v>
      </c>
      <c r="B270" s="45"/>
      <c r="C270" s="143" t="s">
        <v>0</v>
      </c>
      <c r="D270" s="34"/>
      <c r="E270" s="34"/>
      <c r="F270" s="34"/>
      <c r="G270" s="184">
        <v>0</v>
      </c>
      <c r="H270" s="184">
        <v>0</v>
      </c>
      <c r="I270" s="184">
        <v>0</v>
      </c>
      <c r="J270" s="184">
        <v>0</v>
      </c>
      <c r="K270" s="184">
        <v>0</v>
      </c>
      <c r="L270" s="184">
        <v>0</v>
      </c>
      <c r="M270" s="184">
        <v>0</v>
      </c>
      <c r="N270" s="184">
        <v>0</v>
      </c>
      <c r="O270" s="41"/>
      <c r="P270" s="37"/>
      <c r="Q270" s="37"/>
      <c r="R270" s="37"/>
      <c r="S270" s="37"/>
      <c r="T270" s="305"/>
    </row>
    <row r="271" spans="1:20" ht="15" customHeight="1">
      <c r="A271" s="301" t="s">
        <v>309</v>
      </c>
      <c r="B271" s="135"/>
      <c r="C271" s="135"/>
      <c r="D271" s="34"/>
      <c r="E271" s="34"/>
      <c r="F271" s="34"/>
      <c r="G271" s="326">
        <f t="shared" ref="G271:N271" si="2">SUM(G269:G270)</f>
        <v>0</v>
      </c>
      <c r="H271" s="326">
        <f t="shared" si="2"/>
        <v>0</v>
      </c>
      <c r="I271" s="326">
        <f t="shared" si="2"/>
        <v>0</v>
      </c>
      <c r="J271" s="326">
        <f t="shared" si="2"/>
        <v>0</v>
      </c>
      <c r="K271" s="326">
        <f t="shared" si="2"/>
        <v>0</v>
      </c>
      <c r="L271" s="326">
        <f t="shared" si="2"/>
        <v>0</v>
      </c>
      <c r="M271" s="326">
        <f t="shared" si="2"/>
        <v>0</v>
      </c>
      <c r="N271" s="326">
        <f t="shared" si="2"/>
        <v>0</v>
      </c>
      <c r="O271" s="41"/>
      <c r="P271" s="37"/>
      <c r="Q271" s="37"/>
      <c r="R271" s="37"/>
      <c r="S271" s="37"/>
      <c r="T271" s="305"/>
    </row>
    <row r="272" spans="1:20" ht="15" customHeight="1">
      <c r="A272" s="282"/>
      <c r="B272" s="45"/>
      <c r="C272" s="34"/>
      <c r="D272" s="34"/>
      <c r="E272" s="34"/>
      <c r="F272" s="34"/>
      <c r="G272" s="34"/>
      <c r="H272" s="34"/>
      <c r="I272" s="34"/>
      <c r="J272" s="34"/>
      <c r="K272" s="34"/>
      <c r="L272" s="34"/>
      <c r="M272" s="34"/>
      <c r="N272" s="34"/>
      <c r="O272" s="34"/>
      <c r="P272" s="37"/>
      <c r="Q272" s="37"/>
      <c r="R272" s="37"/>
      <c r="S272" s="37"/>
      <c r="T272" s="305"/>
    </row>
    <row r="273" spans="1:20" ht="15" customHeight="1">
      <c r="A273" s="282"/>
      <c r="B273" s="45"/>
      <c r="C273" s="34"/>
      <c r="D273" s="34"/>
      <c r="E273" s="34"/>
      <c r="F273" s="34"/>
      <c r="G273" s="34"/>
      <c r="H273" s="34"/>
      <c r="I273" s="34"/>
      <c r="J273" s="34"/>
      <c r="K273" s="34"/>
      <c r="L273" s="34"/>
      <c r="M273" s="34"/>
      <c r="N273" s="34"/>
      <c r="O273" s="34"/>
      <c r="P273" s="37"/>
      <c r="Q273" s="37"/>
      <c r="R273" s="37"/>
      <c r="S273" s="37"/>
      <c r="T273" s="305"/>
    </row>
    <row r="274" spans="1:20" ht="28.5" customHeight="1">
      <c r="A274" s="300" t="s">
        <v>510</v>
      </c>
      <c r="B274" s="74"/>
      <c r="C274" s="74"/>
      <c r="D274" s="34"/>
      <c r="E274" s="34"/>
      <c r="F274" s="34"/>
      <c r="G274" s="184">
        <v>0</v>
      </c>
      <c r="H274" s="184">
        <v>0</v>
      </c>
      <c r="I274" s="184">
        <v>0</v>
      </c>
      <c r="J274" s="184">
        <v>0</v>
      </c>
      <c r="K274" s="184">
        <v>0</v>
      </c>
      <c r="L274" s="184">
        <v>0</v>
      </c>
      <c r="M274" s="184">
        <v>0</v>
      </c>
      <c r="N274" s="184">
        <v>0</v>
      </c>
      <c r="O274" s="41"/>
      <c r="P274" s="37"/>
      <c r="Q274" s="37"/>
      <c r="R274" s="37"/>
      <c r="S274" s="37"/>
      <c r="T274" s="305"/>
    </row>
    <row r="275" spans="1:20" ht="15" customHeight="1">
      <c r="A275" s="282"/>
      <c r="B275" s="45"/>
      <c r="C275" s="34"/>
      <c r="D275" s="34"/>
      <c r="E275" s="34"/>
      <c r="F275" s="34"/>
      <c r="G275" s="45"/>
      <c r="H275" s="45"/>
      <c r="I275" s="45"/>
      <c r="J275" s="45"/>
      <c r="K275" s="45"/>
      <c r="L275" s="45"/>
      <c r="M275" s="45"/>
      <c r="N275" s="45"/>
      <c r="O275" s="41"/>
      <c r="P275" s="37"/>
      <c r="Q275" s="37"/>
      <c r="R275" s="37"/>
      <c r="S275" s="37"/>
      <c r="T275" s="305"/>
    </row>
    <row r="276" spans="1:20" ht="15" customHeight="1">
      <c r="A276" s="282"/>
      <c r="B276" s="45"/>
      <c r="C276" s="34"/>
      <c r="D276" s="34"/>
      <c r="E276" s="34"/>
      <c r="F276" s="34"/>
      <c r="G276" s="45"/>
      <c r="H276" s="45"/>
      <c r="I276" s="45"/>
      <c r="J276" s="45"/>
      <c r="K276" s="45"/>
      <c r="L276" s="45"/>
      <c r="M276" s="45"/>
      <c r="N276" s="45"/>
      <c r="O276" s="41"/>
      <c r="P276" s="37"/>
      <c r="Q276" s="37"/>
      <c r="R276" s="37"/>
      <c r="S276" s="37"/>
      <c r="T276" s="305"/>
    </row>
    <row r="277" spans="1:20" ht="15" customHeight="1">
      <c r="A277" s="282"/>
      <c r="B277" s="45"/>
      <c r="C277" s="34"/>
      <c r="D277" s="34"/>
      <c r="E277" s="34"/>
      <c r="F277" s="34"/>
      <c r="G277" s="45"/>
      <c r="H277" s="45"/>
      <c r="I277" s="45"/>
      <c r="J277" s="45"/>
      <c r="K277" s="45"/>
      <c r="L277" s="45"/>
      <c r="M277" s="45"/>
      <c r="N277" s="45"/>
      <c r="O277" s="41"/>
      <c r="P277" s="37"/>
      <c r="Q277" s="37"/>
      <c r="R277" s="37"/>
      <c r="S277" s="37"/>
      <c r="T277" s="305"/>
    </row>
    <row r="278" spans="1:20" ht="15" customHeight="1">
      <c r="A278" s="282"/>
      <c r="B278" s="45"/>
      <c r="C278" s="34"/>
      <c r="D278" s="34"/>
      <c r="E278" s="34"/>
      <c r="F278" s="34"/>
      <c r="G278" s="45"/>
      <c r="H278" s="45"/>
      <c r="I278" s="45"/>
      <c r="J278" s="45"/>
      <c r="K278" s="45"/>
      <c r="L278" s="45"/>
      <c r="M278" s="45"/>
      <c r="N278" s="45"/>
      <c r="O278" s="41"/>
      <c r="P278" s="37"/>
      <c r="Q278" s="37"/>
      <c r="R278" s="37"/>
      <c r="S278" s="37"/>
      <c r="T278" s="305"/>
    </row>
    <row r="279" spans="1:20" ht="15" customHeight="1">
      <c r="A279" s="282"/>
      <c r="B279" s="45"/>
      <c r="C279" s="34"/>
      <c r="D279" s="34"/>
      <c r="E279" s="34"/>
      <c r="F279" s="45"/>
      <c r="G279" s="45"/>
      <c r="H279" s="45"/>
      <c r="I279" s="45"/>
      <c r="J279" s="45"/>
      <c r="K279" s="45"/>
      <c r="L279" s="45"/>
      <c r="M279" s="45"/>
      <c r="N279" s="45"/>
      <c r="O279" s="41"/>
      <c r="P279" s="37"/>
      <c r="Q279" s="37"/>
      <c r="R279" s="37"/>
      <c r="S279" s="37"/>
      <c r="T279" s="305"/>
    </row>
    <row r="280" spans="1:20" ht="15" customHeight="1">
      <c r="A280" s="282"/>
      <c r="B280" s="45"/>
      <c r="C280" s="34"/>
      <c r="D280" s="34"/>
      <c r="E280" s="34"/>
      <c r="F280" s="45"/>
      <c r="G280" s="45"/>
      <c r="H280" s="45"/>
      <c r="I280" s="45"/>
      <c r="J280" s="45"/>
      <c r="K280" s="45"/>
      <c r="L280" s="45"/>
      <c r="M280" s="45"/>
      <c r="N280" s="45"/>
      <c r="O280" s="41"/>
      <c r="P280" s="37"/>
      <c r="Q280" s="37"/>
      <c r="R280" s="37"/>
      <c r="S280" s="37"/>
      <c r="T280" s="305"/>
    </row>
    <row r="281" spans="1:20" ht="15" customHeight="1" thickBot="1">
      <c r="A281" s="285" t="s">
        <v>320</v>
      </c>
      <c r="B281" s="55"/>
      <c r="C281" s="55"/>
      <c r="D281" s="55"/>
      <c r="E281" s="55"/>
      <c r="F281" s="55"/>
      <c r="G281" s="55"/>
      <c r="H281" s="55"/>
      <c r="I281" s="55"/>
      <c r="J281" s="55"/>
      <c r="K281" s="45"/>
      <c r="L281" s="45"/>
      <c r="M281" s="45"/>
      <c r="N281" s="45"/>
      <c r="O281" s="41"/>
      <c r="P281" s="37"/>
      <c r="Q281" s="37"/>
      <c r="R281" s="37"/>
      <c r="S281" s="37"/>
      <c r="T281" s="305"/>
    </row>
    <row r="282" spans="1:20" ht="15" customHeight="1">
      <c r="A282" s="327"/>
      <c r="B282" s="593"/>
      <c r="C282" s="594"/>
      <c r="D282" s="594"/>
      <c r="E282" s="594"/>
      <c r="F282" s="594"/>
      <c r="G282" s="594"/>
      <c r="H282" s="594"/>
      <c r="I282" s="594"/>
      <c r="J282" s="595"/>
      <c r="K282" s="45"/>
      <c r="L282" s="45"/>
      <c r="M282" s="45"/>
      <c r="N282" s="45"/>
      <c r="O282" s="41"/>
      <c r="P282" s="37"/>
      <c r="Q282" s="37"/>
      <c r="R282" s="37"/>
      <c r="S282" s="37"/>
      <c r="T282" s="305"/>
    </row>
    <row r="283" spans="1:20" ht="15" customHeight="1">
      <c r="A283" s="327"/>
      <c r="B283" s="261"/>
      <c r="C283" s="328"/>
      <c r="D283" s="328"/>
      <c r="E283" s="328"/>
      <c r="F283" s="328"/>
      <c r="G283" s="328"/>
      <c r="H283" s="328"/>
      <c r="I283" s="328"/>
      <c r="J283" s="329"/>
      <c r="K283" s="45"/>
      <c r="L283" s="45"/>
      <c r="M283" s="45"/>
      <c r="N283" s="45"/>
      <c r="O283" s="41"/>
      <c r="P283" s="37"/>
      <c r="Q283" s="37"/>
      <c r="R283" s="37"/>
      <c r="S283" s="37"/>
      <c r="T283" s="305"/>
    </row>
    <row r="284" spans="1:20" ht="15" customHeight="1">
      <c r="A284" s="327"/>
      <c r="B284" s="261"/>
      <c r="C284" s="328"/>
      <c r="D284" s="328"/>
      <c r="E284" s="328"/>
      <c r="F284" s="328"/>
      <c r="G284" s="328"/>
      <c r="H284" s="328"/>
      <c r="I284" s="328"/>
      <c r="J284" s="329"/>
      <c r="K284" s="45"/>
      <c r="L284" s="45"/>
      <c r="M284" s="45"/>
      <c r="N284" s="45"/>
      <c r="O284" s="41"/>
      <c r="P284" s="37"/>
      <c r="Q284" s="37"/>
      <c r="R284" s="37"/>
      <c r="S284" s="37"/>
      <c r="T284" s="305"/>
    </row>
    <row r="285" spans="1:20" ht="15" customHeight="1">
      <c r="A285" s="327"/>
      <c r="B285" s="261"/>
      <c r="C285" s="328"/>
      <c r="D285" s="328"/>
      <c r="E285" s="328"/>
      <c r="F285" s="328"/>
      <c r="G285" s="328"/>
      <c r="H285" s="328"/>
      <c r="I285" s="328"/>
      <c r="J285" s="329"/>
      <c r="K285" s="45"/>
      <c r="L285" s="45"/>
      <c r="M285" s="45"/>
      <c r="N285" s="45"/>
      <c r="O285" s="41"/>
      <c r="P285" s="37"/>
      <c r="Q285" s="37"/>
      <c r="R285" s="37"/>
      <c r="S285" s="37"/>
      <c r="T285" s="305"/>
    </row>
    <row r="286" spans="1:20" ht="15" customHeight="1">
      <c r="A286" s="327"/>
      <c r="B286" s="261"/>
      <c r="C286" s="328"/>
      <c r="D286" s="328"/>
      <c r="E286" s="328"/>
      <c r="F286" s="328"/>
      <c r="G286" s="328"/>
      <c r="H286" s="328"/>
      <c r="I286" s="328"/>
      <c r="J286" s="329"/>
      <c r="K286" s="45"/>
      <c r="L286" s="45"/>
      <c r="M286" s="45"/>
      <c r="N286" s="45"/>
      <c r="O286" s="41"/>
      <c r="P286" s="37"/>
      <c r="Q286" s="37"/>
      <c r="R286" s="37"/>
      <c r="S286" s="37"/>
      <c r="T286" s="305"/>
    </row>
    <row r="287" spans="1:20" ht="15" customHeight="1">
      <c r="A287" s="327"/>
      <c r="B287" s="261"/>
      <c r="C287" s="328"/>
      <c r="D287" s="328"/>
      <c r="E287" s="328"/>
      <c r="F287" s="328"/>
      <c r="G287" s="328"/>
      <c r="H287" s="328"/>
      <c r="I287" s="328"/>
      <c r="J287" s="329"/>
      <c r="K287" s="45"/>
      <c r="L287" s="45"/>
      <c r="M287" s="45"/>
      <c r="N287" s="45"/>
      <c r="O287" s="41"/>
      <c r="P287" s="37"/>
      <c r="Q287" s="37"/>
      <c r="R287" s="37"/>
      <c r="S287" s="37"/>
      <c r="T287" s="305"/>
    </row>
    <row r="288" spans="1:20" ht="15" customHeight="1">
      <c r="A288" s="327"/>
      <c r="B288" s="261"/>
      <c r="C288" s="328"/>
      <c r="D288" s="328"/>
      <c r="E288" s="328"/>
      <c r="F288" s="328"/>
      <c r="G288" s="328"/>
      <c r="H288" s="328"/>
      <c r="I288" s="328"/>
      <c r="J288" s="329"/>
      <c r="K288" s="45"/>
      <c r="L288" s="45"/>
      <c r="M288" s="45"/>
      <c r="N288" s="45"/>
      <c r="O288" s="41"/>
      <c r="P288" s="37"/>
      <c r="Q288" s="37"/>
      <c r="R288" s="37"/>
      <c r="S288" s="37"/>
      <c r="T288" s="305"/>
    </row>
    <row r="289" spans="1:20" ht="15" customHeight="1">
      <c r="A289" s="327"/>
      <c r="B289" s="261"/>
      <c r="C289" s="328"/>
      <c r="D289" s="328"/>
      <c r="E289" s="328"/>
      <c r="F289" s="328"/>
      <c r="G289" s="328"/>
      <c r="H289" s="328"/>
      <c r="I289" s="328"/>
      <c r="J289" s="329"/>
      <c r="K289" s="45"/>
      <c r="L289" s="45"/>
      <c r="M289" s="45"/>
      <c r="N289" s="45"/>
      <c r="O289" s="41"/>
      <c r="P289" s="37"/>
      <c r="Q289" s="37"/>
      <c r="R289" s="37"/>
      <c r="S289" s="37"/>
      <c r="T289" s="305"/>
    </row>
    <row r="290" spans="1:20" ht="15" customHeight="1">
      <c r="A290" s="327"/>
      <c r="B290" s="261"/>
      <c r="C290" s="328"/>
      <c r="D290" s="328"/>
      <c r="E290" s="328"/>
      <c r="F290" s="328"/>
      <c r="G290" s="328"/>
      <c r="H290" s="328"/>
      <c r="I290" s="328"/>
      <c r="J290" s="329"/>
      <c r="K290" s="45"/>
      <c r="L290" s="45"/>
      <c r="M290" s="45"/>
      <c r="N290" s="45"/>
      <c r="O290" s="41"/>
      <c r="P290" s="37"/>
      <c r="Q290" s="37"/>
      <c r="R290" s="37"/>
      <c r="S290" s="37"/>
      <c r="T290" s="305"/>
    </row>
    <row r="291" spans="1:20" ht="15" customHeight="1">
      <c r="A291" s="327"/>
      <c r="B291" s="261"/>
      <c r="C291" s="328"/>
      <c r="D291" s="328"/>
      <c r="E291" s="328"/>
      <c r="F291" s="328"/>
      <c r="G291" s="328"/>
      <c r="H291" s="328"/>
      <c r="I291" s="328"/>
      <c r="J291" s="329"/>
      <c r="K291" s="45"/>
      <c r="L291" s="45"/>
      <c r="M291" s="45"/>
      <c r="N291" s="45"/>
      <c r="O291" s="41"/>
      <c r="P291" s="37"/>
      <c r="Q291" s="37"/>
      <c r="R291" s="37"/>
      <c r="S291" s="37"/>
      <c r="T291" s="305"/>
    </row>
    <row r="292" spans="1:20" ht="15" customHeight="1" thickBot="1">
      <c r="A292" s="327"/>
      <c r="B292" s="262"/>
      <c r="C292" s="330"/>
      <c r="D292" s="330"/>
      <c r="E292" s="330"/>
      <c r="F292" s="330"/>
      <c r="G292" s="330"/>
      <c r="H292" s="330"/>
      <c r="I292" s="330"/>
      <c r="J292" s="331"/>
      <c r="K292" s="45"/>
      <c r="L292" s="45"/>
      <c r="M292" s="45"/>
      <c r="N292" s="45"/>
      <c r="O292" s="41"/>
      <c r="P292" s="37"/>
      <c r="Q292" s="37"/>
      <c r="R292" s="37"/>
      <c r="S292" s="37"/>
      <c r="T292" s="305"/>
    </row>
    <row r="293" spans="1:20" ht="15" customHeight="1">
      <c r="A293" s="285"/>
      <c r="B293" s="55"/>
      <c r="C293" s="55"/>
      <c r="D293" s="55"/>
      <c r="E293" s="55"/>
      <c r="F293" s="225"/>
      <c r="G293" s="55"/>
      <c r="H293" s="55"/>
      <c r="I293" s="55"/>
      <c r="J293" s="55"/>
      <c r="K293" s="45"/>
      <c r="L293" s="45"/>
      <c r="M293" s="45"/>
      <c r="N293" s="45"/>
      <c r="O293" s="41"/>
      <c r="P293" s="37"/>
      <c r="Q293" s="37"/>
      <c r="R293" s="37"/>
      <c r="S293" s="37"/>
      <c r="T293" s="305"/>
    </row>
    <row r="294" spans="1:20" ht="15" customHeight="1">
      <c r="A294" s="280" t="s">
        <v>321</v>
      </c>
      <c r="B294" s="260"/>
      <c r="C294" s="260"/>
      <c r="D294" s="260"/>
      <c r="E294" s="332"/>
      <c r="F294" s="319"/>
      <c r="G294" s="319"/>
      <c r="H294" s="319"/>
      <c r="I294" s="319"/>
      <c r="J294" s="319"/>
      <c r="K294" s="45"/>
      <c r="L294" s="45"/>
      <c r="M294" s="45"/>
      <c r="N294" s="45"/>
      <c r="O294" s="41"/>
      <c r="P294" s="37"/>
      <c r="Q294" s="37"/>
      <c r="R294" s="37"/>
      <c r="S294" s="37"/>
      <c r="T294" s="305"/>
    </row>
    <row r="295" spans="1:20" ht="15" customHeight="1">
      <c r="A295" s="280"/>
      <c r="B295" s="41"/>
      <c r="C295" s="41"/>
      <c r="D295" s="41"/>
      <c r="E295" s="41"/>
      <c r="F295" s="41"/>
      <c r="G295" s="41"/>
      <c r="H295" s="41"/>
      <c r="I295" s="41"/>
      <c r="J295" s="41"/>
      <c r="K295" s="45"/>
      <c r="L295" s="45"/>
      <c r="M295" s="45"/>
      <c r="N295" s="45"/>
      <c r="O295" s="41"/>
      <c r="P295" s="37"/>
      <c r="Q295" s="37"/>
      <c r="R295" s="37"/>
      <c r="S295" s="37"/>
      <c r="T295" s="305"/>
    </row>
    <row r="296" spans="1:20" ht="15" customHeight="1">
      <c r="A296" s="280" t="s">
        <v>14</v>
      </c>
      <c r="B296" s="260"/>
      <c r="C296" s="260"/>
      <c r="D296" s="41"/>
      <c r="E296" s="41"/>
      <c r="F296" s="41"/>
      <c r="G296" s="41"/>
      <c r="H296" s="41"/>
      <c r="I296" s="41"/>
      <c r="J296" s="41"/>
      <c r="K296" s="45"/>
      <c r="L296" s="45"/>
      <c r="M296" s="45"/>
      <c r="N296" s="45"/>
      <c r="O296" s="41"/>
      <c r="P296" s="37"/>
      <c r="Q296" s="37"/>
      <c r="R296" s="37"/>
      <c r="S296" s="37"/>
      <c r="T296" s="305"/>
    </row>
    <row r="297" spans="1:20" ht="15" customHeight="1">
      <c r="A297" s="280"/>
      <c r="B297" s="41"/>
      <c r="C297" s="41"/>
      <c r="D297" s="41"/>
      <c r="E297" s="41"/>
      <c r="F297" s="41"/>
      <c r="G297" s="41"/>
      <c r="H297" s="41"/>
      <c r="I297" s="41"/>
      <c r="J297" s="41"/>
      <c r="K297" s="45"/>
      <c r="L297" s="45"/>
      <c r="M297" s="45"/>
      <c r="N297" s="45"/>
      <c r="O297" s="41"/>
      <c r="P297" s="37"/>
      <c r="Q297" s="37"/>
      <c r="R297" s="37"/>
      <c r="S297" s="37"/>
      <c r="T297" s="305"/>
    </row>
    <row r="298" spans="1:20">
      <c r="A298" s="280"/>
      <c r="B298" s="41"/>
      <c r="C298" s="41"/>
      <c r="D298" s="41"/>
      <c r="E298" s="41"/>
      <c r="F298" s="41"/>
      <c r="G298" s="41"/>
      <c r="H298" s="41"/>
      <c r="I298" s="41"/>
      <c r="J298" s="41"/>
      <c r="K298" s="45"/>
      <c r="L298" s="45"/>
      <c r="M298" s="45"/>
      <c r="N298" s="45"/>
      <c r="O298" s="41"/>
      <c r="P298" s="37"/>
      <c r="Q298" s="37"/>
      <c r="R298" s="37"/>
      <c r="S298" s="37"/>
      <c r="T298" s="305"/>
    </row>
    <row r="299" spans="1:20">
      <c r="A299" s="282"/>
      <c r="B299" s="45"/>
      <c r="C299" s="34"/>
      <c r="D299" s="34"/>
      <c r="E299" s="34"/>
      <c r="F299" s="45"/>
      <c r="G299" s="45"/>
      <c r="H299" s="45"/>
      <c r="I299" s="45"/>
      <c r="J299" s="45"/>
      <c r="K299" s="45"/>
      <c r="L299" s="45"/>
      <c r="M299" s="45"/>
      <c r="N299" s="45"/>
      <c r="O299" s="41"/>
      <c r="P299" s="37"/>
      <c r="Q299" s="37"/>
      <c r="R299" s="37"/>
      <c r="S299" s="37"/>
      <c r="T299" s="305"/>
    </row>
    <row r="300" spans="1:20">
      <c r="A300" s="282"/>
      <c r="B300" s="45"/>
      <c r="C300" s="34"/>
      <c r="D300" s="34"/>
      <c r="E300" s="34"/>
      <c r="F300" s="45"/>
      <c r="G300" s="45"/>
      <c r="H300" s="45"/>
      <c r="I300" s="45"/>
      <c r="J300" s="45"/>
      <c r="K300" s="45"/>
      <c r="L300" s="45"/>
      <c r="M300" s="45"/>
      <c r="N300" s="45"/>
      <c r="O300" s="41"/>
      <c r="P300" s="37"/>
      <c r="Q300" s="37"/>
      <c r="R300" s="37"/>
      <c r="S300" s="37"/>
      <c r="T300" s="305"/>
    </row>
    <row r="301" spans="1:20">
      <c r="A301" s="282"/>
      <c r="B301" s="45"/>
      <c r="C301" s="34"/>
      <c r="D301" s="34"/>
      <c r="E301" s="34"/>
      <c r="F301" s="45"/>
      <c r="G301" s="45"/>
      <c r="H301" s="45"/>
      <c r="I301" s="45"/>
      <c r="J301" s="45"/>
      <c r="K301" s="45"/>
      <c r="L301" s="45"/>
      <c r="M301" s="45"/>
      <c r="N301" s="45"/>
      <c r="O301" s="41"/>
      <c r="P301" s="37"/>
      <c r="Q301" s="37"/>
      <c r="R301" s="37"/>
      <c r="S301" s="37"/>
      <c r="T301" s="305"/>
    </row>
    <row r="302" spans="1:20">
      <c r="A302" s="280"/>
      <c r="B302" s="41"/>
      <c r="C302" s="41"/>
      <c r="D302" s="41"/>
      <c r="E302" s="41"/>
      <c r="F302" s="41"/>
      <c r="G302" s="41"/>
      <c r="H302" s="41"/>
      <c r="I302" s="41"/>
      <c r="J302" s="41"/>
      <c r="K302" s="41"/>
      <c r="L302" s="41"/>
      <c r="M302" s="41"/>
      <c r="N302" s="41"/>
      <c r="O302" s="41"/>
      <c r="P302" s="37"/>
      <c r="Q302" s="37"/>
      <c r="R302" s="37"/>
      <c r="S302" s="37"/>
      <c r="T302" s="305"/>
    </row>
    <row r="303" spans="1:20">
      <c r="A303" s="280"/>
      <c r="B303" s="41"/>
      <c r="C303" s="41"/>
      <c r="D303" s="41"/>
      <c r="E303" s="41"/>
      <c r="F303" s="41"/>
      <c r="G303" s="41"/>
      <c r="H303" s="41"/>
      <c r="I303" s="41"/>
      <c r="J303" s="41"/>
      <c r="K303" s="41"/>
      <c r="L303" s="41"/>
      <c r="M303" s="41"/>
      <c r="N303" s="41"/>
      <c r="O303" s="41"/>
      <c r="P303" s="37"/>
      <c r="Q303" s="37"/>
      <c r="R303" s="37"/>
      <c r="S303" s="37"/>
      <c r="T303" s="305"/>
    </row>
    <row r="304" spans="1:20">
      <c r="A304" s="280"/>
      <c r="B304" s="41"/>
      <c r="C304" s="41"/>
      <c r="D304" s="41"/>
      <c r="E304" s="41"/>
      <c r="F304" s="41"/>
      <c r="G304" s="41"/>
      <c r="H304" s="41"/>
      <c r="I304" s="41"/>
      <c r="J304" s="41"/>
      <c r="K304" s="41"/>
      <c r="L304" s="41"/>
      <c r="M304" s="41"/>
      <c r="N304" s="41"/>
      <c r="O304" s="41"/>
      <c r="P304" s="37"/>
      <c r="Q304" s="37"/>
      <c r="R304" s="37"/>
      <c r="S304" s="37"/>
      <c r="T304" s="305"/>
    </row>
    <row r="305" spans="1:20">
      <c r="A305" s="280"/>
      <c r="B305" s="41"/>
      <c r="C305" s="41"/>
      <c r="D305" s="41"/>
      <c r="E305" s="41"/>
      <c r="F305" s="41"/>
      <c r="G305" s="41"/>
      <c r="H305" s="41"/>
      <c r="I305" s="41"/>
      <c r="J305" s="41"/>
      <c r="K305" s="41"/>
      <c r="L305" s="41"/>
      <c r="M305" s="41"/>
      <c r="N305" s="41"/>
      <c r="O305" s="41"/>
      <c r="P305" s="37"/>
      <c r="Q305" s="37"/>
      <c r="R305" s="37"/>
      <c r="S305" s="37"/>
      <c r="T305" s="305"/>
    </row>
    <row r="306" spans="1:20">
      <c r="A306" s="280"/>
      <c r="B306" s="41"/>
      <c r="C306" s="41"/>
      <c r="D306" s="41"/>
      <c r="E306" s="41"/>
      <c r="F306" s="41"/>
      <c r="G306" s="41"/>
      <c r="H306" s="41"/>
      <c r="I306" s="41"/>
      <c r="J306" s="41"/>
      <c r="K306" s="41"/>
      <c r="L306" s="41"/>
      <c r="M306" s="41"/>
      <c r="N306" s="41"/>
      <c r="O306" s="41"/>
      <c r="P306" s="37"/>
      <c r="Q306" s="37"/>
      <c r="R306" s="37"/>
      <c r="S306" s="37"/>
      <c r="T306" s="305"/>
    </row>
    <row r="307" spans="1:20">
      <c r="A307" s="280"/>
      <c r="B307" s="41"/>
      <c r="C307" s="41"/>
      <c r="D307" s="41"/>
      <c r="E307" s="41"/>
      <c r="F307" s="41"/>
      <c r="G307" s="41"/>
      <c r="H307" s="41"/>
      <c r="I307" s="41"/>
      <c r="J307" s="41"/>
      <c r="K307" s="41"/>
      <c r="L307" s="41"/>
      <c r="M307" s="41"/>
      <c r="N307" s="41"/>
      <c r="O307" s="41"/>
      <c r="P307" s="37"/>
      <c r="Q307" s="37"/>
      <c r="R307" s="37"/>
      <c r="S307" s="37"/>
      <c r="T307" s="305"/>
    </row>
    <row r="308" spans="1:20" ht="13.5" thickBot="1">
      <c r="A308" s="320"/>
      <c r="B308" s="321"/>
      <c r="C308" s="321"/>
      <c r="D308" s="321"/>
      <c r="E308" s="321"/>
      <c r="F308" s="321"/>
      <c r="G308" s="321"/>
      <c r="H308" s="321"/>
      <c r="I308" s="321"/>
      <c r="J308" s="321"/>
      <c r="K308" s="321"/>
      <c r="L308" s="321"/>
      <c r="M308" s="321"/>
      <c r="N308" s="321"/>
      <c r="O308" s="321"/>
      <c r="P308" s="255"/>
      <c r="Q308" s="255"/>
      <c r="R308" s="255"/>
      <c r="S308" s="255"/>
      <c r="T308" s="306"/>
    </row>
    <row r="309" spans="1:20">
      <c r="A309" s="6"/>
      <c r="B309" s="6"/>
      <c r="C309" s="6"/>
      <c r="D309" s="6"/>
      <c r="E309" s="6"/>
      <c r="F309" s="6"/>
      <c r="G309" s="6"/>
      <c r="H309" s="6"/>
      <c r="I309" s="6"/>
      <c r="J309" s="6"/>
      <c r="K309" s="6"/>
      <c r="L309" s="6"/>
      <c r="M309" s="6"/>
      <c r="N309" s="6"/>
      <c r="O309" s="6"/>
    </row>
    <row r="351" spans="1:1">
      <c r="A351" t="s">
        <v>322</v>
      </c>
    </row>
    <row r="352" spans="1:1">
      <c r="A352" t="s">
        <v>344</v>
      </c>
    </row>
    <row r="353" spans="1:1">
      <c r="A353" t="s">
        <v>715</v>
      </c>
    </row>
  </sheetData>
  <protectedRanges>
    <protectedRange sqref="B282:J297" name="DetailedComments"/>
  </protectedRanges>
  <mergeCells count="3">
    <mergeCell ref="E8:J8"/>
    <mergeCell ref="F9:I9"/>
    <mergeCell ref="B282:J282"/>
  </mergeCells>
  <dataValidations count="2">
    <dataValidation type="list" allowBlank="1" showInputMessage="1" showErrorMessage="1" sqref="G56:N56">
      <formula1>$A$438:$A$439</formula1>
    </dataValidation>
    <dataValidation type="list" allowBlank="1" showInputMessage="1" showErrorMessage="1" sqref="E2:N2">
      <formula1>$A$351:$A$353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Q206"/>
  <sheetViews>
    <sheetView workbookViewId="0">
      <selection activeCell="I71" sqref="I71:N71"/>
    </sheetView>
  </sheetViews>
  <sheetFormatPr defaultRowHeight="12.75"/>
  <cols>
    <col min="1" max="1" width="46.5" style="201" customWidth="1"/>
    <col min="3" max="3" width="15.375" customWidth="1"/>
  </cols>
  <sheetData>
    <row r="1" spans="1:17" ht="14.25">
      <c r="A1" s="552" t="str">
        <f>CompName</f>
        <v>A Sample GDN</v>
      </c>
      <c r="B1" s="265"/>
      <c r="C1" s="265"/>
      <c r="D1" s="265"/>
      <c r="E1" s="265"/>
      <c r="F1" s="265"/>
      <c r="G1" s="265"/>
      <c r="H1" s="265"/>
      <c r="I1" s="265"/>
      <c r="J1" s="265"/>
      <c r="K1" s="265"/>
      <c r="L1" s="265"/>
      <c r="M1" s="265"/>
      <c r="N1" s="265"/>
      <c r="O1" s="553"/>
      <c r="P1" s="553"/>
      <c r="Q1" s="269"/>
    </row>
    <row r="2" spans="1:17" ht="14.25">
      <c r="A2" s="554" t="str">
        <f>RegYr</f>
        <v xml:space="preserve"> 20xx</v>
      </c>
      <c r="B2" s="44"/>
      <c r="C2" s="44"/>
      <c r="D2" s="254"/>
      <c r="E2" s="273"/>
      <c r="F2" s="273" t="s">
        <v>529</v>
      </c>
      <c r="G2" s="273" t="s">
        <v>66</v>
      </c>
      <c r="H2" s="273" t="s">
        <v>67</v>
      </c>
      <c r="I2" s="273" t="s">
        <v>68</v>
      </c>
      <c r="J2" s="273" t="s">
        <v>69</v>
      </c>
      <c r="K2" s="273" t="s">
        <v>70</v>
      </c>
      <c r="L2" s="273" t="s">
        <v>71</v>
      </c>
      <c r="M2" s="273" t="s">
        <v>72</v>
      </c>
      <c r="N2" s="273" t="s">
        <v>73</v>
      </c>
      <c r="O2" s="37"/>
      <c r="P2" s="37"/>
      <c r="Q2" s="305"/>
    </row>
    <row r="3" spans="1:17" ht="14.25">
      <c r="A3" s="554" t="s">
        <v>526</v>
      </c>
      <c r="B3" s="44"/>
      <c r="C3" s="44" t="s">
        <v>855</v>
      </c>
      <c r="D3" s="275"/>
      <c r="E3" s="275"/>
      <c r="F3" s="275" t="s">
        <v>346</v>
      </c>
      <c r="G3" s="275" t="s">
        <v>313</v>
      </c>
      <c r="H3" s="275" t="s">
        <v>346</v>
      </c>
      <c r="I3" s="275" t="s">
        <v>314</v>
      </c>
      <c r="J3" s="275" t="s">
        <v>315</v>
      </c>
      <c r="K3" s="275" t="s">
        <v>316</v>
      </c>
      <c r="L3" s="275" t="s">
        <v>317</v>
      </c>
      <c r="M3" s="275" t="s">
        <v>318</v>
      </c>
      <c r="N3" s="275" t="s">
        <v>319</v>
      </c>
      <c r="O3" s="37"/>
      <c r="P3" s="37"/>
      <c r="Q3" s="305"/>
    </row>
    <row r="4" spans="1:17" ht="14.25">
      <c r="A4" s="555" t="s">
        <v>45</v>
      </c>
      <c r="B4" s="28"/>
      <c r="C4" s="29" t="s">
        <v>345</v>
      </c>
      <c r="D4" s="28"/>
      <c r="E4" s="28"/>
      <c r="F4" s="28"/>
      <c r="G4" s="28"/>
      <c r="H4" s="28"/>
      <c r="I4" s="28"/>
      <c r="J4" s="28"/>
      <c r="K4" s="28"/>
      <c r="L4" s="28"/>
      <c r="M4" s="28"/>
      <c r="N4" s="28"/>
      <c r="O4" s="37"/>
      <c r="P4" s="37"/>
      <c r="Q4" s="305"/>
    </row>
    <row r="5" spans="1:17">
      <c r="A5" s="556"/>
      <c r="B5" s="97"/>
      <c r="C5" s="557"/>
      <c r="D5" s="557"/>
      <c r="E5" s="557"/>
      <c r="F5" s="557"/>
      <c r="G5" s="596"/>
      <c r="H5" s="597"/>
      <c r="I5" s="597"/>
      <c r="J5" s="597"/>
      <c r="K5" s="597"/>
      <c r="L5" s="557"/>
      <c r="M5" s="557"/>
      <c r="N5" s="558"/>
      <c r="O5" s="37"/>
      <c r="P5" s="37"/>
      <c r="Q5" s="305"/>
    </row>
    <row r="6" spans="1:17" ht="15" customHeight="1">
      <c r="A6" s="559" t="s">
        <v>347</v>
      </c>
      <c r="B6" s="46"/>
      <c r="C6" s="134"/>
      <c r="D6" s="100"/>
      <c r="E6" s="101"/>
      <c r="F6" s="101"/>
      <c r="G6" s="101"/>
      <c r="H6" s="101"/>
      <c r="I6" s="101"/>
      <c r="J6" s="101"/>
      <c r="K6" s="101"/>
      <c r="L6" s="101"/>
      <c r="M6" s="101"/>
      <c r="N6" s="101"/>
      <c r="O6" s="37"/>
      <c r="P6" s="37"/>
      <c r="Q6" s="305"/>
    </row>
    <row r="7" spans="1:17" ht="15" customHeight="1">
      <c r="A7" s="560"/>
      <c r="B7" s="97"/>
      <c r="C7" s="561"/>
      <c r="D7" s="17"/>
      <c r="E7" s="17"/>
      <c r="F7" s="17"/>
      <c r="G7" s="17"/>
      <c r="H7" s="17"/>
      <c r="I7" s="17"/>
      <c r="J7" s="17"/>
      <c r="K7" s="17"/>
      <c r="L7" s="17"/>
      <c r="M7" s="17"/>
      <c r="N7" s="17"/>
      <c r="O7" s="37"/>
      <c r="P7" s="37"/>
      <c r="Q7" s="305"/>
    </row>
    <row r="8" spans="1:17" ht="15" customHeight="1">
      <c r="A8" s="560"/>
      <c r="B8" s="97"/>
      <c r="C8" s="15"/>
      <c r="D8" s="16"/>
      <c r="E8" s="17"/>
      <c r="F8" s="17"/>
      <c r="G8" s="17"/>
      <c r="H8" s="17"/>
      <c r="I8" s="17"/>
      <c r="J8" s="17"/>
      <c r="K8" s="17"/>
      <c r="L8" s="17"/>
      <c r="M8" s="17"/>
      <c r="N8" s="17"/>
      <c r="O8" s="37"/>
      <c r="P8" s="37"/>
      <c r="Q8" s="305"/>
    </row>
    <row r="9" spans="1:17" ht="15" customHeight="1">
      <c r="A9" s="562"/>
      <c r="B9" s="563"/>
      <c r="C9" s="15"/>
      <c r="D9" s="564"/>
      <c r="E9" s="563"/>
      <c r="F9" s="563"/>
      <c r="G9" s="563"/>
      <c r="H9" s="563"/>
      <c r="I9" s="563"/>
      <c r="J9" s="563"/>
      <c r="K9" s="563"/>
      <c r="L9" s="563"/>
      <c r="M9" s="563"/>
      <c r="N9" s="563"/>
      <c r="O9" s="37"/>
      <c r="P9" s="37"/>
      <c r="Q9" s="305"/>
    </row>
    <row r="10" spans="1:17" ht="15" customHeight="1">
      <c r="A10" s="565"/>
      <c r="B10" s="558"/>
      <c r="C10" s="558"/>
      <c r="D10" s="558"/>
      <c r="E10" s="558"/>
      <c r="F10" s="558"/>
      <c r="G10" s="558"/>
      <c r="H10" s="558"/>
      <c r="I10" s="558"/>
      <c r="J10" s="558"/>
      <c r="K10" s="558"/>
      <c r="L10" s="558"/>
      <c r="M10" s="558"/>
      <c r="N10" s="558"/>
      <c r="O10" s="37"/>
      <c r="P10" s="37"/>
      <c r="Q10" s="305"/>
    </row>
    <row r="11" spans="1:17" ht="15" customHeight="1">
      <c r="A11" s="559" t="s">
        <v>18</v>
      </c>
      <c r="B11" s="97"/>
      <c r="C11" s="15"/>
      <c r="D11" s="16"/>
      <c r="E11" s="16"/>
      <c r="F11" s="16"/>
      <c r="G11" s="97"/>
      <c r="H11" s="97"/>
      <c r="I11" s="257"/>
      <c r="J11" s="557"/>
      <c r="K11" s="557"/>
      <c r="L11" s="557"/>
      <c r="M11" s="557"/>
      <c r="N11" s="557"/>
      <c r="O11" s="37"/>
      <c r="P11" s="37"/>
      <c r="Q11" s="305"/>
    </row>
    <row r="12" spans="1:17" ht="15" customHeight="1">
      <c r="A12" s="281" t="s">
        <v>168</v>
      </c>
      <c r="B12" s="97" t="s">
        <v>527</v>
      </c>
      <c r="C12" s="16" t="s">
        <v>0</v>
      </c>
      <c r="D12" s="16"/>
      <c r="E12" s="16"/>
      <c r="F12" s="107">
        <v>0</v>
      </c>
      <c r="G12" s="107">
        <v>0</v>
      </c>
      <c r="H12" s="107">
        <v>0</v>
      </c>
      <c r="I12" s="107">
        <v>0</v>
      </c>
      <c r="J12" s="107">
        <v>0</v>
      </c>
      <c r="K12" s="107">
        <v>0</v>
      </c>
      <c r="L12" s="107">
        <v>0</v>
      </c>
      <c r="M12" s="107">
        <v>0</v>
      </c>
      <c r="N12" s="107">
        <v>0</v>
      </c>
      <c r="O12" s="37"/>
      <c r="P12" s="37"/>
      <c r="Q12" s="305"/>
    </row>
    <row r="13" spans="1:17" ht="15" customHeight="1">
      <c r="A13" s="566"/>
      <c r="B13" s="97"/>
      <c r="C13" s="16"/>
      <c r="D13" s="16"/>
      <c r="E13" s="16"/>
      <c r="F13" s="16"/>
      <c r="G13" s="97"/>
      <c r="H13" s="97"/>
      <c r="I13" s="97"/>
      <c r="J13" s="97"/>
      <c r="K13" s="97"/>
      <c r="L13" s="97"/>
      <c r="M13" s="97"/>
      <c r="N13" s="97"/>
      <c r="O13" s="37"/>
      <c r="P13" s="37"/>
      <c r="Q13" s="305"/>
    </row>
    <row r="14" spans="1:17" ht="15" customHeight="1">
      <c r="A14" s="559" t="s">
        <v>19</v>
      </c>
      <c r="B14" s="97"/>
      <c r="C14" s="15"/>
      <c r="D14" s="16"/>
      <c r="E14" s="16"/>
      <c r="F14" s="15"/>
      <c r="G14" s="97"/>
      <c r="H14" s="97"/>
      <c r="I14" s="97"/>
      <c r="J14" s="97"/>
      <c r="K14" s="97"/>
      <c r="L14" s="97"/>
      <c r="M14" s="97"/>
      <c r="N14" s="97"/>
      <c r="O14" s="37"/>
      <c r="P14" s="37"/>
      <c r="Q14" s="305"/>
    </row>
    <row r="15" spans="1:17" ht="15" customHeight="1">
      <c r="A15" s="566" t="s">
        <v>9</v>
      </c>
      <c r="B15" s="97" t="s">
        <v>23</v>
      </c>
      <c r="C15" s="15" t="s">
        <v>0</v>
      </c>
      <c r="D15" s="16"/>
      <c r="E15" s="16"/>
      <c r="F15" s="257"/>
      <c r="G15" s="137">
        <v>0</v>
      </c>
      <c r="H15" s="137">
        <v>0</v>
      </c>
      <c r="I15" s="137">
        <v>0</v>
      </c>
      <c r="J15" s="137">
        <v>0</v>
      </c>
      <c r="K15" s="137">
        <v>0</v>
      </c>
      <c r="L15" s="137">
        <v>0</v>
      </c>
      <c r="M15" s="137">
        <v>0</v>
      </c>
      <c r="N15" s="137">
        <v>0</v>
      </c>
      <c r="O15" s="37"/>
      <c r="P15" s="37"/>
      <c r="Q15" s="305"/>
    </row>
    <row r="16" spans="1:17" ht="15" customHeight="1">
      <c r="A16" s="566" t="s">
        <v>20</v>
      </c>
      <c r="B16" s="97" t="s">
        <v>24</v>
      </c>
      <c r="C16" s="15" t="s">
        <v>0</v>
      </c>
      <c r="D16" s="16"/>
      <c r="E16" s="16"/>
      <c r="F16" s="257"/>
      <c r="G16" s="137">
        <v>0</v>
      </c>
      <c r="H16" s="137">
        <v>0</v>
      </c>
      <c r="I16" s="137">
        <v>0</v>
      </c>
      <c r="J16" s="137">
        <v>0</v>
      </c>
      <c r="K16" s="137">
        <v>0</v>
      </c>
      <c r="L16" s="137">
        <v>0</v>
      </c>
      <c r="M16" s="137">
        <v>0</v>
      </c>
      <c r="N16" s="137">
        <v>0</v>
      </c>
      <c r="O16" s="37"/>
      <c r="P16" s="37"/>
      <c r="Q16" s="305"/>
    </row>
    <row r="17" spans="1:17" ht="15" customHeight="1">
      <c r="A17" s="567" t="s">
        <v>589</v>
      </c>
      <c r="B17" s="97" t="s">
        <v>165</v>
      </c>
      <c r="C17" s="16" t="s">
        <v>0</v>
      </c>
      <c r="D17" s="16"/>
      <c r="E17" s="16"/>
      <c r="F17" s="257"/>
      <c r="G17" s="137">
        <v>0</v>
      </c>
      <c r="H17" s="137">
        <v>0</v>
      </c>
      <c r="I17" s="137">
        <v>0</v>
      </c>
      <c r="J17" s="137">
        <v>0</v>
      </c>
      <c r="K17" s="137">
        <v>0</v>
      </c>
      <c r="L17" s="137">
        <v>0</v>
      </c>
      <c r="M17" s="137">
        <v>0</v>
      </c>
      <c r="N17" s="137">
        <v>0</v>
      </c>
      <c r="O17" s="37"/>
      <c r="P17" s="37"/>
      <c r="Q17" s="305"/>
    </row>
    <row r="18" spans="1:17" ht="15" customHeight="1">
      <c r="A18" s="556"/>
      <c r="B18" s="257"/>
      <c r="C18" s="16"/>
      <c r="D18" s="16"/>
      <c r="E18" s="16"/>
      <c r="F18" s="257"/>
      <c r="G18" s="257"/>
      <c r="H18" s="257"/>
      <c r="I18" s="257"/>
      <c r="J18" s="257"/>
      <c r="K18" s="257"/>
      <c r="L18" s="257"/>
      <c r="M18" s="257"/>
      <c r="N18" s="257"/>
      <c r="O18" s="37"/>
      <c r="P18" s="37"/>
      <c r="Q18" s="305"/>
    </row>
    <row r="19" spans="1:17" ht="15" customHeight="1">
      <c r="A19" s="566"/>
      <c r="B19" s="97"/>
      <c r="C19" s="16"/>
      <c r="D19" s="16"/>
      <c r="E19" s="16"/>
      <c r="F19" s="16"/>
      <c r="G19" s="97"/>
      <c r="H19" s="97"/>
      <c r="I19" s="97"/>
      <c r="J19" s="97"/>
      <c r="K19" s="97"/>
      <c r="L19" s="97"/>
      <c r="M19" s="97"/>
      <c r="N19" s="97"/>
      <c r="O19" s="37"/>
      <c r="P19" s="37"/>
      <c r="Q19" s="305"/>
    </row>
    <row r="20" spans="1:17" ht="15" customHeight="1">
      <c r="A20" s="568"/>
      <c r="B20" s="257"/>
      <c r="C20" s="16"/>
      <c r="D20" s="16"/>
      <c r="E20" s="16"/>
      <c r="F20" s="16"/>
      <c r="G20" s="257"/>
      <c r="H20" s="257"/>
      <c r="I20" s="257"/>
      <c r="J20" s="257"/>
      <c r="K20" s="257"/>
      <c r="L20" s="257"/>
      <c r="M20" s="257"/>
      <c r="N20" s="257"/>
      <c r="O20" s="37"/>
      <c r="P20" s="37"/>
      <c r="Q20" s="305"/>
    </row>
    <row r="21" spans="1:17" ht="15" customHeight="1">
      <c r="A21" s="569" t="s">
        <v>169</v>
      </c>
      <c r="B21" s="257"/>
      <c r="C21" s="16"/>
      <c r="D21" s="16"/>
      <c r="E21" s="16"/>
      <c r="F21" s="16"/>
      <c r="G21" s="257"/>
      <c r="H21" s="257"/>
      <c r="I21" s="257"/>
      <c r="J21" s="257"/>
      <c r="K21" s="257"/>
      <c r="L21" s="257"/>
      <c r="M21" s="257"/>
      <c r="N21" s="257"/>
      <c r="O21" s="37"/>
      <c r="P21" s="37"/>
      <c r="Q21" s="305"/>
    </row>
    <row r="22" spans="1:17" ht="15" customHeight="1">
      <c r="A22" s="281" t="s">
        <v>64</v>
      </c>
      <c r="B22" s="41" t="s">
        <v>186</v>
      </c>
      <c r="C22" s="16" t="s">
        <v>0</v>
      </c>
      <c r="D22" s="16"/>
      <c r="E22" s="257"/>
      <c r="F22" s="257"/>
      <c r="G22" s="107">
        <v>0</v>
      </c>
      <c r="H22" s="107">
        <v>0</v>
      </c>
      <c r="I22" s="107">
        <v>0</v>
      </c>
      <c r="J22" s="107">
        <v>0</v>
      </c>
      <c r="K22" s="107">
        <v>0</v>
      </c>
      <c r="L22" s="107">
        <v>0</v>
      </c>
      <c r="M22" s="107">
        <v>0</v>
      </c>
      <c r="N22" s="107">
        <v>0</v>
      </c>
      <c r="O22" s="37"/>
      <c r="P22" s="37"/>
      <c r="Q22" s="305"/>
    </row>
    <row r="23" spans="1:17" ht="15" customHeight="1">
      <c r="A23" s="281"/>
      <c r="B23" s="41"/>
      <c r="C23" s="570"/>
      <c r="D23" s="52"/>
      <c r="E23" s="257"/>
      <c r="F23" s="257"/>
      <c r="G23" s="65"/>
      <c r="H23" s="65"/>
      <c r="I23" s="65"/>
      <c r="J23" s="65"/>
      <c r="K23" s="65"/>
      <c r="L23" s="65"/>
      <c r="M23" s="65"/>
      <c r="N23" s="65"/>
      <c r="O23" s="37"/>
      <c r="P23" s="37"/>
      <c r="Q23" s="305"/>
    </row>
    <row r="24" spans="1:17" ht="56.25" customHeight="1">
      <c r="A24" s="281" t="s">
        <v>330</v>
      </c>
      <c r="B24" s="41" t="s">
        <v>271</v>
      </c>
      <c r="C24" s="541" t="s">
        <v>552</v>
      </c>
      <c r="D24" s="16"/>
      <c r="E24" s="257"/>
      <c r="F24" s="257"/>
      <c r="G24" s="257"/>
      <c r="H24" s="257"/>
      <c r="I24" s="257"/>
      <c r="J24" s="257"/>
      <c r="K24" s="257"/>
      <c r="L24" s="257"/>
      <c r="M24" s="257"/>
      <c r="N24" s="257"/>
      <c r="O24" s="37"/>
      <c r="P24" s="37"/>
      <c r="Q24" s="305"/>
    </row>
    <row r="25" spans="1:17" ht="15" customHeight="1">
      <c r="A25" s="287" t="s">
        <v>426</v>
      </c>
      <c r="B25" s="92" t="s">
        <v>565</v>
      </c>
      <c r="C25" s="16"/>
      <c r="D25" s="16"/>
      <c r="E25" s="16"/>
      <c r="F25" s="16"/>
      <c r="G25" s="16"/>
      <c r="H25" s="16"/>
      <c r="I25" s="16"/>
      <c r="J25" s="16"/>
      <c r="K25" s="16"/>
      <c r="L25" s="16"/>
      <c r="M25" s="16"/>
      <c r="N25" s="16"/>
      <c r="O25" s="37"/>
      <c r="P25" s="37"/>
      <c r="Q25" s="305"/>
    </row>
    <row r="26" spans="1:17" ht="15" customHeight="1">
      <c r="A26" s="289" t="s">
        <v>74</v>
      </c>
      <c r="B26" s="257"/>
      <c r="C26" s="257"/>
      <c r="D26" s="257"/>
      <c r="E26" s="257"/>
      <c r="F26" s="257"/>
      <c r="G26" s="257"/>
      <c r="H26" s="257"/>
      <c r="I26" s="257"/>
      <c r="J26" s="257"/>
      <c r="K26" s="257"/>
      <c r="L26" s="257"/>
      <c r="M26" s="257"/>
      <c r="N26" s="257"/>
      <c r="O26" s="37"/>
      <c r="P26" s="37"/>
      <c r="Q26" s="305"/>
    </row>
    <row r="27" spans="1:17" ht="15" customHeight="1">
      <c r="A27" s="288" t="s">
        <v>351</v>
      </c>
      <c r="B27" s="257" t="s">
        <v>553</v>
      </c>
      <c r="C27" s="16"/>
      <c r="D27" s="16"/>
      <c r="E27" s="65"/>
      <c r="F27" s="65"/>
      <c r="G27" s="583">
        <v>2.7</v>
      </c>
      <c r="H27" s="584">
        <v>2.7</v>
      </c>
      <c r="I27" s="584">
        <v>2.7</v>
      </c>
      <c r="J27" s="584">
        <v>2.7</v>
      </c>
      <c r="K27" s="584">
        <v>2.7</v>
      </c>
      <c r="L27" s="584">
        <v>2.7</v>
      </c>
      <c r="M27" s="584">
        <v>2.7</v>
      </c>
      <c r="N27" s="584">
        <v>2.7</v>
      </c>
      <c r="O27" s="37"/>
      <c r="P27" s="37"/>
      <c r="Q27" s="305"/>
    </row>
    <row r="28" spans="1:17" ht="15" customHeight="1">
      <c r="A28" s="288" t="s">
        <v>352</v>
      </c>
      <c r="B28" s="257" t="s">
        <v>553</v>
      </c>
      <c r="C28" s="16"/>
      <c r="D28" s="16"/>
      <c r="E28" s="65"/>
      <c r="F28" s="65"/>
      <c r="G28" s="583">
        <v>2.8</v>
      </c>
      <c r="H28" s="584">
        <v>2.8</v>
      </c>
      <c r="I28" s="584">
        <v>2.8</v>
      </c>
      <c r="J28" s="584">
        <v>2.8</v>
      </c>
      <c r="K28" s="584">
        <v>2.8</v>
      </c>
      <c r="L28" s="584">
        <v>2.8</v>
      </c>
      <c r="M28" s="584">
        <v>2.8</v>
      </c>
      <c r="N28" s="584">
        <v>2.8</v>
      </c>
      <c r="O28" s="37"/>
      <c r="P28" s="37"/>
      <c r="Q28" s="305"/>
    </row>
    <row r="29" spans="1:17" ht="15" customHeight="1">
      <c r="A29" s="288" t="s">
        <v>353</v>
      </c>
      <c r="B29" s="257" t="s">
        <v>553</v>
      </c>
      <c r="C29" s="16"/>
      <c r="D29" s="16"/>
      <c r="E29" s="65"/>
      <c r="F29" s="65"/>
      <c r="G29" s="583">
        <v>24.8</v>
      </c>
      <c r="H29" s="584">
        <v>24.8</v>
      </c>
      <c r="I29" s="584">
        <v>24.8</v>
      </c>
      <c r="J29" s="584">
        <v>24.8</v>
      </c>
      <c r="K29" s="584">
        <v>24.8</v>
      </c>
      <c r="L29" s="584">
        <v>24.8</v>
      </c>
      <c r="M29" s="584">
        <v>24.8</v>
      </c>
      <c r="N29" s="584">
        <v>24.8</v>
      </c>
      <c r="O29" s="37"/>
      <c r="P29" s="37"/>
      <c r="Q29" s="305"/>
    </row>
    <row r="30" spans="1:17" ht="15" customHeight="1">
      <c r="A30" s="288" t="s">
        <v>354</v>
      </c>
      <c r="B30" s="257" t="s">
        <v>553</v>
      </c>
      <c r="C30" s="16"/>
      <c r="D30" s="16"/>
      <c r="E30" s="65"/>
      <c r="F30" s="65"/>
      <c r="G30" s="583">
        <v>12.6</v>
      </c>
      <c r="H30" s="584">
        <v>12.6</v>
      </c>
      <c r="I30" s="584">
        <v>12.6</v>
      </c>
      <c r="J30" s="584">
        <v>12.6</v>
      </c>
      <c r="K30" s="584">
        <v>12.6</v>
      </c>
      <c r="L30" s="584">
        <v>12.6</v>
      </c>
      <c r="M30" s="584">
        <v>12.6</v>
      </c>
      <c r="N30" s="584">
        <v>12.6</v>
      </c>
      <c r="O30" s="37"/>
      <c r="P30" s="37"/>
      <c r="Q30" s="305"/>
    </row>
    <row r="31" spans="1:17" ht="15" customHeight="1">
      <c r="A31" s="288" t="s">
        <v>355</v>
      </c>
      <c r="B31" s="257" t="s">
        <v>555</v>
      </c>
      <c r="C31" s="16"/>
      <c r="D31" s="16"/>
      <c r="E31" s="65"/>
      <c r="F31" s="65"/>
      <c r="G31" s="583">
        <v>32.1</v>
      </c>
      <c r="H31" s="584">
        <v>32.1</v>
      </c>
      <c r="I31" s="584">
        <v>32.1</v>
      </c>
      <c r="J31" s="584">
        <v>32.1</v>
      </c>
      <c r="K31" s="584">
        <v>32.1</v>
      </c>
      <c r="L31" s="584">
        <v>32.1</v>
      </c>
      <c r="M31" s="584">
        <v>32.1</v>
      </c>
      <c r="N31" s="584">
        <v>32.1</v>
      </c>
      <c r="O31" s="37"/>
      <c r="P31" s="37"/>
      <c r="Q31" s="305"/>
    </row>
    <row r="32" spans="1:17" ht="15" customHeight="1">
      <c r="A32" s="288" t="s">
        <v>356</v>
      </c>
      <c r="B32" s="257" t="s">
        <v>555</v>
      </c>
      <c r="C32" s="16"/>
      <c r="D32" s="16"/>
      <c r="E32" s="65"/>
      <c r="F32" s="65"/>
      <c r="G32" s="583">
        <v>26.1</v>
      </c>
      <c r="H32" s="584">
        <v>26.1</v>
      </c>
      <c r="I32" s="584">
        <v>26.1</v>
      </c>
      <c r="J32" s="584">
        <v>26.1</v>
      </c>
      <c r="K32" s="584">
        <v>26.1</v>
      </c>
      <c r="L32" s="584">
        <v>26.1</v>
      </c>
      <c r="M32" s="584">
        <v>26.1</v>
      </c>
      <c r="N32" s="584">
        <v>26.1</v>
      </c>
      <c r="O32" s="37"/>
      <c r="P32" s="37"/>
      <c r="Q32" s="305"/>
    </row>
    <row r="33" spans="1:17" ht="15" customHeight="1">
      <c r="A33" s="288" t="s">
        <v>357</v>
      </c>
      <c r="B33" s="257" t="s">
        <v>556</v>
      </c>
      <c r="C33" s="16"/>
      <c r="D33" s="16"/>
      <c r="E33" s="65"/>
      <c r="F33" s="65"/>
      <c r="G33" s="583">
        <v>58.6</v>
      </c>
      <c r="H33" s="584">
        <v>58.6</v>
      </c>
      <c r="I33" s="584">
        <v>58.6</v>
      </c>
      <c r="J33" s="584">
        <v>58.6</v>
      </c>
      <c r="K33" s="584">
        <v>58.6</v>
      </c>
      <c r="L33" s="584">
        <v>58.6</v>
      </c>
      <c r="M33" s="584">
        <v>58.6</v>
      </c>
      <c r="N33" s="584">
        <v>58.6</v>
      </c>
      <c r="O33" s="37"/>
      <c r="P33" s="37"/>
      <c r="Q33" s="305"/>
    </row>
    <row r="34" spans="1:17" ht="15" customHeight="1">
      <c r="A34" s="288" t="s">
        <v>358</v>
      </c>
      <c r="B34" s="257" t="s">
        <v>557</v>
      </c>
      <c r="C34" s="16"/>
      <c r="D34" s="16"/>
      <c r="E34" s="65"/>
      <c r="F34" s="65"/>
      <c r="G34" s="583">
        <v>86.2</v>
      </c>
      <c r="H34" s="584">
        <v>86.2</v>
      </c>
      <c r="I34" s="584">
        <v>86.2</v>
      </c>
      <c r="J34" s="584">
        <v>86.2</v>
      </c>
      <c r="K34" s="584">
        <v>86.2</v>
      </c>
      <c r="L34" s="584">
        <v>86.2</v>
      </c>
      <c r="M34" s="584">
        <v>86.2</v>
      </c>
      <c r="N34" s="584">
        <v>86.2</v>
      </c>
      <c r="O34" s="37"/>
      <c r="P34" s="37"/>
      <c r="Q34" s="305"/>
    </row>
    <row r="35" spans="1:17" ht="15" customHeight="1">
      <c r="A35" s="288" t="s">
        <v>359</v>
      </c>
      <c r="B35" s="257" t="s">
        <v>557</v>
      </c>
      <c r="C35" s="16"/>
      <c r="D35" s="16"/>
      <c r="E35" s="65"/>
      <c r="F35" s="65"/>
      <c r="G35" s="583">
        <v>2.6</v>
      </c>
      <c r="H35" s="584">
        <v>2.6</v>
      </c>
      <c r="I35" s="584">
        <v>2.6</v>
      </c>
      <c r="J35" s="584">
        <v>2.6</v>
      </c>
      <c r="K35" s="584">
        <v>2.6</v>
      </c>
      <c r="L35" s="584">
        <v>2.6</v>
      </c>
      <c r="M35" s="584">
        <v>2.6</v>
      </c>
      <c r="N35" s="584">
        <v>2.6</v>
      </c>
      <c r="O35" s="37"/>
      <c r="P35" s="37"/>
      <c r="Q35" s="305"/>
    </row>
    <row r="36" spans="1:17" ht="15" customHeight="1">
      <c r="A36" s="288" t="s">
        <v>360</v>
      </c>
      <c r="B36" s="257" t="s">
        <v>557</v>
      </c>
      <c r="C36" s="16"/>
      <c r="D36" s="16"/>
      <c r="E36" s="65"/>
      <c r="F36" s="65"/>
      <c r="G36" s="583">
        <v>130.69999999999999</v>
      </c>
      <c r="H36" s="584">
        <v>130.69999999999999</v>
      </c>
      <c r="I36" s="584">
        <v>130.69999999999999</v>
      </c>
      <c r="J36" s="584">
        <v>130.69999999999999</v>
      </c>
      <c r="K36" s="584">
        <v>130.69999999999999</v>
      </c>
      <c r="L36" s="584">
        <v>130.69999999999999</v>
      </c>
      <c r="M36" s="584">
        <v>130.69999999999999</v>
      </c>
      <c r="N36" s="584">
        <v>130.69999999999999</v>
      </c>
      <c r="O36" s="37"/>
      <c r="P36" s="37"/>
      <c r="Q36" s="305"/>
    </row>
    <row r="37" spans="1:17" ht="15" customHeight="1">
      <c r="A37" s="288" t="s">
        <v>361</v>
      </c>
      <c r="B37" s="257" t="s">
        <v>558</v>
      </c>
      <c r="C37" s="16"/>
      <c r="D37" s="16"/>
      <c r="E37" s="65"/>
      <c r="F37" s="65"/>
      <c r="G37" s="583">
        <v>107</v>
      </c>
      <c r="H37" s="584">
        <v>107</v>
      </c>
      <c r="I37" s="584">
        <v>107</v>
      </c>
      <c r="J37" s="584">
        <v>107</v>
      </c>
      <c r="K37" s="584">
        <v>107</v>
      </c>
      <c r="L37" s="584">
        <v>107</v>
      </c>
      <c r="M37" s="584">
        <v>107</v>
      </c>
      <c r="N37" s="584">
        <v>107</v>
      </c>
      <c r="O37" s="37"/>
      <c r="P37" s="37"/>
      <c r="Q37" s="305"/>
    </row>
    <row r="38" spans="1:17" ht="15" customHeight="1">
      <c r="A38" s="288" t="s">
        <v>362</v>
      </c>
      <c r="B38" s="257" t="s">
        <v>558</v>
      </c>
      <c r="C38" s="16"/>
      <c r="D38" s="16"/>
      <c r="E38" s="65"/>
      <c r="F38" s="65"/>
      <c r="G38" s="583">
        <v>0.8</v>
      </c>
      <c r="H38" s="584">
        <v>0.8</v>
      </c>
      <c r="I38" s="584">
        <v>0.8</v>
      </c>
      <c r="J38" s="584">
        <v>0.8</v>
      </c>
      <c r="K38" s="584">
        <v>0.8</v>
      </c>
      <c r="L38" s="584">
        <v>0.8</v>
      </c>
      <c r="M38" s="584">
        <v>0.8</v>
      </c>
      <c r="N38" s="584">
        <v>0.8</v>
      </c>
      <c r="O38" s="37"/>
      <c r="P38" s="37"/>
      <c r="Q38" s="305"/>
    </row>
    <row r="39" spans="1:17" ht="15" customHeight="1">
      <c r="A39" s="288" t="s">
        <v>363</v>
      </c>
      <c r="B39" s="257" t="s">
        <v>559</v>
      </c>
      <c r="C39" s="16"/>
      <c r="D39" s="16"/>
      <c r="E39" s="65"/>
      <c r="F39" s="65"/>
      <c r="G39" s="583">
        <v>74.599999999999994</v>
      </c>
      <c r="H39" s="584">
        <v>74.599999999999994</v>
      </c>
      <c r="I39" s="584">
        <v>74.599999999999994</v>
      </c>
      <c r="J39" s="584">
        <v>74.599999999999994</v>
      </c>
      <c r="K39" s="584">
        <v>74.599999999999994</v>
      </c>
      <c r="L39" s="584">
        <v>74.599999999999994</v>
      </c>
      <c r="M39" s="584">
        <v>74.599999999999994</v>
      </c>
      <c r="N39" s="584">
        <v>74.599999999999994</v>
      </c>
      <c r="O39" s="37"/>
      <c r="P39" s="37"/>
      <c r="Q39" s="305"/>
    </row>
    <row r="40" spans="1:17" ht="15" customHeight="1">
      <c r="A40" s="288" t="s">
        <v>364</v>
      </c>
      <c r="B40" s="257" t="s">
        <v>559</v>
      </c>
      <c r="C40" s="16"/>
      <c r="D40" s="16"/>
      <c r="E40" s="65"/>
      <c r="F40" s="65"/>
      <c r="G40" s="583">
        <v>14.5</v>
      </c>
      <c r="H40" s="584">
        <v>14.5</v>
      </c>
      <c r="I40" s="584">
        <v>14.5</v>
      </c>
      <c r="J40" s="584">
        <v>14.5</v>
      </c>
      <c r="K40" s="584">
        <v>14.5</v>
      </c>
      <c r="L40" s="584">
        <v>14.5</v>
      </c>
      <c r="M40" s="584">
        <v>14.5</v>
      </c>
      <c r="N40" s="584">
        <v>14.5</v>
      </c>
      <c r="O40" s="37"/>
      <c r="P40" s="37"/>
      <c r="Q40" s="305"/>
    </row>
    <row r="41" spans="1:17" ht="15" customHeight="1">
      <c r="A41" s="288" t="s">
        <v>365</v>
      </c>
      <c r="B41" s="257" t="s">
        <v>559</v>
      </c>
      <c r="C41" s="16"/>
      <c r="D41" s="16"/>
      <c r="E41" s="65"/>
      <c r="F41" s="65"/>
      <c r="G41" s="583">
        <v>0.9</v>
      </c>
      <c r="H41" s="584">
        <v>0.9</v>
      </c>
      <c r="I41" s="584">
        <v>0.9</v>
      </c>
      <c r="J41" s="584">
        <v>0.9</v>
      </c>
      <c r="K41" s="584">
        <v>0.9</v>
      </c>
      <c r="L41" s="584">
        <v>0.9</v>
      </c>
      <c r="M41" s="584">
        <v>0.9</v>
      </c>
      <c r="N41" s="584">
        <v>0.9</v>
      </c>
      <c r="O41" s="37"/>
      <c r="P41" s="37"/>
      <c r="Q41" s="305"/>
    </row>
    <row r="42" spans="1:17" ht="15" customHeight="1">
      <c r="A42" s="288" t="s">
        <v>366</v>
      </c>
      <c r="B42" s="257" t="s">
        <v>559</v>
      </c>
      <c r="C42" s="16"/>
      <c r="D42" s="16"/>
      <c r="E42" s="65"/>
      <c r="F42" s="65"/>
      <c r="G42" s="583">
        <v>3</v>
      </c>
      <c r="H42" s="584">
        <v>3</v>
      </c>
      <c r="I42" s="584">
        <v>3</v>
      </c>
      <c r="J42" s="584">
        <v>3</v>
      </c>
      <c r="K42" s="584">
        <v>3</v>
      </c>
      <c r="L42" s="584">
        <v>3</v>
      </c>
      <c r="M42" s="584">
        <v>3</v>
      </c>
      <c r="N42" s="584">
        <v>3</v>
      </c>
      <c r="O42" s="37"/>
      <c r="P42" s="37"/>
      <c r="Q42" s="305"/>
    </row>
    <row r="43" spans="1:17" ht="15" customHeight="1">
      <c r="A43" s="288" t="s">
        <v>367</v>
      </c>
      <c r="B43" s="257" t="s">
        <v>559</v>
      </c>
      <c r="C43" s="16"/>
      <c r="D43" s="16"/>
      <c r="E43" s="65"/>
      <c r="F43" s="65"/>
      <c r="G43" s="583">
        <v>1.7</v>
      </c>
      <c r="H43" s="584">
        <v>1.7</v>
      </c>
      <c r="I43" s="584">
        <v>1.7</v>
      </c>
      <c r="J43" s="584">
        <v>1.7</v>
      </c>
      <c r="K43" s="584">
        <v>1.7</v>
      </c>
      <c r="L43" s="584">
        <v>1.7</v>
      </c>
      <c r="M43" s="584">
        <v>1.7</v>
      </c>
      <c r="N43" s="584">
        <v>1.7</v>
      </c>
      <c r="O43" s="37"/>
      <c r="P43" s="37"/>
      <c r="Q43" s="305"/>
    </row>
    <row r="44" spans="1:17" ht="15" customHeight="1">
      <c r="A44" s="288" t="s">
        <v>368</v>
      </c>
      <c r="B44" s="257" t="s">
        <v>560</v>
      </c>
      <c r="C44" s="16"/>
      <c r="D44" s="16"/>
      <c r="E44" s="65"/>
      <c r="F44" s="65"/>
      <c r="G44" s="583">
        <v>116.7</v>
      </c>
      <c r="H44" s="584">
        <v>116.7</v>
      </c>
      <c r="I44" s="584">
        <v>116.7</v>
      </c>
      <c r="J44" s="584">
        <v>116.7</v>
      </c>
      <c r="K44" s="584">
        <v>116.7</v>
      </c>
      <c r="L44" s="584">
        <v>116.7</v>
      </c>
      <c r="M44" s="584">
        <v>116.7</v>
      </c>
      <c r="N44" s="584">
        <v>116.7</v>
      </c>
      <c r="O44" s="37"/>
      <c r="P44" s="37"/>
      <c r="Q44" s="305"/>
    </row>
    <row r="45" spans="1:17" ht="15" customHeight="1">
      <c r="A45" s="288" t="s">
        <v>369</v>
      </c>
      <c r="B45" s="257" t="s">
        <v>560</v>
      </c>
      <c r="C45" s="16"/>
      <c r="D45" s="16"/>
      <c r="E45" s="65"/>
      <c r="F45" s="65"/>
      <c r="G45" s="583">
        <v>12.2</v>
      </c>
      <c r="H45" s="584">
        <v>12.2</v>
      </c>
      <c r="I45" s="584">
        <v>12.2</v>
      </c>
      <c r="J45" s="584">
        <v>12.2</v>
      </c>
      <c r="K45" s="584">
        <v>12.2</v>
      </c>
      <c r="L45" s="584">
        <v>12.2</v>
      </c>
      <c r="M45" s="584">
        <v>12.2</v>
      </c>
      <c r="N45" s="584">
        <v>12.2</v>
      </c>
      <c r="O45" s="37"/>
      <c r="P45" s="37"/>
      <c r="Q45" s="305"/>
    </row>
    <row r="46" spans="1:17" ht="15" customHeight="1">
      <c r="A46" s="288" t="s">
        <v>370</v>
      </c>
      <c r="B46" s="257" t="s">
        <v>560</v>
      </c>
      <c r="C46" s="16"/>
      <c r="D46" s="16"/>
      <c r="E46" s="65"/>
      <c r="F46" s="65"/>
      <c r="G46" s="583">
        <v>85.6</v>
      </c>
      <c r="H46" s="584">
        <v>85.6</v>
      </c>
      <c r="I46" s="584">
        <v>85.6</v>
      </c>
      <c r="J46" s="584">
        <v>85.6</v>
      </c>
      <c r="K46" s="584">
        <v>85.6</v>
      </c>
      <c r="L46" s="584">
        <v>85.6</v>
      </c>
      <c r="M46" s="584">
        <v>85.6</v>
      </c>
      <c r="N46" s="584">
        <v>85.6</v>
      </c>
      <c r="O46" s="37"/>
      <c r="P46" s="37"/>
      <c r="Q46" s="305"/>
    </row>
    <row r="47" spans="1:17" ht="15" customHeight="1">
      <c r="A47" s="288" t="s">
        <v>371</v>
      </c>
      <c r="B47" s="257" t="s">
        <v>560</v>
      </c>
      <c r="C47" s="16"/>
      <c r="D47" s="16"/>
      <c r="E47" s="65"/>
      <c r="F47" s="65"/>
      <c r="G47" s="583">
        <v>73.900000000000006</v>
      </c>
      <c r="H47" s="584">
        <v>73.900000000000006</v>
      </c>
      <c r="I47" s="584">
        <v>73.900000000000006</v>
      </c>
      <c r="J47" s="584">
        <v>73.900000000000006</v>
      </c>
      <c r="K47" s="584">
        <v>73.900000000000006</v>
      </c>
      <c r="L47" s="584">
        <v>73.900000000000006</v>
      </c>
      <c r="M47" s="584">
        <v>73.900000000000006</v>
      </c>
      <c r="N47" s="584">
        <v>73.900000000000006</v>
      </c>
      <c r="O47" s="37"/>
      <c r="P47" s="37"/>
      <c r="Q47" s="305"/>
    </row>
    <row r="48" spans="1:17" ht="15" customHeight="1">
      <c r="A48" s="288" t="s">
        <v>372</v>
      </c>
      <c r="B48" s="257" t="s">
        <v>561</v>
      </c>
      <c r="C48" s="16"/>
      <c r="D48" s="16"/>
      <c r="E48" s="65"/>
      <c r="F48" s="65"/>
      <c r="G48" s="583">
        <v>10.199999999999999</v>
      </c>
      <c r="H48" s="584">
        <v>10.199999999999999</v>
      </c>
      <c r="I48" s="584">
        <v>10.199999999999999</v>
      </c>
      <c r="J48" s="584">
        <v>10.199999999999999</v>
      </c>
      <c r="K48" s="584">
        <v>10.199999999999999</v>
      </c>
      <c r="L48" s="584">
        <v>10.199999999999999</v>
      </c>
      <c r="M48" s="584">
        <v>10.199999999999999</v>
      </c>
      <c r="N48" s="584">
        <v>10.199999999999999</v>
      </c>
      <c r="O48" s="37"/>
      <c r="P48" s="37"/>
      <c r="Q48" s="305"/>
    </row>
    <row r="49" spans="1:17" ht="15" customHeight="1">
      <c r="A49" s="288" t="s">
        <v>373</v>
      </c>
      <c r="B49" s="257" t="s">
        <v>561</v>
      </c>
      <c r="C49" s="16"/>
      <c r="D49" s="16"/>
      <c r="E49" s="65"/>
      <c r="F49" s="65"/>
      <c r="G49" s="583">
        <v>8.8000000000000007</v>
      </c>
      <c r="H49" s="584">
        <v>8.8000000000000007</v>
      </c>
      <c r="I49" s="584">
        <v>8.8000000000000007</v>
      </c>
      <c r="J49" s="584">
        <v>8.8000000000000007</v>
      </c>
      <c r="K49" s="584">
        <v>8.8000000000000007</v>
      </c>
      <c r="L49" s="584">
        <v>8.8000000000000007</v>
      </c>
      <c r="M49" s="584">
        <v>8.8000000000000007</v>
      </c>
      <c r="N49" s="584">
        <v>8.8000000000000007</v>
      </c>
      <c r="O49" s="37"/>
      <c r="P49" s="37"/>
      <c r="Q49" s="305"/>
    </row>
    <row r="50" spans="1:17" ht="15" customHeight="1">
      <c r="A50" s="289" t="s">
        <v>75</v>
      </c>
      <c r="B50" s="131"/>
      <c r="C50" s="131"/>
      <c r="D50" s="131"/>
      <c r="E50" s="65"/>
      <c r="F50" s="65"/>
      <c r="G50" s="131"/>
      <c r="H50" s="131"/>
      <c r="I50" s="131"/>
      <c r="J50" s="131"/>
      <c r="K50" s="131"/>
      <c r="L50" s="131"/>
      <c r="M50" s="131"/>
      <c r="N50" s="131"/>
      <c r="O50" s="37"/>
      <c r="P50" s="37"/>
      <c r="Q50" s="305"/>
    </row>
    <row r="51" spans="1:17" ht="15" customHeight="1">
      <c r="A51" s="288" t="s">
        <v>374</v>
      </c>
      <c r="B51" s="131" t="s">
        <v>562</v>
      </c>
      <c r="C51" s="16"/>
      <c r="D51" s="16"/>
      <c r="E51" s="65"/>
      <c r="F51" s="65"/>
      <c r="G51" s="220">
        <v>12.9</v>
      </c>
      <c r="H51" s="220">
        <v>12.9</v>
      </c>
      <c r="I51" s="220">
        <v>12.9</v>
      </c>
      <c r="J51" s="220">
        <v>12.9</v>
      </c>
      <c r="K51" s="220">
        <v>12.9</v>
      </c>
      <c r="L51" s="220">
        <v>12.9</v>
      </c>
      <c r="M51" s="220">
        <v>12.9</v>
      </c>
      <c r="N51" s="220">
        <v>12.9</v>
      </c>
      <c r="O51" s="37"/>
      <c r="P51" s="37"/>
      <c r="Q51" s="305"/>
    </row>
    <row r="52" spans="1:17" ht="15" customHeight="1">
      <c r="A52" s="288" t="s">
        <v>375</v>
      </c>
      <c r="B52" s="131" t="s">
        <v>563</v>
      </c>
      <c r="C52" s="16"/>
      <c r="D52" s="16"/>
      <c r="E52" s="65"/>
      <c r="F52" s="65"/>
      <c r="G52" s="220">
        <v>34.4</v>
      </c>
      <c r="H52" s="220">
        <v>34.4</v>
      </c>
      <c r="I52" s="220">
        <v>34.299999999999997</v>
      </c>
      <c r="J52" s="220">
        <v>34.299999999999997</v>
      </c>
      <c r="K52" s="220">
        <v>34.299999999999997</v>
      </c>
      <c r="L52" s="220">
        <v>34.299999999999997</v>
      </c>
      <c r="M52" s="220">
        <v>34.299999999999997</v>
      </c>
      <c r="N52" s="220">
        <v>34.299999999999997</v>
      </c>
      <c r="O52" s="37"/>
      <c r="P52" s="37"/>
      <c r="Q52" s="305"/>
    </row>
    <row r="53" spans="1:17" ht="15" customHeight="1">
      <c r="A53" s="288" t="s">
        <v>376</v>
      </c>
      <c r="B53" s="131" t="s">
        <v>563</v>
      </c>
      <c r="C53" s="16"/>
      <c r="D53" s="16"/>
      <c r="E53" s="65"/>
      <c r="F53" s="65"/>
      <c r="G53" s="220">
        <v>98.6</v>
      </c>
      <c r="H53" s="220">
        <v>98.5</v>
      </c>
      <c r="I53" s="220">
        <v>98.4</v>
      </c>
      <c r="J53" s="220">
        <v>98.4</v>
      </c>
      <c r="K53" s="220">
        <v>98.4</v>
      </c>
      <c r="L53" s="220">
        <v>98.4</v>
      </c>
      <c r="M53" s="220">
        <v>98.4</v>
      </c>
      <c r="N53" s="220">
        <v>98.4</v>
      </c>
      <c r="O53" s="37"/>
      <c r="P53" s="37"/>
      <c r="Q53" s="305"/>
    </row>
    <row r="54" spans="1:17" ht="15" customHeight="1">
      <c r="A54" s="288" t="s">
        <v>377</v>
      </c>
      <c r="B54" s="131" t="s">
        <v>564</v>
      </c>
      <c r="C54" s="16"/>
      <c r="D54" s="16"/>
      <c r="E54" s="65"/>
      <c r="F54" s="65"/>
      <c r="G54" s="220">
        <v>136</v>
      </c>
      <c r="H54" s="220">
        <v>135.9</v>
      </c>
      <c r="I54" s="220">
        <v>135.69999999999999</v>
      </c>
      <c r="J54" s="220">
        <v>135.69999999999999</v>
      </c>
      <c r="K54" s="220">
        <v>135.69999999999999</v>
      </c>
      <c r="L54" s="220">
        <v>135.69999999999999</v>
      </c>
      <c r="M54" s="220">
        <v>135.69999999999999</v>
      </c>
      <c r="N54" s="220">
        <v>135.69999999999999</v>
      </c>
      <c r="O54" s="37"/>
      <c r="P54" s="37"/>
      <c r="Q54" s="305"/>
    </row>
    <row r="55" spans="1:17" ht="15" customHeight="1">
      <c r="A55" s="288" t="s">
        <v>378</v>
      </c>
      <c r="B55" s="131" t="s">
        <v>564</v>
      </c>
      <c r="C55" s="16"/>
      <c r="D55" s="16"/>
      <c r="E55" s="65"/>
      <c r="F55" s="65"/>
      <c r="G55" s="220">
        <v>185.6</v>
      </c>
      <c r="H55" s="220">
        <v>185.5</v>
      </c>
      <c r="I55" s="220">
        <v>185.2</v>
      </c>
      <c r="J55" s="220">
        <v>185.2</v>
      </c>
      <c r="K55" s="220">
        <v>185.2</v>
      </c>
      <c r="L55" s="220">
        <v>185.2</v>
      </c>
      <c r="M55" s="220">
        <v>185.2</v>
      </c>
      <c r="N55" s="220">
        <v>185.2</v>
      </c>
      <c r="O55" s="37"/>
      <c r="P55" s="37"/>
      <c r="Q55" s="305"/>
    </row>
    <row r="56" spans="1:17" ht="15" customHeight="1">
      <c r="A56" s="289" t="s">
        <v>76</v>
      </c>
      <c r="B56" s="131"/>
      <c r="C56" s="131"/>
      <c r="D56" s="131"/>
      <c r="E56" s="65"/>
      <c r="F56" s="65"/>
      <c r="G56" s="131"/>
      <c r="H56" s="131"/>
      <c r="I56" s="131"/>
      <c r="J56" s="131"/>
      <c r="K56" s="131"/>
      <c r="L56" s="131"/>
      <c r="M56" s="131"/>
      <c r="N56" s="131"/>
      <c r="O56" s="37"/>
      <c r="P56" s="37"/>
      <c r="Q56" s="305"/>
    </row>
    <row r="57" spans="1:17" ht="15" customHeight="1">
      <c r="A57" s="288" t="s">
        <v>379</v>
      </c>
      <c r="B57" s="131" t="s">
        <v>566</v>
      </c>
      <c r="C57" s="16"/>
      <c r="D57" s="16"/>
      <c r="E57" s="65"/>
      <c r="F57" s="65"/>
      <c r="G57" s="220">
        <v>147.80000000000001</v>
      </c>
      <c r="H57" s="220">
        <v>147.69999999999999</v>
      </c>
      <c r="I57" s="220">
        <v>147.6</v>
      </c>
      <c r="J57" s="220">
        <v>147.6</v>
      </c>
      <c r="K57" s="220">
        <v>147.6</v>
      </c>
      <c r="L57" s="220">
        <v>147.6</v>
      </c>
      <c r="M57" s="220">
        <v>147.6</v>
      </c>
      <c r="N57" s="220">
        <v>147.6</v>
      </c>
      <c r="O57" s="37"/>
      <c r="P57" s="37"/>
      <c r="Q57" s="305"/>
    </row>
    <row r="58" spans="1:17" ht="15" customHeight="1">
      <c r="A58" s="288" t="s">
        <v>380</v>
      </c>
      <c r="B58" s="131" t="s">
        <v>566</v>
      </c>
      <c r="C58" s="16"/>
      <c r="D58" s="16"/>
      <c r="E58" s="65"/>
      <c r="F58" s="65"/>
      <c r="G58" s="220">
        <v>20</v>
      </c>
      <c r="H58" s="220">
        <v>19.899999999999999</v>
      </c>
      <c r="I58" s="220">
        <v>19.899999999999999</v>
      </c>
      <c r="J58" s="220">
        <v>19.899999999999999</v>
      </c>
      <c r="K58" s="220">
        <v>19.899999999999999</v>
      </c>
      <c r="L58" s="220">
        <v>19.899999999999999</v>
      </c>
      <c r="M58" s="220">
        <v>19.899999999999999</v>
      </c>
      <c r="N58" s="220">
        <v>19.899999999999999</v>
      </c>
      <c r="O58" s="37"/>
      <c r="P58" s="37"/>
      <c r="Q58" s="305"/>
    </row>
    <row r="59" spans="1:17" ht="15" customHeight="1">
      <c r="A59" s="288" t="s">
        <v>381</v>
      </c>
      <c r="B59" s="131" t="s">
        <v>566</v>
      </c>
      <c r="C59" s="16"/>
      <c r="D59" s="16"/>
      <c r="E59" s="65"/>
      <c r="F59" s="65"/>
      <c r="G59" s="220">
        <v>107.4</v>
      </c>
      <c r="H59" s="220">
        <v>107.3</v>
      </c>
      <c r="I59" s="220">
        <v>107.2</v>
      </c>
      <c r="J59" s="220">
        <v>107.2</v>
      </c>
      <c r="K59" s="220">
        <v>107.2</v>
      </c>
      <c r="L59" s="220">
        <v>107.2</v>
      </c>
      <c r="M59" s="220">
        <v>107.2</v>
      </c>
      <c r="N59" s="220">
        <v>107.2</v>
      </c>
      <c r="O59" s="37"/>
      <c r="P59" s="37"/>
      <c r="Q59" s="305"/>
    </row>
    <row r="60" spans="1:17" ht="15" customHeight="1">
      <c r="A60" s="288" t="s">
        <v>382</v>
      </c>
      <c r="B60" s="131" t="s">
        <v>567</v>
      </c>
      <c r="C60" s="16"/>
      <c r="D60" s="16"/>
      <c r="E60" s="65"/>
      <c r="F60" s="65"/>
      <c r="G60" s="220">
        <v>9.9</v>
      </c>
      <c r="H60" s="220">
        <v>9.9</v>
      </c>
      <c r="I60" s="220">
        <v>9.9</v>
      </c>
      <c r="J60" s="220">
        <v>9.9</v>
      </c>
      <c r="K60" s="220">
        <v>9.9</v>
      </c>
      <c r="L60" s="220">
        <v>9.9</v>
      </c>
      <c r="M60" s="220">
        <v>9.9</v>
      </c>
      <c r="N60" s="220">
        <v>9.9</v>
      </c>
      <c r="O60" s="37"/>
      <c r="P60" s="37"/>
      <c r="Q60" s="305"/>
    </row>
    <row r="61" spans="1:17" ht="15" customHeight="1">
      <c r="A61" s="288" t="s">
        <v>383</v>
      </c>
      <c r="B61" s="131" t="s">
        <v>567</v>
      </c>
      <c r="C61" s="16"/>
      <c r="D61" s="16"/>
      <c r="E61" s="65"/>
      <c r="F61" s="65"/>
      <c r="G61" s="220">
        <v>17</v>
      </c>
      <c r="H61" s="220">
        <v>16.899999999999999</v>
      </c>
      <c r="I61" s="220">
        <v>16.899999999999999</v>
      </c>
      <c r="J61" s="220">
        <v>16.899999999999999</v>
      </c>
      <c r="K61" s="220">
        <v>16.899999999999999</v>
      </c>
      <c r="L61" s="220">
        <v>16.899999999999999</v>
      </c>
      <c r="M61" s="220">
        <v>16.899999999999999</v>
      </c>
      <c r="N61" s="220">
        <v>16.899999999999999</v>
      </c>
      <c r="O61" s="37"/>
      <c r="P61" s="37"/>
      <c r="Q61" s="305"/>
    </row>
    <row r="62" spans="1:17" ht="15" customHeight="1">
      <c r="A62" s="288" t="s">
        <v>384</v>
      </c>
      <c r="B62" s="131" t="s">
        <v>567</v>
      </c>
      <c r="C62" s="16"/>
      <c r="D62" s="16"/>
      <c r="E62" s="65"/>
      <c r="F62" s="65"/>
      <c r="G62" s="220">
        <v>21.2</v>
      </c>
      <c r="H62" s="220">
        <v>21.2</v>
      </c>
      <c r="I62" s="220">
        <v>21.1</v>
      </c>
      <c r="J62" s="220">
        <v>21.1</v>
      </c>
      <c r="K62" s="220">
        <v>21.1</v>
      </c>
      <c r="L62" s="220">
        <v>21.1</v>
      </c>
      <c r="M62" s="220">
        <v>21.1</v>
      </c>
      <c r="N62" s="220">
        <v>21.1</v>
      </c>
      <c r="O62" s="37"/>
      <c r="P62" s="37"/>
      <c r="Q62" s="305"/>
    </row>
    <row r="63" spans="1:17" ht="15" customHeight="1">
      <c r="A63" s="288" t="s">
        <v>385</v>
      </c>
      <c r="B63" s="131" t="s">
        <v>567</v>
      </c>
      <c r="C63" s="16"/>
      <c r="D63" s="16"/>
      <c r="E63" s="65"/>
      <c r="F63" s="65"/>
      <c r="G63" s="220">
        <v>0.8</v>
      </c>
      <c r="H63" s="220">
        <v>0.8</v>
      </c>
      <c r="I63" s="220">
        <v>0.8</v>
      </c>
      <c r="J63" s="220">
        <v>0.8</v>
      </c>
      <c r="K63" s="220">
        <v>0.8</v>
      </c>
      <c r="L63" s="220">
        <v>0.8</v>
      </c>
      <c r="M63" s="220">
        <v>0.8</v>
      </c>
      <c r="N63" s="220">
        <v>0.8</v>
      </c>
      <c r="O63" s="37"/>
      <c r="P63" s="37"/>
      <c r="Q63" s="305"/>
    </row>
    <row r="64" spans="1:17" ht="15" customHeight="1">
      <c r="A64" s="288" t="s">
        <v>386</v>
      </c>
      <c r="B64" s="131" t="s">
        <v>567</v>
      </c>
      <c r="C64" s="16"/>
      <c r="D64" s="16"/>
      <c r="E64" s="65"/>
      <c r="F64" s="65"/>
      <c r="G64" s="220">
        <v>23.3</v>
      </c>
      <c r="H64" s="220">
        <v>23.3</v>
      </c>
      <c r="I64" s="220">
        <v>23.3</v>
      </c>
      <c r="J64" s="220">
        <v>23.3</v>
      </c>
      <c r="K64" s="220">
        <v>23.3</v>
      </c>
      <c r="L64" s="220">
        <v>23.3</v>
      </c>
      <c r="M64" s="220">
        <v>23.3</v>
      </c>
      <c r="N64" s="220">
        <v>23.3</v>
      </c>
      <c r="O64" s="37"/>
      <c r="P64" s="37"/>
      <c r="Q64" s="305"/>
    </row>
    <row r="65" spans="1:17" ht="15" customHeight="1">
      <c r="A65" s="288" t="s">
        <v>387</v>
      </c>
      <c r="B65" s="131" t="s">
        <v>567</v>
      </c>
      <c r="C65" s="16"/>
      <c r="D65" s="16"/>
      <c r="E65" s="65"/>
      <c r="F65" s="65"/>
      <c r="G65" s="220">
        <v>62.6</v>
      </c>
      <c r="H65" s="220">
        <v>0</v>
      </c>
      <c r="I65" s="220">
        <v>0</v>
      </c>
      <c r="J65" s="220">
        <v>0</v>
      </c>
      <c r="K65" s="220">
        <v>0</v>
      </c>
      <c r="L65" s="220">
        <v>0</v>
      </c>
      <c r="M65" s="220">
        <v>0</v>
      </c>
      <c r="N65" s="220">
        <v>0</v>
      </c>
      <c r="O65" s="37"/>
      <c r="P65" s="37"/>
      <c r="Q65" s="305"/>
    </row>
    <row r="66" spans="1:17" ht="15" customHeight="1">
      <c r="A66" s="288" t="s">
        <v>388</v>
      </c>
      <c r="B66" s="131" t="s">
        <v>567</v>
      </c>
      <c r="C66" s="16"/>
      <c r="D66" s="16"/>
      <c r="E66" s="65"/>
      <c r="F66" s="65"/>
      <c r="G66" s="220">
        <v>113.3</v>
      </c>
      <c r="H66" s="220">
        <v>113.2</v>
      </c>
      <c r="I66" s="220">
        <v>113.2</v>
      </c>
      <c r="J66" s="220">
        <v>113.2</v>
      </c>
      <c r="K66" s="220">
        <v>113.2</v>
      </c>
      <c r="L66" s="220">
        <v>113.2</v>
      </c>
      <c r="M66" s="220">
        <v>113.2</v>
      </c>
      <c r="N66" s="220">
        <v>113.2</v>
      </c>
      <c r="O66" s="37"/>
      <c r="P66" s="37"/>
      <c r="Q66" s="305"/>
    </row>
    <row r="67" spans="1:17" ht="15" customHeight="1">
      <c r="A67" s="288" t="s">
        <v>389</v>
      </c>
      <c r="B67" s="131" t="s">
        <v>567</v>
      </c>
      <c r="C67" s="16"/>
      <c r="D67" s="16"/>
      <c r="E67" s="65"/>
      <c r="F67" s="65"/>
      <c r="G67" s="220">
        <v>12.9</v>
      </c>
      <c r="H67" s="220">
        <v>12.9</v>
      </c>
      <c r="I67" s="220">
        <v>12.9</v>
      </c>
      <c r="J67" s="220">
        <v>12.9</v>
      </c>
      <c r="K67" s="220">
        <v>12.9</v>
      </c>
      <c r="L67" s="220">
        <v>12.9</v>
      </c>
      <c r="M67" s="220">
        <v>12.9</v>
      </c>
      <c r="N67" s="220">
        <v>12.9</v>
      </c>
      <c r="O67" s="37"/>
      <c r="P67" s="37"/>
      <c r="Q67" s="305"/>
    </row>
    <row r="68" spans="1:17" ht="15" customHeight="1">
      <c r="A68" s="556"/>
      <c r="B68" s="257"/>
      <c r="C68" s="16"/>
      <c r="D68" s="16"/>
      <c r="E68" s="65"/>
      <c r="F68" s="65"/>
      <c r="G68" s="16"/>
      <c r="H68" s="16"/>
      <c r="I68" s="16"/>
      <c r="J68" s="16"/>
      <c r="K68" s="16"/>
      <c r="L68" s="16"/>
      <c r="M68" s="16"/>
      <c r="N68" s="16"/>
      <c r="O68" s="37"/>
      <c r="P68" s="37"/>
      <c r="Q68" s="305"/>
    </row>
    <row r="69" spans="1:17" ht="15" customHeight="1">
      <c r="A69" s="289" t="s">
        <v>77</v>
      </c>
      <c r="B69" s="131"/>
      <c r="C69" s="131"/>
      <c r="D69" s="131"/>
      <c r="E69" s="65"/>
      <c r="F69" s="65"/>
      <c r="G69" s="131"/>
      <c r="H69" s="131"/>
      <c r="I69" s="131"/>
      <c r="J69" s="131"/>
      <c r="K69" s="131"/>
      <c r="L69" s="131"/>
      <c r="M69" s="131"/>
      <c r="N69" s="131"/>
      <c r="O69" s="37"/>
      <c r="P69" s="37"/>
      <c r="Q69" s="305"/>
    </row>
    <row r="70" spans="1:17" ht="15" customHeight="1">
      <c r="A70" s="288" t="s">
        <v>390</v>
      </c>
      <c r="B70" s="131" t="s">
        <v>554</v>
      </c>
      <c r="C70" s="16"/>
      <c r="D70" s="16"/>
      <c r="E70" s="65"/>
      <c r="F70" s="65"/>
      <c r="G70" s="220">
        <v>63.6</v>
      </c>
      <c r="H70" s="220">
        <v>62.2</v>
      </c>
      <c r="I70" s="220">
        <v>61</v>
      </c>
      <c r="J70" s="220">
        <v>61</v>
      </c>
      <c r="K70" s="220">
        <v>61</v>
      </c>
      <c r="L70" s="220">
        <v>61</v>
      </c>
      <c r="M70" s="220">
        <v>61</v>
      </c>
      <c r="N70" s="220">
        <v>61</v>
      </c>
      <c r="O70" s="37"/>
      <c r="P70" s="37"/>
      <c r="Q70" s="305"/>
    </row>
    <row r="71" spans="1:17" ht="15" customHeight="1">
      <c r="A71" s="288" t="s">
        <v>391</v>
      </c>
      <c r="B71" s="131" t="s">
        <v>554</v>
      </c>
      <c r="C71" s="16"/>
      <c r="D71" s="16"/>
      <c r="E71" s="65"/>
      <c r="F71" s="65"/>
      <c r="G71" s="220">
        <v>15.2</v>
      </c>
      <c r="H71" s="220">
        <v>14.8</v>
      </c>
      <c r="I71" s="220">
        <v>14.2</v>
      </c>
      <c r="J71" s="220">
        <v>14.2</v>
      </c>
      <c r="K71" s="220">
        <v>14.2</v>
      </c>
      <c r="L71" s="220">
        <v>14.2</v>
      </c>
      <c r="M71" s="220">
        <v>14.2</v>
      </c>
      <c r="N71" s="220">
        <v>14.2</v>
      </c>
      <c r="O71" s="37"/>
      <c r="P71" s="37"/>
      <c r="Q71" s="305"/>
    </row>
    <row r="72" spans="1:17" ht="15" customHeight="1">
      <c r="A72" s="288" t="s">
        <v>392</v>
      </c>
      <c r="B72" s="131" t="s">
        <v>554</v>
      </c>
      <c r="C72" s="16"/>
      <c r="D72" s="16"/>
      <c r="E72" s="65"/>
      <c r="F72" s="65"/>
      <c r="G72" s="220">
        <v>22.2</v>
      </c>
      <c r="H72" s="220">
        <v>22.2</v>
      </c>
      <c r="I72" s="220">
        <v>22.2</v>
      </c>
      <c r="J72" s="220">
        <v>22.2</v>
      </c>
      <c r="K72" s="220">
        <v>22.2</v>
      </c>
      <c r="L72" s="220">
        <v>22.2</v>
      </c>
      <c r="M72" s="220">
        <v>22.2</v>
      </c>
      <c r="N72" s="220">
        <v>22.2</v>
      </c>
      <c r="O72" s="37"/>
      <c r="P72" s="37"/>
      <c r="Q72" s="305"/>
    </row>
    <row r="73" spans="1:17" ht="15" customHeight="1">
      <c r="A73" s="288" t="s">
        <v>393</v>
      </c>
      <c r="B73" s="131" t="s">
        <v>568</v>
      </c>
      <c r="C73" s="16"/>
      <c r="D73" s="16"/>
      <c r="E73" s="65"/>
      <c r="F73" s="65"/>
      <c r="G73" s="220">
        <v>65.3</v>
      </c>
      <c r="H73" s="220">
        <v>62.7</v>
      </c>
      <c r="I73" s="220">
        <v>60.8</v>
      </c>
      <c r="J73" s="220">
        <v>60.8</v>
      </c>
      <c r="K73" s="220">
        <v>60.8</v>
      </c>
      <c r="L73" s="220">
        <v>60.8</v>
      </c>
      <c r="M73" s="220">
        <v>60.8</v>
      </c>
      <c r="N73" s="220">
        <v>60.8</v>
      </c>
      <c r="O73" s="37"/>
      <c r="P73" s="37"/>
      <c r="Q73" s="305"/>
    </row>
    <row r="74" spans="1:17" ht="15" customHeight="1">
      <c r="A74" s="288" t="s">
        <v>394</v>
      </c>
      <c r="B74" s="131" t="s">
        <v>568</v>
      </c>
      <c r="C74" s="16"/>
      <c r="D74" s="16"/>
      <c r="E74" s="65"/>
      <c r="F74" s="65"/>
      <c r="G74" s="220">
        <v>61.2</v>
      </c>
      <c r="H74" s="220">
        <v>61.2</v>
      </c>
      <c r="I74" s="220">
        <v>60.9</v>
      </c>
      <c r="J74" s="220">
        <v>60.9</v>
      </c>
      <c r="K74" s="220">
        <v>60.9</v>
      </c>
      <c r="L74" s="220">
        <v>60.9</v>
      </c>
      <c r="M74" s="220">
        <v>60.9</v>
      </c>
      <c r="N74" s="220">
        <v>60.9</v>
      </c>
      <c r="O74" s="37"/>
      <c r="P74" s="37"/>
      <c r="Q74" s="305"/>
    </row>
    <row r="75" spans="1:17" ht="15" customHeight="1">
      <c r="A75" s="288" t="s">
        <v>395</v>
      </c>
      <c r="B75" s="131" t="s">
        <v>568</v>
      </c>
      <c r="C75" s="16"/>
      <c r="D75" s="16"/>
      <c r="E75" s="65"/>
      <c r="F75" s="65"/>
      <c r="G75" s="220">
        <v>32.700000000000003</v>
      </c>
      <c r="H75" s="220">
        <v>32.700000000000003</v>
      </c>
      <c r="I75" s="220">
        <v>32.700000000000003</v>
      </c>
      <c r="J75" s="220">
        <v>32.700000000000003</v>
      </c>
      <c r="K75" s="220">
        <v>32.700000000000003</v>
      </c>
      <c r="L75" s="220">
        <v>32.700000000000003</v>
      </c>
      <c r="M75" s="220">
        <v>32.700000000000003</v>
      </c>
      <c r="N75" s="220">
        <v>32.700000000000003</v>
      </c>
      <c r="O75" s="37"/>
      <c r="P75" s="37"/>
      <c r="Q75" s="305"/>
    </row>
    <row r="76" spans="1:17" ht="15" customHeight="1">
      <c r="A76" s="288" t="s">
        <v>396</v>
      </c>
      <c r="B76" s="131" t="s">
        <v>569</v>
      </c>
      <c r="C76" s="16"/>
      <c r="D76" s="16"/>
      <c r="E76" s="65"/>
      <c r="F76" s="65"/>
      <c r="G76" s="220">
        <v>2.6</v>
      </c>
      <c r="H76" s="220">
        <v>2.5</v>
      </c>
      <c r="I76" s="220">
        <v>2.4</v>
      </c>
      <c r="J76" s="220">
        <v>2.4</v>
      </c>
      <c r="K76" s="220">
        <v>2.4</v>
      </c>
      <c r="L76" s="220">
        <v>2.4</v>
      </c>
      <c r="M76" s="220">
        <v>2.4</v>
      </c>
      <c r="N76" s="220">
        <v>2.4</v>
      </c>
      <c r="O76" s="37"/>
      <c r="P76" s="37"/>
      <c r="Q76" s="305"/>
    </row>
    <row r="77" spans="1:17" ht="15" customHeight="1">
      <c r="A77" s="288" t="s">
        <v>397</v>
      </c>
      <c r="B77" s="131" t="s">
        <v>569</v>
      </c>
      <c r="C77" s="16"/>
      <c r="D77" s="16"/>
      <c r="E77" s="65"/>
      <c r="F77" s="65"/>
      <c r="G77" s="220">
        <v>27.5</v>
      </c>
      <c r="H77" s="220">
        <v>27.5</v>
      </c>
      <c r="I77" s="220">
        <v>27.5</v>
      </c>
      <c r="J77" s="220">
        <v>27.5</v>
      </c>
      <c r="K77" s="220">
        <v>27.5</v>
      </c>
      <c r="L77" s="220">
        <v>27.5</v>
      </c>
      <c r="M77" s="220">
        <v>27.5</v>
      </c>
      <c r="N77" s="220">
        <v>27.5</v>
      </c>
      <c r="O77" s="37"/>
      <c r="P77" s="37"/>
      <c r="Q77" s="305"/>
    </row>
    <row r="78" spans="1:17" ht="15" customHeight="1">
      <c r="A78" s="288" t="s">
        <v>398</v>
      </c>
      <c r="B78" s="131" t="s">
        <v>569</v>
      </c>
      <c r="C78" s="16"/>
      <c r="D78" s="16"/>
      <c r="E78" s="65"/>
      <c r="F78" s="65"/>
      <c r="G78" s="220">
        <v>9.6</v>
      </c>
      <c r="H78" s="220">
        <v>9.5</v>
      </c>
      <c r="I78" s="220">
        <v>9.5</v>
      </c>
      <c r="J78" s="220">
        <v>9.5</v>
      </c>
      <c r="K78" s="220">
        <v>9.5</v>
      </c>
      <c r="L78" s="220">
        <v>9.5</v>
      </c>
      <c r="M78" s="220">
        <v>9.5</v>
      </c>
      <c r="N78" s="220">
        <v>9.5</v>
      </c>
      <c r="O78" s="37"/>
      <c r="P78" s="37"/>
      <c r="Q78" s="305"/>
    </row>
    <row r="79" spans="1:17" ht="15" customHeight="1">
      <c r="A79" s="288" t="s">
        <v>399</v>
      </c>
      <c r="B79" s="131" t="s">
        <v>569</v>
      </c>
      <c r="C79" s="16"/>
      <c r="D79" s="16"/>
      <c r="E79" s="65"/>
      <c r="F79" s="65"/>
      <c r="G79" s="220">
        <v>60.7</v>
      </c>
      <c r="H79" s="220">
        <v>60.1</v>
      </c>
      <c r="I79" s="220">
        <v>58.2</v>
      </c>
      <c r="J79" s="220">
        <v>58.2</v>
      </c>
      <c r="K79" s="220">
        <v>58.2</v>
      </c>
      <c r="L79" s="220">
        <v>58.2</v>
      </c>
      <c r="M79" s="220">
        <v>58.2</v>
      </c>
      <c r="N79" s="220">
        <v>58.2</v>
      </c>
      <c r="O79" s="37"/>
      <c r="P79" s="37"/>
      <c r="Q79" s="305"/>
    </row>
    <row r="80" spans="1:17" ht="15" customHeight="1">
      <c r="A80" s="288" t="s">
        <v>400</v>
      </c>
      <c r="B80" s="131" t="s">
        <v>569</v>
      </c>
      <c r="C80" s="16"/>
      <c r="D80" s="16"/>
      <c r="E80" s="65"/>
      <c r="F80" s="65"/>
      <c r="G80" s="220">
        <v>3.8</v>
      </c>
      <c r="H80" s="220">
        <v>3.8</v>
      </c>
      <c r="I80" s="220">
        <v>3.8</v>
      </c>
      <c r="J80" s="220">
        <v>3.8</v>
      </c>
      <c r="K80" s="220">
        <v>3.8</v>
      </c>
      <c r="L80" s="220">
        <v>3.8</v>
      </c>
      <c r="M80" s="220">
        <v>3.8</v>
      </c>
      <c r="N80" s="220">
        <v>3.8</v>
      </c>
      <c r="O80" s="37"/>
      <c r="P80" s="37"/>
      <c r="Q80" s="305"/>
    </row>
    <row r="81" spans="1:17" ht="15" customHeight="1">
      <c r="A81" s="289" t="s">
        <v>78</v>
      </c>
      <c r="B81" s="131"/>
      <c r="C81" s="131"/>
      <c r="D81" s="131"/>
      <c r="E81" s="65"/>
      <c r="F81" s="65"/>
      <c r="G81" s="131"/>
      <c r="H81" s="131"/>
      <c r="I81" s="131"/>
      <c r="J81" s="131"/>
      <c r="K81" s="131"/>
      <c r="L81" s="131"/>
      <c r="M81" s="131"/>
      <c r="N81" s="131"/>
      <c r="O81" s="37"/>
      <c r="P81" s="37"/>
      <c r="Q81" s="305"/>
    </row>
    <row r="82" spans="1:17" ht="15" customHeight="1">
      <c r="A82" s="288" t="s">
        <v>401</v>
      </c>
      <c r="B82" s="131" t="s">
        <v>570</v>
      </c>
      <c r="C82" s="16"/>
      <c r="D82" s="16"/>
      <c r="E82" s="65"/>
      <c r="F82" s="65"/>
      <c r="G82" s="220">
        <v>60.1</v>
      </c>
      <c r="H82" s="220">
        <v>60.1</v>
      </c>
      <c r="I82" s="220">
        <v>60.1</v>
      </c>
      <c r="J82" s="220">
        <v>60.1</v>
      </c>
      <c r="K82" s="220">
        <v>60.1</v>
      </c>
      <c r="L82" s="220">
        <v>60.1</v>
      </c>
      <c r="M82" s="220">
        <v>60.1</v>
      </c>
      <c r="N82" s="220">
        <v>60.1</v>
      </c>
      <c r="O82" s="37"/>
      <c r="P82" s="37"/>
      <c r="Q82" s="305"/>
    </row>
    <row r="83" spans="1:17" ht="15" customHeight="1">
      <c r="A83" s="288" t="s">
        <v>402</v>
      </c>
      <c r="B83" s="131" t="s">
        <v>570</v>
      </c>
      <c r="C83" s="16"/>
      <c r="D83" s="16"/>
      <c r="E83" s="65"/>
      <c r="F83" s="65"/>
      <c r="G83" s="220">
        <v>2.2999999999999998</v>
      </c>
      <c r="H83" s="220">
        <v>2.6</v>
      </c>
      <c r="I83" s="220">
        <v>2.8</v>
      </c>
      <c r="J83" s="220">
        <v>2.8</v>
      </c>
      <c r="K83" s="220">
        <v>2.8</v>
      </c>
      <c r="L83" s="220">
        <v>2.8</v>
      </c>
      <c r="M83" s="220">
        <v>2.8</v>
      </c>
      <c r="N83" s="220">
        <v>2.8</v>
      </c>
      <c r="O83" s="37"/>
      <c r="P83" s="37"/>
      <c r="Q83" s="305"/>
    </row>
    <row r="84" spans="1:17" ht="15" customHeight="1">
      <c r="A84" s="288" t="s">
        <v>403</v>
      </c>
      <c r="B84" s="131" t="s">
        <v>570</v>
      </c>
      <c r="C84" s="16"/>
      <c r="D84" s="16"/>
      <c r="E84" s="65"/>
      <c r="F84" s="65"/>
      <c r="G84" s="220">
        <v>0.2</v>
      </c>
      <c r="H84" s="220">
        <v>0.2</v>
      </c>
      <c r="I84" s="220">
        <v>0.2</v>
      </c>
      <c r="J84" s="220">
        <v>0.2</v>
      </c>
      <c r="K84" s="220">
        <v>0.2</v>
      </c>
      <c r="L84" s="220">
        <v>0.2</v>
      </c>
      <c r="M84" s="220">
        <v>0.2</v>
      </c>
      <c r="N84" s="220">
        <v>0.2</v>
      </c>
      <c r="O84" s="37"/>
      <c r="P84" s="37"/>
      <c r="Q84" s="305"/>
    </row>
    <row r="85" spans="1:17" ht="15" customHeight="1">
      <c r="A85" s="288" t="s">
        <v>404</v>
      </c>
      <c r="B85" s="131" t="s">
        <v>570</v>
      </c>
      <c r="C85" s="16"/>
      <c r="D85" s="16"/>
      <c r="E85" s="65"/>
      <c r="F85" s="65"/>
      <c r="G85" s="220">
        <v>52.1</v>
      </c>
      <c r="H85" s="220">
        <v>52.1</v>
      </c>
      <c r="I85" s="220">
        <v>52.1</v>
      </c>
      <c r="J85" s="220">
        <v>52.1</v>
      </c>
      <c r="K85" s="220">
        <v>52.1</v>
      </c>
      <c r="L85" s="220">
        <v>52.1</v>
      </c>
      <c r="M85" s="220">
        <v>52.1</v>
      </c>
      <c r="N85" s="220">
        <v>52.1</v>
      </c>
      <c r="O85" s="37"/>
      <c r="P85" s="37"/>
      <c r="Q85" s="305"/>
    </row>
    <row r="86" spans="1:17" ht="15" customHeight="1">
      <c r="A86" s="288" t="s">
        <v>405</v>
      </c>
      <c r="B86" s="131" t="s">
        <v>570</v>
      </c>
      <c r="C86" s="16"/>
      <c r="D86" s="16"/>
      <c r="E86" s="65"/>
      <c r="F86" s="65"/>
      <c r="G86" s="220">
        <v>59.6</v>
      </c>
      <c r="H86" s="220">
        <v>60.2</v>
      </c>
      <c r="I86" s="220">
        <v>60.2</v>
      </c>
      <c r="J86" s="220">
        <v>60.2</v>
      </c>
      <c r="K86" s="220">
        <v>60.2</v>
      </c>
      <c r="L86" s="220">
        <v>60.2</v>
      </c>
      <c r="M86" s="220">
        <v>60.2</v>
      </c>
      <c r="N86" s="220">
        <v>60.2</v>
      </c>
      <c r="O86" s="37"/>
      <c r="P86" s="37"/>
      <c r="Q86" s="305"/>
    </row>
    <row r="87" spans="1:17" ht="15" customHeight="1">
      <c r="A87" s="288" t="s">
        <v>406</v>
      </c>
      <c r="B87" s="131" t="s">
        <v>570</v>
      </c>
      <c r="C87" s="16"/>
      <c r="D87" s="16"/>
      <c r="E87" s="65"/>
      <c r="F87" s="65"/>
      <c r="G87" s="220">
        <v>2</v>
      </c>
      <c r="H87" s="220">
        <v>2</v>
      </c>
      <c r="I87" s="220">
        <v>2</v>
      </c>
      <c r="J87" s="220">
        <v>2</v>
      </c>
      <c r="K87" s="220">
        <v>2</v>
      </c>
      <c r="L87" s="220">
        <v>2</v>
      </c>
      <c r="M87" s="220">
        <v>2</v>
      </c>
      <c r="N87" s="220">
        <v>2</v>
      </c>
      <c r="O87" s="37"/>
      <c r="P87" s="37"/>
      <c r="Q87" s="305"/>
    </row>
    <row r="88" spans="1:17" ht="15" customHeight="1">
      <c r="A88" s="288" t="s">
        <v>407</v>
      </c>
      <c r="B88" s="131" t="s">
        <v>570</v>
      </c>
      <c r="C88" s="16"/>
      <c r="D88" s="16"/>
      <c r="E88" s="65"/>
      <c r="F88" s="65"/>
      <c r="G88" s="220">
        <v>0.3</v>
      </c>
      <c r="H88" s="220">
        <v>0.3</v>
      </c>
      <c r="I88" s="220">
        <v>0.3</v>
      </c>
      <c r="J88" s="220">
        <v>0.3</v>
      </c>
      <c r="K88" s="220">
        <v>0.3</v>
      </c>
      <c r="L88" s="220">
        <v>0.3</v>
      </c>
      <c r="M88" s="220">
        <v>0.3</v>
      </c>
      <c r="N88" s="220">
        <v>0.3</v>
      </c>
      <c r="O88" s="37"/>
      <c r="P88" s="37"/>
      <c r="Q88" s="305"/>
    </row>
    <row r="89" spans="1:17" ht="15" customHeight="1">
      <c r="A89" s="288" t="s">
        <v>408</v>
      </c>
      <c r="B89" s="131" t="s">
        <v>571</v>
      </c>
      <c r="C89" s="16"/>
      <c r="D89" s="16"/>
      <c r="E89" s="65"/>
      <c r="F89" s="65"/>
      <c r="G89" s="220">
        <v>1.9</v>
      </c>
      <c r="H89" s="220">
        <v>1.9</v>
      </c>
      <c r="I89" s="220">
        <v>1.9</v>
      </c>
      <c r="J89" s="220">
        <v>1.9</v>
      </c>
      <c r="K89" s="220">
        <v>1.9</v>
      </c>
      <c r="L89" s="220">
        <v>1.9</v>
      </c>
      <c r="M89" s="220">
        <v>1.9</v>
      </c>
      <c r="N89" s="220">
        <v>1.9</v>
      </c>
      <c r="O89" s="37"/>
      <c r="P89" s="37"/>
      <c r="Q89" s="305"/>
    </row>
    <row r="90" spans="1:17" ht="15" customHeight="1">
      <c r="A90" s="288" t="s">
        <v>409</v>
      </c>
      <c r="B90" s="131" t="s">
        <v>570</v>
      </c>
      <c r="C90" s="16"/>
      <c r="D90" s="16"/>
      <c r="E90" s="65"/>
      <c r="F90" s="65"/>
      <c r="G90" s="220">
        <v>16.600000000000001</v>
      </c>
      <c r="H90" s="220">
        <v>18.7</v>
      </c>
      <c r="I90" s="220">
        <v>20.9</v>
      </c>
      <c r="J90" s="220">
        <v>20.9</v>
      </c>
      <c r="K90" s="220">
        <v>20.9</v>
      </c>
      <c r="L90" s="220">
        <v>20.9</v>
      </c>
      <c r="M90" s="220">
        <v>20.9</v>
      </c>
      <c r="N90" s="220">
        <v>20.9</v>
      </c>
      <c r="O90" s="37"/>
      <c r="P90" s="37"/>
      <c r="Q90" s="305"/>
    </row>
    <row r="91" spans="1:17" ht="15" customHeight="1">
      <c r="A91" s="288" t="s">
        <v>410</v>
      </c>
      <c r="B91" s="131" t="s">
        <v>571</v>
      </c>
      <c r="C91" s="16"/>
      <c r="D91" s="16"/>
      <c r="E91" s="65"/>
      <c r="F91" s="65"/>
      <c r="G91" s="220">
        <v>2</v>
      </c>
      <c r="H91" s="220">
        <v>2.2000000000000002</v>
      </c>
      <c r="I91" s="220">
        <v>2.4</v>
      </c>
      <c r="J91" s="220">
        <v>2.4</v>
      </c>
      <c r="K91" s="220">
        <v>2.4</v>
      </c>
      <c r="L91" s="220">
        <v>2.4</v>
      </c>
      <c r="M91" s="220">
        <v>2.4</v>
      </c>
      <c r="N91" s="220">
        <v>2.4</v>
      </c>
      <c r="O91" s="37"/>
      <c r="P91" s="37"/>
      <c r="Q91" s="305"/>
    </row>
    <row r="92" spans="1:17" ht="15" customHeight="1">
      <c r="A92" s="288" t="s">
        <v>411</v>
      </c>
      <c r="B92" s="131" t="s">
        <v>570</v>
      </c>
      <c r="C92" s="16"/>
      <c r="D92" s="16"/>
      <c r="E92" s="65"/>
      <c r="F92" s="65"/>
      <c r="G92" s="220">
        <v>8.9</v>
      </c>
      <c r="H92" s="220">
        <v>8.9</v>
      </c>
      <c r="I92" s="220">
        <v>8.9</v>
      </c>
      <c r="J92" s="220">
        <v>8.9</v>
      </c>
      <c r="K92" s="220">
        <v>8.9</v>
      </c>
      <c r="L92" s="220">
        <v>8.9</v>
      </c>
      <c r="M92" s="220">
        <v>8.9</v>
      </c>
      <c r="N92" s="220">
        <v>8.9</v>
      </c>
      <c r="O92" s="37"/>
      <c r="P92" s="37"/>
      <c r="Q92" s="305"/>
    </row>
    <row r="93" spans="1:17" ht="15" customHeight="1">
      <c r="A93" s="288" t="s">
        <v>412</v>
      </c>
      <c r="B93" s="131" t="s">
        <v>570</v>
      </c>
      <c r="C93" s="16"/>
      <c r="D93" s="16"/>
      <c r="E93" s="65"/>
      <c r="F93" s="65"/>
      <c r="G93" s="220">
        <v>60.1</v>
      </c>
      <c r="H93" s="220">
        <v>60.1</v>
      </c>
      <c r="I93" s="220">
        <v>60.1</v>
      </c>
      <c r="J93" s="220">
        <v>60.1</v>
      </c>
      <c r="K93" s="220">
        <v>60.1</v>
      </c>
      <c r="L93" s="220">
        <v>60.1</v>
      </c>
      <c r="M93" s="220">
        <v>60.1</v>
      </c>
      <c r="N93" s="220">
        <v>60.1</v>
      </c>
      <c r="O93" s="37"/>
      <c r="P93" s="37"/>
      <c r="Q93" s="305"/>
    </row>
    <row r="94" spans="1:17" ht="15" customHeight="1">
      <c r="A94" s="288" t="s">
        <v>413</v>
      </c>
      <c r="B94" s="131" t="s">
        <v>570</v>
      </c>
      <c r="C94" s="16"/>
      <c r="D94" s="16"/>
      <c r="E94" s="65"/>
      <c r="F94" s="65"/>
      <c r="G94" s="220">
        <v>5.6</v>
      </c>
      <c r="H94" s="220">
        <v>6.2</v>
      </c>
      <c r="I94" s="220">
        <v>6.9</v>
      </c>
      <c r="J94" s="220">
        <v>6.9</v>
      </c>
      <c r="K94" s="220">
        <v>6.9</v>
      </c>
      <c r="L94" s="220">
        <v>6.9</v>
      </c>
      <c r="M94" s="220">
        <v>6.9</v>
      </c>
      <c r="N94" s="220">
        <v>6.9</v>
      </c>
      <c r="O94" s="37"/>
      <c r="P94" s="37"/>
      <c r="Q94" s="305"/>
    </row>
    <row r="95" spans="1:17" ht="15" customHeight="1">
      <c r="A95" s="288" t="s">
        <v>414</v>
      </c>
      <c r="B95" s="131" t="s">
        <v>571</v>
      </c>
      <c r="C95" s="16"/>
      <c r="D95" s="16"/>
      <c r="E95" s="65"/>
      <c r="F95" s="65"/>
      <c r="G95" s="220">
        <v>0.6</v>
      </c>
      <c r="H95" s="220">
        <v>0.6</v>
      </c>
      <c r="I95" s="220">
        <v>0.6</v>
      </c>
      <c r="J95" s="220">
        <v>0.6</v>
      </c>
      <c r="K95" s="220">
        <v>0.6</v>
      </c>
      <c r="L95" s="220">
        <v>0.6</v>
      </c>
      <c r="M95" s="220">
        <v>0.6</v>
      </c>
      <c r="N95" s="220">
        <v>0.6</v>
      </c>
      <c r="O95" s="37"/>
      <c r="P95" s="37"/>
      <c r="Q95" s="305"/>
    </row>
    <row r="96" spans="1:17" ht="15" customHeight="1">
      <c r="A96" s="288" t="s">
        <v>415</v>
      </c>
      <c r="B96" s="131" t="s">
        <v>571</v>
      </c>
      <c r="C96" s="16"/>
      <c r="D96" s="16"/>
      <c r="E96" s="65"/>
      <c r="F96" s="65"/>
      <c r="G96" s="220">
        <v>28.4</v>
      </c>
      <c r="H96" s="220">
        <v>28.7</v>
      </c>
      <c r="I96" s="220">
        <v>28.7</v>
      </c>
      <c r="J96" s="220">
        <v>28.7</v>
      </c>
      <c r="K96" s="220">
        <v>28.7</v>
      </c>
      <c r="L96" s="220">
        <v>28.7</v>
      </c>
      <c r="M96" s="220">
        <v>28.7</v>
      </c>
      <c r="N96" s="220">
        <v>28.7</v>
      </c>
      <c r="O96" s="37"/>
      <c r="P96" s="37"/>
      <c r="Q96" s="305"/>
    </row>
    <row r="97" spans="1:17" ht="15" customHeight="1">
      <c r="A97" s="288" t="s">
        <v>416</v>
      </c>
      <c r="B97" s="131" t="s">
        <v>572</v>
      </c>
      <c r="C97" s="16"/>
      <c r="D97" s="16"/>
      <c r="E97" s="65"/>
      <c r="F97" s="65"/>
      <c r="G97" s="220">
        <v>4.4000000000000004</v>
      </c>
      <c r="H97" s="220">
        <v>4.4000000000000004</v>
      </c>
      <c r="I97" s="220">
        <v>4.5999999999999996</v>
      </c>
      <c r="J97" s="220">
        <v>4.5999999999999996</v>
      </c>
      <c r="K97" s="220">
        <v>4.5999999999999996</v>
      </c>
      <c r="L97" s="220">
        <v>4.5999999999999996</v>
      </c>
      <c r="M97" s="220">
        <v>4.5999999999999996</v>
      </c>
      <c r="N97" s="220">
        <v>4.5999999999999996</v>
      </c>
      <c r="O97" s="37"/>
      <c r="P97" s="37"/>
      <c r="Q97" s="305"/>
    </row>
    <row r="98" spans="1:17" ht="15" customHeight="1">
      <c r="A98" s="288" t="s">
        <v>417</v>
      </c>
      <c r="B98" s="131" t="s">
        <v>572</v>
      </c>
      <c r="C98" s="16"/>
      <c r="D98" s="16"/>
      <c r="E98" s="65"/>
      <c r="F98" s="65"/>
      <c r="G98" s="220">
        <v>1.1000000000000001</v>
      </c>
      <c r="H98" s="220">
        <v>1.1000000000000001</v>
      </c>
      <c r="I98" s="220">
        <v>1.1000000000000001</v>
      </c>
      <c r="J98" s="220">
        <v>1.1000000000000001</v>
      </c>
      <c r="K98" s="220">
        <v>1.1000000000000001</v>
      </c>
      <c r="L98" s="220">
        <v>1.1000000000000001</v>
      </c>
      <c r="M98" s="220">
        <v>1.1000000000000001</v>
      </c>
      <c r="N98" s="220">
        <v>1.1000000000000001</v>
      </c>
      <c r="O98" s="37"/>
      <c r="P98" s="37"/>
      <c r="Q98" s="305"/>
    </row>
    <row r="99" spans="1:17" ht="15" customHeight="1">
      <c r="A99" s="288" t="s">
        <v>418</v>
      </c>
      <c r="B99" s="131" t="s">
        <v>572</v>
      </c>
      <c r="C99" s="16"/>
      <c r="D99" s="16"/>
      <c r="E99" s="65"/>
      <c r="F99" s="65"/>
      <c r="G99" s="220">
        <v>18.100000000000001</v>
      </c>
      <c r="H99" s="220">
        <v>18.100000000000001</v>
      </c>
      <c r="I99" s="220">
        <v>18.100000000000001</v>
      </c>
      <c r="J99" s="220">
        <v>18.100000000000001</v>
      </c>
      <c r="K99" s="220">
        <v>18.100000000000001</v>
      </c>
      <c r="L99" s="220">
        <v>18.100000000000001</v>
      </c>
      <c r="M99" s="220">
        <v>18.100000000000001</v>
      </c>
      <c r="N99" s="220">
        <v>18.100000000000001</v>
      </c>
      <c r="O99" s="37"/>
      <c r="P99" s="37"/>
      <c r="Q99" s="305"/>
    </row>
    <row r="100" spans="1:17" ht="15" customHeight="1">
      <c r="A100" s="288" t="s">
        <v>419</v>
      </c>
      <c r="B100" s="131" t="s">
        <v>573</v>
      </c>
      <c r="C100" s="16"/>
      <c r="D100" s="16"/>
      <c r="E100" s="65"/>
      <c r="F100" s="65"/>
      <c r="G100" s="220">
        <v>22</v>
      </c>
      <c r="H100" s="220">
        <v>22</v>
      </c>
      <c r="I100" s="220">
        <v>22</v>
      </c>
      <c r="J100" s="220">
        <v>22</v>
      </c>
      <c r="K100" s="220">
        <v>22</v>
      </c>
      <c r="L100" s="220">
        <v>22</v>
      </c>
      <c r="M100" s="220">
        <v>22</v>
      </c>
      <c r="N100" s="220">
        <v>22</v>
      </c>
      <c r="O100" s="37"/>
      <c r="P100" s="37"/>
      <c r="Q100" s="305"/>
    </row>
    <row r="101" spans="1:17" ht="15" customHeight="1">
      <c r="A101" s="288" t="s">
        <v>420</v>
      </c>
      <c r="B101" s="131" t="s">
        <v>572</v>
      </c>
      <c r="C101" s="16"/>
      <c r="D101" s="16"/>
      <c r="E101" s="65"/>
      <c r="F101" s="65"/>
      <c r="G101" s="220">
        <v>139.80000000000001</v>
      </c>
      <c r="H101" s="220">
        <v>139.80000000000001</v>
      </c>
      <c r="I101" s="220">
        <v>139.80000000000001</v>
      </c>
      <c r="J101" s="220">
        <v>139.80000000000001</v>
      </c>
      <c r="K101" s="220">
        <v>139.80000000000001</v>
      </c>
      <c r="L101" s="220">
        <v>139.80000000000001</v>
      </c>
      <c r="M101" s="220">
        <v>139.80000000000001</v>
      </c>
      <c r="N101" s="220">
        <v>139.80000000000001</v>
      </c>
      <c r="O101" s="37"/>
      <c r="P101" s="37"/>
      <c r="Q101" s="305"/>
    </row>
    <row r="102" spans="1:17" ht="15" customHeight="1">
      <c r="A102" s="288" t="s">
        <v>421</v>
      </c>
      <c r="B102" s="131" t="s">
        <v>573</v>
      </c>
      <c r="C102" s="16"/>
      <c r="D102" s="16"/>
      <c r="E102" s="65"/>
      <c r="F102" s="65"/>
      <c r="G102" s="220">
        <v>42.6</v>
      </c>
      <c r="H102" s="220">
        <v>44.8</v>
      </c>
      <c r="I102" s="220">
        <v>46.9</v>
      </c>
      <c r="J102" s="220">
        <v>46.9</v>
      </c>
      <c r="K102" s="220">
        <v>46.9</v>
      </c>
      <c r="L102" s="220">
        <v>46.9</v>
      </c>
      <c r="M102" s="220">
        <v>46.9</v>
      </c>
      <c r="N102" s="220">
        <v>46.9</v>
      </c>
      <c r="O102" s="37"/>
      <c r="P102" s="37"/>
      <c r="Q102" s="305"/>
    </row>
    <row r="103" spans="1:17" ht="15" customHeight="1">
      <c r="A103" s="288" t="s">
        <v>422</v>
      </c>
      <c r="B103" s="131" t="s">
        <v>573</v>
      </c>
      <c r="C103" s="16"/>
      <c r="D103" s="16"/>
      <c r="E103" s="65"/>
      <c r="F103" s="65"/>
      <c r="G103" s="220">
        <v>9</v>
      </c>
      <c r="H103" s="220">
        <v>9</v>
      </c>
      <c r="I103" s="220">
        <v>9</v>
      </c>
      <c r="J103" s="220">
        <v>9</v>
      </c>
      <c r="K103" s="220">
        <v>9</v>
      </c>
      <c r="L103" s="220">
        <v>9</v>
      </c>
      <c r="M103" s="220">
        <v>9</v>
      </c>
      <c r="N103" s="220">
        <v>9</v>
      </c>
      <c r="O103" s="37"/>
      <c r="P103" s="37"/>
      <c r="Q103" s="305"/>
    </row>
    <row r="104" spans="1:17" ht="15" customHeight="1">
      <c r="A104" s="288" t="s">
        <v>423</v>
      </c>
      <c r="B104" s="131" t="s">
        <v>572</v>
      </c>
      <c r="C104" s="16"/>
      <c r="D104" s="16"/>
      <c r="E104" s="65"/>
      <c r="F104" s="65"/>
      <c r="G104" s="220">
        <v>4.5999999999999996</v>
      </c>
      <c r="H104" s="220">
        <v>4.5999999999999996</v>
      </c>
      <c r="I104" s="220">
        <v>5</v>
      </c>
      <c r="J104" s="220">
        <v>5</v>
      </c>
      <c r="K104" s="220">
        <v>5</v>
      </c>
      <c r="L104" s="220">
        <v>5</v>
      </c>
      <c r="M104" s="220">
        <v>5</v>
      </c>
      <c r="N104" s="220">
        <v>5</v>
      </c>
      <c r="O104" s="37"/>
      <c r="P104" s="37"/>
      <c r="Q104" s="305"/>
    </row>
    <row r="105" spans="1:17" ht="15" customHeight="1">
      <c r="A105" s="288" t="s">
        <v>424</v>
      </c>
      <c r="B105" s="131" t="s">
        <v>572</v>
      </c>
      <c r="C105" s="16"/>
      <c r="D105" s="16"/>
      <c r="E105" s="65"/>
      <c r="F105" s="65"/>
      <c r="G105" s="220">
        <v>69.5</v>
      </c>
      <c r="H105" s="220">
        <v>69.5</v>
      </c>
      <c r="I105" s="220">
        <v>69.5</v>
      </c>
      <c r="J105" s="220">
        <v>69.5</v>
      </c>
      <c r="K105" s="220">
        <v>69.5</v>
      </c>
      <c r="L105" s="220">
        <v>69.5</v>
      </c>
      <c r="M105" s="220">
        <v>69.5</v>
      </c>
      <c r="N105" s="220">
        <v>69.5</v>
      </c>
      <c r="O105" s="37"/>
      <c r="P105" s="37"/>
      <c r="Q105" s="305"/>
    </row>
    <row r="106" spans="1:17" ht="15" customHeight="1">
      <c r="A106" s="288"/>
      <c r="B106" s="131"/>
      <c r="C106" s="131"/>
      <c r="D106" s="131"/>
      <c r="E106" s="65"/>
      <c r="F106" s="65"/>
      <c r="G106" s="131"/>
      <c r="H106" s="131"/>
      <c r="I106" s="131"/>
      <c r="J106" s="131"/>
      <c r="K106" s="131"/>
      <c r="L106" s="131"/>
      <c r="M106" s="131"/>
      <c r="N106" s="131"/>
      <c r="O106" s="37"/>
      <c r="P106" s="37"/>
      <c r="Q106" s="305"/>
    </row>
    <row r="107" spans="1:17" ht="15" customHeight="1">
      <c r="A107" s="289" t="s">
        <v>425</v>
      </c>
      <c r="B107" s="131"/>
      <c r="C107" s="16"/>
      <c r="D107" s="16"/>
      <c r="E107" s="65"/>
      <c r="F107" s="65"/>
      <c r="G107" s="37"/>
      <c r="H107" s="37"/>
      <c r="I107" s="37"/>
      <c r="J107" s="37"/>
      <c r="K107" s="37"/>
      <c r="L107" s="37"/>
      <c r="M107" s="37"/>
      <c r="N107" s="37"/>
      <c r="O107" s="37"/>
      <c r="P107" s="37"/>
      <c r="Q107" s="305"/>
    </row>
    <row r="108" spans="1:17" ht="15" customHeight="1">
      <c r="A108" s="288" t="s">
        <v>427</v>
      </c>
      <c r="B108" s="131" t="s">
        <v>574</v>
      </c>
      <c r="C108" s="16"/>
      <c r="D108" s="16"/>
      <c r="E108" s="65"/>
      <c r="F108" s="65"/>
      <c r="G108" s="220">
        <v>85.1</v>
      </c>
      <c r="H108" s="220">
        <v>85.1</v>
      </c>
      <c r="I108" s="220">
        <v>85.1</v>
      </c>
      <c r="J108" s="220">
        <v>85.1</v>
      </c>
      <c r="K108" s="220">
        <v>85.1</v>
      </c>
      <c r="L108" s="220">
        <v>85.1</v>
      </c>
      <c r="M108" s="220">
        <v>85.1</v>
      </c>
      <c r="N108" s="220">
        <v>85.1</v>
      </c>
      <c r="O108" s="37"/>
      <c r="P108" s="37"/>
      <c r="Q108" s="305"/>
    </row>
    <row r="109" spans="1:17" ht="15" customHeight="1">
      <c r="A109" s="288" t="s">
        <v>428</v>
      </c>
      <c r="B109" s="131" t="s">
        <v>574</v>
      </c>
      <c r="C109" s="16"/>
      <c r="D109" s="16"/>
      <c r="E109" s="65"/>
      <c r="F109" s="65"/>
      <c r="G109" s="220">
        <v>54.2</v>
      </c>
      <c r="H109" s="220">
        <v>57.1</v>
      </c>
      <c r="I109" s="220">
        <v>57.1</v>
      </c>
      <c r="J109" s="220">
        <v>57.1</v>
      </c>
      <c r="K109" s="220">
        <v>57.1</v>
      </c>
      <c r="L109" s="220">
        <v>57.1</v>
      </c>
      <c r="M109" s="220">
        <v>57.1</v>
      </c>
      <c r="N109" s="220">
        <v>57.1</v>
      </c>
      <c r="O109" s="37"/>
      <c r="P109" s="37"/>
      <c r="Q109" s="305"/>
    </row>
    <row r="110" spans="1:17" ht="15" customHeight="1">
      <c r="A110" s="288" t="s">
        <v>429</v>
      </c>
      <c r="B110" s="131" t="s">
        <v>575</v>
      </c>
      <c r="C110" s="16"/>
      <c r="D110" s="16"/>
      <c r="E110" s="65"/>
      <c r="F110" s="65"/>
      <c r="G110" s="220">
        <v>105.1</v>
      </c>
      <c r="H110" s="220">
        <v>105.1</v>
      </c>
      <c r="I110" s="220">
        <v>105.1</v>
      </c>
      <c r="J110" s="220">
        <v>105.1</v>
      </c>
      <c r="K110" s="220">
        <v>105.1</v>
      </c>
      <c r="L110" s="220">
        <v>105.1</v>
      </c>
      <c r="M110" s="220">
        <v>105.1</v>
      </c>
      <c r="N110" s="220">
        <v>105.1</v>
      </c>
      <c r="O110" s="37"/>
      <c r="P110" s="37"/>
      <c r="Q110" s="305"/>
    </row>
    <row r="111" spans="1:17" ht="15" customHeight="1">
      <c r="A111" s="288" t="s">
        <v>430</v>
      </c>
      <c r="B111" s="131" t="s">
        <v>574</v>
      </c>
      <c r="C111" s="16"/>
      <c r="D111" s="16"/>
      <c r="E111" s="65"/>
      <c r="F111" s="65"/>
      <c r="G111" s="220">
        <v>10.1</v>
      </c>
      <c r="H111" s="220">
        <v>10.1</v>
      </c>
      <c r="I111" s="220">
        <v>10.1</v>
      </c>
      <c r="J111" s="220">
        <v>10.1</v>
      </c>
      <c r="K111" s="220">
        <v>10.1</v>
      </c>
      <c r="L111" s="220">
        <v>10.1</v>
      </c>
      <c r="M111" s="220">
        <v>10.1</v>
      </c>
      <c r="N111" s="220">
        <v>10.1</v>
      </c>
      <c r="O111" s="37"/>
      <c r="P111" s="37"/>
      <c r="Q111" s="305"/>
    </row>
    <row r="112" spans="1:17" ht="15" customHeight="1">
      <c r="A112" s="288" t="s">
        <v>431</v>
      </c>
      <c r="B112" s="131" t="s">
        <v>574</v>
      </c>
      <c r="C112" s="16"/>
      <c r="D112" s="16"/>
      <c r="E112" s="65"/>
      <c r="F112" s="65"/>
      <c r="G112" s="220">
        <v>12.6</v>
      </c>
      <c r="H112" s="220">
        <v>12.6</v>
      </c>
      <c r="I112" s="220">
        <v>12.6</v>
      </c>
      <c r="J112" s="220">
        <v>12.6</v>
      </c>
      <c r="K112" s="220">
        <v>12.6</v>
      </c>
      <c r="L112" s="220">
        <v>12.6</v>
      </c>
      <c r="M112" s="220">
        <v>12.6</v>
      </c>
      <c r="N112" s="220">
        <v>12.6</v>
      </c>
      <c r="O112" s="37"/>
      <c r="P112" s="37"/>
      <c r="Q112" s="305"/>
    </row>
    <row r="113" spans="1:17" ht="15" customHeight="1">
      <c r="A113" s="288" t="s">
        <v>432</v>
      </c>
      <c r="B113" s="131" t="s">
        <v>574</v>
      </c>
      <c r="C113" s="16"/>
      <c r="D113" s="16"/>
      <c r="E113" s="65"/>
      <c r="F113" s="65"/>
      <c r="G113" s="220">
        <v>42.1</v>
      </c>
      <c r="H113" s="220">
        <v>42.1</v>
      </c>
      <c r="I113" s="220">
        <v>42.1</v>
      </c>
      <c r="J113" s="220">
        <v>42.1</v>
      </c>
      <c r="K113" s="220">
        <v>42.1</v>
      </c>
      <c r="L113" s="220">
        <v>42.1</v>
      </c>
      <c r="M113" s="220">
        <v>42.1</v>
      </c>
      <c r="N113" s="220">
        <v>42.1</v>
      </c>
      <c r="O113" s="37"/>
      <c r="P113" s="37"/>
      <c r="Q113" s="305"/>
    </row>
    <row r="114" spans="1:17" ht="15" customHeight="1">
      <c r="A114" s="288" t="s">
        <v>433</v>
      </c>
      <c r="B114" s="131" t="s">
        <v>574</v>
      </c>
      <c r="C114" s="16"/>
      <c r="D114" s="16"/>
      <c r="E114" s="65"/>
      <c r="F114" s="65"/>
      <c r="G114" s="220">
        <v>69.3</v>
      </c>
      <c r="H114" s="220">
        <v>69.3</v>
      </c>
      <c r="I114" s="220">
        <v>69.3</v>
      </c>
      <c r="J114" s="220">
        <v>69.3</v>
      </c>
      <c r="K114" s="220">
        <v>69.3</v>
      </c>
      <c r="L114" s="220">
        <v>69.3</v>
      </c>
      <c r="M114" s="220">
        <v>69.3</v>
      </c>
      <c r="N114" s="220">
        <v>69.3</v>
      </c>
      <c r="O114" s="37"/>
      <c r="P114" s="37"/>
      <c r="Q114" s="305"/>
    </row>
    <row r="115" spans="1:17" ht="15" customHeight="1">
      <c r="A115" s="288" t="s">
        <v>434</v>
      </c>
      <c r="B115" s="131" t="s">
        <v>576</v>
      </c>
      <c r="C115" s="16"/>
      <c r="D115" s="16"/>
      <c r="E115" s="65"/>
      <c r="F115" s="65"/>
      <c r="G115" s="220">
        <v>55</v>
      </c>
      <c r="H115" s="220">
        <v>86.6</v>
      </c>
      <c r="I115" s="220">
        <v>86.6</v>
      </c>
      <c r="J115" s="220">
        <v>86.6</v>
      </c>
      <c r="K115" s="220">
        <v>86.6</v>
      </c>
      <c r="L115" s="220">
        <v>86.6</v>
      </c>
      <c r="M115" s="220">
        <v>86.6</v>
      </c>
      <c r="N115" s="220">
        <v>86.6</v>
      </c>
      <c r="O115" s="37"/>
      <c r="P115" s="37"/>
      <c r="Q115" s="305"/>
    </row>
    <row r="116" spans="1:17" ht="15" customHeight="1">
      <c r="A116" s="288" t="s">
        <v>435</v>
      </c>
      <c r="B116" s="131" t="s">
        <v>576</v>
      </c>
      <c r="C116" s="16"/>
      <c r="D116" s="16"/>
      <c r="E116" s="65"/>
      <c r="F116" s="65"/>
      <c r="G116" s="220">
        <v>117.9</v>
      </c>
      <c r="H116" s="220">
        <v>117.9</v>
      </c>
      <c r="I116" s="220">
        <v>117.9</v>
      </c>
      <c r="J116" s="220">
        <v>117.9</v>
      </c>
      <c r="K116" s="220">
        <v>117.9</v>
      </c>
      <c r="L116" s="220">
        <v>117.9</v>
      </c>
      <c r="M116" s="220">
        <v>117.9</v>
      </c>
      <c r="N116" s="220">
        <v>117.9</v>
      </c>
      <c r="O116" s="37"/>
      <c r="P116" s="37"/>
      <c r="Q116" s="305"/>
    </row>
    <row r="117" spans="1:17" ht="15" customHeight="1">
      <c r="A117" s="288" t="s">
        <v>436</v>
      </c>
      <c r="B117" s="131" t="s">
        <v>576</v>
      </c>
      <c r="C117" s="16"/>
      <c r="D117" s="16"/>
      <c r="E117" s="65"/>
      <c r="F117" s="65"/>
      <c r="G117" s="220">
        <v>47.4</v>
      </c>
      <c r="H117" s="220">
        <v>48.3</v>
      </c>
      <c r="I117" s="220">
        <v>48.3</v>
      </c>
      <c r="J117" s="220">
        <v>48.3</v>
      </c>
      <c r="K117" s="220">
        <v>48.3</v>
      </c>
      <c r="L117" s="220">
        <v>48.3</v>
      </c>
      <c r="M117" s="220">
        <v>48.3</v>
      </c>
      <c r="N117" s="220">
        <v>48.3</v>
      </c>
      <c r="O117" s="37"/>
      <c r="P117" s="37"/>
      <c r="Q117" s="305"/>
    </row>
    <row r="118" spans="1:17" ht="15" customHeight="1">
      <c r="A118" s="288" t="s">
        <v>437</v>
      </c>
      <c r="B118" s="131" t="s">
        <v>576</v>
      </c>
      <c r="C118" s="16"/>
      <c r="D118" s="16"/>
      <c r="E118" s="65"/>
      <c r="F118" s="65"/>
      <c r="G118" s="220">
        <v>187.4</v>
      </c>
      <c r="H118" s="220">
        <v>192.8</v>
      </c>
      <c r="I118" s="220">
        <v>192.8</v>
      </c>
      <c r="J118" s="220">
        <v>192.8</v>
      </c>
      <c r="K118" s="220">
        <v>192.8</v>
      </c>
      <c r="L118" s="220">
        <v>192.8</v>
      </c>
      <c r="M118" s="220">
        <v>192.8</v>
      </c>
      <c r="N118" s="220">
        <v>192.8</v>
      </c>
      <c r="O118" s="37"/>
      <c r="P118" s="37"/>
      <c r="Q118" s="305"/>
    </row>
    <row r="119" spans="1:17" ht="15" customHeight="1">
      <c r="A119" s="288" t="s">
        <v>438</v>
      </c>
      <c r="B119" s="131" t="s">
        <v>577</v>
      </c>
      <c r="C119" s="16"/>
      <c r="D119" s="16"/>
      <c r="E119" s="65"/>
      <c r="F119" s="65"/>
      <c r="G119" s="220">
        <v>89.7</v>
      </c>
      <c r="H119" s="220">
        <v>90.4</v>
      </c>
      <c r="I119" s="220">
        <v>90.4</v>
      </c>
      <c r="J119" s="220">
        <v>90.4</v>
      </c>
      <c r="K119" s="220">
        <v>90.4</v>
      </c>
      <c r="L119" s="220">
        <v>90.4</v>
      </c>
      <c r="M119" s="220">
        <v>90.4</v>
      </c>
      <c r="N119" s="220">
        <v>90.4</v>
      </c>
      <c r="O119" s="37"/>
      <c r="P119" s="37"/>
      <c r="Q119" s="305"/>
    </row>
    <row r="120" spans="1:17" ht="15" customHeight="1">
      <c r="A120" s="289" t="s">
        <v>439</v>
      </c>
      <c r="B120" s="131"/>
      <c r="C120" s="131"/>
      <c r="D120" s="131"/>
      <c r="E120" s="65"/>
      <c r="F120" s="65"/>
      <c r="G120" s="131"/>
      <c r="H120" s="131"/>
      <c r="I120" s="131"/>
      <c r="J120" s="131"/>
      <c r="K120" s="131"/>
      <c r="L120" s="131"/>
      <c r="M120" s="131"/>
      <c r="N120" s="131"/>
      <c r="O120" s="37"/>
      <c r="P120" s="37"/>
      <c r="Q120" s="305"/>
    </row>
    <row r="121" spans="1:17" ht="15" customHeight="1">
      <c r="A121" s="288" t="s">
        <v>440</v>
      </c>
      <c r="B121" s="131" t="s">
        <v>578</v>
      </c>
      <c r="C121" s="16"/>
      <c r="D121" s="16"/>
      <c r="E121" s="65"/>
      <c r="F121" s="65"/>
      <c r="G121" s="220">
        <v>23.5</v>
      </c>
      <c r="H121" s="220">
        <v>23.5</v>
      </c>
      <c r="I121" s="220">
        <v>23.5</v>
      </c>
      <c r="J121" s="220">
        <v>23.5</v>
      </c>
      <c r="K121" s="220">
        <v>23.5</v>
      </c>
      <c r="L121" s="220">
        <v>23.5</v>
      </c>
      <c r="M121" s="220">
        <v>23.5</v>
      </c>
      <c r="N121" s="220">
        <v>23.5</v>
      </c>
      <c r="O121" s="37"/>
      <c r="P121" s="37"/>
      <c r="Q121" s="305"/>
    </row>
    <row r="122" spans="1:17" ht="15" customHeight="1">
      <c r="A122" s="288" t="s">
        <v>441</v>
      </c>
      <c r="B122" s="131" t="s">
        <v>579</v>
      </c>
      <c r="C122" s="16"/>
      <c r="D122" s="16"/>
      <c r="E122" s="65"/>
      <c r="F122" s="65"/>
      <c r="G122" s="220">
        <v>7.5</v>
      </c>
      <c r="H122" s="220">
        <v>7.5</v>
      </c>
      <c r="I122" s="220">
        <v>7.5</v>
      </c>
      <c r="J122" s="220">
        <v>7.5</v>
      </c>
      <c r="K122" s="220">
        <v>7.5</v>
      </c>
      <c r="L122" s="220">
        <v>7.5</v>
      </c>
      <c r="M122" s="220">
        <v>7.5</v>
      </c>
      <c r="N122" s="220">
        <v>7.5</v>
      </c>
      <c r="O122" s="37"/>
      <c r="P122" s="37"/>
      <c r="Q122" s="305"/>
    </row>
    <row r="123" spans="1:17" ht="15" customHeight="1">
      <c r="A123" s="288" t="s">
        <v>442</v>
      </c>
      <c r="B123" s="131" t="s">
        <v>578</v>
      </c>
      <c r="C123" s="16"/>
      <c r="D123" s="16"/>
      <c r="E123" s="65"/>
      <c r="F123" s="65"/>
      <c r="G123" s="220">
        <v>14.8</v>
      </c>
      <c r="H123" s="220">
        <v>15</v>
      </c>
      <c r="I123" s="220">
        <v>15</v>
      </c>
      <c r="J123" s="220">
        <v>15</v>
      </c>
      <c r="K123" s="220">
        <v>15</v>
      </c>
      <c r="L123" s="220">
        <v>15</v>
      </c>
      <c r="M123" s="220">
        <v>15</v>
      </c>
      <c r="N123" s="220">
        <v>15</v>
      </c>
      <c r="O123" s="37"/>
      <c r="P123" s="37"/>
      <c r="Q123" s="305"/>
    </row>
    <row r="124" spans="1:17" ht="15" customHeight="1">
      <c r="A124" s="288" t="s">
        <v>443</v>
      </c>
      <c r="B124" s="131" t="s">
        <v>580</v>
      </c>
      <c r="C124" s="16"/>
      <c r="D124" s="16"/>
      <c r="E124" s="65"/>
      <c r="F124" s="65"/>
      <c r="G124" s="220">
        <v>20.399999999999999</v>
      </c>
      <c r="H124" s="220">
        <v>21.1</v>
      </c>
      <c r="I124" s="220">
        <v>21.1</v>
      </c>
      <c r="J124" s="220">
        <v>21.1</v>
      </c>
      <c r="K124" s="220">
        <v>21.1</v>
      </c>
      <c r="L124" s="220">
        <v>21.1</v>
      </c>
      <c r="M124" s="220">
        <v>21.1</v>
      </c>
      <c r="N124" s="220">
        <v>21.1</v>
      </c>
      <c r="O124" s="37"/>
      <c r="P124" s="37"/>
      <c r="Q124" s="305"/>
    </row>
    <row r="125" spans="1:17" ht="15" customHeight="1">
      <c r="A125" s="288" t="s">
        <v>444</v>
      </c>
      <c r="B125" s="131" t="s">
        <v>579</v>
      </c>
      <c r="C125" s="16"/>
      <c r="D125" s="16"/>
      <c r="E125" s="65"/>
      <c r="F125" s="65"/>
      <c r="G125" s="220">
        <v>56.3</v>
      </c>
      <c r="H125" s="220">
        <v>56.3</v>
      </c>
      <c r="I125" s="220">
        <v>56.3</v>
      </c>
      <c r="J125" s="220">
        <v>56.3</v>
      </c>
      <c r="K125" s="220">
        <v>56.3</v>
      </c>
      <c r="L125" s="220">
        <v>56.3</v>
      </c>
      <c r="M125" s="220">
        <v>56.3</v>
      </c>
      <c r="N125" s="220">
        <v>56.3</v>
      </c>
      <c r="O125" s="37"/>
      <c r="P125" s="37"/>
      <c r="Q125" s="305"/>
    </row>
    <row r="126" spans="1:17" ht="15" customHeight="1">
      <c r="A126" s="288" t="s">
        <v>445</v>
      </c>
      <c r="B126" s="131" t="s">
        <v>578</v>
      </c>
      <c r="C126" s="16"/>
      <c r="D126" s="16"/>
      <c r="E126" s="65"/>
      <c r="F126" s="65"/>
      <c r="G126" s="220">
        <v>3.6</v>
      </c>
      <c r="H126" s="220">
        <v>3.6</v>
      </c>
      <c r="I126" s="220">
        <v>3.6</v>
      </c>
      <c r="J126" s="220">
        <v>3.6</v>
      </c>
      <c r="K126" s="220">
        <v>3.6</v>
      </c>
      <c r="L126" s="220">
        <v>3.6</v>
      </c>
      <c r="M126" s="220">
        <v>3.6</v>
      </c>
      <c r="N126" s="220">
        <v>3.6</v>
      </c>
      <c r="O126" s="37"/>
      <c r="P126" s="37"/>
      <c r="Q126" s="305"/>
    </row>
    <row r="127" spans="1:17" ht="15" customHeight="1">
      <c r="A127" s="288" t="s">
        <v>446</v>
      </c>
      <c r="B127" s="131" t="s">
        <v>580</v>
      </c>
      <c r="C127" s="16"/>
      <c r="D127" s="16"/>
      <c r="E127" s="65"/>
      <c r="F127" s="65"/>
      <c r="G127" s="220">
        <v>82.5</v>
      </c>
      <c r="H127" s="220">
        <v>82.5</v>
      </c>
      <c r="I127" s="220">
        <v>82.5</v>
      </c>
      <c r="J127" s="220">
        <v>82.5</v>
      </c>
      <c r="K127" s="220">
        <v>82.5</v>
      </c>
      <c r="L127" s="220">
        <v>82.5</v>
      </c>
      <c r="M127" s="220">
        <v>82.5</v>
      </c>
      <c r="N127" s="220">
        <v>82.5</v>
      </c>
      <c r="O127" s="37"/>
      <c r="P127" s="37"/>
      <c r="Q127" s="305"/>
    </row>
    <row r="128" spans="1:17" ht="15" customHeight="1">
      <c r="A128" s="556" t="s">
        <v>447</v>
      </c>
      <c r="B128" s="131" t="s">
        <v>580</v>
      </c>
      <c r="C128" s="16"/>
      <c r="D128" s="16"/>
      <c r="E128" s="65"/>
      <c r="F128" s="65"/>
      <c r="G128" s="220">
        <v>128.30000000000001</v>
      </c>
      <c r="H128" s="220">
        <v>128.30000000000001</v>
      </c>
      <c r="I128" s="220">
        <v>128.30000000000001</v>
      </c>
      <c r="J128" s="220">
        <v>128.30000000000001</v>
      </c>
      <c r="K128" s="220">
        <v>128.30000000000001</v>
      </c>
      <c r="L128" s="220">
        <v>128.30000000000001</v>
      </c>
      <c r="M128" s="220">
        <v>128.30000000000001</v>
      </c>
      <c r="N128" s="220">
        <v>128.30000000000001</v>
      </c>
      <c r="O128" s="37"/>
      <c r="P128" s="37"/>
      <c r="Q128" s="305"/>
    </row>
    <row r="129" spans="1:17" ht="15" customHeight="1">
      <c r="A129" s="288" t="s">
        <v>448</v>
      </c>
      <c r="B129" s="131" t="s">
        <v>579</v>
      </c>
      <c r="C129" s="16"/>
      <c r="D129" s="16"/>
      <c r="E129" s="65"/>
      <c r="F129" s="65"/>
      <c r="G129" s="220">
        <v>1.7</v>
      </c>
      <c r="H129" s="220">
        <v>1.7</v>
      </c>
      <c r="I129" s="220">
        <v>1.7</v>
      </c>
      <c r="J129" s="220">
        <v>1.7</v>
      </c>
      <c r="K129" s="220">
        <v>1.7</v>
      </c>
      <c r="L129" s="220">
        <v>1.7</v>
      </c>
      <c r="M129" s="220">
        <v>1.7</v>
      </c>
      <c r="N129" s="220">
        <v>1.7</v>
      </c>
      <c r="O129" s="37"/>
      <c r="P129" s="37"/>
      <c r="Q129" s="305"/>
    </row>
    <row r="130" spans="1:17" ht="15" customHeight="1">
      <c r="A130" s="288" t="s">
        <v>449</v>
      </c>
      <c r="B130" s="131" t="s">
        <v>578</v>
      </c>
      <c r="C130" s="16"/>
      <c r="D130" s="16"/>
      <c r="E130" s="65"/>
      <c r="F130" s="65"/>
      <c r="G130" s="220">
        <v>3.1</v>
      </c>
      <c r="H130" s="220">
        <v>3.1</v>
      </c>
      <c r="I130" s="220">
        <v>3.1</v>
      </c>
      <c r="J130" s="220">
        <v>3.1</v>
      </c>
      <c r="K130" s="220">
        <v>3.1</v>
      </c>
      <c r="L130" s="220">
        <v>3.1</v>
      </c>
      <c r="M130" s="220">
        <v>3.1</v>
      </c>
      <c r="N130" s="220">
        <v>3.1</v>
      </c>
      <c r="O130" s="37"/>
      <c r="P130" s="37"/>
      <c r="Q130" s="305"/>
    </row>
    <row r="131" spans="1:17" ht="15" customHeight="1">
      <c r="A131" s="288" t="s">
        <v>450</v>
      </c>
      <c r="B131" s="131" t="s">
        <v>580</v>
      </c>
      <c r="C131" s="16"/>
      <c r="D131" s="16"/>
      <c r="E131" s="65"/>
      <c r="F131" s="65"/>
      <c r="G131" s="220">
        <v>0.2</v>
      </c>
      <c r="H131" s="220">
        <v>0.2</v>
      </c>
      <c r="I131" s="220">
        <v>0.2</v>
      </c>
      <c r="J131" s="220">
        <v>0.2</v>
      </c>
      <c r="K131" s="220">
        <v>0.2</v>
      </c>
      <c r="L131" s="220">
        <v>0.2</v>
      </c>
      <c r="M131" s="220">
        <v>0.2</v>
      </c>
      <c r="N131" s="220">
        <v>0.2</v>
      </c>
      <c r="O131" s="37"/>
      <c r="P131" s="37"/>
      <c r="Q131" s="305"/>
    </row>
    <row r="132" spans="1:17" ht="15" customHeight="1">
      <c r="A132" s="288" t="s">
        <v>451</v>
      </c>
      <c r="B132" s="131" t="s">
        <v>580</v>
      </c>
      <c r="C132" s="16"/>
      <c r="D132" s="16"/>
      <c r="E132" s="65"/>
      <c r="F132" s="65"/>
      <c r="G132" s="220">
        <v>6.9</v>
      </c>
      <c r="H132" s="220">
        <v>6.8</v>
      </c>
      <c r="I132" s="220">
        <v>6.8</v>
      </c>
      <c r="J132" s="220">
        <v>6.8</v>
      </c>
      <c r="K132" s="220">
        <v>6.8</v>
      </c>
      <c r="L132" s="220">
        <v>6.8</v>
      </c>
      <c r="M132" s="220">
        <v>6.8</v>
      </c>
      <c r="N132" s="220">
        <v>6.8</v>
      </c>
      <c r="O132" s="37"/>
      <c r="P132" s="37"/>
      <c r="Q132" s="305"/>
    </row>
    <row r="133" spans="1:17" ht="15" customHeight="1">
      <c r="A133" s="288" t="s">
        <v>452</v>
      </c>
      <c r="B133" s="131" t="s">
        <v>578</v>
      </c>
      <c r="C133" s="16"/>
      <c r="D133" s="16"/>
      <c r="E133" s="65"/>
      <c r="F133" s="65"/>
      <c r="G133" s="220">
        <v>20.6</v>
      </c>
      <c r="H133" s="220">
        <v>20.6</v>
      </c>
      <c r="I133" s="220">
        <v>20.6</v>
      </c>
      <c r="J133" s="220">
        <v>20.6</v>
      </c>
      <c r="K133" s="220">
        <v>20.6</v>
      </c>
      <c r="L133" s="220">
        <v>20.6</v>
      </c>
      <c r="M133" s="220">
        <v>20.6</v>
      </c>
      <c r="N133" s="220">
        <v>20.6</v>
      </c>
      <c r="O133" s="37"/>
      <c r="P133" s="37"/>
      <c r="Q133" s="305"/>
    </row>
    <row r="134" spans="1:17" ht="15" customHeight="1">
      <c r="A134" s="288" t="s">
        <v>453</v>
      </c>
      <c r="B134" s="131" t="s">
        <v>580</v>
      </c>
      <c r="C134" s="16"/>
      <c r="D134" s="16"/>
      <c r="E134" s="65"/>
      <c r="F134" s="65"/>
      <c r="G134" s="220">
        <v>0.2</v>
      </c>
      <c r="H134" s="220">
        <v>0.3</v>
      </c>
      <c r="I134" s="220">
        <v>0.3</v>
      </c>
      <c r="J134" s="220">
        <v>0.3</v>
      </c>
      <c r="K134" s="220">
        <v>0.3</v>
      </c>
      <c r="L134" s="220">
        <v>0.3</v>
      </c>
      <c r="M134" s="220">
        <v>0.3</v>
      </c>
      <c r="N134" s="220">
        <v>0.3</v>
      </c>
      <c r="O134" s="37"/>
      <c r="P134" s="37"/>
      <c r="Q134" s="305"/>
    </row>
    <row r="135" spans="1:17" ht="15" customHeight="1">
      <c r="A135" s="288" t="s">
        <v>454</v>
      </c>
      <c r="B135" s="131" t="s">
        <v>578</v>
      </c>
      <c r="C135" s="16"/>
      <c r="D135" s="16"/>
      <c r="E135" s="65"/>
      <c r="F135" s="65"/>
      <c r="G135" s="220">
        <v>1.9</v>
      </c>
      <c r="H135" s="220">
        <v>1.9</v>
      </c>
      <c r="I135" s="220">
        <v>1.9</v>
      </c>
      <c r="J135" s="220">
        <v>1.9</v>
      </c>
      <c r="K135" s="220">
        <v>1.9</v>
      </c>
      <c r="L135" s="220">
        <v>1.9</v>
      </c>
      <c r="M135" s="220">
        <v>1.9</v>
      </c>
      <c r="N135" s="220">
        <v>1.9</v>
      </c>
      <c r="O135" s="37"/>
      <c r="P135" s="37"/>
      <c r="Q135" s="305"/>
    </row>
    <row r="136" spans="1:17" ht="15" customHeight="1">
      <c r="A136" s="288" t="s">
        <v>455</v>
      </c>
      <c r="B136" s="131" t="s">
        <v>579</v>
      </c>
      <c r="C136" s="16"/>
      <c r="D136" s="16"/>
      <c r="E136" s="65"/>
      <c r="F136" s="65"/>
      <c r="G136" s="220">
        <v>10.7</v>
      </c>
      <c r="H136" s="220">
        <v>10.7</v>
      </c>
      <c r="I136" s="220">
        <v>10.7</v>
      </c>
      <c r="J136" s="220">
        <v>10.7</v>
      </c>
      <c r="K136" s="220">
        <v>10.7</v>
      </c>
      <c r="L136" s="220">
        <v>10.7</v>
      </c>
      <c r="M136" s="220">
        <v>10.7</v>
      </c>
      <c r="N136" s="220">
        <v>10.7</v>
      </c>
      <c r="O136" s="37"/>
      <c r="P136" s="37"/>
      <c r="Q136" s="305"/>
    </row>
    <row r="137" spans="1:17" ht="15" customHeight="1">
      <c r="A137" s="288" t="s">
        <v>456</v>
      </c>
      <c r="B137" s="131" t="s">
        <v>578</v>
      </c>
      <c r="C137" s="16"/>
      <c r="D137" s="16"/>
      <c r="E137" s="65"/>
      <c r="F137" s="65"/>
      <c r="G137" s="220">
        <v>1</v>
      </c>
      <c r="H137" s="220">
        <v>0.9</v>
      </c>
      <c r="I137" s="220">
        <v>0.9</v>
      </c>
      <c r="J137" s="220">
        <v>0.9</v>
      </c>
      <c r="K137" s="220">
        <v>0.9</v>
      </c>
      <c r="L137" s="220">
        <v>0.9</v>
      </c>
      <c r="M137" s="220">
        <v>0.9</v>
      </c>
      <c r="N137" s="220">
        <v>0.9</v>
      </c>
      <c r="O137" s="37"/>
      <c r="P137" s="37"/>
      <c r="Q137" s="305"/>
    </row>
    <row r="138" spans="1:17" ht="15" customHeight="1">
      <c r="A138" s="288" t="s">
        <v>457</v>
      </c>
      <c r="B138" s="131" t="s">
        <v>580</v>
      </c>
      <c r="C138" s="16"/>
      <c r="D138" s="16"/>
      <c r="E138" s="65"/>
      <c r="F138" s="65"/>
      <c r="G138" s="220">
        <v>0.7</v>
      </c>
      <c r="H138" s="220">
        <v>0.7</v>
      </c>
      <c r="I138" s="220">
        <v>0.7</v>
      </c>
      <c r="J138" s="220">
        <v>0.7</v>
      </c>
      <c r="K138" s="220">
        <v>0.7</v>
      </c>
      <c r="L138" s="220">
        <v>0.7</v>
      </c>
      <c r="M138" s="220">
        <v>0.7</v>
      </c>
      <c r="N138" s="220">
        <v>0.7</v>
      </c>
      <c r="O138" s="37"/>
      <c r="P138" s="37"/>
      <c r="Q138" s="305"/>
    </row>
    <row r="139" spans="1:17" ht="15" customHeight="1">
      <c r="A139" s="289" t="s">
        <v>458</v>
      </c>
      <c r="B139" s="132"/>
      <c r="C139" s="132"/>
      <c r="D139" s="132"/>
      <c r="E139" s="65"/>
      <c r="F139" s="65"/>
      <c r="G139" s="132"/>
      <c r="H139" s="132"/>
      <c r="I139" s="132"/>
      <c r="J139" s="132"/>
      <c r="K139" s="132"/>
      <c r="L139" s="132"/>
      <c r="M139" s="132"/>
      <c r="N139" s="132"/>
      <c r="O139" s="37"/>
      <c r="P139" s="37"/>
      <c r="Q139" s="305"/>
    </row>
    <row r="140" spans="1:17" ht="15" customHeight="1">
      <c r="A140" s="288" t="s">
        <v>459</v>
      </c>
      <c r="B140" s="131" t="s">
        <v>581</v>
      </c>
      <c r="C140" s="16"/>
      <c r="D140" s="16"/>
      <c r="E140" s="65"/>
      <c r="F140" s="65"/>
      <c r="G140" s="220">
        <v>5.7</v>
      </c>
      <c r="H140" s="220">
        <v>5.7</v>
      </c>
      <c r="I140" s="220">
        <v>5.7</v>
      </c>
      <c r="J140" s="220">
        <v>5.7</v>
      </c>
      <c r="K140" s="220">
        <v>5.7</v>
      </c>
      <c r="L140" s="220">
        <v>5.7</v>
      </c>
      <c r="M140" s="220">
        <v>5.7</v>
      </c>
      <c r="N140" s="220">
        <v>5.7</v>
      </c>
      <c r="O140" s="37"/>
      <c r="P140" s="37"/>
      <c r="Q140" s="305"/>
    </row>
    <row r="141" spans="1:17" ht="15" customHeight="1">
      <c r="A141" s="288" t="s">
        <v>460</v>
      </c>
      <c r="B141" s="131" t="s">
        <v>581</v>
      </c>
      <c r="C141" s="16"/>
      <c r="D141" s="16"/>
      <c r="E141" s="65"/>
      <c r="F141" s="65"/>
      <c r="G141" s="220">
        <v>4.0999999999999996</v>
      </c>
      <c r="H141" s="220">
        <v>4.0999999999999996</v>
      </c>
      <c r="I141" s="220">
        <v>4.0999999999999996</v>
      </c>
      <c r="J141" s="220">
        <v>4.0999999999999996</v>
      </c>
      <c r="K141" s="220">
        <v>4.0999999999999996</v>
      </c>
      <c r="L141" s="220">
        <v>4.0999999999999996</v>
      </c>
      <c r="M141" s="220">
        <v>4.0999999999999996</v>
      </c>
      <c r="N141" s="220">
        <v>4.0999999999999996</v>
      </c>
      <c r="O141" s="37"/>
      <c r="P141" s="37"/>
      <c r="Q141" s="305"/>
    </row>
    <row r="142" spans="1:17" ht="15" customHeight="1">
      <c r="A142" s="288" t="s">
        <v>461</v>
      </c>
      <c r="B142" s="131" t="s">
        <v>581</v>
      </c>
      <c r="C142" s="16"/>
      <c r="D142" s="16"/>
      <c r="E142" s="65"/>
      <c r="F142" s="65"/>
      <c r="G142" s="220">
        <v>22.4</v>
      </c>
      <c r="H142" s="220">
        <v>22.4</v>
      </c>
      <c r="I142" s="220">
        <v>22.4</v>
      </c>
      <c r="J142" s="220">
        <v>22.4</v>
      </c>
      <c r="K142" s="220">
        <v>22.4</v>
      </c>
      <c r="L142" s="220">
        <v>22.4</v>
      </c>
      <c r="M142" s="220">
        <v>22.4</v>
      </c>
      <c r="N142" s="220">
        <v>22.4</v>
      </c>
      <c r="O142" s="37"/>
      <c r="P142" s="37"/>
      <c r="Q142" s="305"/>
    </row>
    <row r="143" spans="1:17" ht="15" customHeight="1">
      <c r="A143" s="288" t="s">
        <v>462</v>
      </c>
      <c r="B143" s="131" t="s">
        <v>582</v>
      </c>
      <c r="C143" s="16"/>
      <c r="D143" s="16"/>
      <c r="E143" s="65"/>
      <c r="F143" s="65"/>
      <c r="G143" s="220">
        <v>2.4</v>
      </c>
      <c r="H143" s="220">
        <v>2.4</v>
      </c>
      <c r="I143" s="220">
        <v>2.4</v>
      </c>
      <c r="J143" s="220">
        <v>2.4</v>
      </c>
      <c r="K143" s="220">
        <v>2.4</v>
      </c>
      <c r="L143" s="220">
        <v>2.4</v>
      </c>
      <c r="M143" s="220">
        <v>2.4</v>
      </c>
      <c r="N143" s="220">
        <v>2.4</v>
      </c>
      <c r="O143" s="37"/>
      <c r="P143" s="37"/>
      <c r="Q143" s="305"/>
    </row>
    <row r="144" spans="1:17" ht="15" customHeight="1">
      <c r="A144" s="288" t="s">
        <v>463</v>
      </c>
      <c r="B144" s="131" t="s">
        <v>582</v>
      </c>
      <c r="C144" s="16"/>
      <c r="D144" s="16"/>
      <c r="E144" s="65"/>
      <c r="F144" s="65"/>
      <c r="G144" s="220">
        <v>7.9</v>
      </c>
      <c r="H144" s="220">
        <v>7.9</v>
      </c>
      <c r="I144" s="220">
        <v>7.9</v>
      </c>
      <c r="J144" s="220">
        <v>7.9</v>
      </c>
      <c r="K144" s="220">
        <v>7.9</v>
      </c>
      <c r="L144" s="220">
        <v>7.9</v>
      </c>
      <c r="M144" s="220">
        <v>7.9</v>
      </c>
      <c r="N144" s="220">
        <v>7.9</v>
      </c>
      <c r="O144" s="37"/>
      <c r="P144" s="37"/>
      <c r="Q144" s="305"/>
    </row>
    <row r="145" spans="1:17" ht="15" customHeight="1">
      <c r="A145" s="288" t="s">
        <v>464</v>
      </c>
      <c r="B145" s="131" t="s">
        <v>582</v>
      </c>
      <c r="C145" s="16"/>
      <c r="D145" s="16"/>
      <c r="E145" s="65"/>
      <c r="F145" s="65"/>
      <c r="G145" s="220">
        <v>28.2</v>
      </c>
      <c r="H145" s="220">
        <v>28.2</v>
      </c>
      <c r="I145" s="220">
        <v>28.2</v>
      </c>
      <c r="J145" s="220">
        <v>28.2</v>
      </c>
      <c r="K145" s="220">
        <v>28.2</v>
      </c>
      <c r="L145" s="220">
        <v>28.2</v>
      </c>
      <c r="M145" s="220">
        <v>28.2</v>
      </c>
      <c r="N145" s="220">
        <v>28.2</v>
      </c>
      <c r="O145" s="37"/>
      <c r="P145" s="37"/>
      <c r="Q145" s="305"/>
    </row>
    <row r="146" spans="1:17" ht="15" customHeight="1">
      <c r="A146" s="288" t="s">
        <v>465</v>
      </c>
      <c r="B146" s="131" t="s">
        <v>582</v>
      </c>
      <c r="C146" s="16"/>
      <c r="D146" s="16"/>
      <c r="E146" s="65"/>
      <c r="F146" s="65"/>
      <c r="G146" s="220">
        <v>53.8</v>
      </c>
      <c r="H146" s="220">
        <v>53.8</v>
      </c>
      <c r="I146" s="220">
        <v>53.8</v>
      </c>
      <c r="J146" s="220">
        <v>53.8</v>
      </c>
      <c r="K146" s="220">
        <v>53.8</v>
      </c>
      <c r="L146" s="220">
        <v>53.8</v>
      </c>
      <c r="M146" s="220">
        <v>53.8</v>
      </c>
      <c r="N146" s="220">
        <v>53.8</v>
      </c>
      <c r="O146" s="37"/>
      <c r="P146" s="37"/>
      <c r="Q146" s="305"/>
    </row>
    <row r="147" spans="1:17" ht="15" customHeight="1">
      <c r="A147" s="288" t="s">
        <v>466</v>
      </c>
      <c r="B147" s="131" t="s">
        <v>582</v>
      </c>
      <c r="C147" s="16"/>
      <c r="D147" s="16"/>
      <c r="E147" s="65"/>
      <c r="F147" s="65"/>
      <c r="G147" s="220">
        <v>23.2</v>
      </c>
      <c r="H147" s="220">
        <v>23.2</v>
      </c>
      <c r="I147" s="220">
        <v>23.2</v>
      </c>
      <c r="J147" s="220">
        <v>23.2</v>
      </c>
      <c r="K147" s="220">
        <v>23.2</v>
      </c>
      <c r="L147" s="220">
        <v>23.2</v>
      </c>
      <c r="M147" s="220">
        <v>23.2</v>
      </c>
      <c r="N147" s="220">
        <v>23.2</v>
      </c>
      <c r="O147" s="37"/>
      <c r="P147" s="37"/>
      <c r="Q147" s="305"/>
    </row>
    <row r="148" spans="1:17" ht="15" customHeight="1">
      <c r="A148" s="288" t="s">
        <v>467</v>
      </c>
      <c r="B148" s="131" t="s">
        <v>582</v>
      </c>
      <c r="C148" s="16"/>
      <c r="D148" s="16"/>
      <c r="E148" s="65"/>
      <c r="F148" s="65"/>
      <c r="G148" s="220">
        <v>31.1</v>
      </c>
      <c r="H148" s="220">
        <v>31.1</v>
      </c>
      <c r="I148" s="220">
        <v>31.1</v>
      </c>
      <c r="J148" s="220">
        <v>31.1</v>
      </c>
      <c r="K148" s="220">
        <v>31.1</v>
      </c>
      <c r="L148" s="220">
        <v>31.1</v>
      </c>
      <c r="M148" s="220">
        <v>31.1</v>
      </c>
      <c r="N148" s="220">
        <v>31.1</v>
      </c>
      <c r="O148" s="37"/>
      <c r="P148" s="37"/>
      <c r="Q148" s="305"/>
    </row>
    <row r="149" spans="1:17" ht="15" customHeight="1">
      <c r="A149" s="288" t="s">
        <v>468</v>
      </c>
      <c r="B149" s="131" t="s">
        <v>583</v>
      </c>
      <c r="C149" s="16"/>
      <c r="D149" s="16"/>
      <c r="E149" s="65"/>
      <c r="F149" s="65"/>
      <c r="G149" s="220">
        <v>19.600000000000001</v>
      </c>
      <c r="H149" s="220">
        <v>19.600000000000001</v>
      </c>
      <c r="I149" s="220">
        <v>19.600000000000001</v>
      </c>
      <c r="J149" s="220">
        <v>19.600000000000001</v>
      </c>
      <c r="K149" s="220">
        <v>19.600000000000001</v>
      </c>
      <c r="L149" s="220">
        <v>19.600000000000001</v>
      </c>
      <c r="M149" s="220">
        <v>19.600000000000001</v>
      </c>
      <c r="N149" s="220">
        <v>19.600000000000001</v>
      </c>
      <c r="O149" s="37"/>
      <c r="P149" s="37"/>
      <c r="Q149" s="305"/>
    </row>
    <row r="150" spans="1:17" ht="15" customHeight="1">
      <c r="A150" s="288" t="s">
        <v>469</v>
      </c>
      <c r="B150" s="131" t="s">
        <v>583</v>
      </c>
      <c r="C150" s="16"/>
      <c r="D150" s="16"/>
      <c r="E150" s="65"/>
      <c r="F150" s="65"/>
      <c r="G150" s="220">
        <v>14.2</v>
      </c>
      <c r="H150" s="220">
        <v>14.2</v>
      </c>
      <c r="I150" s="220">
        <v>14.2</v>
      </c>
      <c r="J150" s="220">
        <v>14.2</v>
      </c>
      <c r="K150" s="220">
        <v>14.2</v>
      </c>
      <c r="L150" s="220">
        <v>14.2</v>
      </c>
      <c r="M150" s="220">
        <v>14.2</v>
      </c>
      <c r="N150" s="220">
        <v>14.2</v>
      </c>
      <c r="O150" s="37"/>
      <c r="P150" s="37"/>
      <c r="Q150" s="305"/>
    </row>
    <row r="151" spans="1:17" ht="15" customHeight="1">
      <c r="A151" s="288" t="s">
        <v>470</v>
      </c>
      <c r="B151" s="131" t="s">
        <v>583</v>
      </c>
      <c r="C151" s="16"/>
      <c r="D151" s="16"/>
      <c r="E151" s="65"/>
      <c r="F151" s="65"/>
      <c r="G151" s="220">
        <v>5</v>
      </c>
      <c r="H151" s="220">
        <v>5</v>
      </c>
      <c r="I151" s="220">
        <v>5</v>
      </c>
      <c r="J151" s="220">
        <v>5</v>
      </c>
      <c r="K151" s="220">
        <v>5</v>
      </c>
      <c r="L151" s="220">
        <v>5</v>
      </c>
      <c r="M151" s="220">
        <v>5</v>
      </c>
      <c r="N151" s="220">
        <v>5</v>
      </c>
      <c r="O151" s="37"/>
      <c r="P151" s="37"/>
      <c r="Q151" s="305"/>
    </row>
    <row r="152" spans="1:17" ht="15" customHeight="1">
      <c r="A152" s="288" t="s">
        <v>471</v>
      </c>
      <c r="B152" s="131" t="s">
        <v>583</v>
      </c>
      <c r="C152" s="16"/>
      <c r="D152" s="16"/>
      <c r="E152" s="65"/>
      <c r="F152" s="65"/>
      <c r="G152" s="220">
        <v>41.6</v>
      </c>
      <c r="H152" s="220">
        <v>41.6</v>
      </c>
      <c r="I152" s="220">
        <v>41.6</v>
      </c>
      <c r="J152" s="220">
        <v>41.6</v>
      </c>
      <c r="K152" s="220">
        <v>41.6</v>
      </c>
      <c r="L152" s="220">
        <v>41.6</v>
      </c>
      <c r="M152" s="220">
        <v>41.6</v>
      </c>
      <c r="N152" s="220">
        <v>41.6</v>
      </c>
      <c r="O152" s="37"/>
      <c r="P152" s="37"/>
      <c r="Q152" s="305"/>
    </row>
    <row r="153" spans="1:17" ht="15" customHeight="1">
      <c r="A153" s="288" t="s">
        <v>472</v>
      </c>
      <c r="B153" s="131" t="s">
        <v>584</v>
      </c>
      <c r="C153" s="16"/>
      <c r="D153" s="16"/>
      <c r="E153" s="65"/>
      <c r="F153" s="65"/>
      <c r="G153" s="220">
        <v>80</v>
      </c>
      <c r="H153" s="220">
        <v>80.099999999999994</v>
      </c>
      <c r="I153" s="220">
        <v>80.099999999999994</v>
      </c>
      <c r="J153" s="220">
        <v>80.099999999999994</v>
      </c>
      <c r="K153" s="220">
        <v>80.099999999999994</v>
      </c>
      <c r="L153" s="220">
        <v>80.099999999999994</v>
      </c>
      <c r="M153" s="220">
        <v>80.099999999999994</v>
      </c>
      <c r="N153" s="220">
        <v>80.099999999999994</v>
      </c>
      <c r="O153" s="37"/>
      <c r="P153" s="37"/>
      <c r="Q153" s="305"/>
    </row>
    <row r="154" spans="1:17" ht="15" customHeight="1">
      <c r="A154" s="288" t="s">
        <v>473</v>
      </c>
      <c r="B154" s="131" t="s">
        <v>584</v>
      </c>
      <c r="C154" s="16"/>
      <c r="D154" s="16"/>
      <c r="E154" s="65"/>
      <c r="F154" s="65"/>
      <c r="G154" s="220">
        <v>102.2</v>
      </c>
      <c r="H154" s="220">
        <v>102.3</v>
      </c>
      <c r="I154" s="220">
        <v>102.2</v>
      </c>
      <c r="J154" s="220">
        <v>102.2</v>
      </c>
      <c r="K154" s="220">
        <v>102.2</v>
      </c>
      <c r="L154" s="220">
        <v>102.2</v>
      </c>
      <c r="M154" s="220">
        <v>102.2</v>
      </c>
      <c r="N154" s="220">
        <v>102.2</v>
      </c>
      <c r="O154" s="37"/>
      <c r="P154" s="37"/>
      <c r="Q154" s="305"/>
    </row>
    <row r="155" spans="1:17" ht="15" customHeight="1">
      <c r="A155" s="288" t="s">
        <v>474</v>
      </c>
      <c r="B155" s="131" t="s">
        <v>584</v>
      </c>
      <c r="C155" s="16"/>
      <c r="D155" s="16"/>
      <c r="E155" s="65"/>
      <c r="F155" s="65"/>
      <c r="G155" s="220">
        <v>38.700000000000003</v>
      </c>
      <c r="H155" s="220">
        <v>38.700000000000003</v>
      </c>
      <c r="I155" s="220">
        <v>38.700000000000003</v>
      </c>
      <c r="J155" s="220">
        <v>38.700000000000003</v>
      </c>
      <c r="K155" s="220">
        <v>38.700000000000003</v>
      </c>
      <c r="L155" s="220">
        <v>38.700000000000003</v>
      </c>
      <c r="M155" s="220">
        <v>38.700000000000003</v>
      </c>
      <c r="N155" s="220">
        <v>38.700000000000003</v>
      </c>
      <c r="O155" s="37"/>
      <c r="P155" s="37"/>
      <c r="Q155" s="305"/>
    </row>
    <row r="156" spans="1:17" ht="15" customHeight="1">
      <c r="A156" s="288" t="s">
        <v>475</v>
      </c>
      <c r="B156" s="131" t="s">
        <v>585</v>
      </c>
      <c r="C156" s="16"/>
      <c r="D156" s="16"/>
      <c r="E156" s="65"/>
      <c r="F156" s="65"/>
      <c r="G156" s="220">
        <v>47.6</v>
      </c>
      <c r="H156" s="220">
        <v>47.7</v>
      </c>
      <c r="I156" s="220">
        <v>47.6</v>
      </c>
      <c r="J156" s="220">
        <v>47.6</v>
      </c>
      <c r="K156" s="220">
        <v>47.6</v>
      </c>
      <c r="L156" s="220">
        <v>47.6</v>
      </c>
      <c r="M156" s="220">
        <v>47.6</v>
      </c>
      <c r="N156" s="220">
        <v>47.6</v>
      </c>
      <c r="O156" s="37"/>
      <c r="P156" s="37"/>
      <c r="Q156" s="305"/>
    </row>
    <row r="157" spans="1:17" ht="15" customHeight="1">
      <c r="A157" s="556"/>
      <c r="B157" s="571"/>
      <c r="C157" s="16"/>
      <c r="D157" s="16"/>
      <c r="E157" s="65"/>
      <c r="F157" s="65"/>
      <c r="G157" s="16"/>
      <c r="H157" s="16"/>
      <c r="I157" s="16"/>
      <c r="J157" s="16"/>
      <c r="K157" s="16"/>
      <c r="L157" s="16"/>
      <c r="M157" s="16"/>
      <c r="N157" s="16"/>
      <c r="O157" s="37"/>
      <c r="P157" s="37"/>
      <c r="Q157" s="305"/>
    </row>
    <row r="158" spans="1:17" ht="15" customHeight="1">
      <c r="A158" s="281"/>
      <c r="B158" s="41"/>
      <c r="C158" s="570"/>
      <c r="D158" s="16"/>
      <c r="E158" s="65"/>
      <c r="F158" s="65"/>
      <c r="G158" s="65"/>
      <c r="H158" s="65"/>
      <c r="I158" s="65"/>
      <c r="J158" s="65"/>
      <c r="K158" s="65"/>
      <c r="L158" s="65"/>
      <c r="M158" s="65"/>
      <c r="N158" s="65"/>
      <c r="O158" s="37"/>
      <c r="P158" s="37"/>
      <c r="Q158" s="305"/>
    </row>
    <row r="159" spans="1:17" ht="15" customHeight="1">
      <c r="A159" s="281"/>
      <c r="B159" s="41"/>
      <c r="C159" s="570"/>
      <c r="D159" s="16"/>
      <c r="E159" s="65"/>
      <c r="F159" s="65"/>
      <c r="G159" s="65"/>
      <c r="H159" s="65"/>
      <c r="I159" s="65"/>
      <c r="J159" s="65"/>
      <c r="K159" s="65"/>
      <c r="L159" s="65"/>
      <c r="M159" s="65"/>
      <c r="N159" s="65"/>
      <c r="O159" s="37"/>
      <c r="P159" s="37"/>
      <c r="Q159" s="305"/>
    </row>
    <row r="160" spans="1:17" ht="15" customHeight="1">
      <c r="A160" s="281"/>
      <c r="B160" s="41"/>
      <c r="C160" s="570"/>
      <c r="D160" s="16"/>
      <c r="E160" s="65"/>
      <c r="F160" s="65"/>
      <c r="G160" s="65"/>
      <c r="H160" s="65"/>
      <c r="I160" s="65"/>
      <c r="J160" s="65"/>
      <c r="K160" s="65"/>
      <c r="L160" s="65"/>
      <c r="M160" s="65"/>
      <c r="N160" s="65"/>
      <c r="O160" s="37"/>
      <c r="P160" s="37"/>
      <c r="Q160" s="305"/>
    </row>
    <row r="161" spans="1:17" ht="15" customHeight="1">
      <c r="A161" s="568"/>
      <c r="B161" s="257"/>
      <c r="C161" s="16"/>
      <c r="D161" s="16"/>
      <c r="E161" s="16"/>
      <c r="F161" s="16"/>
      <c r="G161" s="257"/>
      <c r="H161" s="257"/>
      <c r="I161" s="257"/>
      <c r="J161" s="257"/>
      <c r="K161" s="257"/>
      <c r="L161" s="257"/>
      <c r="M161" s="257"/>
      <c r="N161" s="257"/>
      <c r="O161" s="37"/>
      <c r="P161" s="37"/>
      <c r="Q161" s="305"/>
    </row>
    <row r="162" spans="1:17" ht="15" customHeight="1">
      <c r="A162" s="292" t="s">
        <v>524</v>
      </c>
      <c r="B162" s="257"/>
      <c r="C162" s="16"/>
      <c r="D162" s="16"/>
      <c r="E162" s="16"/>
      <c r="F162" s="16"/>
      <c r="G162" s="257"/>
      <c r="H162" s="257"/>
      <c r="I162" s="257"/>
      <c r="J162" s="257"/>
      <c r="K162" s="257"/>
      <c r="L162" s="257"/>
      <c r="M162" s="257"/>
      <c r="N162" s="257"/>
      <c r="O162" s="37"/>
      <c r="P162" s="37"/>
      <c r="Q162" s="305"/>
    </row>
    <row r="163" spans="1:17" ht="25.5">
      <c r="A163" s="572" t="s">
        <v>727</v>
      </c>
      <c r="B163" s="55" t="s">
        <v>244</v>
      </c>
      <c r="C163" s="436" t="s">
        <v>726</v>
      </c>
      <c r="D163" s="52"/>
      <c r="E163" s="16"/>
      <c r="F163" s="16"/>
      <c r="G163" s="107">
        <v>0</v>
      </c>
      <c r="H163" s="107">
        <v>0</v>
      </c>
      <c r="I163" s="107">
        <v>0</v>
      </c>
      <c r="J163" s="107">
        <v>0</v>
      </c>
      <c r="K163" s="107">
        <v>0</v>
      </c>
      <c r="L163" s="107">
        <v>0</v>
      </c>
      <c r="M163" s="107">
        <v>0</v>
      </c>
      <c r="N163" s="107">
        <v>0</v>
      </c>
      <c r="O163" s="37"/>
      <c r="P163" s="37"/>
      <c r="Q163" s="305"/>
    </row>
    <row r="164" spans="1:17" ht="15" customHeight="1">
      <c r="A164" s="572" t="s">
        <v>723</v>
      </c>
      <c r="B164" s="446" t="s">
        <v>21</v>
      </c>
      <c r="C164" s="52"/>
      <c r="D164" s="52"/>
      <c r="E164" s="53"/>
      <c r="F164" s="16"/>
      <c r="G164" s="107">
        <v>341.2</v>
      </c>
      <c r="H164" s="107">
        <v>341.2</v>
      </c>
      <c r="I164" s="107">
        <v>341.2</v>
      </c>
      <c r="J164" s="107">
        <v>341.2</v>
      </c>
      <c r="K164" s="107">
        <v>341.2</v>
      </c>
      <c r="L164" s="107">
        <v>341.2</v>
      </c>
      <c r="M164" s="107">
        <v>341.2</v>
      </c>
      <c r="N164" s="107">
        <v>341.2</v>
      </c>
      <c r="O164" s="37"/>
      <c r="P164" s="37"/>
      <c r="Q164" s="305"/>
    </row>
    <row r="165" spans="1:17" ht="15" customHeight="1">
      <c r="A165" s="281"/>
      <c r="B165" s="47"/>
      <c r="C165" s="52"/>
      <c r="D165" s="52"/>
      <c r="E165" s="53"/>
      <c r="F165" s="16"/>
      <c r="G165" s="53"/>
      <c r="H165" s="53"/>
      <c r="I165" s="53"/>
      <c r="J165" s="53"/>
      <c r="K165" s="53"/>
      <c r="L165" s="53"/>
      <c r="M165" s="53"/>
      <c r="N165" s="53"/>
      <c r="O165" s="37"/>
      <c r="P165" s="37"/>
      <c r="Q165" s="305"/>
    </row>
    <row r="166" spans="1:17" ht="15" customHeight="1">
      <c r="A166" s="569" t="s">
        <v>602</v>
      </c>
      <c r="B166" s="41"/>
      <c r="C166" s="52"/>
      <c r="D166" s="52"/>
      <c r="E166" s="16"/>
      <c r="F166" s="16"/>
      <c r="G166" s="16"/>
      <c r="H166" s="16"/>
      <c r="I166" s="16"/>
      <c r="J166" s="16"/>
      <c r="K166" s="16"/>
      <c r="L166" s="16"/>
      <c r="M166" s="16"/>
      <c r="N166" s="16"/>
      <c r="O166" s="37"/>
      <c r="P166" s="37"/>
      <c r="Q166" s="305"/>
    </row>
    <row r="167" spans="1:17" ht="15" customHeight="1">
      <c r="A167" s="281" t="s">
        <v>542</v>
      </c>
      <c r="B167" s="41" t="s">
        <v>541</v>
      </c>
      <c r="C167" s="221" t="s">
        <v>238</v>
      </c>
      <c r="D167" s="52"/>
      <c r="E167" s="16"/>
      <c r="F167" s="16"/>
      <c r="G167" s="107">
        <v>0</v>
      </c>
      <c r="H167" s="107">
        <v>0</v>
      </c>
      <c r="I167" s="107">
        <v>0</v>
      </c>
      <c r="J167" s="107">
        <v>0</v>
      </c>
      <c r="K167" s="107">
        <v>0</v>
      </c>
      <c r="L167" s="107">
        <v>0</v>
      </c>
      <c r="M167" s="107">
        <v>0</v>
      </c>
      <c r="N167" s="107">
        <v>0</v>
      </c>
      <c r="O167" s="37"/>
      <c r="P167" s="37"/>
      <c r="Q167" s="305"/>
    </row>
    <row r="168" spans="1:17" ht="15" customHeight="1">
      <c r="A168" s="568"/>
      <c r="B168" s="47"/>
      <c r="C168" s="52"/>
      <c r="D168" s="52"/>
      <c r="E168" s="16"/>
      <c r="F168" s="257"/>
      <c r="G168" s="257"/>
      <c r="H168" s="257"/>
      <c r="I168" s="257"/>
      <c r="J168" s="257"/>
      <c r="K168" s="257"/>
      <c r="L168" s="257"/>
      <c r="M168" s="257"/>
      <c r="N168" s="257"/>
      <c r="O168" s="37"/>
      <c r="P168" s="37"/>
      <c r="Q168" s="305"/>
    </row>
    <row r="169" spans="1:17" ht="15" customHeight="1">
      <c r="A169" s="281" t="s">
        <v>546</v>
      </c>
      <c r="B169" s="47" t="s">
        <v>83</v>
      </c>
      <c r="C169" s="52" t="s">
        <v>17</v>
      </c>
      <c r="D169" s="52"/>
      <c r="E169" s="16"/>
      <c r="F169" s="257"/>
      <c r="G169" s="142">
        <v>0.6</v>
      </c>
      <c r="H169" s="142">
        <v>0.6</v>
      </c>
      <c r="I169" s="142">
        <v>0.6</v>
      </c>
      <c r="J169" s="142">
        <v>0.6</v>
      </c>
      <c r="K169" s="142">
        <v>0.6</v>
      </c>
      <c r="L169" s="142">
        <v>0.6</v>
      </c>
      <c r="M169" s="142">
        <v>0.6</v>
      </c>
      <c r="N169" s="142">
        <v>0.6</v>
      </c>
      <c r="O169" s="37"/>
      <c r="P169" s="37"/>
      <c r="Q169" s="305"/>
    </row>
    <row r="170" spans="1:17" ht="15" customHeight="1">
      <c r="A170" s="556"/>
      <c r="B170" s="257"/>
      <c r="C170" s="16"/>
      <c r="D170" s="16"/>
      <c r="E170" s="16"/>
      <c r="F170" s="257"/>
      <c r="G170" s="257"/>
      <c r="H170" s="257"/>
      <c r="I170" s="257"/>
      <c r="J170" s="257"/>
      <c r="K170" s="257"/>
      <c r="L170" s="257"/>
      <c r="M170" s="257"/>
      <c r="N170" s="257"/>
      <c r="O170" s="37"/>
      <c r="P170" s="37"/>
      <c r="Q170" s="305"/>
    </row>
    <row r="171" spans="1:17" ht="15" customHeight="1">
      <c r="A171" s="556"/>
      <c r="B171" s="257"/>
      <c r="C171" s="16"/>
      <c r="D171" s="16"/>
      <c r="E171" s="16"/>
      <c r="F171" s="257"/>
      <c r="G171" s="257"/>
      <c r="H171" s="257"/>
      <c r="I171" s="257"/>
      <c r="J171" s="257"/>
      <c r="K171" s="257"/>
      <c r="L171" s="257"/>
      <c r="M171" s="257"/>
      <c r="N171" s="257"/>
      <c r="O171" s="37"/>
      <c r="P171" s="37"/>
      <c r="Q171" s="305"/>
    </row>
    <row r="172" spans="1:17" ht="15" customHeight="1">
      <c r="A172" s="556"/>
      <c r="B172" s="257"/>
      <c r="C172" s="16"/>
      <c r="D172" s="16"/>
      <c r="E172" s="16"/>
      <c r="F172" s="257"/>
      <c r="G172" s="257"/>
      <c r="H172" s="257"/>
      <c r="I172" s="257"/>
      <c r="J172" s="257"/>
      <c r="K172" s="257"/>
      <c r="L172" s="257"/>
      <c r="M172" s="257"/>
      <c r="N172" s="257"/>
      <c r="O172" s="37"/>
      <c r="P172" s="37"/>
      <c r="Q172" s="305"/>
    </row>
    <row r="173" spans="1:17" ht="15" customHeight="1">
      <c r="A173" s="573" t="s">
        <v>60</v>
      </c>
      <c r="B173" s="257"/>
      <c r="C173" s="16"/>
      <c r="D173" s="16"/>
      <c r="E173" s="16"/>
      <c r="F173" s="257"/>
      <c r="G173" s="257"/>
      <c r="H173" s="257"/>
      <c r="I173" s="257"/>
      <c r="J173" s="257"/>
      <c r="K173" s="257"/>
      <c r="L173" s="257"/>
      <c r="M173" s="257"/>
      <c r="N173" s="257"/>
      <c r="O173" s="37"/>
      <c r="P173" s="37"/>
      <c r="Q173" s="305"/>
    </row>
    <row r="174" spans="1:17" ht="15" customHeight="1">
      <c r="A174" s="281" t="s">
        <v>504</v>
      </c>
      <c r="B174" s="41" t="s">
        <v>99</v>
      </c>
      <c r="C174" s="16"/>
      <c r="D174" s="16"/>
      <c r="E174" s="16"/>
      <c r="F174" s="257"/>
      <c r="G174" s="106">
        <v>8.09</v>
      </c>
      <c r="H174" s="106">
        <v>8.09</v>
      </c>
      <c r="I174" s="106">
        <v>8.09</v>
      </c>
      <c r="J174" s="106">
        <v>8.09</v>
      </c>
      <c r="K174" s="106">
        <v>8.09</v>
      </c>
      <c r="L174" s="106">
        <v>8.09</v>
      </c>
      <c r="M174" s="106">
        <v>8.09</v>
      </c>
      <c r="N174" s="106">
        <v>8.09</v>
      </c>
      <c r="O174" s="37"/>
      <c r="P174" s="37"/>
      <c r="Q174" s="305"/>
    </row>
    <row r="175" spans="1:17" ht="15" customHeight="1">
      <c r="A175" s="574" t="s">
        <v>194</v>
      </c>
      <c r="B175" s="41" t="s">
        <v>104</v>
      </c>
      <c r="C175" s="16"/>
      <c r="D175" s="16"/>
      <c r="E175" s="16"/>
      <c r="F175" s="257"/>
      <c r="G175" s="106">
        <v>8.5</v>
      </c>
      <c r="H175" s="106">
        <v>8.5</v>
      </c>
      <c r="I175" s="106">
        <v>8.5</v>
      </c>
      <c r="J175" s="106">
        <v>8.5</v>
      </c>
      <c r="K175" s="106">
        <v>8.5</v>
      </c>
      <c r="L175" s="106">
        <v>8.5</v>
      </c>
      <c r="M175" s="106">
        <v>8.5</v>
      </c>
      <c r="N175" s="106">
        <v>8.5</v>
      </c>
      <c r="O175" s="37"/>
      <c r="P175" s="37"/>
      <c r="Q175" s="305"/>
    </row>
    <row r="176" spans="1:17" ht="15" customHeight="1">
      <c r="A176" s="281" t="s">
        <v>198</v>
      </c>
      <c r="B176" s="41" t="s">
        <v>110</v>
      </c>
      <c r="C176" s="16"/>
      <c r="D176" s="16"/>
      <c r="E176" s="16"/>
      <c r="F176" s="257"/>
      <c r="G176" s="106">
        <v>7.5</v>
      </c>
      <c r="H176" s="106">
        <v>7.5</v>
      </c>
      <c r="I176" s="106">
        <v>7.5</v>
      </c>
      <c r="J176" s="106">
        <v>7.5</v>
      </c>
      <c r="K176" s="106">
        <v>7.5</v>
      </c>
      <c r="L176" s="106">
        <v>7.5</v>
      </c>
      <c r="M176" s="106">
        <v>7.5</v>
      </c>
      <c r="N176" s="106">
        <v>7.5</v>
      </c>
      <c r="O176" s="37"/>
      <c r="P176" s="37"/>
      <c r="Q176" s="305"/>
    </row>
    <row r="177" spans="1:17" ht="15" customHeight="1">
      <c r="A177" s="281" t="s">
        <v>201</v>
      </c>
      <c r="B177" s="41" t="s">
        <v>113</v>
      </c>
      <c r="C177" s="16"/>
      <c r="D177" s="16"/>
      <c r="E177" s="16"/>
      <c r="F177" s="257"/>
      <c r="G177" s="106">
        <v>8.81</v>
      </c>
      <c r="H177" s="106">
        <v>8.81</v>
      </c>
      <c r="I177" s="106">
        <v>8.81</v>
      </c>
      <c r="J177" s="106">
        <v>8.81</v>
      </c>
      <c r="K177" s="106">
        <v>8.81</v>
      </c>
      <c r="L177" s="106">
        <v>8.81</v>
      </c>
      <c r="M177" s="106">
        <v>8.81</v>
      </c>
      <c r="N177" s="106">
        <v>8.81</v>
      </c>
      <c r="O177" s="37"/>
      <c r="P177" s="37"/>
      <c r="Q177" s="305"/>
    </row>
    <row r="178" spans="1:17" ht="15" customHeight="1">
      <c r="A178" s="281" t="s">
        <v>116</v>
      </c>
      <c r="B178" s="41" t="s">
        <v>114</v>
      </c>
      <c r="C178" s="16"/>
      <c r="D178" s="16"/>
      <c r="E178" s="16"/>
      <c r="F178" s="257"/>
      <c r="G178" s="106">
        <v>9</v>
      </c>
      <c r="H178" s="106">
        <v>9</v>
      </c>
      <c r="I178" s="106">
        <v>9</v>
      </c>
      <c r="J178" s="106">
        <v>9</v>
      </c>
      <c r="K178" s="106">
        <v>9</v>
      </c>
      <c r="L178" s="106">
        <v>9</v>
      </c>
      <c r="M178" s="106">
        <v>9</v>
      </c>
      <c r="N178" s="106">
        <v>9</v>
      </c>
      <c r="O178" s="37"/>
      <c r="P178" s="37"/>
      <c r="Q178" s="305"/>
    </row>
    <row r="179" spans="1:17" ht="15" customHeight="1">
      <c r="A179" s="281" t="s">
        <v>202</v>
      </c>
      <c r="B179" s="41" t="s">
        <v>118</v>
      </c>
      <c r="C179" s="16"/>
      <c r="D179" s="16"/>
      <c r="E179" s="16"/>
      <c r="F179" s="257"/>
      <c r="G179" s="106">
        <v>8</v>
      </c>
      <c r="H179" s="106">
        <v>8</v>
      </c>
      <c r="I179" s="106">
        <v>8</v>
      </c>
      <c r="J179" s="106">
        <v>8</v>
      </c>
      <c r="K179" s="106">
        <v>8</v>
      </c>
      <c r="L179" s="106">
        <v>8</v>
      </c>
      <c r="M179" s="106">
        <v>8</v>
      </c>
      <c r="N179" s="106">
        <v>8</v>
      </c>
      <c r="O179" s="37"/>
      <c r="P179" s="37"/>
      <c r="Q179" s="305"/>
    </row>
    <row r="180" spans="1:17" ht="15" customHeight="1">
      <c r="A180" s="281" t="s">
        <v>205</v>
      </c>
      <c r="B180" s="41" t="s">
        <v>123</v>
      </c>
      <c r="C180" s="16"/>
      <c r="D180" s="16"/>
      <c r="E180" s="16"/>
      <c r="F180" s="257"/>
      <c r="G180" s="106">
        <v>8.0399999999999991</v>
      </c>
      <c r="H180" s="106">
        <v>8.0399999999999991</v>
      </c>
      <c r="I180" s="106">
        <v>8.0399999999999991</v>
      </c>
      <c r="J180" s="106">
        <v>8.0399999999999991</v>
      </c>
      <c r="K180" s="106">
        <v>8.0399999999999991</v>
      </c>
      <c r="L180" s="106">
        <v>8.0399999999999991</v>
      </c>
      <c r="M180" s="106">
        <v>8.0399999999999991</v>
      </c>
      <c r="N180" s="106">
        <v>8.0399999999999991</v>
      </c>
      <c r="O180" s="37"/>
      <c r="P180" s="37"/>
      <c r="Q180" s="305"/>
    </row>
    <row r="181" spans="1:17" ht="15" customHeight="1">
      <c r="A181" s="281" t="s">
        <v>204</v>
      </c>
      <c r="B181" s="41" t="s">
        <v>126</v>
      </c>
      <c r="C181" s="16"/>
      <c r="D181" s="16"/>
      <c r="E181" s="16"/>
      <c r="F181" s="257"/>
      <c r="G181" s="106">
        <v>8.4</v>
      </c>
      <c r="H181" s="106">
        <v>8.4</v>
      </c>
      <c r="I181" s="106">
        <v>8.4</v>
      </c>
      <c r="J181" s="106">
        <v>8.4</v>
      </c>
      <c r="K181" s="106">
        <v>8.4</v>
      </c>
      <c r="L181" s="106">
        <v>8.4</v>
      </c>
      <c r="M181" s="106">
        <v>8.4</v>
      </c>
      <c r="N181" s="106">
        <v>8.4</v>
      </c>
      <c r="O181" s="37"/>
      <c r="P181" s="37"/>
      <c r="Q181" s="305"/>
    </row>
    <row r="182" spans="1:17" ht="15" customHeight="1">
      <c r="A182" s="574" t="s">
        <v>206</v>
      </c>
      <c r="B182" s="41" t="s">
        <v>127</v>
      </c>
      <c r="C182" s="16"/>
      <c r="D182" s="16"/>
      <c r="E182" s="16"/>
      <c r="F182" s="257"/>
      <c r="G182" s="106">
        <v>7.3</v>
      </c>
      <c r="H182" s="106">
        <v>7.3</v>
      </c>
      <c r="I182" s="106">
        <v>7.3</v>
      </c>
      <c r="J182" s="106">
        <v>7.3</v>
      </c>
      <c r="K182" s="106">
        <v>7.3</v>
      </c>
      <c r="L182" s="106">
        <v>7.3</v>
      </c>
      <c r="M182" s="106">
        <v>7.3</v>
      </c>
      <c r="N182" s="106">
        <v>7.3</v>
      </c>
      <c r="O182" s="37"/>
      <c r="P182" s="37"/>
      <c r="Q182" s="305"/>
    </row>
    <row r="183" spans="1:17" ht="15" customHeight="1">
      <c r="A183" s="281" t="s">
        <v>209</v>
      </c>
      <c r="B183" s="41" t="s">
        <v>132</v>
      </c>
      <c r="C183" s="16"/>
      <c r="D183" s="16"/>
      <c r="E183" s="16"/>
      <c r="F183" s="257"/>
      <c r="G183" s="106">
        <v>11.57</v>
      </c>
      <c r="H183" s="106">
        <v>11.57</v>
      </c>
      <c r="I183" s="106">
        <v>11.57</v>
      </c>
      <c r="J183" s="106">
        <v>11.57</v>
      </c>
      <c r="K183" s="106">
        <v>11.57</v>
      </c>
      <c r="L183" s="106">
        <v>11.57</v>
      </c>
      <c r="M183" s="106">
        <v>11.57</v>
      </c>
      <c r="N183" s="106">
        <v>11.57</v>
      </c>
      <c r="O183" s="37"/>
      <c r="P183" s="37"/>
      <c r="Q183" s="305"/>
    </row>
    <row r="184" spans="1:17" ht="15" customHeight="1">
      <c r="A184" s="567" t="s">
        <v>219</v>
      </c>
      <c r="B184" s="40" t="s">
        <v>134</v>
      </c>
      <c r="C184" s="16"/>
      <c r="D184" s="16"/>
      <c r="E184" s="16"/>
      <c r="F184" s="257"/>
      <c r="G184" s="106">
        <v>23.23</v>
      </c>
      <c r="H184" s="106">
        <v>23.23</v>
      </c>
      <c r="I184" s="106">
        <v>23.23</v>
      </c>
      <c r="J184" s="106">
        <v>23.23</v>
      </c>
      <c r="K184" s="106">
        <v>23.23</v>
      </c>
      <c r="L184" s="106">
        <v>23.23</v>
      </c>
      <c r="M184" s="106">
        <v>23.23</v>
      </c>
      <c r="N184" s="106">
        <v>23.23</v>
      </c>
      <c r="O184" s="37"/>
      <c r="P184" s="37"/>
      <c r="Q184" s="305"/>
    </row>
    <row r="185" spans="1:17" ht="15" customHeight="1">
      <c r="A185" s="567" t="s">
        <v>220</v>
      </c>
      <c r="B185" s="55" t="s">
        <v>340</v>
      </c>
      <c r="C185" s="16"/>
      <c r="D185" s="16"/>
      <c r="E185" s="16"/>
      <c r="F185" s="257"/>
      <c r="G185" s="106">
        <v>0</v>
      </c>
      <c r="H185" s="106">
        <v>0</v>
      </c>
      <c r="I185" s="106">
        <v>0</v>
      </c>
      <c r="J185" s="106">
        <v>0</v>
      </c>
      <c r="K185" s="106">
        <v>0</v>
      </c>
      <c r="L185" s="106">
        <v>0</v>
      </c>
      <c r="M185" s="106">
        <v>0</v>
      </c>
      <c r="N185" s="106">
        <v>0</v>
      </c>
      <c r="O185" s="37"/>
      <c r="P185" s="37"/>
      <c r="Q185" s="305"/>
    </row>
    <row r="186" spans="1:17" ht="15" customHeight="1">
      <c r="A186" s="556"/>
      <c r="B186" s="257"/>
      <c r="C186" s="16"/>
      <c r="D186" s="16"/>
      <c r="E186" s="16"/>
      <c r="F186" s="257"/>
      <c r="G186" s="257"/>
      <c r="H186" s="257"/>
      <c r="I186" s="257"/>
      <c r="J186" s="257"/>
      <c r="K186" s="257"/>
      <c r="L186" s="257"/>
      <c r="M186" s="257"/>
      <c r="N186" s="257"/>
      <c r="O186" s="37"/>
      <c r="P186" s="37"/>
      <c r="Q186" s="305"/>
    </row>
    <row r="187" spans="1:17" ht="15" customHeight="1">
      <c r="A187" s="292" t="s">
        <v>144</v>
      </c>
      <c r="B187" s="257"/>
      <c r="C187" s="16"/>
      <c r="D187" s="16"/>
      <c r="E187" s="16"/>
      <c r="F187" s="257"/>
      <c r="G187" s="257"/>
      <c r="H187" s="257"/>
      <c r="I187" s="257"/>
      <c r="J187" s="257"/>
      <c r="K187" s="257"/>
      <c r="L187" s="257"/>
      <c r="M187" s="257"/>
      <c r="N187" s="257"/>
      <c r="O187" s="37"/>
      <c r="P187" s="37"/>
      <c r="Q187" s="305"/>
    </row>
    <row r="188" spans="1:17" ht="26.25">
      <c r="A188" s="567" t="s">
        <v>544</v>
      </c>
      <c r="B188" s="41" t="s">
        <v>147</v>
      </c>
      <c r="C188" s="459" t="s">
        <v>738</v>
      </c>
      <c r="D188" s="16"/>
      <c r="E188" s="16"/>
      <c r="F188" s="257"/>
      <c r="G188" s="185">
        <v>62.73</v>
      </c>
      <c r="H188" s="185">
        <v>63.66</v>
      </c>
      <c r="I188" s="185">
        <v>65.59</v>
      </c>
      <c r="J188" s="185">
        <v>65.540000000000006</v>
      </c>
      <c r="K188" s="185">
        <v>66.55</v>
      </c>
      <c r="L188" s="185">
        <v>67.5</v>
      </c>
      <c r="M188" s="185">
        <v>0</v>
      </c>
      <c r="N188" s="185">
        <v>0</v>
      </c>
      <c r="O188" s="37"/>
      <c r="P188" s="37"/>
      <c r="Q188" s="305"/>
    </row>
    <row r="189" spans="1:17" ht="15" customHeight="1">
      <c r="A189" s="575" t="s">
        <v>604</v>
      </c>
      <c r="B189" s="257"/>
      <c r="C189" s="16"/>
      <c r="D189" s="52"/>
      <c r="E189" s="16"/>
      <c r="F189" s="257"/>
      <c r="G189" s="53"/>
      <c r="H189" s="53"/>
      <c r="I189" s="53"/>
      <c r="J189" s="53"/>
      <c r="K189" s="53"/>
      <c r="L189" s="53"/>
      <c r="M189" s="53"/>
      <c r="N189" s="53"/>
      <c r="O189" s="37"/>
      <c r="P189" s="37"/>
      <c r="Q189" s="305"/>
    </row>
    <row r="190" spans="1:17" ht="15" customHeight="1">
      <c r="A190" s="567" t="s">
        <v>543</v>
      </c>
      <c r="B190" s="97" t="s">
        <v>591</v>
      </c>
      <c r="C190" s="16" t="s">
        <v>238</v>
      </c>
      <c r="D190" s="16"/>
      <c r="E190" s="16"/>
      <c r="F190" s="257"/>
      <c r="G190" s="107">
        <v>0</v>
      </c>
      <c r="H190" s="107">
        <v>0</v>
      </c>
      <c r="I190" s="107">
        <v>0</v>
      </c>
      <c r="J190" s="107">
        <v>0</v>
      </c>
      <c r="K190" s="107">
        <v>0</v>
      </c>
      <c r="L190" s="107">
        <v>0</v>
      </c>
      <c r="M190" s="107">
        <v>0</v>
      </c>
      <c r="N190" s="107">
        <v>0</v>
      </c>
      <c r="O190" s="37"/>
      <c r="P190" s="37"/>
      <c r="Q190" s="305"/>
    </row>
    <row r="191" spans="1:17" ht="15" customHeight="1">
      <c r="A191" s="556"/>
      <c r="B191" s="257"/>
      <c r="C191" s="16"/>
      <c r="D191" s="16"/>
      <c r="E191" s="16"/>
      <c r="F191" s="257"/>
      <c r="G191" s="257"/>
      <c r="H191" s="257"/>
      <c r="I191" s="257"/>
      <c r="J191" s="257"/>
      <c r="K191" s="257"/>
      <c r="L191" s="257"/>
      <c r="M191" s="257"/>
      <c r="N191" s="257"/>
      <c r="O191" s="37"/>
      <c r="P191" s="37"/>
      <c r="Q191" s="305"/>
    </row>
    <row r="192" spans="1:17" ht="15" customHeight="1">
      <c r="A192" s="575" t="s">
        <v>3</v>
      </c>
      <c r="B192" s="257"/>
      <c r="C192" s="16"/>
      <c r="D192" s="16"/>
      <c r="E192" s="16"/>
      <c r="F192" s="257"/>
      <c r="G192" s="257"/>
      <c r="H192" s="257"/>
      <c r="I192" s="257"/>
      <c r="J192" s="257"/>
      <c r="K192" s="257"/>
      <c r="L192" s="257"/>
      <c r="M192" s="257"/>
      <c r="N192" s="257"/>
      <c r="O192" s="37"/>
      <c r="P192" s="37"/>
      <c r="Q192" s="305"/>
    </row>
    <row r="193" spans="1:17" ht="15" customHeight="1">
      <c r="A193" s="567" t="s">
        <v>249</v>
      </c>
      <c r="B193" s="223" t="s">
        <v>5</v>
      </c>
      <c r="C193" s="52" t="s">
        <v>17</v>
      </c>
      <c r="D193" s="16"/>
      <c r="E193" s="53"/>
      <c r="F193" s="53"/>
      <c r="G193" s="144">
        <v>0</v>
      </c>
      <c r="H193" s="144">
        <v>0</v>
      </c>
      <c r="I193" s="144">
        <v>0</v>
      </c>
      <c r="J193" s="144">
        <v>0</v>
      </c>
      <c r="K193" s="144">
        <v>0</v>
      </c>
      <c r="L193" s="144">
        <v>0</v>
      </c>
      <c r="M193" s="144">
        <v>0</v>
      </c>
      <c r="N193" s="144">
        <v>0</v>
      </c>
      <c r="O193" s="37"/>
      <c r="P193" s="37"/>
      <c r="Q193" s="305"/>
    </row>
    <row r="194" spans="1:17" ht="15" customHeight="1">
      <c r="A194" s="281" t="s">
        <v>160</v>
      </c>
      <c r="B194" s="222" t="s">
        <v>4</v>
      </c>
      <c r="C194" s="52" t="s">
        <v>620</v>
      </c>
      <c r="D194" s="16"/>
      <c r="E194" s="16"/>
      <c r="F194" s="257"/>
      <c r="G194" s="106">
        <v>0.9</v>
      </c>
      <c r="H194" s="106">
        <v>0.9</v>
      </c>
      <c r="I194" s="106">
        <v>0.9</v>
      </c>
      <c r="J194" s="106">
        <v>0.9</v>
      </c>
      <c r="K194" s="106">
        <v>0.9</v>
      </c>
      <c r="L194" s="106">
        <v>0.9</v>
      </c>
      <c r="M194" s="106">
        <v>0.9</v>
      </c>
      <c r="N194" s="106">
        <v>0.9</v>
      </c>
      <c r="O194" s="37"/>
      <c r="P194" s="37"/>
      <c r="Q194" s="305"/>
    </row>
    <row r="195" spans="1:17" ht="15" customHeight="1">
      <c r="A195" s="281" t="s">
        <v>252</v>
      </c>
      <c r="B195" s="223" t="s">
        <v>251</v>
      </c>
      <c r="C195" s="52" t="s">
        <v>620</v>
      </c>
      <c r="D195" s="16"/>
      <c r="E195" s="16"/>
      <c r="F195" s="257"/>
      <c r="G195" s="106">
        <v>0.25</v>
      </c>
      <c r="H195" s="106">
        <v>0.25</v>
      </c>
      <c r="I195" s="106">
        <v>0.25</v>
      </c>
      <c r="J195" s="106">
        <v>0.25</v>
      </c>
      <c r="K195" s="106">
        <v>0.25</v>
      </c>
      <c r="L195" s="106">
        <v>0.25</v>
      </c>
      <c r="M195" s="106">
        <v>0.25</v>
      </c>
      <c r="N195" s="106">
        <v>0.25</v>
      </c>
      <c r="O195" s="37"/>
      <c r="P195" s="37"/>
      <c r="Q195" s="305"/>
    </row>
    <row r="196" spans="1:17" ht="15" customHeight="1">
      <c r="A196" s="281"/>
      <c r="B196" s="41"/>
      <c r="C196" s="41"/>
      <c r="D196" s="41"/>
      <c r="E196" s="41"/>
      <c r="F196" s="41"/>
      <c r="G196" s="41"/>
      <c r="H196" s="41"/>
      <c r="I196" s="41"/>
      <c r="J196" s="41"/>
      <c r="K196" s="41"/>
      <c r="L196" s="41"/>
      <c r="M196" s="41"/>
      <c r="N196" s="41"/>
      <c r="O196" s="37"/>
      <c r="P196" s="37"/>
      <c r="Q196" s="305"/>
    </row>
    <row r="197" spans="1:17" ht="15" customHeight="1">
      <c r="A197" s="281"/>
      <c r="B197" s="41"/>
      <c r="C197" s="41"/>
      <c r="D197" s="41"/>
      <c r="E197" s="41"/>
      <c r="F197" s="41"/>
      <c r="G197" s="41"/>
      <c r="H197" s="41"/>
      <c r="I197" s="41"/>
      <c r="J197" s="41"/>
      <c r="K197" s="41"/>
      <c r="L197" s="41"/>
      <c r="M197" s="41"/>
      <c r="N197" s="41"/>
      <c r="O197" s="37"/>
      <c r="P197" s="37"/>
      <c r="Q197" s="305"/>
    </row>
    <row r="198" spans="1:17">
      <c r="A198" s="281"/>
      <c r="B198" s="41"/>
      <c r="C198" s="41"/>
      <c r="D198" s="41"/>
      <c r="E198" s="41"/>
      <c r="F198" s="41"/>
      <c r="G198" s="41"/>
      <c r="H198" s="41"/>
      <c r="I198" s="41"/>
      <c r="J198" s="41"/>
      <c r="K198" s="41"/>
      <c r="L198" s="41"/>
      <c r="M198" s="41"/>
      <c r="N198" s="41"/>
      <c r="O198" s="37"/>
      <c r="P198" s="37"/>
      <c r="Q198" s="305"/>
    </row>
    <row r="199" spans="1:17">
      <c r="A199" s="572"/>
      <c r="B199" s="37"/>
      <c r="C199" s="37"/>
      <c r="D199" s="37"/>
      <c r="E199" s="37"/>
      <c r="F199" s="37"/>
      <c r="G199" s="37"/>
      <c r="H199" s="37"/>
      <c r="I199" s="37"/>
      <c r="J199" s="37"/>
      <c r="K199" s="37"/>
      <c r="L199" s="37"/>
      <c r="M199" s="37"/>
      <c r="N199" s="37"/>
      <c r="O199" s="37"/>
      <c r="P199" s="37"/>
      <c r="Q199" s="305"/>
    </row>
    <row r="200" spans="1:17">
      <c r="A200" s="572"/>
      <c r="B200" s="37"/>
      <c r="C200" s="37"/>
      <c r="D200" s="37"/>
      <c r="E200" s="37"/>
      <c r="F200" s="37"/>
      <c r="G200" s="37"/>
      <c r="H200" s="37"/>
      <c r="I200" s="37"/>
      <c r="J200" s="37"/>
      <c r="K200" s="37"/>
      <c r="L200" s="37"/>
      <c r="M200" s="37"/>
      <c r="N200" s="37"/>
      <c r="O200" s="37"/>
      <c r="P200" s="37"/>
      <c r="Q200" s="305"/>
    </row>
    <row r="201" spans="1:17">
      <c r="A201" s="572"/>
      <c r="B201" s="37"/>
      <c r="C201" s="37"/>
      <c r="D201" s="37"/>
      <c r="E201" s="37"/>
      <c r="F201" s="37"/>
      <c r="G201" s="37"/>
      <c r="H201" s="37"/>
      <c r="I201" s="37"/>
      <c r="J201" s="37"/>
      <c r="K201" s="37"/>
      <c r="L201" s="37"/>
      <c r="M201" s="37"/>
      <c r="N201" s="37"/>
      <c r="O201" s="37"/>
      <c r="P201" s="37"/>
      <c r="Q201" s="305"/>
    </row>
    <row r="202" spans="1:17">
      <c r="A202" s="572"/>
      <c r="B202" s="37"/>
      <c r="C202" s="37"/>
      <c r="D202" s="37"/>
      <c r="E202" s="37"/>
      <c r="F202" s="37"/>
      <c r="G202" s="37"/>
      <c r="H202" s="37"/>
      <c r="I202" s="37"/>
      <c r="J202" s="37"/>
      <c r="K202" s="37"/>
      <c r="L202" s="37"/>
      <c r="M202" s="37"/>
      <c r="N202" s="37"/>
      <c r="O202" s="37"/>
      <c r="P202" s="37"/>
      <c r="Q202" s="305"/>
    </row>
    <row r="203" spans="1:17">
      <c r="A203" s="572"/>
      <c r="B203" s="37"/>
      <c r="C203" s="37"/>
      <c r="D203" s="37"/>
      <c r="E203" s="37"/>
      <c r="F203" s="37"/>
      <c r="G203" s="37"/>
      <c r="H203" s="37"/>
      <c r="I203" s="37"/>
      <c r="J203" s="37"/>
      <c r="K203" s="37"/>
      <c r="L203" s="37"/>
      <c r="M203" s="37"/>
      <c r="N203" s="37"/>
      <c r="O203" s="37"/>
      <c r="P203" s="37"/>
      <c r="Q203" s="305"/>
    </row>
    <row r="204" spans="1:17">
      <c r="A204" s="572"/>
      <c r="B204" s="37"/>
      <c r="C204" s="37"/>
      <c r="D204" s="37"/>
      <c r="E204" s="37"/>
      <c r="F204" s="37"/>
      <c r="G204" s="37"/>
      <c r="H204" s="37"/>
      <c r="I204" s="37"/>
      <c r="J204" s="37"/>
      <c r="K204" s="37"/>
      <c r="L204" s="37"/>
      <c r="M204" s="37"/>
      <c r="N204" s="37"/>
      <c r="O204" s="37"/>
      <c r="P204" s="37"/>
      <c r="Q204" s="305"/>
    </row>
    <row r="205" spans="1:17">
      <c r="A205" s="572"/>
      <c r="B205" s="37"/>
      <c r="C205" s="37"/>
      <c r="D205" s="37"/>
      <c r="E205" s="37"/>
      <c r="F205" s="37"/>
      <c r="G205" s="37"/>
      <c r="H205" s="37"/>
      <c r="I205" s="37"/>
      <c r="J205" s="37"/>
      <c r="K205" s="37"/>
      <c r="L205" s="37"/>
      <c r="M205" s="37"/>
      <c r="N205" s="37"/>
      <c r="O205" s="37"/>
      <c r="P205" s="37"/>
      <c r="Q205" s="305"/>
    </row>
    <row r="206" spans="1:17" ht="13.5" thickBot="1">
      <c r="A206" s="576"/>
      <c r="B206" s="255"/>
      <c r="C206" s="255"/>
      <c r="D206" s="255"/>
      <c r="E206" s="255"/>
      <c r="F206" s="255"/>
      <c r="G206" s="255"/>
      <c r="H206" s="255"/>
      <c r="I206" s="255"/>
      <c r="J206" s="255"/>
      <c r="K206" s="255"/>
      <c r="L206" s="255"/>
      <c r="M206" s="255"/>
      <c r="N206" s="255"/>
      <c r="O206" s="255"/>
      <c r="P206" s="255"/>
      <c r="Q206" s="306"/>
    </row>
  </sheetData>
  <mergeCells count="1">
    <mergeCell ref="G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379"/>
  <sheetViews>
    <sheetView topLeftCell="A286" zoomScale="80" zoomScaleNormal="80" workbookViewId="0">
      <selection activeCell="G12" sqref="G12"/>
    </sheetView>
  </sheetViews>
  <sheetFormatPr defaultRowHeight="12.75"/>
  <cols>
    <col min="7" max="14" width="11.125" bestFit="1" customWidth="1"/>
  </cols>
  <sheetData>
    <row r="1" spans="1:15" ht="14.25">
      <c r="A1" s="159"/>
      <c r="B1" s="160" t="str">
        <f>CompName</f>
        <v>A Sample GDN</v>
      </c>
      <c r="C1" s="160"/>
      <c r="D1" s="160"/>
      <c r="E1" s="160"/>
      <c r="F1" s="160"/>
      <c r="G1" s="160"/>
      <c r="H1" s="160"/>
      <c r="I1" s="160"/>
      <c r="J1" s="160"/>
      <c r="K1" s="160"/>
      <c r="L1" s="160"/>
      <c r="M1" s="160"/>
      <c r="N1" s="160"/>
      <c r="O1" s="160"/>
    </row>
    <row r="2" spans="1:15" ht="14.25">
      <c r="A2" s="161"/>
      <c r="B2" s="162" t="str">
        <f>RegYr</f>
        <v xml:space="preserve"> 20xx</v>
      </c>
      <c r="C2" s="162"/>
      <c r="D2" s="162"/>
      <c r="E2" s="162"/>
      <c r="F2" s="44"/>
      <c r="G2" s="44"/>
      <c r="H2" s="44"/>
      <c r="I2" s="44"/>
      <c r="J2" s="44"/>
      <c r="K2" s="44"/>
      <c r="L2" s="44"/>
      <c r="M2" s="44"/>
      <c r="N2" s="44"/>
      <c r="O2" s="44"/>
    </row>
    <row r="3" spans="1:15" ht="14.25">
      <c r="A3" s="161"/>
      <c r="B3" s="44"/>
      <c r="C3" s="44"/>
      <c r="D3" s="44"/>
      <c r="E3" s="44"/>
      <c r="F3" s="44"/>
      <c r="G3" s="44"/>
      <c r="H3" s="22"/>
      <c r="I3" s="44"/>
      <c r="J3" s="44"/>
      <c r="K3" s="44"/>
      <c r="L3" s="44"/>
      <c r="M3" s="44"/>
      <c r="N3" s="44"/>
      <c r="O3" s="44"/>
    </row>
    <row r="4" spans="1:15" ht="14.25">
      <c r="A4" s="163"/>
      <c r="B4" s="29" t="s">
        <v>235</v>
      </c>
      <c r="C4" s="29"/>
      <c r="D4" s="29"/>
      <c r="E4" s="29"/>
      <c r="F4" s="29"/>
      <c r="G4" s="28"/>
      <c r="H4" s="28"/>
      <c r="I4" s="28"/>
      <c r="J4" s="28"/>
      <c r="K4" s="28"/>
      <c r="L4" s="28"/>
      <c r="M4" s="28"/>
      <c r="N4" s="28"/>
      <c r="O4" s="28"/>
    </row>
    <row r="5" spans="1:15">
      <c r="A5" s="37"/>
      <c r="B5" s="37"/>
      <c r="C5" s="37"/>
      <c r="D5" s="37"/>
      <c r="E5" s="37"/>
      <c r="F5" s="37"/>
      <c r="G5" s="37"/>
      <c r="H5" s="37"/>
      <c r="I5" s="37"/>
      <c r="J5" s="37"/>
      <c r="K5" s="37"/>
      <c r="L5" s="37"/>
      <c r="M5" s="37"/>
      <c r="N5" s="37"/>
      <c r="O5" s="37"/>
    </row>
    <row r="6" spans="1:15">
      <c r="A6" s="37"/>
      <c r="B6" s="37"/>
      <c r="C6" s="37"/>
      <c r="D6" s="37"/>
      <c r="E6" s="37"/>
      <c r="F6" s="37"/>
      <c r="G6" s="37"/>
      <c r="H6" s="37"/>
      <c r="I6" s="37"/>
      <c r="J6" s="37"/>
      <c r="K6" s="37"/>
      <c r="L6" s="37"/>
      <c r="M6" s="37"/>
      <c r="N6" s="37"/>
      <c r="O6" s="37"/>
    </row>
    <row r="7" spans="1:15">
      <c r="A7" s="37"/>
      <c r="B7" s="150" t="s">
        <v>231</v>
      </c>
      <c r="C7" s="150"/>
      <c r="D7" s="150"/>
      <c r="E7" s="150"/>
      <c r="F7" s="150"/>
      <c r="G7" s="598" t="s">
        <v>598</v>
      </c>
      <c r="H7" s="599"/>
      <c r="I7" s="599"/>
      <c r="J7" s="599"/>
      <c r="K7" s="599"/>
      <c r="L7" s="599"/>
      <c r="M7" s="599"/>
      <c r="N7" s="600"/>
      <c r="O7" s="600"/>
    </row>
    <row r="8" spans="1:15" ht="14.25">
      <c r="A8" s="37"/>
      <c r="B8" s="38"/>
      <c r="C8" s="38"/>
      <c r="D8" s="38"/>
      <c r="E8" s="38"/>
      <c r="F8" s="38"/>
      <c r="G8" s="151"/>
      <c r="H8" s="152"/>
      <c r="I8" s="152"/>
      <c r="J8" s="152"/>
      <c r="K8" s="152"/>
      <c r="L8" s="153"/>
      <c r="M8" s="37"/>
      <c r="N8" s="37"/>
      <c r="O8" s="37"/>
    </row>
    <row r="9" spans="1:15" ht="14.25">
      <c r="A9" s="37"/>
      <c r="B9" s="38"/>
      <c r="C9" s="38"/>
      <c r="D9" s="38"/>
      <c r="E9" s="38"/>
      <c r="F9" s="38"/>
      <c r="G9" s="154"/>
      <c r="H9" s="155"/>
      <c r="I9" s="155"/>
      <c r="J9" s="155"/>
      <c r="K9" s="155"/>
      <c r="L9" s="155"/>
      <c r="M9" s="37"/>
      <c r="N9" s="37"/>
      <c r="O9" s="37"/>
    </row>
    <row r="10" spans="1:15" ht="14.25">
      <c r="A10" s="170"/>
      <c r="B10" s="158"/>
      <c r="C10" s="158"/>
      <c r="D10" s="158"/>
      <c r="E10" s="158"/>
      <c r="F10" s="158"/>
      <c r="G10" s="171" t="s">
        <v>66</v>
      </c>
      <c r="H10" s="172" t="s">
        <v>67</v>
      </c>
      <c r="I10" s="172" t="s">
        <v>68</v>
      </c>
      <c r="J10" s="172" t="s">
        <v>69</v>
      </c>
      <c r="K10" s="172" t="s">
        <v>70</v>
      </c>
      <c r="L10" s="173" t="s">
        <v>71</v>
      </c>
      <c r="M10" s="172" t="s">
        <v>72</v>
      </c>
      <c r="N10" s="172" t="s">
        <v>73</v>
      </c>
      <c r="O10" s="37"/>
    </row>
    <row r="11" spans="1:15" ht="76.5">
      <c r="A11" s="216" t="s">
        <v>234</v>
      </c>
      <c r="B11" s="212" t="s">
        <v>232</v>
      </c>
      <c r="C11" s="50"/>
      <c r="D11" s="50"/>
      <c r="E11" s="50"/>
      <c r="F11" s="50"/>
      <c r="G11" s="214">
        <f>COUNT(G14:G378)</f>
        <v>365</v>
      </c>
      <c r="H11" s="214">
        <f>COUNT(H14:H378)</f>
        <v>365</v>
      </c>
      <c r="I11" s="214">
        <f>COUNT(I14:I379)</f>
        <v>366</v>
      </c>
      <c r="J11" s="214">
        <f>COUNT(J14:J378)</f>
        <v>365</v>
      </c>
      <c r="K11" s="214">
        <f>COUNT(K14:K378)</f>
        <v>365</v>
      </c>
      <c r="L11" s="214">
        <f>COUNT(L14:L378)</f>
        <v>365</v>
      </c>
      <c r="M11" s="214">
        <f>COUNT(M14:M379)</f>
        <v>366</v>
      </c>
      <c r="N11" s="214">
        <f>COUNT(N14:N378)</f>
        <v>365</v>
      </c>
      <c r="O11" s="37"/>
    </row>
    <row r="12" spans="1:15" ht="114.75">
      <c r="A12" s="217" t="s">
        <v>229</v>
      </c>
      <c r="B12" s="218" t="s">
        <v>233</v>
      </c>
      <c r="C12" s="51"/>
      <c r="D12" s="51"/>
      <c r="E12" s="51"/>
      <c r="F12" s="51"/>
      <c r="G12" s="215">
        <f t="shared" ref="G12:N12" si="0">SUM(G14:G379)</f>
        <v>21034.949999999983</v>
      </c>
      <c r="H12" s="215">
        <f t="shared" si="0"/>
        <v>21034.949999999983</v>
      </c>
      <c r="I12" s="215">
        <f t="shared" si="0"/>
        <v>21092.579999999984</v>
      </c>
      <c r="J12" s="215">
        <f t="shared" si="0"/>
        <v>21034.949999999983</v>
      </c>
      <c r="K12" s="215">
        <f t="shared" si="0"/>
        <v>21034.949999999983</v>
      </c>
      <c r="L12" s="215">
        <f t="shared" si="0"/>
        <v>21034.949999999983</v>
      </c>
      <c r="M12" s="215">
        <f t="shared" si="0"/>
        <v>21092.579999999984</v>
      </c>
      <c r="N12" s="215">
        <f t="shared" si="0"/>
        <v>21034.949999999983</v>
      </c>
      <c r="O12" s="37"/>
    </row>
    <row r="13" spans="1:15" ht="14.25">
      <c r="A13" s="37"/>
      <c r="B13" s="219" t="s">
        <v>230</v>
      </c>
      <c r="C13" s="155"/>
      <c r="D13" s="155"/>
      <c r="E13" s="155"/>
      <c r="F13" s="155"/>
      <c r="G13" s="156"/>
      <c r="H13" s="156"/>
      <c r="I13" s="156"/>
      <c r="J13" s="156"/>
      <c r="K13" s="156"/>
      <c r="L13" s="157"/>
      <c r="M13" s="200"/>
      <c r="N13" s="200"/>
      <c r="O13" s="200"/>
    </row>
    <row r="14" spans="1:15">
      <c r="A14" s="37"/>
      <c r="B14" s="209">
        <v>1</v>
      </c>
      <c r="C14" s="209"/>
      <c r="D14" s="209"/>
      <c r="E14" s="209"/>
      <c r="F14" s="209"/>
      <c r="G14" s="210">
        <v>57.63</v>
      </c>
      <c r="H14" s="210">
        <v>57.63</v>
      </c>
      <c r="I14" s="210">
        <v>57.63</v>
      </c>
      <c r="J14" s="210">
        <v>57.63</v>
      </c>
      <c r="K14" s="210">
        <v>57.63</v>
      </c>
      <c r="L14" s="210">
        <v>57.63</v>
      </c>
      <c r="M14" s="210">
        <v>57.63</v>
      </c>
      <c r="N14" s="210">
        <v>57.63</v>
      </c>
      <c r="O14" s="211" t="s">
        <v>615</v>
      </c>
    </row>
    <row r="15" spans="1:15">
      <c r="A15" s="37"/>
      <c r="B15" s="212">
        <v>2</v>
      </c>
      <c r="C15" s="212"/>
      <c r="D15" s="212"/>
      <c r="E15" s="212"/>
      <c r="F15" s="212"/>
      <c r="G15" s="210">
        <v>57.63</v>
      </c>
      <c r="H15" s="210">
        <v>57.63</v>
      </c>
      <c r="I15" s="210">
        <v>57.63</v>
      </c>
      <c r="J15" s="210">
        <v>57.63</v>
      </c>
      <c r="K15" s="210">
        <v>57.63</v>
      </c>
      <c r="L15" s="210">
        <v>57.63</v>
      </c>
      <c r="M15" s="210">
        <v>57.63</v>
      </c>
      <c r="N15" s="210">
        <v>57.63</v>
      </c>
      <c r="O15" s="211" t="s">
        <v>615</v>
      </c>
    </row>
    <row r="16" spans="1:15">
      <c r="A16" s="37"/>
      <c r="B16" s="209">
        <v>3</v>
      </c>
      <c r="C16" s="209"/>
      <c r="D16" s="209"/>
      <c r="E16" s="209"/>
      <c r="F16" s="209"/>
      <c r="G16" s="210">
        <v>57.63</v>
      </c>
      <c r="H16" s="210">
        <v>57.63</v>
      </c>
      <c r="I16" s="210">
        <v>57.63</v>
      </c>
      <c r="J16" s="210">
        <v>57.63</v>
      </c>
      <c r="K16" s="210">
        <v>57.63</v>
      </c>
      <c r="L16" s="210">
        <v>57.63</v>
      </c>
      <c r="M16" s="210">
        <v>57.63</v>
      </c>
      <c r="N16" s="210">
        <v>57.63</v>
      </c>
      <c r="O16" s="211" t="s">
        <v>615</v>
      </c>
    </row>
    <row r="17" spans="1:15">
      <c r="A17" s="37"/>
      <c r="B17" s="212">
        <v>4</v>
      </c>
      <c r="C17" s="212"/>
      <c r="D17" s="212"/>
      <c r="E17" s="212"/>
      <c r="F17" s="212"/>
      <c r="G17" s="210">
        <v>57.63</v>
      </c>
      <c r="H17" s="210">
        <v>57.63</v>
      </c>
      <c r="I17" s="210">
        <v>57.63</v>
      </c>
      <c r="J17" s="210">
        <v>57.63</v>
      </c>
      <c r="K17" s="210">
        <v>57.63</v>
      </c>
      <c r="L17" s="210">
        <v>57.63</v>
      </c>
      <c r="M17" s="210">
        <v>57.63</v>
      </c>
      <c r="N17" s="210">
        <v>57.63</v>
      </c>
      <c r="O17" s="211" t="s">
        <v>615</v>
      </c>
    </row>
    <row r="18" spans="1:15">
      <c r="A18" s="37"/>
      <c r="B18" s="212">
        <v>5</v>
      </c>
      <c r="C18" s="212"/>
      <c r="D18" s="212"/>
      <c r="E18" s="212"/>
      <c r="F18" s="212"/>
      <c r="G18" s="210">
        <v>57.63</v>
      </c>
      <c r="H18" s="210">
        <v>57.63</v>
      </c>
      <c r="I18" s="210">
        <v>57.63</v>
      </c>
      <c r="J18" s="210">
        <v>57.63</v>
      </c>
      <c r="K18" s="210">
        <v>57.63</v>
      </c>
      <c r="L18" s="210">
        <v>57.63</v>
      </c>
      <c r="M18" s="210">
        <v>57.63</v>
      </c>
      <c r="N18" s="210">
        <v>57.63</v>
      </c>
      <c r="O18" s="211" t="s">
        <v>615</v>
      </c>
    </row>
    <row r="19" spans="1:15">
      <c r="A19" s="37"/>
      <c r="B19" s="212">
        <v>6</v>
      </c>
      <c r="C19" s="212"/>
      <c r="D19" s="212"/>
      <c r="E19" s="212"/>
      <c r="F19" s="212"/>
      <c r="G19" s="210">
        <v>57.63</v>
      </c>
      <c r="H19" s="210">
        <v>57.63</v>
      </c>
      <c r="I19" s="210">
        <v>57.63</v>
      </c>
      <c r="J19" s="210">
        <v>57.63</v>
      </c>
      <c r="K19" s="210">
        <v>57.63</v>
      </c>
      <c r="L19" s="210">
        <v>57.63</v>
      </c>
      <c r="M19" s="210">
        <v>57.63</v>
      </c>
      <c r="N19" s="210">
        <v>57.63</v>
      </c>
      <c r="O19" s="211" t="s">
        <v>615</v>
      </c>
    </row>
    <row r="20" spans="1:15">
      <c r="A20" s="37"/>
      <c r="B20" s="212">
        <v>7</v>
      </c>
      <c r="C20" s="212"/>
      <c r="D20" s="212"/>
      <c r="E20" s="212"/>
      <c r="F20" s="212"/>
      <c r="G20" s="210">
        <v>57.63</v>
      </c>
      <c r="H20" s="210">
        <v>57.63</v>
      </c>
      <c r="I20" s="210">
        <v>57.63</v>
      </c>
      <c r="J20" s="210">
        <v>57.63</v>
      </c>
      <c r="K20" s="210">
        <v>57.63</v>
      </c>
      <c r="L20" s="210">
        <v>57.63</v>
      </c>
      <c r="M20" s="210">
        <v>57.63</v>
      </c>
      <c r="N20" s="210">
        <v>57.63</v>
      </c>
      <c r="O20" s="211" t="s">
        <v>615</v>
      </c>
    </row>
    <row r="21" spans="1:15">
      <c r="A21" s="37"/>
      <c r="B21" s="212">
        <v>8</v>
      </c>
      <c r="C21" s="212"/>
      <c r="D21" s="212"/>
      <c r="E21" s="212"/>
      <c r="F21" s="212"/>
      <c r="G21" s="210">
        <v>57.63</v>
      </c>
      <c r="H21" s="210">
        <v>57.63</v>
      </c>
      <c r="I21" s="210">
        <v>57.63</v>
      </c>
      <c r="J21" s="210">
        <v>57.63</v>
      </c>
      <c r="K21" s="210">
        <v>57.63</v>
      </c>
      <c r="L21" s="210">
        <v>57.63</v>
      </c>
      <c r="M21" s="210">
        <v>57.63</v>
      </c>
      <c r="N21" s="210">
        <v>57.63</v>
      </c>
      <c r="O21" s="211" t="s">
        <v>615</v>
      </c>
    </row>
    <row r="22" spans="1:15">
      <c r="A22" s="37"/>
      <c r="B22" s="209">
        <v>9</v>
      </c>
      <c r="C22" s="209"/>
      <c r="D22" s="209"/>
      <c r="E22" s="209"/>
      <c r="F22" s="209"/>
      <c r="G22" s="210">
        <v>57.63</v>
      </c>
      <c r="H22" s="210">
        <v>57.63</v>
      </c>
      <c r="I22" s="210">
        <v>57.63</v>
      </c>
      <c r="J22" s="210">
        <v>57.63</v>
      </c>
      <c r="K22" s="210">
        <v>57.63</v>
      </c>
      <c r="L22" s="210">
        <v>57.63</v>
      </c>
      <c r="M22" s="210">
        <v>57.63</v>
      </c>
      <c r="N22" s="210">
        <v>57.63</v>
      </c>
      <c r="O22" s="211" t="s">
        <v>615</v>
      </c>
    </row>
    <row r="23" spans="1:15">
      <c r="A23" s="37"/>
      <c r="B23" s="212">
        <v>10</v>
      </c>
      <c r="C23" s="212"/>
      <c r="D23" s="212"/>
      <c r="E23" s="212"/>
      <c r="F23" s="212"/>
      <c r="G23" s="210">
        <v>57.63</v>
      </c>
      <c r="H23" s="210">
        <v>57.63</v>
      </c>
      <c r="I23" s="210">
        <v>57.63</v>
      </c>
      <c r="J23" s="210">
        <v>57.63</v>
      </c>
      <c r="K23" s="210">
        <v>57.63</v>
      </c>
      <c r="L23" s="210">
        <v>57.63</v>
      </c>
      <c r="M23" s="210">
        <v>57.63</v>
      </c>
      <c r="N23" s="210">
        <v>57.63</v>
      </c>
      <c r="O23" s="211" t="s">
        <v>615</v>
      </c>
    </row>
    <row r="24" spans="1:15">
      <c r="A24" s="37"/>
      <c r="B24" s="209">
        <v>11</v>
      </c>
      <c r="C24" s="209"/>
      <c r="D24" s="209"/>
      <c r="E24" s="209"/>
      <c r="F24" s="209"/>
      <c r="G24" s="210">
        <v>57.63</v>
      </c>
      <c r="H24" s="210">
        <v>57.63</v>
      </c>
      <c r="I24" s="210">
        <v>57.63</v>
      </c>
      <c r="J24" s="210">
        <v>57.63</v>
      </c>
      <c r="K24" s="210">
        <v>57.63</v>
      </c>
      <c r="L24" s="210">
        <v>57.63</v>
      </c>
      <c r="M24" s="210">
        <v>57.63</v>
      </c>
      <c r="N24" s="210">
        <v>57.63</v>
      </c>
      <c r="O24" s="211" t="s">
        <v>615</v>
      </c>
    </row>
    <row r="25" spans="1:15">
      <c r="A25" s="37"/>
      <c r="B25" s="212">
        <v>12</v>
      </c>
      <c r="C25" s="212"/>
      <c r="D25" s="212"/>
      <c r="E25" s="212"/>
      <c r="F25" s="212"/>
      <c r="G25" s="210">
        <v>57.63</v>
      </c>
      <c r="H25" s="210">
        <v>57.63</v>
      </c>
      <c r="I25" s="210">
        <v>57.63</v>
      </c>
      <c r="J25" s="210">
        <v>57.63</v>
      </c>
      <c r="K25" s="210">
        <v>57.63</v>
      </c>
      <c r="L25" s="210">
        <v>57.63</v>
      </c>
      <c r="M25" s="210">
        <v>57.63</v>
      </c>
      <c r="N25" s="210">
        <v>57.63</v>
      </c>
      <c r="O25" s="211" t="s">
        <v>615</v>
      </c>
    </row>
    <row r="26" spans="1:15">
      <c r="A26" s="37"/>
      <c r="B26" s="212">
        <v>13</v>
      </c>
      <c r="C26" s="212"/>
      <c r="D26" s="212"/>
      <c r="E26" s="212"/>
      <c r="F26" s="212"/>
      <c r="G26" s="210">
        <v>57.63</v>
      </c>
      <c r="H26" s="210">
        <v>57.63</v>
      </c>
      <c r="I26" s="210">
        <v>57.63</v>
      </c>
      <c r="J26" s="210">
        <v>57.63</v>
      </c>
      <c r="K26" s="210">
        <v>57.63</v>
      </c>
      <c r="L26" s="210">
        <v>57.63</v>
      </c>
      <c r="M26" s="210">
        <v>57.63</v>
      </c>
      <c r="N26" s="210">
        <v>57.63</v>
      </c>
      <c r="O26" s="211" t="s">
        <v>615</v>
      </c>
    </row>
    <row r="27" spans="1:15">
      <c r="A27" s="37"/>
      <c r="B27" s="212">
        <v>14</v>
      </c>
      <c r="C27" s="212"/>
      <c r="D27" s="212"/>
      <c r="E27" s="212"/>
      <c r="F27" s="212"/>
      <c r="G27" s="210">
        <v>57.63</v>
      </c>
      <c r="H27" s="210">
        <v>57.63</v>
      </c>
      <c r="I27" s="210">
        <v>57.63</v>
      </c>
      <c r="J27" s="210">
        <v>57.63</v>
      </c>
      <c r="K27" s="210">
        <v>57.63</v>
      </c>
      <c r="L27" s="210">
        <v>57.63</v>
      </c>
      <c r="M27" s="210">
        <v>57.63</v>
      </c>
      <c r="N27" s="210">
        <v>57.63</v>
      </c>
      <c r="O27" s="211" t="s">
        <v>615</v>
      </c>
    </row>
    <row r="28" spans="1:15">
      <c r="A28" s="37"/>
      <c r="B28" s="212">
        <v>15</v>
      </c>
      <c r="C28" s="212"/>
      <c r="D28" s="212"/>
      <c r="E28" s="212"/>
      <c r="F28" s="212"/>
      <c r="G28" s="210">
        <v>57.63</v>
      </c>
      <c r="H28" s="210">
        <v>57.63</v>
      </c>
      <c r="I28" s="210">
        <v>57.63</v>
      </c>
      <c r="J28" s="210">
        <v>57.63</v>
      </c>
      <c r="K28" s="210">
        <v>57.63</v>
      </c>
      <c r="L28" s="210">
        <v>57.63</v>
      </c>
      <c r="M28" s="210">
        <v>57.63</v>
      </c>
      <c r="N28" s="210">
        <v>57.63</v>
      </c>
      <c r="O28" s="211" t="s">
        <v>615</v>
      </c>
    </row>
    <row r="29" spans="1:15">
      <c r="A29" s="37"/>
      <c r="B29" s="212">
        <v>16</v>
      </c>
      <c r="C29" s="212"/>
      <c r="D29" s="212"/>
      <c r="E29" s="212"/>
      <c r="F29" s="212"/>
      <c r="G29" s="210">
        <v>57.63</v>
      </c>
      <c r="H29" s="210">
        <v>57.63</v>
      </c>
      <c r="I29" s="210">
        <v>57.63</v>
      </c>
      <c r="J29" s="210">
        <v>57.63</v>
      </c>
      <c r="K29" s="210">
        <v>57.63</v>
      </c>
      <c r="L29" s="210">
        <v>57.63</v>
      </c>
      <c r="M29" s="210">
        <v>57.63</v>
      </c>
      <c r="N29" s="210">
        <v>57.63</v>
      </c>
      <c r="O29" s="211" t="s">
        <v>615</v>
      </c>
    </row>
    <row r="30" spans="1:15">
      <c r="A30" s="37"/>
      <c r="B30" s="209">
        <v>17</v>
      </c>
      <c r="C30" s="209"/>
      <c r="D30" s="209"/>
      <c r="E30" s="209"/>
      <c r="F30" s="209"/>
      <c r="G30" s="210">
        <v>57.63</v>
      </c>
      <c r="H30" s="210">
        <v>57.63</v>
      </c>
      <c r="I30" s="210">
        <v>57.63</v>
      </c>
      <c r="J30" s="210">
        <v>57.63</v>
      </c>
      <c r="K30" s="210">
        <v>57.63</v>
      </c>
      <c r="L30" s="210">
        <v>57.63</v>
      </c>
      <c r="M30" s="210">
        <v>57.63</v>
      </c>
      <c r="N30" s="210">
        <v>57.63</v>
      </c>
      <c r="O30" s="211" t="s">
        <v>615</v>
      </c>
    </row>
    <row r="31" spans="1:15">
      <c r="A31" s="37"/>
      <c r="B31" s="212">
        <v>18</v>
      </c>
      <c r="C31" s="212"/>
      <c r="D31" s="212"/>
      <c r="E31" s="212"/>
      <c r="F31" s="212"/>
      <c r="G31" s="210">
        <v>57.63</v>
      </c>
      <c r="H31" s="210">
        <v>57.63</v>
      </c>
      <c r="I31" s="210">
        <v>57.63</v>
      </c>
      <c r="J31" s="210">
        <v>57.63</v>
      </c>
      <c r="K31" s="210">
        <v>57.63</v>
      </c>
      <c r="L31" s="210">
        <v>57.63</v>
      </c>
      <c r="M31" s="210">
        <v>57.63</v>
      </c>
      <c r="N31" s="210">
        <v>57.63</v>
      </c>
      <c r="O31" s="211" t="s">
        <v>615</v>
      </c>
    </row>
    <row r="32" spans="1:15">
      <c r="A32" s="37"/>
      <c r="B32" s="209">
        <v>19</v>
      </c>
      <c r="C32" s="209"/>
      <c r="D32" s="209"/>
      <c r="E32" s="209"/>
      <c r="F32" s="209"/>
      <c r="G32" s="210">
        <v>57.63</v>
      </c>
      <c r="H32" s="210">
        <v>57.63</v>
      </c>
      <c r="I32" s="210">
        <v>57.63</v>
      </c>
      <c r="J32" s="210">
        <v>57.63</v>
      </c>
      <c r="K32" s="210">
        <v>57.63</v>
      </c>
      <c r="L32" s="210">
        <v>57.63</v>
      </c>
      <c r="M32" s="210">
        <v>57.63</v>
      </c>
      <c r="N32" s="210">
        <v>57.63</v>
      </c>
      <c r="O32" s="211" t="s">
        <v>615</v>
      </c>
    </row>
    <row r="33" spans="1:15">
      <c r="A33" s="37"/>
      <c r="B33" s="212">
        <v>20</v>
      </c>
      <c r="C33" s="212"/>
      <c r="D33" s="212"/>
      <c r="E33" s="212"/>
      <c r="F33" s="212"/>
      <c r="G33" s="210">
        <v>57.63</v>
      </c>
      <c r="H33" s="210">
        <v>57.63</v>
      </c>
      <c r="I33" s="210">
        <v>57.63</v>
      </c>
      <c r="J33" s="210">
        <v>57.63</v>
      </c>
      <c r="K33" s="210">
        <v>57.63</v>
      </c>
      <c r="L33" s="210">
        <v>57.63</v>
      </c>
      <c r="M33" s="210">
        <v>57.63</v>
      </c>
      <c r="N33" s="210">
        <v>57.63</v>
      </c>
      <c r="O33" s="211" t="s">
        <v>615</v>
      </c>
    </row>
    <row r="34" spans="1:15">
      <c r="A34" s="37"/>
      <c r="B34" s="212">
        <v>21</v>
      </c>
      <c r="C34" s="212"/>
      <c r="D34" s="212"/>
      <c r="E34" s="212"/>
      <c r="F34" s="212"/>
      <c r="G34" s="210">
        <v>57.63</v>
      </c>
      <c r="H34" s="210">
        <v>57.63</v>
      </c>
      <c r="I34" s="210">
        <v>57.63</v>
      </c>
      <c r="J34" s="210">
        <v>57.63</v>
      </c>
      <c r="K34" s="210">
        <v>57.63</v>
      </c>
      <c r="L34" s="210">
        <v>57.63</v>
      </c>
      <c r="M34" s="210">
        <v>57.63</v>
      </c>
      <c r="N34" s="210">
        <v>57.63</v>
      </c>
      <c r="O34" s="211" t="s">
        <v>615</v>
      </c>
    </row>
    <row r="35" spans="1:15">
      <c r="A35" s="37"/>
      <c r="B35" s="212">
        <v>22</v>
      </c>
      <c r="C35" s="212"/>
      <c r="D35" s="212"/>
      <c r="E35" s="212"/>
      <c r="F35" s="212"/>
      <c r="G35" s="210">
        <v>57.63</v>
      </c>
      <c r="H35" s="210">
        <v>57.63</v>
      </c>
      <c r="I35" s="210">
        <v>57.63</v>
      </c>
      <c r="J35" s="210">
        <v>57.63</v>
      </c>
      <c r="K35" s="210">
        <v>57.63</v>
      </c>
      <c r="L35" s="210">
        <v>57.63</v>
      </c>
      <c r="M35" s="210">
        <v>57.63</v>
      </c>
      <c r="N35" s="210">
        <v>57.63</v>
      </c>
      <c r="O35" s="211" t="s">
        <v>615</v>
      </c>
    </row>
    <row r="36" spans="1:15">
      <c r="A36" s="37"/>
      <c r="B36" s="212">
        <v>23</v>
      </c>
      <c r="C36" s="212"/>
      <c r="D36" s="212"/>
      <c r="E36" s="212"/>
      <c r="F36" s="212"/>
      <c r="G36" s="210">
        <v>57.63</v>
      </c>
      <c r="H36" s="210">
        <v>57.63</v>
      </c>
      <c r="I36" s="210">
        <v>57.63</v>
      </c>
      <c r="J36" s="210">
        <v>57.63</v>
      </c>
      <c r="K36" s="210">
        <v>57.63</v>
      </c>
      <c r="L36" s="210">
        <v>57.63</v>
      </c>
      <c r="M36" s="210">
        <v>57.63</v>
      </c>
      <c r="N36" s="210">
        <v>57.63</v>
      </c>
      <c r="O36" s="211" t="s">
        <v>615</v>
      </c>
    </row>
    <row r="37" spans="1:15">
      <c r="A37" s="37"/>
      <c r="B37" s="212">
        <v>24</v>
      </c>
      <c r="C37" s="212"/>
      <c r="D37" s="212"/>
      <c r="E37" s="212"/>
      <c r="F37" s="212"/>
      <c r="G37" s="210">
        <v>57.63</v>
      </c>
      <c r="H37" s="210">
        <v>57.63</v>
      </c>
      <c r="I37" s="210">
        <v>57.63</v>
      </c>
      <c r="J37" s="210">
        <v>57.63</v>
      </c>
      <c r="K37" s="210">
        <v>57.63</v>
      </c>
      <c r="L37" s="210">
        <v>57.63</v>
      </c>
      <c r="M37" s="210">
        <v>57.63</v>
      </c>
      <c r="N37" s="210">
        <v>57.63</v>
      </c>
      <c r="O37" s="211" t="s">
        <v>615</v>
      </c>
    </row>
    <row r="38" spans="1:15">
      <c r="A38" s="37"/>
      <c r="B38" s="209">
        <v>25</v>
      </c>
      <c r="C38" s="209"/>
      <c r="D38" s="209"/>
      <c r="E38" s="209"/>
      <c r="F38" s="209"/>
      <c r="G38" s="210">
        <v>57.63</v>
      </c>
      <c r="H38" s="210">
        <v>57.63</v>
      </c>
      <c r="I38" s="210">
        <v>57.63</v>
      </c>
      <c r="J38" s="210">
        <v>57.63</v>
      </c>
      <c r="K38" s="210">
        <v>57.63</v>
      </c>
      <c r="L38" s="210">
        <v>57.63</v>
      </c>
      <c r="M38" s="210">
        <v>57.63</v>
      </c>
      <c r="N38" s="210">
        <v>57.63</v>
      </c>
      <c r="O38" s="211" t="s">
        <v>615</v>
      </c>
    </row>
    <row r="39" spans="1:15">
      <c r="A39" s="37"/>
      <c r="B39" s="212">
        <v>26</v>
      </c>
      <c r="C39" s="212"/>
      <c r="D39" s="212"/>
      <c r="E39" s="212"/>
      <c r="F39" s="212"/>
      <c r="G39" s="210">
        <v>57.63</v>
      </c>
      <c r="H39" s="210">
        <v>57.63</v>
      </c>
      <c r="I39" s="210">
        <v>57.63</v>
      </c>
      <c r="J39" s="210">
        <v>57.63</v>
      </c>
      <c r="K39" s="210">
        <v>57.63</v>
      </c>
      <c r="L39" s="210">
        <v>57.63</v>
      </c>
      <c r="M39" s="210">
        <v>57.63</v>
      </c>
      <c r="N39" s="210">
        <v>57.63</v>
      </c>
      <c r="O39" s="211" t="s">
        <v>615</v>
      </c>
    </row>
    <row r="40" spans="1:15">
      <c r="A40" s="37"/>
      <c r="B40" s="209">
        <v>27</v>
      </c>
      <c r="C40" s="209"/>
      <c r="D40" s="209"/>
      <c r="E40" s="209"/>
      <c r="F40" s="209"/>
      <c r="G40" s="210">
        <v>57.63</v>
      </c>
      <c r="H40" s="210">
        <v>57.63</v>
      </c>
      <c r="I40" s="210">
        <v>57.63</v>
      </c>
      <c r="J40" s="210">
        <v>57.63</v>
      </c>
      <c r="K40" s="210">
        <v>57.63</v>
      </c>
      <c r="L40" s="210">
        <v>57.63</v>
      </c>
      <c r="M40" s="210">
        <v>57.63</v>
      </c>
      <c r="N40" s="210">
        <v>57.63</v>
      </c>
      <c r="O40" s="211" t="s">
        <v>615</v>
      </c>
    </row>
    <row r="41" spans="1:15">
      <c r="A41" s="37"/>
      <c r="B41" s="212">
        <v>28</v>
      </c>
      <c r="C41" s="212"/>
      <c r="D41" s="212"/>
      <c r="E41" s="212"/>
      <c r="F41" s="212"/>
      <c r="G41" s="210">
        <v>57.63</v>
      </c>
      <c r="H41" s="210">
        <v>57.63</v>
      </c>
      <c r="I41" s="210">
        <v>57.63</v>
      </c>
      <c r="J41" s="210">
        <v>57.63</v>
      </c>
      <c r="K41" s="210">
        <v>57.63</v>
      </c>
      <c r="L41" s="210">
        <v>57.63</v>
      </c>
      <c r="M41" s="210">
        <v>57.63</v>
      </c>
      <c r="N41" s="210">
        <v>57.63</v>
      </c>
      <c r="O41" s="211" t="s">
        <v>615</v>
      </c>
    </row>
    <row r="42" spans="1:15">
      <c r="A42" s="37"/>
      <c r="B42" s="212">
        <v>29</v>
      </c>
      <c r="C42" s="212"/>
      <c r="D42" s="212"/>
      <c r="E42" s="212"/>
      <c r="F42" s="212"/>
      <c r="G42" s="210">
        <v>57.63</v>
      </c>
      <c r="H42" s="210">
        <v>57.63</v>
      </c>
      <c r="I42" s="210">
        <v>57.63</v>
      </c>
      <c r="J42" s="210">
        <v>57.63</v>
      </c>
      <c r="K42" s="210">
        <v>57.63</v>
      </c>
      <c r="L42" s="210">
        <v>57.63</v>
      </c>
      <c r="M42" s="210">
        <v>57.63</v>
      </c>
      <c r="N42" s="210">
        <v>57.63</v>
      </c>
      <c r="O42" s="211" t="s">
        <v>615</v>
      </c>
    </row>
    <row r="43" spans="1:15">
      <c r="A43" s="37"/>
      <c r="B43" s="212">
        <v>30</v>
      </c>
      <c r="C43" s="212"/>
      <c r="D43" s="212"/>
      <c r="E43" s="212"/>
      <c r="F43" s="212"/>
      <c r="G43" s="210">
        <v>57.63</v>
      </c>
      <c r="H43" s="210">
        <v>57.63</v>
      </c>
      <c r="I43" s="210">
        <v>57.63</v>
      </c>
      <c r="J43" s="210">
        <v>57.63</v>
      </c>
      <c r="K43" s="210">
        <v>57.63</v>
      </c>
      <c r="L43" s="210">
        <v>57.63</v>
      </c>
      <c r="M43" s="210">
        <v>57.63</v>
      </c>
      <c r="N43" s="210">
        <v>57.63</v>
      </c>
      <c r="O43" s="211" t="s">
        <v>615</v>
      </c>
    </row>
    <row r="44" spans="1:15">
      <c r="A44" s="37"/>
      <c r="B44" s="212">
        <v>31</v>
      </c>
      <c r="C44" s="212"/>
      <c r="D44" s="212"/>
      <c r="E44" s="212"/>
      <c r="F44" s="212"/>
      <c r="G44" s="210">
        <v>57.63</v>
      </c>
      <c r="H44" s="210">
        <v>57.63</v>
      </c>
      <c r="I44" s="210">
        <v>57.63</v>
      </c>
      <c r="J44" s="210">
        <v>57.63</v>
      </c>
      <c r="K44" s="210">
        <v>57.63</v>
      </c>
      <c r="L44" s="210">
        <v>57.63</v>
      </c>
      <c r="M44" s="210">
        <v>57.63</v>
      </c>
      <c r="N44" s="210">
        <v>57.63</v>
      </c>
      <c r="O44" s="211" t="s">
        <v>615</v>
      </c>
    </row>
    <row r="45" spans="1:15">
      <c r="A45" s="37"/>
      <c r="B45" s="212">
        <v>32</v>
      </c>
      <c r="C45" s="212"/>
      <c r="D45" s="212"/>
      <c r="E45" s="212"/>
      <c r="F45" s="212"/>
      <c r="G45" s="210">
        <v>57.63</v>
      </c>
      <c r="H45" s="210">
        <v>57.63</v>
      </c>
      <c r="I45" s="210">
        <v>57.63</v>
      </c>
      <c r="J45" s="210">
        <v>57.63</v>
      </c>
      <c r="K45" s="210">
        <v>57.63</v>
      </c>
      <c r="L45" s="210">
        <v>57.63</v>
      </c>
      <c r="M45" s="210">
        <v>57.63</v>
      </c>
      <c r="N45" s="210">
        <v>57.63</v>
      </c>
      <c r="O45" s="211" t="s">
        <v>615</v>
      </c>
    </row>
    <row r="46" spans="1:15">
      <c r="A46" s="37"/>
      <c r="B46" s="212">
        <v>33</v>
      </c>
      <c r="C46" s="212"/>
      <c r="D46" s="212"/>
      <c r="E46" s="212"/>
      <c r="F46" s="212"/>
      <c r="G46" s="210">
        <v>57.63</v>
      </c>
      <c r="H46" s="210">
        <v>57.63</v>
      </c>
      <c r="I46" s="210">
        <v>57.63</v>
      </c>
      <c r="J46" s="210">
        <v>57.63</v>
      </c>
      <c r="K46" s="210">
        <v>57.63</v>
      </c>
      <c r="L46" s="210">
        <v>57.63</v>
      </c>
      <c r="M46" s="210">
        <v>57.63</v>
      </c>
      <c r="N46" s="210">
        <v>57.63</v>
      </c>
      <c r="O46" s="211" t="s">
        <v>615</v>
      </c>
    </row>
    <row r="47" spans="1:15">
      <c r="A47" s="37"/>
      <c r="B47" s="212">
        <v>34</v>
      </c>
      <c r="C47" s="212"/>
      <c r="D47" s="212"/>
      <c r="E47" s="212"/>
      <c r="F47" s="212"/>
      <c r="G47" s="210">
        <v>57.63</v>
      </c>
      <c r="H47" s="210">
        <v>57.63</v>
      </c>
      <c r="I47" s="210">
        <v>57.63</v>
      </c>
      <c r="J47" s="210">
        <v>57.63</v>
      </c>
      <c r="K47" s="210">
        <v>57.63</v>
      </c>
      <c r="L47" s="210">
        <v>57.63</v>
      </c>
      <c r="M47" s="210">
        <v>57.63</v>
      </c>
      <c r="N47" s="210">
        <v>57.63</v>
      </c>
      <c r="O47" s="211" t="s">
        <v>615</v>
      </c>
    </row>
    <row r="48" spans="1:15">
      <c r="A48" s="37"/>
      <c r="B48" s="212">
        <v>35</v>
      </c>
      <c r="C48" s="212"/>
      <c r="D48" s="212"/>
      <c r="E48" s="212"/>
      <c r="F48" s="212"/>
      <c r="G48" s="210">
        <v>57.63</v>
      </c>
      <c r="H48" s="210">
        <v>57.63</v>
      </c>
      <c r="I48" s="210">
        <v>57.63</v>
      </c>
      <c r="J48" s="210">
        <v>57.63</v>
      </c>
      <c r="K48" s="210">
        <v>57.63</v>
      </c>
      <c r="L48" s="210">
        <v>57.63</v>
      </c>
      <c r="M48" s="210">
        <v>57.63</v>
      </c>
      <c r="N48" s="210">
        <v>57.63</v>
      </c>
      <c r="O48" s="211" t="s">
        <v>615</v>
      </c>
    </row>
    <row r="49" spans="1:15">
      <c r="A49" s="37"/>
      <c r="B49" s="212">
        <v>36</v>
      </c>
      <c r="C49" s="212"/>
      <c r="D49" s="212"/>
      <c r="E49" s="212"/>
      <c r="F49" s="212"/>
      <c r="G49" s="210">
        <v>57.63</v>
      </c>
      <c r="H49" s="210">
        <v>57.63</v>
      </c>
      <c r="I49" s="210">
        <v>57.63</v>
      </c>
      <c r="J49" s="210">
        <v>57.63</v>
      </c>
      <c r="K49" s="210">
        <v>57.63</v>
      </c>
      <c r="L49" s="210">
        <v>57.63</v>
      </c>
      <c r="M49" s="210">
        <v>57.63</v>
      </c>
      <c r="N49" s="210">
        <v>57.63</v>
      </c>
      <c r="O49" s="211" t="s">
        <v>615</v>
      </c>
    </row>
    <row r="50" spans="1:15">
      <c r="A50" s="37"/>
      <c r="B50" s="212">
        <v>37</v>
      </c>
      <c r="C50" s="212"/>
      <c r="D50" s="212"/>
      <c r="E50" s="212"/>
      <c r="F50" s="212"/>
      <c r="G50" s="210">
        <v>57.63</v>
      </c>
      <c r="H50" s="210">
        <v>57.63</v>
      </c>
      <c r="I50" s="210">
        <v>57.63</v>
      </c>
      <c r="J50" s="210">
        <v>57.63</v>
      </c>
      <c r="K50" s="210">
        <v>57.63</v>
      </c>
      <c r="L50" s="210">
        <v>57.63</v>
      </c>
      <c r="M50" s="210">
        <v>57.63</v>
      </c>
      <c r="N50" s="210">
        <v>57.63</v>
      </c>
      <c r="O50" s="211" t="s">
        <v>615</v>
      </c>
    </row>
    <row r="51" spans="1:15">
      <c r="A51" s="37"/>
      <c r="B51" s="212">
        <v>38</v>
      </c>
      <c r="C51" s="212"/>
      <c r="D51" s="212"/>
      <c r="E51" s="212"/>
      <c r="F51" s="212"/>
      <c r="G51" s="210">
        <v>57.63</v>
      </c>
      <c r="H51" s="210">
        <v>57.63</v>
      </c>
      <c r="I51" s="210">
        <v>57.63</v>
      </c>
      <c r="J51" s="210">
        <v>57.63</v>
      </c>
      <c r="K51" s="210">
        <v>57.63</v>
      </c>
      <c r="L51" s="210">
        <v>57.63</v>
      </c>
      <c r="M51" s="210">
        <v>57.63</v>
      </c>
      <c r="N51" s="210">
        <v>57.63</v>
      </c>
      <c r="O51" s="211" t="s">
        <v>615</v>
      </c>
    </row>
    <row r="52" spans="1:15">
      <c r="A52" s="37"/>
      <c r="B52" s="212">
        <v>39</v>
      </c>
      <c r="C52" s="212"/>
      <c r="D52" s="212"/>
      <c r="E52" s="212"/>
      <c r="F52" s="212"/>
      <c r="G52" s="210">
        <v>57.63</v>
      </c>
      <c r="H52" s="210">
        <v>57.63</v>
      </c>
      <c r="I52" s="210">
        <v>57.63</v>
      </c>
      <c r="J52" s="210">
        <v>57.63</v>
      </c>
      <c r="K52" s="210">
        <v>57.63</v>
      </c>
      <c r="L52" s="210">
        <v>57.63</v>
      </c>
      <c r="M52" s="210">
        <v>57.63</v>
      </c>
      <c r="N52" s="210">
        <v>57.63</v>
      </c>
      <c r="O52" s="211" t="s">
        <v>615</v>
      </c>
    </row>
    <row r="53" spans="1:15">
      <c r="A53" s="37"/>
      <c r="B53" s="212">
        <v>40</v>
      </c>
      <c r="C53" s="212"/>
      <c r="D53" s="212"/>
      <c r="E53" s="212"/>
      <c r="F53" s="212"/>
      <c r="G53" s="210">
        <v>57.63</v>
      </c>
      <c r="H53" s="210">
        <v>57.63</v>
      </c>
      <c r="I53" s="210">
        <v>57.63</v>
      </c>
      <c r="J53" s="210">
        <v>57.63</v>
      </c>
      <c r="K53" s="210">
        <v>57.63</v>
      </c>
      <c r="L53" s="210">
        <v>57.63</v>
      </c>
      <c r="M53" s="210">
        <v>57.63</v>
      </c>
      <c r="N53" s="210">
        <v>57.63</v>
      </c>
      <c r="O53" s="211" t="s">
        <v>615</v>
      </c>
    </row>
    <row r="54" spans="1:15">
      <c r="A54" s="37"/>
      <c r="B54" s="212">
        <v>41</v>
      </c>
      <c r="C54" s="212"/>
      <c r="D54" s="212"/>
      <c r="E54" s="212"/>
      <c r="F54" s="212"/>
      <c r="G54" s="210">
        <v>57.63</v>
      </c>
      <c r="H54" s="210">
        <v>57.63</v>
      </c>
      <c r="I54" s="210">
        <v>57.63</v>
      </c>
      <c r="J54" s="210">
        <v>57.63</v>
      </c>
      <c r="K54" s="210">
        <v>57.63</v>
      </c>
      <c r="L54" s="210">
        <v>57.63</v>
      </c>
      <c r="M54" s="210">
        <v>57.63</v>
      </c>
      <c r="N54" s="210">
        <v>57.63</v>
      </c>
      <c r="O54" s="211" t="s">
        <v>615</v>
      </c>
    </row>
    <row r="55" spans="1:15">
      <c r="A55" s="37"/>
      <c r="B55" s="212">
        <v>42</v>
      </c>
      <c r="C55" s="212"/>
      <c r="D55" s="212"/>
      <c r="E55" s="212"/>
      <c r="F55" s="212"/>
      <c r="G55" s="210">
        <v>57.63</v>
      </c>
      <c r="H55" s="210">
        <v>57.63</v>
      </c>
      <c r="I55" s="210">
        <v>57.63</v>
      </c>
      <c r="J55" s="210">
        <v>57.63</v>
      </c>
      <c r="K55" s="210">
        <v>57.63</v>
      </c>
      <c r="L55" s="210">
        <v>57.63</v>
      </c>
      <c r="M55" s="210">
        <v>57.63</v>
      </c>
      <c r="N55" s="210">
        <v>57.63</v>
      </c>
      <c r="O55" s="211" t="s">
        <v>615</v>
      </c>
    </row>
    <row r="56" spans="1:15">
      <c r="A56" s="37"/>
      <c r="B56" s="212">
        <v>43</v>
      </c>
      <c r="C56" s="212"/>
      <c r="D56" s="212"/>
      <c r="E56" s="212"/>
      <c r="F56" s="212"/>
      <c r="G56" s="210">
        <v>57.63</v>
      </c>
      <c r="H56" s="210">
        <v>57.63</v>
      </c>
      <c r="I56" s="210">
        <v>57.63</v>
      </c>
      <c r="J56" s="210">
        <v>57.63</v>
      </c>
      <c r="K56" s="210">
        <v>57.63</v>
      </c>
      <c r="L56" s="210">
        <v>57.63</v>
      </c>
      <c r="M56" s="210">
        <v>57.63</v>
      </c>
      <c r="N56" s="210">
        <v>57.63</v>
      </c>
      <c r="O56" s="211" t="s">
        <v>615</v>
      </c>
    </row>
    <row r="57" spans="1:15">
      <c r="A57" s="37"/>
      <c r="B57" s="212">
        <v>44</v>
      </c>
      <c r="C57" s="212"/>
      <c r="D57" s="212"/>
      <c r="E57" s="212"/>
      <c r="F57" s="212"/>
      <c r="G57" s="210">
        <v>57.63</v>
      </c>
      <c r="H57" s="210">
        <v>57.63</v>
      </c>
      <c r="I57" s="210">
        <v>57.63</v>
      </c>
      <c r="J57" s="210">
        <v>57.63</v>
      </c>
      <c r="K57" s="210">
        <v>57.63</v>
      </c>
      <c r="L57" s="210">
        <v>57.63</v>
      </c>
      <c r="M57" s="210">
        <v>57.63</v>
      </c>
      <c r="N57" s="210">
        <v>57.63</v>
      </c>
      <c r="O57" s="211" t="s">
        <v>615</v>
      </c>
    </row>
    <row r="58" spans="1:15">
      <c r="A58" s="37"/>
      <c r="B58" s="212">
        <v>45</v>
      </c>
      <c r="C58" s="212"/>
      <c r="D58" s="212"/>
      <c r="E58" s="212"/>
      <c r="F58" s="212"/>
      <c r="G58" s="210">
        <v>57.63</v>
      </c>
      <c r="H58" s="210">
        <v>57.63</v>
      </c>
      <c r="I58" s="210">
        <v>57.63</v>
      </c>
      <c r="J58" s="210">
        <v>57.63</v>
      </c>
      <c r="K58" s="210">
        <v>57.63</v>
      </c>
      <c r="L58" s="210">
        <v>57.63</v>
      </c>
      <c r="M58" s="210">
        <v>57.63</v>
      </c>
      <c r="N58" s="210">
        <v>57.63</v>
      </c>
      <c r="O58" s="211" t="s">
        <v>615</v>
      </c>
    </row>
    <row r="59" spans="1:15">
      <c r="A59" s="37"/>
      <c r="B59" s="212">
        <v>46</v>
      </c>
      <c r="C59" s="212"/>
      <c r="D59" s="212"/>
      <c r="E59" s="212"/>
      <c r="F59" s="212"/>
      <c r="G59" s="210">
        <v>57.63</v>
      </c>
      <c r="H59" s="210">
        <v>57.63</v>
      </c>
      <c r="I59" s="210">
        <v>57.63</v>
      </c>
      <c r="J59" s="210">
        <v>57.63</v>
      </c>
      <c r="K59" s="210">
        <v>57.63</v>
      </c>
      <c r="L59" s="210">
        <v>57.63</v>
      </c>
      <c r="M59" s="210">
        <v>57.63</v>
      </c>
      <c r="N59" s="210">
        <v>57.63</v>
      </c>
      <c r="O59" s="211" t="s">
        <v>615</v>
      </c>
    </row>
    <row r="60" spans="1:15">
      <c r="A60" s="37"/>
      <c r="B60" s="212">
        <v>47</v>
      </c>
      <c r="C60" s="212"/>
      <c r="D60" s="212"/>
      <c r="E60" s="212"/>
      <c r="F60" s="212"/>
      <c r="G60" s="210">
        <v>57.63</v>
      </c>
      <c r="H60" s="210">
        <v>57.63</v>
      </c>
      <c r="I60" s="210">
        <v>57.63</v>
      </c>
      <c r="J60" s="210">
        <v>57.63</v>
      </c>
      <c r="K60" s="210">
        <v>57.63</v>
      </c>
      <c r="L60" s="210">
        <v>57.63</v>
      </c>
      <c r="M60" s="210">
        <v>57.63</v>
      </c>
      <c r="N60" s="210">
        <v>57.63</v>
      </c>
      <c r="O60" s="211" t="s">
        <v>615</v>
      </c>
    </row>
    <row r="61" spans="1:15">
      <c r="A61" s="37"/>
      <c r="B61" s="212">
        <v>48</v>
      </c>
      <c r="C61" s="212"/>
      <c r="D61" s="212"/>
      <c r="E61" s="212"/>
      <c r="F61" s="212"/>
      <c r="G61" s="210">
        <v>57.63</v>
      </c>
      <c r="H61" s="210">
        <v>57.63</v>
      </c>
      <c r="I61" s="210">
        <v>57.63</v>
      </c>
      <c r="J61" s="210">
        <v>57.63</v>
      </c>
      <c r="K61" s="210">
        <v>57.63</v>
      </c>
      <c r="L61" s="210">
        <v>57.63</v>
      </c>
      <c r="M61" s="210">
        <v>57.63</v>
      </c>
      <c r="N61" s="210">
        <v>57.63</v>
      </c>
      <c r="O61" s="211" t="s">
        <v>615</v>
      </c>
    </row>
    <row r="62" spans="1:15">
      <c r="A62" s="37"/>
      <c r="B62" s="212">
        <v>49</v>
      </c>
      <c r="C62" s="212"/>
      <c r="D62" s="212"/>
      <c r="E62" s="212"/>
      <c r="F62" s="212"/>
      <c r="G62" s="210">
        <v>57.63</v>
      </c>
      <c r="H62" s="210">
        <v>57.63</v>
      </c>
      <c r="I62" s="210">
        <v>57.63</v>
      </c>
      <c r="J62" s="210">
        <v>57.63</v>
      </c>
      <c r="K62" s="210">
        <v>57.63</v>
      </c>
      <c r="L62" s="210">
        <v>57.63</v>
      </c>
      <c r="M62" s="210">
        <v>57.63</v>
      </c>
      <c r="N62" s="210">
        <v>57.63</v>
      </c>
      <c r="O62" s="211" t="s">
        <v>615</v>
      </c>
    </row>
    <row r="63" spans="1:15">
      <c r="A63" s="37"/>
      <c r="B63" s="212">
        <v>50</v>
      </c>
      <c r="C63" s="212"/>
      <c r="D63" s="212"/>
      <c r="E63" s="212"/>
      <c r="F63" s="212"/>
      <c r="G63" s="210">
        <v>57.63</v>
      </c>
      <c r="H63" s="210">
        <v>57.63</v>
      </c>
      <c r="I63" s="210">
        <v>57.63</v>
      </c>
      <c r="J63" s="210">
        <v>57.63</v>
      </c>
      <c r="K63" s="210">
        <v>57.63</v>
      </c>
      <c r="L63" s="210">
        <v>57.63</v>
      </c>
      <c r="M63" s="210">
        <v>57.63</v>
      </c>
      <c r="N63" s="210">
        <v>57.63</v>
      </c>
      <c r="O63" s="211" t="s">
        <v>615</v>
      </c>
    </row>
    <row r="64" spans="1:15">
      <c r="A64" s="37"/>
      <c r="B64" s="212">
        <v>51</v>
      </c>
      <c r="C64" s="212"/>
      <c r="D64" s="212"/>
      <c r="E64" s="212"/>
      <c r="F64" s="212"/>
      <c r="G64" s="210">
        <v>57.63</v>
      </c>
      <c r="H64" s="210">
        <v>57.63</v>
      </c>
      <c r="I64" s="210">
        <v>57.63</v>
      </c>
      <c r="J64" s="210">
        <v>57.63</v>
      </c>
      <c r="K64" s="210">
        <v>57.63</v>
      </c>
      <c r="L64" s="210">
        <v>57.63</v>
      </c>
      <c r="M64" s="210">
        <v>57.63</v>
      </c>
      <c r="N64" s="210">
        <v>57.63</v>
      </c>
      <c r="O64" s="211" t="s">
        <v>615</v>
      </c>
    </row>
    <row r="65" spans="1:15">
      <c r="A65" s="37"/>
      <c r="B65" s="212">
        <v>52</v>
      </c>
      <c r="C65" s="212"/>
      <c r="D65" s="212"/>
      <c r="E65" s="212"/>
      <c r="F65" s="212"/>
      <c r="G65" s="210">
        <v>57.63</v>
      </c>
      <c r="H65" s="210">
        <v>57.63</v>
      </c>
      <c r="I65" s="210">
        <v>57.63</v>
      </c>
      <c r="J65" s="210">
        <v>57.63</v>
      </c>
      <c r="K65" s="210">
        <v>57.63</v>
      </c>
      <c r="L65" s="210">
        <v>57.63</v>
      </c>
      <c r="M65" s="210">
        <v>57.63</v>
      </c>
      <c r="N65" s="210">
        <v>57.63</v>
      </c>
      <c r="O65" s="211" t="s">
        <v>615</v>
      </c>
    </row>
    <row r="66" spans="1:15">
      <c r="A66" s="37"/>
      <c r="B66" s="212">
        <v>53</v>
      </c>
      <c r="C66" s="212"/>
      <c r="D66" s="212"/>
      <c r="E66" s="212"/>
      <c r="F66" s="212"/>
      <c r="G66" s="210">
        <v>57.63</v>
      </c>
      <c r="H66" s="210">
        <v>57.63</v>
      </c>
      <c r="I66" s="210">
        <v>57.63</v>
      </c>
      <c r="J66" s="210">
        <v>57.63</v>
      </c>
      <c r="K66" s="210">
        <v>57.63</v>
      </c>
      <c r="L66" s="210">
        <v>57.63</v>
      </c>
      <c r="M66" s="210">
        <v>57.63</v>
      </c>
      <c r="N66" s="210">
        <v>57.63</v>
      </c>
      <c r="O66" s="211" t="s">
        <v>615</v>
      </c>
    </row>
    <row r="67" spans="1:15">
      <c r="A67" s="37"/>
      <c r="B67" s="212">
        <v>54</v>
      </c>
      <c r="C67" s="212"/>
      <c r="D67" s="212"/>
      <c r="E67" s="212"/>
      <c r="F67" s="212"/>
      <c r="G67" s="210">
        <v>57.63</v>
      </c>
      <c r="H67" s="210">
        <v>57.63</v>
      </c>
      <c r="I67" s="210">
        <v>57.63</v>
      </c>
      <c r="J67" s="210">
        <v>57.63</v>
      </c>
      <c r="K67" s="210">
        <v>57.63</v>
      </c>
      <c r="L67" s="210">
        <v>57.63</v>
      </c>
      <c r="M67" s="210">
        <v>57.63</v>
      </c>
      <c r="N67" s="210">
        <v>57.63</v>
      </c>
      <c r="O67" s="211" t="s">
        <v>615</v>
      </c>
    </row>
    <row r="68" spans="1:15">
      <c r="A68" s="37"/>
      <c r="B68" s="212">
        <v>55</v>
      </c>
      <c r="C68" s="212"/>
      <c r="D68" s="212"/>
      <c r="E68" s="212"/>
      <c r="F68" s="212"/>
      <c r="G68" s="210">
        <v>57.63</v>
      </c>
      <c r="H68" s="210">
        <v>57.63</v>
      </c>
      <c r="I68" s="210">
        <v>57.63</v>
      </c>
      <c r="J68" s="210">
        <v>57.63</v>
      </c>
      <c r="K68" s="210">
        <v>57.63</v>
      </c>
      <c r="L68" s="210">
        <v>57.63</v>
      </c>
      <c r="M68" s="210">
        <v>57.63</v>
      </c>
      <c r="N68" s="210">
        <v>57.63</v>
      </c>
      <c r="O68" s="211" t="s">
        <v>615</v>
      </c>
    </row>
    <row r="69" spans="1:15">
      <c r="A69" s="37"/>
      <c r="B69" s="212">
        <v>56</v>
      </c>
      <c r="C69" s="212"/>
      <c r="D69" s="212"/>
      <c r="E69" s="212"/>
      <c r="F69" s="212"/>
      <c r="G69" s="210">
        <v>57.63</v>
      </c>
      <c r="H69" s="210">
        <v>57.63</v>
      </c>
      <c r="I69" s="210">
        <v>57.63</v>
      </c>
      <c r="J69" s="210">
        <v>57.63</v>
      </c>
      <c r="K69" s="210">
        <v>57.63</v>
      </c>
      <c r="L69" s="210">
        <v>57.63</v>
      </c>
      <c r="M69" s="210">
        <v>57.63</v>
      </c>
      <c r="N69" s="210">
        <v>57.63</v>
      </c>
      <c r="O69" s="211" t="s">
        <v>615</v>
      </c>
    </row>
    <row r="70" spans="1:15">
      <c r="A70" s="37"/>
      <c r="B70" s="212">
        <v>57</v>
      </c>
      <c r="C70" s="212"/>
      <c r="D70" s="212"/>
      <c r="E70" s="212"/>
      <c r="F70" s="212"/>
      <c r="G70" s="210">
        <v>57.63</v>
      </c>
      <c r="H70" s="210">
        <v>57.63</v>
      </c>
      <c r="I70" s="210">
        <v>57.63</v>
      </c>
      <c r="J70" s="210">
        <v>57.63</v>
      </c>
      <c r="K70" s="210">
        <v>57.63</v>
      </c>
      <c r="L70" s="210">
        <v>57.63</v>
      </c>
      <c r="M70" s="210">
        <v>57.63</v>
      </c>
      <c r="N70" s="210">
        <v>57.63</v>
      </c>
      <c r="O70" s="211" t="s">
        <v>615</v>
      </c>
    </row>
    <row r="71" spans="1:15">
      <c r="A71" s="37"/>
      <c r="B71" s="212">
        <v>58</v>
      </c>
      <c r="C71" s="212"/>
      <c r="D71" s="212"/>
      <c r="E71" s="212"/>
      <c r="F71" s="212"/>
      <c r="G71" s="210">
        <v>57.63</v>
      </c>
      <c r="H71" s="210">
        <v>57.63</v>
      </c>
      <c r="I71" s="210">
        <v>57.63</v>
      </c>
      <c r="J71" s="210">
        <v>57.63</v>
      </c>
      <c r="K71" s="210">
        <v>57.63</v>
      </c>
      <c r="L71" s="210">
        <v>57.63</v>
      </c>
      <c r="M71" s="210">
        <v>57.63</v>
      </c>
      <c r="N71" s="210">
        <v>57.63</v>
      </c>
      <c r="O71" s="211" t="s">
        <v>615</v>
      </c>
    </row>
    <row r="72" spans="1:15">
      <c r="A72" s="37"/>
      <c r="B72" s="212">
        <v>59</v>
      </c>
      <c r="C72" s="212"/>
      <c r="D72" s="212"/>
      <c r="E72" s="212"/>
      <c r="F72" s="212"/>
      <c r="G72" s="210">
        <v>57.63</v>
      </c>
      <c r="H72" s="210">
        <v>57.63</v>
      </c>
      <c r="I72" s="210">
        <v>57.63</v>
      </c>
      <c r="J72" s="210">
        <v>57.63</v>
      </c>
      <c r="K72" s="210">
        <v>57.63</v>
      </c>
      <c r="L72" s="210">
        <v>57.63</v>
      </c>
      <c r="M72" s="210">
        <v>57.63</v>
      </c>
      <c r="N72" s="210">
        <v>57.63</v>
      </c>
      <c r="O72" s="211" t="s">
        <v>615</v>
      </c>
    </row>
    <row r="73" spans="1:15">
      <c r="A73" s="37"/>
      <c r="B73" s="212">
        <v>60</v>
      </c>
      <c r="C73" s="212"/>
      <c r="D73" s="212"/>
      <c r="E73" s="212"/>
      <c r="F73" s="212"/>
      <c r="G73" s="210">
        <v>57.63</v>
      </c>
      <c r="H73" s="210">
        <v>57.63</v>
      </c>
      <c r="I73" s="210">
        <v>57.63</v>
      </c>
      <c r="J73" s="210">
        <v>57.63</v>
      </c>
      <c r="K73" s="210">
        <v>57.63</v>
      </c>
      <c r="L73" s="210">
        <v>57.63</v>
      </c>
      <c r="M73" s="210">
        <v>57.63</v>
      </c>
      <c r="N73" s="210">
        <v>57.63</v>
      </c>
      <c r="O73" s="211" t="s">
        <v>615</v>
      </c>
    </row>
    <row r="74" spans="1:15">
      <c r="A74" s="37"/>
      <c r="B74" s="212">
        <v>61</v>
      </c>
      <c r="C74" s="212"/>
      <c r="D74" s="212"/>
      <c r="E74" s="212"/>
      <c r="F74" s="212"/>
      <c r="G74" s="210">
        <v>57.63</v>
      </c>
      <c r="H74" s="210">
        <v>57.63</v>
      </c>
      <c r="I74" s="210">
        <v>57.63</v>
      </c>
      <c r="J74" s="210">
        <v>57.63</v>
      </c>
      <c r="K74" s="210">
        <v>57.63</v>
      </c>
      <c r="L74" s="210">
        <v>57.63</v>
      </c>
      <c r="M74" s="210">
        <v>57.63</v>
      </c>
      <c r="N74" s="210">
        <v>57.63</v>
      </c>
      <c r="O74" s="211" t="s">
        <v>615</v>
      </c>
    </row>
    <row r="75" spans="1:15">
      <c r="A75" s="37"/>
      <c r="B75" s="212">
        <v>62</v>
      </c>
      <c r="C75" s="212"/>
      <c r="D75" s="212"/>
      <c r="E75" s="212"/>
      <c r="F75" s="212"/>
      <c r="G75" s="210">
        <v>57.63</v>
      </c>
      <c r="H75" s="210">
        <v>57.63</v>
      </c>
      <c r="I75" s="210">
        <v>57.63</v>
      </c>
      <c r="J75" s="210">
        <v>57.63</v>
      </c>
      <c r="K75" s="210">
        <v>57.63</v>
      </c>
      <c r="L75" s="210">
        <v>57.63</v>
      </c>
      <c r="M75" s="210">
        <v>57.63</v>
      </c>
      <c r="N75" s="210">
        <v>57.63</v>
      </c>
      <c r="O75" s="211" t="s">
        <v>615</v>
      </c>
    </row>
    <row r="76" spans="1:15">
      <c r="A76" s="37"/>
      <c r="B76" s="212">
        <v>63</v>
      </c>
      <c r="C76" s="212"/>
      <c r="D76" s="212"/>
      <c r="E76" s="212"/>
      <c r="F76" s="212"/>
      <c r="G76" s="210">
        <v>57.63</v>
      </c>
      <c r="H76" s="210">
        <v>57.63</v>
      </c>
      <c r="I76" s="210">
        <v>57.63</v>
      </c>
      <c r="J76" s="210">
        <v>57.63</v>
      </c>
      <c r="K76" s="210">
        <v>57.63</v>
      </c>
      <c r="L76" s="210">
        <v>57.63</v>
      </c>
      <c r="M76" s="210">
        <v>57.63</v>
      </c>
      <c r="N76" s="210">
        <v>57.63</v>
      </c>
      <c r="O76" s="211" t="s">
        <v>615</v>
      </c>
    </row>
    <row r="77" spans="1:15">
      <c r="A77" s="37"/>
      <c r="B77" s="212">
        <v>64</v>
      </c>
      <c r="C77" s="212"/>
      <c r="D77" s="212"/>
      <c r="E77" s="212"/>
      <c r="F77" s="212"/>
      <c r="G77" s="210">
        <v>57.63</v>
      </c>
      <c r="H77" s="210">
        <v>57.63</v>
      </c>
      <c r="I77" s="210">
        <v>57.63</v>
      </c>
      <c r="J77" s="210">
        <v>57.63</v>
      </c>
      <c r="K77" s="210">
        <v>57.63</v>
      </c>
      <c r="L77" s="210">
        <v>57.63</v>
      </c>
      <c r="M77" s="210">
        <v>57.63</v>
      </c>
      <c r="N77" s="210">
        <v>57.63</v>
      </c>
      <c r="O77" s="211" t="s">
        <v>615</v>
      </c>
    </row>
    <row r="78" spans="1:15">
      <c r="A78" s="37"/>
      <c r="B78" s="212">
        <v>65</v>
      </c>
      <c r="C78" s="212"/>
      <c r="D78" s="212"/>
      <c r="E78" s="212"/>
      <c r="F78" s="212"/>
      <c r="G78" s="210">
        <v>57.63</v>
      </c>
      <c r="H78" s="210">
        <v>57.63</v>
      </c>
      <c r="I78" s="210">
        <v>57.63</v>
      </c>
      <c r="J78" s="210">
        <v>57.63</v>
      </c>
      <c r="K78" s="210">
        <v>57.63</v>
      </c>
      <c r="L78" s="210">
        <v>57.63</v>
      </c>
      <c r="M78" s="210">
        <v>57.63</v>
      </c>
      <c r="N78" s="210">
        <v>57.63</v>
      </c>
      <c r="O78" s="211" t="s">
        <v>615</v>
      </c>
    </row>
    <row r="79" spans="1:15">
      <c r="A79" s="37"/>
      <c r="B79" s="212">
        <v>66</v>
      </c>
      <c r="C79" s="212"/>
      <c r="D79" s="212"/>
      <c r="E79" s="212"/>
      <c r="F79" s="212"/>
      <c r="G79" s="210">
        <v>57.63</v>
      </c>
      <c r="H79" s="210">
        <v>57.63</v>
      </c>
      <c r="I79" s="210">
        <v>57.63</v>
      </c>
      <c r="J79" s="210">
        <v>57.63</v>
      </c>
      <c r="K79" s="210">
        <v>57.63</v>
      </c>
      <c r="L79" s="210">
        <v>57.63</v>
      </c>
      <c r="M79" s="210">
        <v>57.63</v>
      </c>
      <c r="N79" s="210">
        <v>57.63</v>
      </c>
      <c r="O79" s="211" t="s">
        <v>615</v>
      </c>
    </row>
    <row r="80" spans="1:15">
      <c r="A80" s="37"/>
      <c r="B80" s="212">
        <v>67</v>
      </c>
      <c r="C80" s="212"/>
      <c r="D80" s="212"/>
      <c r="E80" s="212"/>
      <c r="F80" s="212"/>
      <c r="G80" s="210">
        <v>57.63</v>
      </c>
      <c r="H80" s="210">
        <v>57.63</v>
      </c>
      <c r="I80" s="210">
        <v>57.63</v>
      </c>
      <c r="J80" s="210">
        <v>57.63</v>
      </c>
      <c r="K80" s="210">
        <v>57.63</v>
      </c>
      <c r="L80" s="210">
        <v>57.63</v>
      </c>
      <c r="M80" s="210">
        <v>57.63</v>
      </c>
      <c r="N80" s="210">
        <v>57.63</v>
      </c>
      <c r="O80" s="211" t="s">
        <v>615</v>
      </c>
    </row>
    <row r="81" spans="1:15">
      <c r="A81" s="37"/>
      <c r="B81" s="212">
        <v>68</v>
      </c>
      <c r="C81" s="212"/>
      <c r="D81" s="212"/>
      <c r="E81" s="212"/>
      <c r="F81" s="212"/>
      <c r="G81" s="210">
        <v>57.63</v>
      </c>
      <c r="H81" s="210">
        <v>57.63</v>
      </c>
      <c r="I81" s="210">
        <v>57.63</v>
      </c>
      <c r="J81" s="210">
        <v>57.63</v>
      </c>
      <c r="K81" s="210">
        <v>57.63</v>
      </c>
      <c r="L81" s="210">
        <v>57.63</v>
      </c>
      <c r="M81" s="210">
        <v>57.63</v>
      </c>
      <c r="N81" s="210">
        <v>57.63</v>
      </c>
      <c r="O81" s="211" t="s">
        <v>615</v>
      </c>
    </row>
    <row r="82" spans="1:15">
      <c r="A82" s="37"/>
      <c r="B82" s="212">
        <v>69</v>
      </c>
      <c r="C82" s="212"/>
      <c r="D82" s="212"/>
      <c r="E82" s="212"/>
      <c r="F82" s="212"/>
      <c r="G82" s="210">
        <v>57.63</v>
      </c>
      <c r="H82" s="210">
        <v>57.63</v>
      </c>
      <c r="I82" s="210">
        <v>57.63</v>
      </c>
      <c r="J82" s="210">
        <v>57.63</v>
      </c>
      <c r="K82" s="210">
        <v>57.63</v>
      </c>
      <c r="L82" s="210">
        <v>57.63</v>
      </c>
      <c r="M82" s="210">
        <v>57.63</v>
      </c>
      <c r="N82" s="210">
        <v>57.63</v>
      </c>
      <c r="O82" s="211" t="s">
        <v>615</v>
      </c>
    </row>
    <row r="83" spans="1:15">
      <c r="A83" s="37"/>
      <c r="B83" s="212">
        <v>70</v>
      </c>
      <c r="C83" s="212"/>
      <c r="D83" s="212"/>
      <c r="E83" s="212"/>
      <c r="F83" s="212"/>
      <c r="G83" s="210">
        <v>57.63</v>
      </c>
      <c r="H83" s="210">
        <v>57.63</v>
      </c>
      <c r="I83" s="210">
        <v>57.63</v>
      </c>
      <c r="J83" s="210">
        <v>57.63</v>
      </c>
      <c r="K83" s="210">
        <v>57.63</v>
      </c>
      <c r="L83" s="210">
        <v>57.63</v>
      </c>
      <c r="M83" s="210">
        <v>57.63</v>
      </c>
      <c r="N83" s="210">
        <v>57.63</v>
      </c>
      <c r="O83" s="211" t="s">
        <v>615</v>
      </c>
    </row>
    <row r="84" spans="1:15">
      <c r="A84" s="37"/>
      <c r="B84" s="212">
        <v>71</v>
      </c>
      <c r="C84" s="212"/>
      <c r="D84" s="212"/>
      <c r="E84" s="212"/>
      <c r="F84" s="212"/>
      <c r="G84" s="210">
        <v>57.63</v>
      </c>
      <c r="H84" s="210">
        <v>57.63</v>
      </c>
      <c r="I84" s="210">
        <v>57.63</v>
      </c>
      <c r="J84" s="210">
        <v>57.63</v>
      </c>
      <c r="K84" s="210">
        <v>57.63</v>
      </c>
      <c r="L84" s="210">
        <v>57.63</v>
      </c>
      <c r="M84" s="210">
        <v>57.63</v>
      </c>
      <c r="N84" s="210">
        <v>57.63</v>
      </c>
      <c r="O84" s="211" t="s">
        <v>615</v>
      </c>
    </row>
    <row r="85" spans="1:15">
      <c r="A85" s="37"/>
      <c r="B85" s="212">
        <v>72</v>
      </c>
      <c r="C85" s="212"/>
      <c r="D85" s="212"/>
      <c r="E85" s="212"/>
      <c r="F85" s="212"/>
      <c r="G85" s="210">
        <v>57.63</v>
      </c>
      <c r="H85" s="210">
        <v>57.63</v>
      </c>
      <c r="I85" s="210">
        <v>57.63</v>
      </c>
      <c r="J85" s="210">
        <v>57.63</v>
      </c>
      <c r="K85" s="210">
        <v>57.63</v>
      </c>
      <c r="L85" s="210">
        <v>57.63</v>
      </c>
      <c r="M85" s="210">
        <v>57.63</v>
      </c>
      <c r="N85" s="210">
        <v>57.63</v>
      </c>
      <c r="O85" s="211" t="s">
        <v>615</v>
      </c>
    </row>
    <row r="86" spans="1:15">
      <c r="A86" s="37"/>
      <c r="B86" s="212">
        <v>73</v>
      </c>
      <c r="C86" s="212"/>
      <c r="D86" s="212"/>
      <c r="E86" s="212"/>
      <c r="F86" s="212"/>
      <c r="G86" s="210">
        <v>57.63</v>
      </c>
      <c r="H86" s="210">
        <v>57.63</v>
      </c>
      <c r="I86" s="210">
        <v>57.63</v>
      </c>
      <c r="J86" s="210">
        <v>57.63</v>
      </c>
      <c r="K86" s="210">
        <v>57.63</v>
      </c>
      <c r="L86" s="210">
        <v>57.63</v>
      </c>
      <c r="M86" s="210">
        <v>57.63</v>
      </c>
      <c r="N86" s="210">
        <v>57.63</v>
      </c>
      <c r="O86" s="211" t="s">
        <v>615</v>
      </c>
    </row>
    <row r="87" spans="1:15">
      <c r="A87" s="37"/>
      <c r="B87" s="212">
        <v>74</v>
      </c>
      <c r="C87" s="212"/>
      <c r="D87" s="212"/>
      <c r="E87" s="212"/>
      <c r="F87" s="212"/>
      <c r="G87" s="210">
        <v>57.63</v>
      </c>
      <c r="H87" s="210">
        <v>57.63</v>
      </c>
      <c r="I87" s="210">
        <v>57.63</v>
      </c>
      <c r="J87" s="210">
        <v>57.63</v>
      </c>
      <c r="K87" s="210">
        <v>57.63</v>
      </c>
      <c r="L87" s="210">
        <v>57.63</v>
      </c>
      <c r="M87" s="210">
        <v>57.63</v>
      </c>
      <c r="N87" s="210">
        <v>57.63</v>
      </c>
      <c r="O87" s="211" t="s">
        <v>615</v>
      </c>
    </row>
    <row r="88" spans="1:15">
      <c r="A88" s="37"/>
      <c r="B88" s="212">
        <v>75</v>
      </c>
      <c r="C88" s="212"/>
      <c r="D88" s="212"/>
      <c r="E88" s="212"/>
      <c r="F88" s="212"/>
      <c r="G88" s="210">
        <v>57.63</v>
      </c>
      <c r="H88" s="210">
        <v>57.63</v>
      </c>
      <c r="I88" s="210">
        <v>57.63</v>
      </c>
      <c r="J88" s="210">
        <v>57.63</v>
      </c>
      <c r="K88" s="210">
        <v>57.63</v>
      </c>
      <c r="L88" s="210">
        <v>57.63</v>
      </c>
      <c r="M88" s="210">
        <v>57.63</v>
      </c>
      <c r="N88" s="210">
        <v>57.63</v>
      </c>
      <c r="O88" s="211" t="s">
        <v>615</v>
      </c>
    </row>
    <row r="89" spans="1:15">
      <c r="A89" s="37"/>
      <c r="B89" s="212">
        <v>76</v>
      </c>
      <c r="C89" s="212"/>
      <c r="D89" s="212"/>
      <c r="E89" s="212"/>
      <c r="F89" s="212"/>
      <c r="G89" s="210">
        <v>57.63</v>
      </c>
      <c r="H89" s="210">
        <v>57.63</v>
      </c>
      <c r="I89" s="210">
        <v>57.63</v>
      </c>
      <c r="J89" s="210">
        <v>57.63</v>
      </c>
      <c r="K89" s="210">
        <v>57.63</v>
      </c>
      <c r="L89" s="210">
        <v>57.63</v>
      </c>
      <c r="M89" s="210">
        <v>57.63</v>
      </c>
      <c r="N89" s="210">
        <v>57.63</v>
      </c>
      <c r="O89" s="211" t="s">
        <v>615</v>
      </c>
    </row>
    <row r="90" spans="1:15">
      <c r="A90" s="37"/>
      <c r="B90" s="212">
        <v>77</v>
      </c>
      <c r="C90" s="212"/>
      <c r="D90" s="212"/>
      <c r="E90" s="212"/>
      <c r="F90" s="212"/>
      <c r="G90" s="210">
        <v>57.63</v>
      </c>
      <c r="H90" s="210">
        <v>57.63</v>
      </c>
      <c r="I90" s="210">
        <v>57.63</v>
      </c>
      <c r="J90" s="210">
        <v>57.63</v>
      </c>
      <c r="K90" s="210">
        <v>57.63</v>
      </c>
      <c r="L90" s="210">
        <v>57.63</v>
      </c>
      <c r="M90" s="210">
        <v>57.63</v>
      </c>
      <c r="N90" s="210">
        <v>57.63</v>
      </c>
      <c r="O90" s="211" t="s">
        <v>615</v>
      </c>
    </row>
    <row r="91" spans="1:15">
      <c r="A91" s="37"/>
      <c r="B91" s="212">
        <v>78</v>
      </c>
      <c r="C91" s="212"/>
      <c r="D91" s="212"/>
      <c r="E91" s="212"/>
      <c r="F91" s="212"/>
      <c r="G91" s="210">
        <v>57.63</v>
      </c>
      <c r="H91" s="210">
        <v>57.63</v>
      </c>
      <c r="I91" s="210">
        <v>57.63</v>
      </c>
      <c r="J91" s="210">
        <v>57.63</v>
      </c>
      <c r="K91" s="210">
        <v>57.63</v>
      </c>
      <c r="L91" s="210">
        <v>57.63</v>
      </c>
      <c r="M91" s="210">
        <v>57.63</v>
      </c>
      <c r="N91" s="210">
        <v>57.63</v>
      </c>
      <c r="O91" s="211" t="s">
        <v>615</v>
      </c>
    </row>
    <row r="92" spans="1:15">
      <c r="A92" s="37"/>
      <c r="B92" s="212">
        <v>79</v>
      </c>
      <c r="C92" s="212"/>
      <c r="D92" s="212"/>
      <c r="E92" s="212"/>
      <c r="F92" s="212"/>
      <c r="G92" s="210">
        <v>57.63</v>
      </c>
      <c r="H92" s="210">
        <v>57.63</v>
      </c>
      <c r="I92" s="210">
        <v>57.63</v>
      </c>
      <c r="J92" s="210">
        <v>57.63</v>
      </c>
      <c r="K92" s="210">
        <v>57.63</v>
      </c>
      <c r="L92" s="210">
        <v>57.63</v>
      </c>
      <c r="M92" s="210">
        <v>57.63</v>
      </c>
      <c r="N92" s="210">
        <v>57.63</v>
      </c>
      <c r="O92" s="211" t="s">
        <v>615</v>
      </c>
    </row>
    <row r="93" spans="1:15">
      <c r="A93" s="37"/>
      <c r="B93" s="212">
        <v>80</v>
      </c>
      <c r="C93" s="212"/>
      <c r="D93" s="212"/>
      <c r="E93" s="212"/>
      <c r="F93" s="212"/>
      <c r="G93" s="210">
        <v>57.63</v>
      </c>
      <c r="H93" s="210">
        <v>57.63</v>
      </c>
      <c r="I93" s="210">
        <v>57.63</v>
      </c>
      <c r="J93" s="210">
        <v>57.63</v>
      </c>
      <c r="K93" s="210">
        <v>57.63</v>
      </c>
      <c r="L93" s="210">
        <v>57.63</v>
      </c>
      <c r="M93" s="210">
        <v>57.63</v>
      </c>
      <c r="N93" s="210">
        <v>57.63</v>
      </c>
      <c r="O93" s="211" t="s">
        <v>615</v>
      </c>
    </row>
    <row r="94" spans="1:15">
      <c r="A94" s="37"/>
      <c r="B94" s="212">
        <v>81</v>
      </c>
      <c r="C94" s="212"/>
      <c r="D94" s="212"/>
      <c r="E94" s="212"/>
      <c r="F94" s="212"/>
      <c r="G94" s="210">
        <v>57.63</v>
      </c>
      <c r="H94" s="210">
        <v>57.63</v>
      </c>
      <c r="I94" s="210">
        <v>57.63</v>
      </c>
      <c r="J94" s="210">
        <v>57.63</v>
      </c>
      <c r="K94" s="210">
        <v>57.63</v>
      </c>
      <c r="L94" s="210">
        <v>57.63</v>
      </c>
      <c r="M94" s="210">
        <v>57.63</v>
      </c>
      <c r="N94" s="210">
        <v>57.63</v>
      </c>
      <c r="O94" s="211" t="s">
        <v>615</v>
      </c>
    </row>
    <row r="95" spans="1:15">
      <c r="A95" s="37"/>
      <c r="B95" s="212">
        <v>82</v>
      </c>
      <c r="C95" s="212"/>
      <c r="D95" s="212"/>
      <c r="E95" s="212"/>
      <c r="F95" s="212"/>
      <c r="G95" s="210">
        <v>57.63</v>
      </c>
      <c r="H95" s="210">
        <v>57.63</v>
      </c>
      <c r="I95" s="210">
        <v>57.63</v>
      </c>
      <c r="J95" s="210">
        <v>57.63</v>
      </c>
      <c r="K95" s="210">
        <v>57.63</v>
      </c>
      <c r="L95" s="210">
        <v>57.63</v>
      </c>
      <c r="M95" s="210">
        <v>57.63</v>
      </c>
      <c r="N95" s="210">
        <v>57.63</v>
      </c>
      <c r="O95" s="211" t="s">
        <v>615</v>
      </c>
    </row>
    <row r="96" spans="1:15">
      <c r="A96" s="37"/>
      <c r="B96" s="212">
        <v>83</v>
      </c>
      <c r="C96" s="212"/>
      <c r="D96" s="212"/>
      <c r="E96" s="212"/>
      <c r="F96" s="212"/>
      <c r="G96" s="210">
        <v>57.63</v>
      </c>
      <c r="H96" s="210">
        <v>57.63</v>
      </c>
      <c r="I96" s="210">
        <v>57.63</v>
      </c>
      <c r="J96" s="210">
        <v>57.63</v>
      </c>
      <c r="K96" s="210">
        <v>57.63</v>
      </c>
      <c r="L96" s="210">
        <v>57.63</v>
      </c>
      <c r="M96" s="210">
        <v>57.63</v>
      </c>
      <c r="N96" s="210">
        <v>57.63</v>
      </c>
      <c r="O96" s="211" t="s">
        <v>615</v>
      </c>
    </row>
    <row r="97" spans="1:15">
      <c r="A97" s="37"/>
      <c r="B97" s="212">
        <v>84</v>
      </c>
      <c r="C97" s="212"/>
      <c r="D97" s="212"/>
      <c r="E97" s="212"/>
      <c r="F97" s="212"/>
      <c r="G97" s="210">
        <v>57.63</v>
      </c>
      <c r="H97" s="210">
        <v>57.63</v>
      </c>
      <c r="I97" s="210">
        <v>57.63</v>
      </c>
      <c r="J97" s="210">
        <v>57.63</v>
      </c>
      <c r="K97" s="210">
        <v>57.63</v>
      </c>
      <c r="L97" s="210">
        <v>57.63</v>
      </c>
      <c r="M97" s="210">
        <v>57.63</v>
      </c>
      <c r="N97" s="210">
        <v>57.63</v>
      </c>
      <c r="O97" s="211" t="s">
        <v>615</v>
      </c>
    </row>
    <row r="98" spans="1:15">
      <c r="A98" s="37"/>
      <c r="B98" s="212">
        <v>85</v>
      </c>
      <c r="C98" s="212"/>
      <c r="D98" s="212"/>
      <c r="E98" s="212"/>
      <c r="F98" s="212"/>
      <c r="G98" s="210">
        <v>57.63</v>
      </c>
      <c r="H98" s="210">
        <v>57.63</v>
      </c>
      <c r="I98" s="210">
        <v>57.63</v>
      </c>
      <c r="J98" s="210">
        <v>57.63</v>
      </c>
      <c r="K98" s="210">
        <v>57.63</v>
      </c>
      <c r="L98" s="210">
        <v>57.63</v>
      </c>
      <c r="M98" s="210">
        <v>57.63</v>
      </c>
      <c r="N98" s="210">
        <v>57.63</v>
      </c>
      <c r="O98" s="211" t="s">
        <v>615</v>
      </c>
    </row>
    <row r="99" spans="1:15">
      <c r="A99" s="37"/>
      <c r="B99" s="212">
        <v>86</v>
      </c>
      <c r="C99" s="212"/>
      <c r="D99" s="212"/>
      <c r="E99" s="212"/>
      <c r="F99" s="212"/>
      <c r="G99" s="210">
        <v>57.63</v>
      </c>
      <c r="H99" s="210">
        <v>57.63</v>
      </c>
      <c r="I99" s="210">
        <v>57.63</v>
      </c>
      <c r="J99" s="210">
        <v>57.63</v>
      </c>
      <c r="K99" s="210">
        <v>57.63</v>
      </c>
      <c r="L99" s="210">
        <v>57.63</v>
      </c>
      <c r="M99" s="210">
        <v>57.63</v>
      </c>
      <c r="N99" s="210">
        <v>57.63</v>
      </c>
      <c r="O99" s="211" t="s">
        <v>615</v>
      </c>
    </row>
    <row r="100" spans="1:15">
      <c r="A100" s="37"/>
      <c r="B100" s="212">
        <v>87</v>
      </c>
      <c r="C100" s="212"/>
      <c r="D100" s="212"/>
      <c r="E100" s="212"/>
      <c r="F100" s="212"/>
      <c r="G100" s="210">
        <v>57.63</v>
      </c>
      <c r="H100" s="210">
        <v>57.63</v>
      </c>
      <c r="I100" s="210">
        <v>57.63</v>
      </c>
      <c r="J100" s="210">
        <v>57.63</v>
      </c>
      <c r="K100" s="210">
        <v>57.63</v>
      </c>
      <c r="L100" s="210">
        <v>57.63</v>
      </c>
      <c r="M100" s="210">
        <v>57.63</v>
      </c>
      <c r="N100" s="210">
        <v>57.63</v>
      </c>
      <c r="O100" s="211" t="s">
        <v>615</v>
      </c>
    </row>
    <row r="101" spans="1:15">
      <c r="A101" s="37"/>
      <c r="B101" s="212">
        <v>88</v>
      </c>
      <c r="C101" s="212"/>
      <c r="D101" s="212"/>
      <c r="E101" s="212"/>
      <c r="F101" s="212"/>
      <c r="G101" s="210">
        <v>57.63</v>
      </c>
      <c r="H101" s="210">
        <v>57.63</v>
      </c>
      <c r="I101" s="210">
        <v>57.63</v>
      </c>
      <c r="J101" s="210">
        <v>57.63</v>
      </c>
      <c r="K101" s="210">
        <v>57.63</v>
      </c>
      <c r="L101" s="210">
        <v>57.63</v>
      </c>
      <c r="M101" s="210">
        <v>57.63</v>
      </c>
      <c r="N101" s="210">
        <v>57.63</v>
      </c>
      <c r="O101" s="211" t="s">
        <v>615</v>
      </c>
    </row>
    <row r="102" spans="1:15">
      <c r="A102" s="37"/>
      <c r="B102" s="212">
        <v>89</v>
      </c>
      <c r="C102" s="212"/>
      <c r="D102" s="212"/>
      <c r="E102" s="212"/>
      <c r="F102" s="212"/>
      <c r="G102" s="210">
        <v>57.63</v>
      </c>
      <c r="H102" s="210">
        <v>57.63</v>
      </c>
      <c r="I102" s="210">
        <v>57.63</v>
      </c>
      <c r="J102" s="210">
        <v>57.63</v>
      </c>
      <c r="K102" s="210">
        <v>57.63</v>
      </c>
      <c r="L102" s="210">
        <v>57.63</v>
      </c>
      <c r="M102" s="210">
        <v>57.63</v>
      </c>
      <c r="N102" s="210">
        <v>57.63</v>
      </c>
      <c r="O102" s="211" t="s">
        <v>615</v>
      </c>
    </row>
    <row r="103" spans="1:15">
      <c r="A103" s="37"/>
      <c r="B103" s="212">
        <v>90</v>
      </c>
      <c r="C103" s="212"/>
      <c r="D103" s="212"/>
      <c r="E103" s="212"/>
      <c r="F103" s="212"/>
      <c r="G103" s="210">
        <v>57.63</v>
      </c>
      <c r="H103" s="210">
        <v>57.63</v>
      </c>
      <c r="I103" s="210">
        <v>57.63</v>
      </c>
      <c r="J103" s="210">
        <v>57.63</v>
      </c>
      <c r="K103" s="210">
        <v>57.63</v>
      </c>
      <c r="L103" s="210">
        <v>57.63</v>
      </c>
      <c r="M103" s="210">
        <v>57.63</v>
      </c>
      <c r="N103" s="210">
        <v>57.63</v>
      </c>
      <c r="O103" s="211" t="s">
        <v>615</v>
      </c>
    </row>
    <row r="104" spans="1:15">
      <c r="A104" s="37"/>
      <c r="B104" s="212">
        <v>91</v>
      </c>
      <c r="C104" s="212"/>
      <c r="D104" s="212"/>
      <c r="E104" s="212"/>
      <c r="F104" s="212"/>
      <c r="G104" s="210">
        <v>57.63</v>
      </c>
      <c r="H104" s="210">
        <v>57.63</v>
      </c>
      <c r="I104" s="210">
        <v>57.63</v>
      </c>
      <c r="J104" s="210">
        <v>57.63</v>
      </c>
      <c r="K104" s="210">
        <v>57.63</v>
      </c>
      <c r="L104" s="210">
        <v>57.63</v>
      </c>
      <c r="M104" s="210">
        <v>57.63</v>
      </c>
      <c r="N104" s="210">
        <v>57.63</v>
      </c>
      <c r="O104" s="211" t="s">
        <v>615</v>
      </c>
    </row>
    <row r="105" spans="1:15">
      <c r="A105" s="37"/>
      <c r="B105" s="212">
        <v>92</v>
      </c>
      <c r="C105" s="212"/>
      <c r="D105" s="212"/>
      <c r="E105" s="212"/>
      <c r="F105" s="212"/>
      <c r="G105" s="210">
        <v>57.63</v>
      </c>
      <c r="H105" s="210">
        <v>57.63</v>
      </c>
      <c r="I105" s="210">
        <v>57.63</v>
      </c>
      <c r="J105" s="210">
        <v>57.63</v>
      </c>
      <c r="K105" s="210">
        <v>57.63</v>
      </c>
      <c r="L105" s="210">
        <v>57.63</v>
      </c>
      <c r="M105" s="210">
        <v>57.63</v>
      </c>
      <c r="N105" s="210">
        <v>57.63</v>
      </c>
      <c r="O105" s="211" t="s">
        <v>615</v>
      </c>
    </row>
    <row r="106" spans="1:15">
      <c r="A106" s="37"/>
      <c r="B106" s="212">
        <v>93</v>
      </c>
      <c r="C106" s="212"/>
      <c r="D106" s="212"/>
      <c r="E106" s="212"/>
      <c r="F106" s="212"/>
      <c r="G106" s="210">
        <v>57.63</v>
      </c>
      <c r="H106" s="210">
        <v>57.63</v>
      </c>
      <c r="I106" s="210">
        <v>57.63</v>
      </c>
      <c r="J106" s="210">
        <v>57.63</v>
      </c>
      <c r="K106" s="210">
        <v>57.63</v>
      </c>
      <c r="L106" s="210">
        <v>57.63</v>
      </c>
      <c r="M106" s="210">
        <v>57.63</v>
      </c>
      <c r="N106" s="210">
        <v>57.63</v>
      </c>
      <c r="O106" s="211" t="s">
        <v>615</v>
      </c>
    </row>
    <row r="107" spans="1:15">
      <c r="A107" s="37"/>
      <c r="B107" s="212">
        <v>94</v>
      </c>
      <c r="C107" s="212"/>
      <c r="D107" s="212"/>
      <c r="E107" s="212"/>
      <c r="F107" s="212"/>
      <c r="G107" s="210">
        <v>57.63</v>
      </c>
      <c r="H107" s="210">
        <v>57.63</v>
      </c>
      <c r="I107" s="210">
        <v>57.63</v>
      </c>
      <c r="J107" s="210">
        <v>57.63</v>
      </c>
      <c r="K107" s="210">
        <v>57.63</v>
      </c>
      <c r="L107" s="210">
        <v>57.63</v>
      </c>
      <c r="M107" s="210">
        <v>57.63</v>
      </c>
      <c r="N107" s="210">
        <v>57.63</v>
      </c>
      <c r="O107" s="211" t="s">
        <v>615</v>
      </c>
    </row>
    <row r="108" spans="1:15">
      <c r="A108" s="37"/>
      <c r="B108" s="212">
        <v>95</v>
      </c>
      <c r="C108" s="212"/>
      <c r="D108" s="212"/>
      <c r="E108" s="212"/>
      <c r="F108" s="212"/>
      <c r="G108" s="210">
        <v>57.63</v>
      </c>
      <c r="H108" s="210">
        <v>57.63</v>
      </c>
      <c r="I108" s="210">
        <v>57.63</v>
      </c>
      <c r="J108" s="210">
        <v>57.63</v>
      </c>
      <c r="K108" s="210">
        <v>57.63</v>
      </c>
      <c r="L108" s="210">
        <v>57.63</v>
      </c>
      <c r="M108" s="210">
        <v>57.63</v>
      </c>
      <c r="N108" s="210">
        <v>57.63</v>
      </c>
      <c r="O108" s="211" t="s">
        <v>615</v>
      </c>
    </row>
    <row r="109" spans="1:15">
      <c r="A109" s="37"/>
      <c r="B109" s="212">
        <v>96</v>
      </c>
      <c r="C109" s="212"/>
      <c r="D109" s="212"/>
      <c r="E109" s="212"/>
      <c r="F109" s="212"/>
      <c r="G109" s="210">
        <v>57.63</v>
      </c>
      <c r="H109" s="210">
        <v>57.63</v>
      </c>
      <c r="I109" s="210">
        <v>57.63</v>
      </c>
      <c r="J109" s="210">
        <v>57.63</v>
      </c>
      <c r="K109" s="210">
        <v>57.63</v>
      </c>
      <c r="L109" s="210">
        <v>57.63</v>
      </c>
      <c r="M109" s="210">
        <v>57.63</v>
      </c>
      <c r="N109" s="210">
        <v>57.63</v>
      </c>
      <c r="O109" s="211" t="s">
        <v>615</v>
      </c>
    </row>
    <row r="110" spans="1:15">
      <c r="A110" s="37"/>
      <c r="B110" s="212">
        <v>97</v>
      </c>
      <c r="C110" s="212"/>
      <c r="D110" s="212"/>
      <c r="E110" s="212"/>
      <c r="F110" s="212"/>
      <c r="G110" s="210">
        <v>57.63</v>
      </c>
      <c r="H110" s="210">
        <v>57.63</v>
      </c>
      <c r="I110" s="210">
        <v>57.63</v>
      </c>
      <c r="J110" s="210">
        <v>57.63</v>
      </c>
      <c r="K110" s="210">
        <v>57.63</v>
      </c>
      <c r="L110" s="210">
        <v>57.63</v>
      </c>
      <c r="M110" s="210">
        <v>57.63</v>
      </c>
      <c r="N110" s="210">
        <v>57.63</v>
      </c>
      <c r="O110" s="211" t="s">
        <v>615</v>
      </c>
    </row>
    <row r="111" spans="1:15">
      <c r="A111" s="37"/>
      <c r="B111" s="212">
        <v>98</v>
      </c>
      <c r="C111" s="212"/>
      <c r="D111" s="212"/>
      <c r="E111" s="212"/>
      <c r="F111" s="212"/>
      <c r="G111" s="210">
        <v>57.63</v>
      </c>
      <c r="H111" s="210">
        <v>57.63</v>
      </c>
      <c r="I111" s="210">
        <v>57.63</v>
      </c>
      <c r="J111" s="210">
        <v>57.63</v>
      </c>
      <c r="K111" s="210">
        <v>57.63</v>
      </c>
      <c r="L111" s="210">
        <v>57.63</v>
      </c>
      <c r="M111" s="210">
        <v>57.63</v>
      </c>
      <c r="N111" s="210">
        <v>57.63</v>
      </c>
      <c r="O111" s="211" t="s">
        <v>615</v>
      </c>
    </row>
    <row r="112" spans="1:15">
      <c r="A112" s="37"/>
      <c r="B112" s="212">
        <v>99</v>
      </c>
      <c r="C112" s="212"/>
      <c r="D112" s="212"/>
      <c r="E112" s="212"/>
      <c r="F112" s="212"/>
      <c r="G112" s="210">
        <v>57.63</v>
      </c>
      <c r="H112" s="210">
        <v>57.63</v>
      </c>
      <c r="I112" s="210">
        <v>57.63</v>
      </c>
      <c r="J112" s="210">
        <v>57.63</v>
      </c>
      <c r="K112" s="210">
        <v>57.63</v>
      </c>
      <c r="L112" s="210">
        <v>57.63</v>
      </c>
      <c r="M112" s="210">
        <v>57.63</v>
      </c>
      <c r="N112" s="210">
        <v>57.63</v>
      </c>
      <c r="O112" s="211" t="s">
        <v>615</v>
      </c>
    </row>
    <row r="113" spans="1:15">
      <c r="A113" s="37"/>
      <c r="B113" s="212">
        <v>100</v>
      </c>
      <c r="C113" s="212"/>
      <c r="D113" s="212"/>
      <c r="E113" s="212"/>
      <c r="F113" s="212"/>
      <c r="G113" s="210">
        <v>57.63</v>
      </c>
      <c r="H113" s="210">
        <v>57.63</v>
      </c>
      <c r="I113" s="210">
        <v>57.63</v>
      </c>
      <c r="J113" s="210">
        <v>57.63</v>
      </c>
      <c r="K113" s="210">
        <v>57.63</v>
      </c>
      <c r="L113" s="210">
        <v>57.63</v>
      </c>
      <c r="M113" s="210">
        <v>57.63</v>
      </c>
      <c r="N113" s="210">
        <v>57.63</v>
      </c>
      <c r="O113" s="211" t="s">
        <v>615</v>
      </c>
    </row>
    <row r="114" spans="1:15">
      <c r="A114" s="37"/>
      <c r="B114" s="212">
        <v>101</v>
      </c>
      <c r="C114" s="212"/>
      <c r="D114" s="212"/>
      <c r="E114" s="212"/>
      <c r="F114" s="212"/>
      <c r="G114" s="210">
        <v>57.63</v>
      </c>
      <c r="H114" s="210">
        <v>57.63</v>
      </c>
      <c r="I114" s="210">
        <v>57.63</v>
      </c>
      <c r="J114" s="210">
        <v>57.63</v>
      </c>
      <c r="K114" s="210">
        <v>57.63</v>
      </c>
      <c r="L114" s="210">
        <v>57.63</v>
      </c>
      <c r="M114" s="210">
        <v>57.63</v>
      </c>
      <c r="N114" s="210">
        <v>57.63</v>
      </c>
      <c r="O114" s="211" t="s">
        <v>615</v>
      </c>
    </row>
    <row r="115" spans="1:15">
      <c r="A115" s="37"/>
      <c r="B115" s="212">
        <v>102</v>
      </c>
      <c r="C115" s="212"/>
      <c r="D115" s="212"/>
      <c r="E115" s="212"/>
      <c r="F115" s="212"/>
      <c r="G115" s="210">
        <v>57.63</v>
      </c>
      <c r="H115" s="210">
        <v>57.63</v>
      </c>
      <c r="I115" s="210">
        <v>57.63</v>
      </c>
      <c r="J115" s="210">
        <v>57.63</v>
      </c>
      <c r="K115" s="210">
        <v>57.63</v>
      </c>
      <c r="L115" s="210">
        <v>57.63</v>
      </c>
      <c r="M115" s="210">
        <v>57.63</v>
      </c>
      <c r="N115" s="210">
        <v>57.63</v>
      </c>
      <c r="O115" s="211" t="s">
        <v>615</v>
      </c>
    </row>
    <row r="116" spans="1:15">
      <c r="A116" s="37"/>
      <c r="B116" s="212">
        <v>103</v>
      </c>
      <c r="C116" s="212"/>
      <c r="D116" s="212"/>
      <c r="E116" s="212"/>
      <c r="F116" s="212"/>
      <c r="G116" s="210">
        <v>57.63</v>
      </c>
      <c r="H116" s="210">
        <v>57.63</v>
      </c>
      <c r="I116" s="210">
        <v>57.63</v>
      </c>
      <c r="J116" s="210">
        <v>57.63</v>
      </c>
      <c r="K116" s="210">
        <v>57.63</v>
      </c>
      <c r="L116" s="210">
        <v>57.63</v>
      </c>
      <c r="M116" s="210">
        <v>57.63</v>
      </c>
      <c r="N116" s="210">
        <v>57.63</v>
      </c>
      <c r="O116" s="211" t="s">
        <v>615</v>
      </c>
    </row>
    <row r="117" spans="1:15">
      <c r="A117" s="37"/>
      <c r="B117" s="212">
        <v>104</v>
      </c>
      <c r="C117" s="212"/>
      <c r="D117" s="212"/>
      <c r="E117" s="212"/>
      <c r="F117" s="212"/>
      <c r="G117" s="210">
        <v>57.63</v>
      </c>
      <c r="H117" s="210">
        <v>57.63</v>
      </c>
      <c r="I117" s="210">
        <v>57.63</v>
      </c>
      <c r="J117" s="210">
        <v>57.63</v>
      </c>
      <c r="K117" s="210">
        <v>57.63</v>
      </c>
      <c r="L117" s="210">
        <v>57.63</v>
      </c>
      <c r="M117" s="210">
        <v>57.63</v>
      </c>
      <c r="N117" s="210">
        <v>57.63</v>
      </c>
      <c r="O117" s="211" t="s">
        <v>615</v>
      </c>
    </row>
    <row r="118" spans="1:15">
      <c r="A118" s="37"/>
      <c r="B118" s="212">
        <v>105</v>
      </c>
      <c r="C118" s="212"/>
      <c r="D118" s="212"/>
      <c r="E118" s="212"/>
      <c r="F118" s="212"/>
      <c r="G118" s="210">
        <v>57.63</v>
      </c>
      <c r="H118" s="210">
        <v>57.63</v>
      </c>
      <c r="I118" s="210">
        <v>57.63</v>
      </c>
      <c r="J118" s="210">
        <v>57.63</v>
      </c>
      <c r="K118" s="210">
        <v>57.63</v>
      </c>
      <c r="L118" s="210">
        <v>57.63</v>
      </c>
      <c r="M118" s="210">
        <v>57.63</v>
      </c>
      <c r="N118" s="210">
        <v>57.63</v>
      </c>
      <c r="O118" s="211" t="s">
        <v>615</v>
      </c>
    </row>
    <row r="119" spans="1:15">
      <c r="A119" s="37"/>
      <c r="B119" s="212">
        <v>106</v>
      </c>
      <c r="C119" s="212"/>
      <c r="D119" s="212"/>
      <c r="E119" s="212"/>
      <c r="F119" s="212"/>
      <c r="G119" s="210">
        <v>57.63</v>
      </c>
      <c r="H119" s="210">
        <v>57.63</v>
      </c>
      <c r="I119" s="210">
        <v>57.63</v>
      </c>
      <c r="J119" s="210">
        <v>57.63</v>
      </c>
      <c r="K119" s="210">
        <v>57.63</v>
      </c>
      <c r="L119" s="210">
        <v>57.63</v>
      </c>
      <c r="M119" s="210">
        <v>57.63</v>
      </c>
      <c r="N119" s="210">
        <v>57.63</v>
      </c>
      <c r="O119" s="211" t="s">
        <v>615</v>
      </c>
    </row>
    <row r="120" spans="1:15">
      <c r="A120" s="37"/>
      <c r="B120" s="212">
        <v>107</v>
      </c>
      <c r="C120" s="212"/>
      <c r="D120" s="212"/>
      <c r="E120" s="212"/>
      <c r="F120" s="212"/>
      <c r="G120" s="210">
        <v>57.63</v>
      </c>
      <c r="H120" s="210">
        <v>57.63</v>
      </c>
      <c r="I120" s="210">
        <v>57.63</v>
      </c>
      <c r="J120" s="210">
        <v>57.63</v>
      </c>
      <c r="K120" s="210">
        <v>57.63</v>
      </c>
      <c r="L120" s="210">
        <v>57.63</v>
      </c>
      <c r="M120" s="210">
        <v>57.63</v>
      </c>
      <c r="N120" s="210">
        <v>57.63</v>
      </c>
      <c r="O120" s="211" t="s">
        <v>615</v>
      </c>
    </row>
    <row r="121" spans="1:15">
      <c r="A121" s="37"/>
      <c r="B121" s="212">
        <v>108</v>
      </c>
      <c r="C121" s="212"/>
      <c r="D121" s="212"/>
      <c r="E121" s="212"/>
      <c r="F121" s="212"/>
      <c r="G121" s="210">
        <v>57.63</v>
      </c>
      <c r="H121" s="210">
        <v>57.63</v>
      </c>
      <c r="I121" s="210">
        <v>57.63</v>
      </c>
      <c r="J121" s="210">
        <v>57.63</v>
      </c>
      <c r="K121" s="210">
        <v>57.63</v>
      </c>
      <c r="L121" s="210">
        <v>57.63</v>
      </c>
      <c r="M121" s="210">
        <v>57.63</v>
      </c>
      <c r="N121" s="210">
        <v>57.63</v>
      </c>
      <c r="O121" s="211" t="s">
        <v>615</v>
      </c>
    </row>
    <row r="122" spans="1:15">
      <c r="A122" s="37"/>
      <c r="B122" s="212">
        <v>109</v>
      </c>
      <c r="C122" s="212"/>
      <c r="D122" s="212"/>
      <c r="E122" s="212"/>
      <c r="F122" s="212"/>
      <c r="G122" s="210">
        <v>57.63</v>
      </c>
      <c r="H122" s="210">
        <v>57.63</v>
      </c>
      <c r="I122" s="210">
        <v>57.63</v>
      </c>
      <c r="J122" s="210">
        <v>57.63</v>
      </c>
      <c r="K122" s="210">
        <v>57.63</v>
      </c>
      <c r="L122" s="210">
        <v>57.63</v>
      </c>
      <c r="M122" s="210">
        <v>57.63</v>
      </c>
      <c r="N122" s="210">
        <v>57.63</v>
      </c>
      <c r="O122" s="211" t="s">
        <v>615</v>
      </c>
    </row>
    <row r="123" spans="1:15">
      <c r="A123" s="37"/>
      <c r="B123" s="212">
        <v>110</v>
      </c>
      <c r="C123" s="212"/>
      <c r="D123" s="212"/>
      <c r="E123" s="212"/>
      <c r="F123" s="212"/>
      <c r="G123" s="210">
        <v>57.63</v>
      </c>
      <c r="H123" s="210">
        <v>57.63</v>
      </c>
      <c r="I123" s="210">
        <v>57.63</v>
      </c>
      <c r="J123" s="210">
        <v>57.63</v>
      </c>
      <c r="K123" s="210">
        <v>57.63</v>
      </c>
      <c r="L123" s="210">
        <v>57.63</v>
      </c>
      <c r="M123" s="210">
        <v>57.63</v>
      </c>
      <c r="N123" s="210">
        <v>57.63</v>
      </c>
      <c r="O123" s="211" t="s">
        <v>615</v>
      </c>
    </row>
    <row r="124" spans="1:15">
      <c r="A124" s="37"/>
      <c r="B124" s="212">
        <v>111</v>
      </c>
      <c r="C124" s="212"/>
      <c r="D124" s="212"/>
      <c r="E124" s="212"/>
      <c r="F124" s="212"/>
      <c r="G124" s="210">
        <v>57.63</v>
      </c>
      <c r="H124" s="210">
        <v>57.63</v>
      </c>
      <c r="I124" s="210">
        <v>57.63</v>
      </c>
      <c r="J124" s="210">
        <v>57.63</v>
      </c>
      <c r="K124" s="210">
        <v>57.63</v>
      </c>
      <c r="L124" s="210">
        <v>57.63</v>
      </c>
      <c r="M124" s="210">
        <v>57.63</v>
      </c>
      <c r="N124" s="210">
        <v>57.63</v>
      </c>
      <c r="O124" s="211" t="s">
        <v>615</v>
      </c>
    </row>
    <row r="125" spans="1:15">
      <c r="A125" s="37"/>
      <c r="B125" s="212">
        <v>112</v>
      </c>
      <c r="C125" s="212"/>
      <c r="D125" s="212"/>
      <c r="E125" s="212"/>
      <c r="F125" s="212"/>
      <c r="G125" s="210">
        <v>57.63</v>
      </c>
      <c r="H125" s="210">
        <v>57.63</v>
      </c>
      <c r="I125" s="210">
        <v>57.63</v>
      </c>
      <c r="J125" s="210">
        <v>57.63</v>
      </c>
      <c r="K125" s="210">
        <v>57.63</v>
      </c>
      <c r="L125" s="210">
        <v>57.63</v>
      </c>
      <c r="M125" s="210">
        <v>57.63</v>
      </c>
      <c r="N125" s="210">
        <v>57.63</v>
      </c>
      <c r="O125" s="211" t="s">
        <v>615</v>
      </c>
    </row>
    <row r="126" spans="1:15">
      <c r="A126" s="37"/>
      <c r="B126" s="212">
        <v>113</v>
      </c>
      <c r="C126" s="212"/>
      <c r="D126" s="212"/>
      <c r="E126" s="212"/>
      <c r="F126" s="212"/>
      <c r="G126" s="210">
        <v>57.63</v>
      </c>
      <c r="H126" s="210">
        <v>57.63</v>
      </c>
      <c r="I126" s="210">
        <v>57.63</v>
      </c>
      <c r="J126" s="210">
        <v>57.63</v>
      </c>
      <c r="K126" s="210">
        <v>57.63</v>
      </c>
      <c r="L126" s="210">
        <v>57.63</v>
      </c>
      <c r="M126" s="210">
        <v>57.63</v>
      </c>
      <c r="N126" s="210">
        <v>57.63</v>
      </c>
      <c r="O126" s="211" t="s">
        <v>615</v>
      </c>
    </row>
    <row r="127" spans="1:15">
      <c r="A127" s="37"/>
      <c r="B127" s="212">
        <v>114</v>
      </c>
      <c r="C127" s="212"/>
      <c r="D127" s="212"/>
      <c r="E127" s="212"/>
      <c r="F127" s="212"/>
      <c r="G127" s="210">
        <v>57.63</v>
      </c>
      <c r="H127" s="210">
        <v>57.63</v>
      </c>
      <c r="I127" s="210">
        <v>57.63</v>
      </c>
      <c r="J127" s="210">
        <v>57.63</v>
      </c>
      <c r="K127" s="210">
        <v>57.63</v>
      </c>
      <c r="L127" s="210">
        <v>57.63</v>
      </c>
      <c r="M127" s="210">
        <v>57.63</v>
      </c>
      <c r="N127" s="210">
        <v>57.63</v>
      </c>
      <c r="O127" s="211" t="s">
        <v>615</v>
      </c>
    </row>
    <row r="128" spans="1:15">
      <c r="A128" s="37"/>
      <c r="B128" s="212">
        <v>115</v>
      </c>
      <c r="C128" s="212"/>
      <c r="D128" s="212"/>
      <c r="E128" s="212"/>
      <c r="F128" s="212"/>
      <c r="G128" s="210">
        <v>57.63</v>
      </c>
      <c r="H128" s="210">
        <v>57.63</v>
      </c>
      <c r="I128" s="210">
        <v>57.63</v>
      </c>
      <c r="J128" s="210">
        <v>57.63</v>
      </c>
      <c r="K128" s="210">
        <v>57.63</v>
      </c>
      <c r="L128" s="210">
        <v>57.63</v>
      </c>
      <c r="M128" s="210">
        <v>57.63</v>
      </c>
      <c r="N128" s="210">
        <v>57.63</v>
      </c>
      <c r="O128" s="211" t="s">
        <v>615</v>
      </c>
    </row>
    <row r="129" spans="1:15">
      <c r="A129" s="37"/>
      <c r="B129" s="212">
        <v>116</v>
      </c>
      <c r="C129" s="212"/>
      <c r="D129" s="212"/>
      <c r="E129" s="212"/>
      <c r="F129" s="212"/>
      <c r="G129" s="210">
        <v>57.63</v>
      </c>
      <c r="H129" s="210">
        <v>57.63</v>
      </c>
      <c r="I129" s="210">
        <v>57.63</v>
      </c>
      <c r="J129" s="210">
        <v>57.63</v>
      </c>
      <c r="K129" s="210">
        <v>57.63</v>
      </c>
      <c r="L129" s="210">
        <v>57.63</v>
      </c>
      <c r="M129" s="210">
        <v>57.63</v>
      </c>
      <c r="N129" s="210">
        <v>57.63</v>
      </c>
      <c r="O129" s="211" t="s">
        <v>615</v>
      </c>
    </row>
    <row r="130" spans="1:15">
      <c r="A130" s="37"/>
      <c r="B130" s="212">
        <v>117</v>
      </c>
      <c r="C130" s="212"/>
      <c r="D130" s="212"/>
      <c r="E130" s="212"/>
      <c r="F130" s="212"/>
      <c r="G130" s="210">
        <v>57.63</v>
      </c>
      <c r="H130" s="210">
        <v>57.63</v>
      </c>
      <c r="I130" s="210">
        <v>57.63</v>
      </c>
      <c r="J130" s="210">
        <v>57.63</v>
      </c>
      <c r="K130" s="210">
        <v>57.63</v>
      </c>
      <c r="L130" s="210">
        <v>57.63</v>
      </c>
      <c r="M130" s="210">
        <v>57.63</v>
      </c>
      <c r="N130" s="210">
        <v>57.63</v>
      </c>
      <c r="O130" s="211" t="s">
        <v>615</v>
      </c>
    </row>
    <row r="131" spans="1:15">
      <c r="A131" s="37"/>
      <c r="B131" s="212">
        <v>118</v>
      </c>
      <c r="C131" s="212"/>
      <c r="D131" s="212"/>
      <c r="E131" s="212"/>
      <c r="F131" s="212"/>
      <c r="G131" s="210">
        <v>57.63</v>
      </c>
      <c r="H131" s="210">
        <v>57.63</v>
      </c>
      <c r="I131" s="210">
        <v>57.63</v>
      </c>
      <c r="J131" s="210">
        <v>57.63</v>
      </c>
      <c r="K131" s="210">
        <v>57.63</v>
      </c>
      <c r="L131" s="210">
        <v>57.63</v>
      </c>
      <c r="M131" s="210">
        <v>57.63</v>
      </c>
      <c r="N131" s="210">
        <v>57.63</v>
      </c>
      <c r="O131" s="211" t="s">
        <v>615</v>
      </c>
    </row>
    <row r="132" spans="1:15">
      <c r="A132" s="37"/>
      <c r="B132" s="212">
        <v>119</v>
      </c>
      <c r="C132" s="212"/>
      <c r="D132" s="212"/>
      <c r="E132" s="212"/>
      <c r="F132" s="212"/>
      <c r="G132" s="210">
        <v>57.63</v>
      </c>
      <c r="H132" s="210">
        <v>57.63</v>
      </c>
      <c r="I132" s="210">
        <v>57.63</v>
      </c>
      <c r="J132" s="210">
        <v>57.63</v>
      </c>
      <c r="K132" s="210">
        <v>57.63</v>
      </c>
      <c r="L132" s="210">
        <v>57.63</v>
      </c>
      <c r="M132" s="210">
        <v>57.63</v>
      </c>
      <c r="N132" s="210">
        <v>57.63</v>
      </c>
      <c r="O132" s="211" t="s">
        <v>615</v>
      </c>
    </row>
    <row r="133" spans="1:15">
      <c r="A133" s="37"/>
      <c r="B133" s="212">
        <v>120</v>
      </c>
      <c r="C133" s="212"/>
      <c r="D133" s="212"/>
      <c r="E133" s="212"/>
      <c r="F133" s="212"/>
      <c r="G133" s="210">
        <v>57.63</v>
      </c>
      <c r="H133" s="210">
        <v>57.63</v>
      </c>
      <c r="I133" s="210">
        <v>57.63</v>
      </c>
      <c r="J133" s="210">
        <v>57.63</v>
      </c>
      <c r="K133" s="210">
        <v>57.63</v>
      </c>
      <c r="L133" s="210">
        <v>57.63</v>
      </c>
      <c r="M133" s="210">
        <v>57.63</v>
      </c>
      <c r="N133" s="210">
        <v>57.63</v>
      </c>
      <c r="O133" s="211" t="s">
        <v>615</v>
      </c>
    </row>
    <row r="134" spans="1:15">
      <c r="A134" s="37"/>
      <c r="B134" s="212">
        <v>121</v>
      </c>
      <c r="C134" s="212"/>
      <c r="D134" s="212"/>
      <c r="E134" s="212"/>
      <c r="F134" s="212"/>
      <c r="G134" s="210">
        <v>57.63</v>
      </c>
      <c r="H134" s="210">
        <v>57.63</v>
      </c>
      <c r="I134" s="210">
        <v>57.63</v>
      </c>
      <c r="J134" s="210">
        <v>57.63</v>
      </c>
      <c r="K134" s="210">
        <v>57.63</v>
      </c>
      <c r="L134" s="210">
        <v>57.63</v>
      </c>
      <c r="M134" s="210">
        <v>57.63</v>
      </c>
      <c r="N134" s="210">
        <v>57.63</v>
      </c>
      <c r="O134" s="211" t="s">
        <v>615</v>
      </c>
    </row>
    <row r="135" spans="1:15">
      <c r="A135" s="37"/>
      <c r="B135" s="212">
        <v>122</v>
      </c>
      <c r="C135" s="212"/>
      <c r="D135" s="212"/>
      <c r="E135" s="212"/>
      <c r="F135" s="212"/>
      <c r="G135" s="210">
        <v>57.63</v>
      </c>
      <c r="H135" s="210">
        <v>57.63</v>
      </c>
      <c r="I135" s="210">
        <v>57.63</v>
      </c>
      <c r="J135" s="210">
        <v>57.63</v>
      </c>
      <c r="K135" s="210">
        <v>57.63</v>
      </c>
      <c r="L135" s="210">
        <v>57.63</v>
      </c>
      <c r="M135" s="210">
        <v>57.63</v>
      </c>
      <c r="N135" s="210">
        <v>57.63</v>
      </c>
      <c r="O135" s="211" t="s">
        <v>615</v>
      </c>
    </row>
    <row r="136" spans="1:15">
      <c r="A136" s="37"/>
      <c r="B136" s="212">
        <v>123</v>
      </c>
      <c r="C136" s="212"/>
      <c r="D136" s="212"/>
      <c r="E136" s="212"/>
      <c r="F136" s="212"/>
      <c r="G136" s="210">
        <v>57.63</v>
      </c>
      <c r="H136" s="210">
        <v>57.63</v>
      </c>
      <c r="I136" s="210">
        <v>57.63</v>
      </c>
      <c r="J136" s="210">
        <v>57.63</v>
      </c>
      <c r="K136" s="210">
        <v>57.63</v>
      </c>
      <c r="L136" s="210">
        <v>57.63</v>
      </c>
      <c r="M136" s="210">
        <v>57.63</v>
      </c>
      <c r="N136" s="210">
        <v>57.63</v>
      </c>
      <c r="O136" s="211" t="s">
        <v>615</v>
      </c>
    </row>
    <row r="137" spans="1:15">
      <c r="A137" s="37"/>
      <c r="B137" s="212">
        <v>124</v>
      </c>
      <c r="C137" s="212"/>
      <c r="D137" s="212"/>
      <c r="E137" s="212"/>
      <c r="F137" s="212"/>
      <c r="G137" s="210">
        <v>57.63</v>
      </c>
      <c r="H137" s="210">
        <v>57.63</v>
      </c>
      <c r="I137" s="210">
        <v>57.63</v>
      </c>
      <c r="J137" s="210">
        <v>57.63</v>
      </c>
      <c r="K137" s="210">
        <v>57.63</v>
      </c>
      <c r="L137" s="210">
        <v>57.63</v>
      </c>
      <c r="M137" s="210">
        <v>57.63</v>
      </c>
      <c r="N137" s="210">
        <v>57.63</v>
      </c>
      <c r="O137" s="211" t="s">
        <v>615</v>
      </c>
    </row>
    <row r="138" spans="1:15">
      <c r="A138" s="37"/>
      <c r="B138" s="212">
        <v>125</v>
      </c>
      <c r="C138" s="212"/>
      <c r="D138" s="212"/>
      <c r="E138" s="212"/>
      <c r="F138" s="212"/>
      <c r="G138" s="210">
        <v>57.63</v>
      </c>
      <c r="H138" s="210">
        <v>57.63</v>
      </c>
      <c r="I138" s="210">
        <v>57.63</v>
      </c>
      <c r="J138" s="210">
        <v>57.63</v>
      </c>
      <c r="K138" s="210">
        <v>57.63</v>
      </c>
      <c r="L138" s="210">
        <v>57.63</v>
      </c>
      <c r="M138" s="210">
        <v>57.63</v>
      </c>
      <c r="N138" s="210">
        <v>57.63</v>
      </c>
      <c r="O138" s="211" t="s">
        <v>615</v>
      </c>
    </row>
    <row r="139" spans="1:15">
      <c r="A139" s="37"/>
      <c r="B139" s="212">
        <v>126</v>
      </c>
      <c r="C139" s="212"/>
      <c r="D139" s="212"/>
      <c r="E139" s="212"/>
      <c r="F139" s="212"/>
      <c r="G139" s="210">
        <v>57.63</v>
      </c>
      <c r="H139" s="210">
        <v>57.63</v>
      </c>
      <c r="I139" s="210">
        <v>57.63</v>
      </c>
      <c r="J139" s="210">
        <v>57.63</v>
      </c>
      <c r="K139" s="210">
        <v>57.63</v>
      </c>
      <c r="L139" s="210">
        <v>57.63</v>
      </c>
      <c r="M139" s="210">
        <v>57.63</v>
      </c>
      <c r="N139" s="210">
        <v>57.63</v>
      </c>
      <c r="O139" s="211" t="s">
        <v>615</v>
      </c>
    </row>
    <row r="140" spans="1:15">
      <c r="A140" s="37"/>
      <c r="B140" s="212">
        <v>127</v>
      </c>
      <c r="C140" s="212"/>
      <c r="D140" s="212"/>
      <c r="E140" s="212"/>
      <c r="F140" s="212"/>
      <c r="G140" s="210">
        <v>57.63</v>
      </c>
      <c r="H140" s="210">
        <v>57.63</v>
      </c>
      <c r="I140" s="210">
        <v>57.63</v>
      </c>
      <c r="J140" s="210">
        <v>57.63</v>
      </c>
      <c r="K140" s="210">
        <v>57.63</v>
      </c>
      <c r="L140" s="210">
        <v>57.63</v>
      </c>
      <c r="M140" s="210">
        <v>57.63</v>
      </c>
      <c r="N140" s="210">
        <v>57.63</v>
      </c>
      <c r="O140" s="211" t="s">
        <v>615</v>
      </c>
    </row>
    <row r="141" spans="1:15">
      <c r="A141" s="37"/>
      <c r="B141" s="212">
        <v>128</v>
      </c>
      <c r="C141" s="212"/>
      <c r="D141" s="212"/>
      <c r="E141" s="212"/>
      <c r="F141" s="212"/>
      <c r="G141" s="210">
        <v>57.63</v>
      </c>
      <c r="H141" s="210">
        <v>57.63</v>
      </c>
      <c r="I141" s="210">
        <v>57.63</v>
      </c>
      <c r="J141" s="210">
        <v>57.63</v>
      </c>
      <c r="K141" s="210">
        <v>57.63</v>
      </c>
      <c r="L141" s="210">
        <v>57.63</v>
      </c>
      <c r="M141" s="210">
        <v>57.63</v>
      </c>
      <c r="N141" s="210">
        <v>57.63</v>
      </c>
      <c r="O141" s="211" t="s">
        <v>615</v>
      </c>
    </row>
    <row r="142" spans="1:15">
      <c r="A142" s="37"/>
      <c r="B142" s="212">
        <v>129</v>
      </c>
      <c r="C142" s="212"/>
      <c r="D142" s="212"/>
      <c r="E142" s="212"/>
      <c r="F142" s="212"/>
      <c r="G142" s="210">
        <v>57.63</v>
      </c>
      <c r="H142" s="210">
        <v>57.63</v>
      </c>
      <c r="I142" s="210">
        <v>57.63</v>
      </c>
      <c r="J142" s="210">
        <v>57.63</v>
      </c>
      <c r="K142" s="210">
        <v>57.63</v>
      </c>
      <c r="L142" s="210">
        <v>57.63</v>
      </c>
      <c r="M142" s="210">
        <v>57.63</v>
      </c>
      <c r="N142" s="210">
        <v>57.63</v>
      </c>
      <c r="O142" s="211" t="s">
        <v>615</v>
      </c>
    </row>
    <row r="143" spans="1:15">
      <c r="A143" s="37"/>
      <c r="B143" s="212">
        <v>130</v>
      </c>
      <c r="C143" s="212"/>
      <c r="D143" s="212"/>
      <c r="E143" s="212"/>
      <c r="F143" s="212"/>
      <c r="G143" s="210">
        <v>57.63</v>
      </c>
      <c r="H143" s="210">
        <v>57.63</v>
      </c>
      <c r="I143" s="210">
        <v>57.63</v>
      </c>
      <c r="J143" s="210">
        <v>57.63</v>
      </c>
      <c r="K143" s="210">
        <v>57.63</v>
      </c>
      <c r="L143" s="210">
        <v>57.63</v>
      </c>
      <c r="M143" s="210">
        <v>57.63</v>
      </c>
      <c r="N143" s="210">
        <v>57.63</v>
      </c>
      <c r="O143" s="211" t="s">
        <v>615</v>
      </c>
    </row>
    <row r="144" spans="1:15">
      <c r="A144" s="37"/>
      <c r="B144" s="212">
        <v>131</v>
      </c>
      <c r="C144" s="212"/>
      <c r="D144" s="212"/>
      <c r="E144" s="212"/>
      <c r="F144" s="212"/>
      <c r="G144" s="210">
        <v>57.63</v>
      </c>
      <c r="H144" s="210">
        <v>57.63</v>
      </c>
      <c r="I144" s="210">
        <v>57.63</v>
      </c>
      <c r="J144" s="210">
        <v>57.63</v>
      </c>
      <c r="K144" s="210">
        <v>57.63</v>
      </c>
      <c r="L144" s="210">
        <v>57.63</v>
      </c>
      <c r="M144" s="210">
        <v>57.63</v>
      </c>
      <c r="N144" s="210">
        <v>57.63</v>
      </c>
      <c r="O144" s="211" t="s">
        <v>615</v>
      </c>
    </row>
    <row r="145" spans="1:15">
      <c r="A145" s="37"/>
      <c r="B145" s="212">
        <v>132</v>
      </c>
      <c r="C145" s="212"/>
      <c r="D145" s="212"/>
      <c r="E145" s="212"/>
      <c r="F145" s="212"/>
      <c r="G145" s="210">
        <v>57.63</v>
      </c>
      <c r="H145" s="210">
        <v>57.63</v>
      </c>
      <c r="I145" s="210">
        <v>57.63</v>
      </c>
      <c r="J145" s="210">
        <v>57.63</v>
      </c>
      <c r="K145" s="210">
        <v>57.63</v>
      </c>
      <c r="L145" s="210">
        <v>57.63</v>
      </c>
      <c r="M145" s="210">
        <v>57.63</v>
      </c>
      <c r="N145" s="210">
        <v>57.63</v>
      </c>
      <c r="O145" s="211" t="s">
        <v>615</v>
      </c>
    </row>
    <row r="146" spans="1:15">
      <c r="A146" s="37"/>
      <c r="B146" s="212">
        <v>133</v>
      </c>
      <c r="C146" s="212"/>
      <c r="D146" s="212"/>
      <c r="E146" s="212"/>
      <c r="F146" s="212"/>
      <c r="G146" s="210">
        <v>57.63</v>
      </c>
      <c r="H146" s="210">
        <v>57.63</v>
      </c>
      <c r="I146" s="210">
        <v>57.63</v>
      </c>
      <c r="J146" s="210">
        <v>57.63</v>
      </c>
      <c r="K146" s="210">
        <v>57.63</v>
      </c>
      <c r="L146" s="210">
        <v>57.63</v>
      </c>
      <c r="M146" s="210">
        <v>57.63</v>
      </c>
      <c r="N146" s="210">
        <v>57.63</v>
      </c>
      <c r="O146" s="211" t="s">
        <v>615</v>
      </c>
    </row>
    <row r="147" spans="1:15">
      <c r="A147" s="37"/>
      <c r="B147" s="212">
        <v>134</v>
      </c>
      <c r="C147" s="212"/>
      <c r="D147" s="212"/>
      <c r="E147" s="212"/>
      <c r="F147" s="212"/>
      <c r="G147" s="210">
        <v>57.63</v>
      </c>
      <c r="H147" s="210">
        <v>57.63</v>
      </c>
      <c r="I147" s="210">
        <v>57.63</v>
      </c>
      <c r="J147" s="210">
        <v>57.63</v>
      </c>
      <c r="K147" s="210">
        <v>57.63</v>
      </c>
      <c r="L147" s="210">
        <v>57.63</v>
      </c>
      <c r="M147" s="210">
        <v>57.63</v>
      </c>
      <c r="N147" s="210">
        <v>57.63</v>
      </c>
      <c r="O147" s="211" t="s">
        <v>615</v>
      </c>
    </row>
    <row r="148" spans="1:15">
      <c r="A148" s="37"/>
      <c r="B148" s="212">
        <v>135</v>
      </c>
      <c r="C148" s="212"/>
      <c r="D148" s="212"/>
      <c r="E148" s="212"/>
      <c r="F148" s="212"/>
      <c r="G148" s="210">
        <v>57.63</v>
      </c>
      <c r="H148" s="210">
        <v>57.63</v>
      </c>
      <c r="I148" s="210">
        <v>57.63</v>
      </c>
      <c r="J148" s="210">
        <v>57.63</v>
      </c>
      <c r="K148" s="210">
        <v>57.63</v>
      </c>
      <c r="L148" s="210">
        <v>57.63</v>
      </c>
      <c r="M148" s="210">
        <v>57.63</v>
      </c>
      <c r="N148" s="210">
        <v>57.63</v>
      </c>
      <c r="O148" s="211" t="s">
        <v>615</v>
      </c>
    </row>
    <row r="149" spans="1:15">
      <c r="A149" s="37"/>
      <c r="B149" s="212">
        <v>136</v>
      </c>
      <c r="C149" s="212"/>
      <c r="D149" s="212"/>
      <c r="E149" s="212"/>
      <c r="F149" s="212"/>
      <c r="G149" s="210">
        <v>57.63</v>
      </c>
      <c r="H149" s="210">
        <v>57.63</v>
      </c>
      <c r="I149" s="210">
        <v>57.63</v>
      </c>
      <c r="J149" s="210">
        <v>57.63</v>
      </c>
      <c r="K149" s="210">
        <v>57.63</v>
      </c>
      <c r="L149" s="210">
        <v>57.63</v>
      </c>
      <c r="M149" s="210">
        <v>57.63</v>
      </c>
      <c r="N149" s="210">
        <v>57.63</v>
      </c>
      <c r="O149" s="211" t="s">
        <v>615</v>
      </c>
    </row>
    <row r="150" spans="1:15">
      <c r="A150" s="37"/>
      <c r="B150" s="212">
        <v>137</v>
      </c>
      <c r="C150" s="212"/>
      <c r="D150" s="212"/>
      <c r="E150" s="212"/>
      <c r="F150" s="212"/>
      <c r="G150" s="210">
        <v>57.63</v>
      </c>
      <c r="H150" s="210">
        <v>57.63</v>
      </c>
      <c r="I150" s="210">
        <v>57.63</v>
      </c>
      <c r="J150" s="210">
        <v>57.63</v>
      </c>
      <c r="K150" s="210">
        <v>57.63</v>
      </c>
      <c r="L150" s="210">
        <v>57.63</v>
      </c>
      <c r="M150" s="210">
        <v>57.63</v>
      </c>
      <c r="N150" s="210">
        <v>57.63</v>
      </c>
      <c r="O150" s="211" t="s">
        <v>615</v>
      </c>
    </row>
    <row r="151" spans="1:15">
      <c r="A151" s="37"/>
      <c r="B151" s="212">
        <v>138</v>
      </c>
      <c r="C151" s="212"/>
      <c r="D151" s="212"/>
      <c r="E151" s="212"/>
      <c r="F151" s="212"/>
      <c r="G151" s="210">
        <v>57.63</v>
      </c>
      <c r="H151" s="210">
        <v>57.63</v>
      </c>
      <c r="I151" s="210">
        <v>57.63</v>
      </c>
      <c r="J151" s="210">
        <v>57.63</v>
      </c>
      <c r="K151" s="210">
        <v>57.63</v>
      </c>
      <c r="L151" s="210">
        <v>57.63</v>
      </c>
      <c r="M151" s="210">
        <v>57.63</v>
      </c>
      <c r="N151" s="210">
        <v>57.63</v>
      </c>
      <c r="O151" s="211" t="s">
        <v>615</v>
      </c>
    </row>
    <row r="152" spans="1:15">
      <c r="A152" s="37"/>
      <c r="B152" s="212">
        <v>139</v>
      </c>
      <c r="C152" s="212"/>
      <c r="D152" s="212"/>
      <c r="E152" s="212"/>
      <c r="F152" s="212"/>
      <c r="G152" s="210">
        <v>57.63</v>
      </c>
      <c r="H152" s="210">
        <v>57.63</v>
      </c>
      <c r="I152" s="210">
        <v>57.63</v>
      </c>
      <c r="J152" s="210">
        <v>57.63</v>
      </c>
      <c r="K152" s="210">
        <v>57.63</v>
      </c>
      <c r="L152" s="210">
        <v>57.63</v>
      </c>
      <c r="M152" s="210">
        <v>57.63</v>
      </c>
      <c r="N152" s="210">
        <v>57.63</v>
      </c>
      <c r="O152" s="211" t="s">
        <v>615</v>
      </c>
    </row>
    <row r="153" spans="1:15">
      <c r="A153" s="37"/>
      <c r="B153" s="212">
        <v>140</v>
      </c>
      <c r="C153" s="212"/>
      <c r="D153" s="212"/>
      <c r="E153" s="212"/>
      <c r="F153" s="212"/>
      <c r="G153" s="210">
        <v>57.63</v>
      </c>
      <c r="H153" s="210">
        <v>57.63</v>
      </c>
      <c r="I153" s="210">
        <v>57.63</v>
      </c>
      <c r="J153" s="210">
        <v>57.63</v>
      </c>
      <c r="K153" s="210">
        <v>57.63</v>
      </c>
      <c r="L153" s="210">
        <v>57.63</v>
      </c>
      <c r="M153" s="210">
        <v>57.63</v>
      </c>
      <c r="N153" s="210">
        <v>57.63</v>
      </c>
      <c r="O153" s="211" t="s">
        <v>615</v>
      </c>
    </row>
    <row r="154" spans="1:15">
      <c r="A154" s="37"/>
      <c r="B154" s="212">
        <v>141</v>
      </c>
      <c r="C154" s="212"/>
      <c r="D154" s="212"/>
      <c r="E154" s="212"/>
      <c r="F154" s="212"/>
      <c r="G154" s="210">
        <v>57.63</v>
      </c>
      <c r="H154" s="210">
        <v>57.63</v>
      </c>
      <c r="I154" s="210">
        <v>57.63</v>
      </c>
      <c r="J154" s="210">
        <v>57.63</v>
      </c>
      <c r="K154" s="210">
        <v>57.63</v>
      </c>
      <c r="L154" s="210">
        <v>57.63</v>
      </c>
      <c r="M154" s="210">
        <v>57.63</v>
      </c>
      <c r="N154" s="210">
        <v>57.63</v>
      </c>
      <c r="O154" s="211" t="s">
        <v>615</v>
      </c>
    </row>
    <row r="155" spans="1:15">
      <c r="A155" s="37"/>
      <c r="B155" s="212">
        <v>142</v>
      </c>
      <c r="C155" s="212"/>
      <c r="D155" s="212"/>
      <c r="E155" s="212"/>
      <c r="F155" s="212"/>
      <c r="G155" s="210">
        <v>57.63</v>
      </c>
      <c r="H155" s="210">
        <v>57.63</v>
      </c>
      <c r="I155" s="210">
        <v>57.63</v>
      </c>
      <c r="J155" s="210">
        <v>57.63</v>
      </c>
      <c r="K155" s="210">
        <v>57.63</v>
      </c>
      <c r="L155" s="210">
        <v>57.63</v>
      </c>
      <c r="M155" s="210">
        <v>57.63</v>
      </c>
      <c r="N155" s="210">
        <v>57.63</v>
      </c>
      <c r="O155" s="211" t="s">
        <v>615</v>
      </c>
    </row>
    <row r="156" spans="1:15">
      <c r="A156" s="37"/>
      <c r="B156" s="212">
        <v>143</v>
      </c>
      <c r="C156" s="212"/>
      <c r="D156" s="212"/>
      <c r="E156" s="212"/>
      <c r="F156" s="212"/>
      <c r="G156" s="210">
        <v>57.63</v>
      </c>
      <c r="H156" s="210">
        <v>57.63</v>
      </c>
      <c r="I156" s="210">
        <v>57.63</v>
      </c>
      <c r="J156" s="210">
        <v>57.63</v>
      </c>
      <c r="K156" s="210">
        <v>57.63</v>
      </c>
      <c r="L156" s="210">
        <v>57.63</v>
      </c>
      <c r="M156" s="210">
        <v>57.63</v>
      </c>
      <c r="N156" s="210">
        <v>57.63</v>
      </c>
      <c r="O156" s="211" t="s">
        <v>615</v>
      </c>
    </row>
    <row r="157" spans="1:15">
      <c r="A157" s="37"/>
      <c r="B157" s="212">
        <v>144</v>
      </c>
      <c r="C157" s="212"/>
      <c r="D157" s="212"/>
      <c r="E157" s="212"/>
      <c r="F157" s="212"/>
      <c r="G157" s="210">
        <v>57.63</v>
      </c>
      <c r="H157" s="210">
        <v>57.63</v>
      </c>
      <c r="I157" s="210">
        <v>57.63</v>
      </c>
      <c r="J157" s="210">
        <v>57.63</v>
      </c>
      <c r="K157" s="210">
        <v>57.63</v>
      </c>
      <c r="L157" s="210">
        <v>57.63</v>
      </c>
      <c r="M157" s="210">
        <v>57.63</v>
      </c>
      <c r="N157" s="210">
        <v>57.63</v>
      </c>
      <c r="O157" s="211" t="s">
        <v>615</v>
      </c>
    </row>
    <row r="158" spans="1:15">
      <c r="A158" s="37"/>
      <c r="B158" s="212">
        <v>145</v>
      </c>
      <c r="C158" s="212"/>
      <c r="D158" s="212"/>
      <c r="E158" s="212"/>
      <c r="F158" s="212"/>
      <c r="G158" s="210">
        <v>57.63</v>
      </c>
      <c r="H158" s="210">
        <v>57.63</v>
      </c>
      <c r="I158" s="210">
        <v>57.63</v>
      </c>
      <c r="J158" s="210">
        <v>57.63</v>
      </c>
      <c r="K158" s="210">
        <v>57.63</v>
      </c>
      <c r="L158" s="210">
        <v>57.63</v>
      </c>
      <c r="M158" s="210">
        <v>57.63</v>
      </c>
      <c r="N158" s="210">
        <v>57.63</v>
      </c>
      <c r="O158" s="211" t="s">
        <v>615</v>
      </c>
    </row>
    <row r="159" spans="1:15">
      <c r="A159" s="37"/>
      <c r="B159" s="212">
        <v>146</v>
      </c>
      <c r="C159" s="212"/>
      <c r="D159" s="212"/>
      <c r="E159" s="212"/>
      <c r="F159" s="212"/>
      <c r="G159" s="210">
        <v>57.63</v>
      </c>
      <c r="H159" s="210">
        <v>57.63</v>
      </c>
      <c r="I159" s="210">
        <v>57.63</v>
      </c>
      <c r="J159" s="210">
        <v>57.63</v>
      </c>
      <c r="K159" s="210">
        <v>57.63</v>
      </c>
      <c r="L159" s="210">
        <v>57.63</v>
      </c>
      <c r="M159" s="210">
        <v>57.63</v>
      </c>
      <c r="N159" s="210">
        <v>57.63</v>
      </c>
      <c r="O159" s="211" t="s">
        <v>615</v>
      </c>
    </row>
    <row r="160" spans="1:15">
      <c r="A160" s="37"/>
      <c r="B160" s="212">
        <v>147</v>
      </c>
      <c r="C160" s="212"/>
      <c r="D160" s="212"/>
      <c r="E160" s="212"/>
      <c r="F160" s="212"/>
      <c r="G160" s="210">
        <v>57.63</v>
      </c>
      <c r="H160" s="210">
        <v>57.63</v>
      </c>
      <c r="I160" s="210">
        <v>57.63</v>
      </c>
      <c r="J160" s="210">
        <v>57.63</v>
      </c>
      <c r="K160" s="210">
        <v>57.63</v>
      </c>
      <c r="L160" s="210">
        <v>57.63</v>
      </c>
      <c r="M160" s="210">
        <v>57.63</v>
      </c>
      <c r="N160" s="210">
        <v>57.63</v>
      </c>
      <c r="O160" s="211" t="s">
        <v>615</v>
      </c>
    </row>
    <row r="161" spans="1:15">
      <c r="A161" s="37"/>
      <c r="B161" s="212">
        <v>148</v>
      </c>
      <c r="C161" s="212"/>
      <c r="D161" s="212"/>
      <c r="E161" s="212"/>
      <c r="F161" s="212"/>
      <c r="G161" s="210">
        <v>57.63</v>
      </c>
      <c r="H161" s="210">
        <v>57.63</v>
      </c>
      <c r="I161" s="210">
        <v>57.63</v>
      </c>
      <c r="J161" s="210">
        <v>57.63</v>
      </c>
      <c r="K161" s="210">
        <v>57.63</v>
      </c>
      <c r="L161" s="210">
        <v>57.63</v>
      </c>
      <c r="M161" s="210">
        <v>57.63</v>
      </c>
      <c r="N161" s="210">
        <v>57.63</v>
      </c>
      <c r="O161" s="211" t="s">
        <v>615</v>
      </c>
    </row>
    <row r="162" spans="1:15">
      <c r="A162" s="37"/>
      <c r="B162" s="212">
        <v>149</v>
      </c>
      <c r="C162" s="212"/>
      <c r="D162" s="212"/>
      <c r="E162" s="212"/>
      <c r="F162" s="212"/>
      <c r="G162" s="210">
        <v>57.63</v>
      </c>
      <c r="H162" s="210">
        <v>57.63</v>
      </c>
      <c r="I162" s="210">
        <v>57.63</v>
      </c>
      <c r="J162" s="210">
        <v>57.63</v>
      </c>
      <c r="K162" s="210">
        <v>57.63</v>
      </c>
      <c r="L162" s="210">
        <v>57.63</v>
      </c>
      <c r="M162" s="210">
        <v>57.63</v>
      </c>
      <c r="N162" s="210">
        <v>57.63</v>
      </c>
      <c r="O162" s="211" t="s">
        <v>615</v>
      </c>
    </row>
    <row r="163" spans="1:15">
      <c r="A163" s="37"/>
      <c r="B163" s="212">
        <v>150</v>
      </c>
      <c r="C163" s="212"/>
      <c r="D163" s="212"/>
      <c r="E163" s="212"/>
      <c r="F163" s="212"/>
      <c r="G163" s="210">
        <v>57.63</v>
      </c>
      <c r="H163" s="210">
        <v>57.63</v>
      </c>
      <c r="I163" s="210">
        <v>57.63</v>
      </c>
      <c r="J163" s="210">
        <v>57.63</v>
      </c>
      <c r="K163" s="210">
        <v>57.63</v>
      </c>
      <c r="L163" s="210">
        <v>57.63</v>
      </c>
      <c r="M163" s="210">
        <v>57.63</v>
      </c>
      <c r="N163" s="210">
        <v>57.63</v>
      </c>
      <c r="O163" s="211" t="s">
        <v>615</v>
      </c>
    </row>
    <row r="164" spans="1:15">
      <c r="A164" s="37"/>
      <c r="B164" s="212">
        <v>151</v>
      </c>
      <c r="C164" s="212"/>
      <c r="D164" s="212"/>
      <c r="E164" s="212"/>
      <c r="F164" s="212"/>
      <c r="G164" s="210">
        <v>57.63</v>
      </c>
      <c r="H164" s="210">
        <v>57.63</v>
      </c>
      <c r="I164" s="210">
        <v>57.63</v>
      </c>
      <c r="J164" s="210">
        <v>57.63</v>
      </c>
      <c r="K164" s="210">
        <v>57.63</v>
      </c>
      <c r="L164" s="210">
        <v>57.63</v>
      </c>
      <c r="M164" s="210">
        <v>57.63</v>
      </c>
      <c r="N164" s="210">
        <v>57.63</v>
      </c>
      <c r="O164" s="211" t="s">
        <v>615</v>
      </c>
    </row>
    <row r="165" spans="1:15">
      <c r="A165" s="37"/>
      <c r="B165" s="212">
        <v>152</v>
      </c>
      <c r="C165" s="212"/>
      <c r="D165" s="212"/>
      <c r="E165" s="212"/>
      <c r="F165" s="212"/>
      <c r="G165" s="210">
        <v>57.63</v>
      </c>
      <c r="H165" s="210">
        <v>57.63</v>
      </c>
      <c r="I165" s="210">
        <v>57.63</v>
      </c>
      <c r="J165" s="210">
        <v>57.63</v>
      </c>
      <c r="K165" s="210">
        <v>57.63</v>
      </c>
      <c r="L165" s="210">
        <v>57.63</v>
      </c>
      <c r="M165" s="210">
        <v>57.63</v>
      </c>
      <c r="N165" s="210">
        <v>57.63</v>
      </c>
      <c r="O165" s="211" t="s">
        <v>615</v>
      </c>
    </row>
    <row r="166" spans="1:15">
      <c r="A166" s="37"/>
      <c r="B166" s="212">
        <v>153</v>
      </c>
      <c r="C166" s="212"/>
      <c r="D166" s="212"/>
      <c r="E166" s="212"/>
      <c r="F166" s="212"/>
      <c r="G166" s="210">
        <v>57.63</v>
      </c>
      <c r="H166" s="210">
        <v>57.63</v>
      </c>
      <c r="I166" s="210">
        <v>57.63</v>
      </c>
      <c r="J166" s="210">
        <v>57.63</v>
      </c>
      <c r="K166" s="210">
        <v>57.63</v>
      </c>
      <c r="L166" s="210">
        <v>57.63</v>
      </c>
      <c r="M166" s="210">
        <v>57.63</v>
      </c>
      <c r="N166" s="210">
        <v>57.63</v>
      </c>
      <c r="O166" s="211" t="s">
        <v>615</v>
      </c>
    </row>
    <row r="167" spans="1:15">
      <c r="A167" s="37"/>
      <c r="B167" s="212">
        <v>154</v>
      </c>
      <c r="C167" s="212"/>
      <c r="D167" s="212"/>
      <c r="E167" s="212"/>
      <c r="F167" s="212"/>
      <c r="G167" s="210">
        <v>57.63</v>
      </c>
      <c r="H167" s="210">
        <v>57.63</v>
      </c>
      <c r="I167" s="210">
        <v>57.63</v>
      </c>
      <c r="J167" s="210">
        <v>57.63</v>
      </c>
      <c r="K167" s="210">
        <v>57.63</v>
      </c>
      <c r="L167" s="210">
        <v>57.63</v>
      </c>
      <c r="M167" s="210">
        <v>57.63</v>
      </c>
      <c r="N167" s="210">
        <v>57.63</v>
      </c>
      <c r="O167" s="211" t="s">
        <v>615</v>
      </c>
    </row>
    <row r="168" spans="1:15">
      <c r="A168" s="37"/>
      <c r="B168" s="212">
        <v>155</v>
      </c>
      <c r="C168" s="212"/>
      <c r="D168" s="212"/>
      <c r="E168" s="212"/>
      <c r="F168" s="212"/>
      <c r="G168" s="210">
        <v>57.63</v>
      </c>
      <c r="H168" s="210">
        <v>57.63</v>
      </c>
      <c r="I168" s="210">
        <v>57.63</v>
      </c>
      <c r="J168" s="210">
        <v>57.63</v>
      </c>
      <c r="K168" s="210">
        <v>57.63</v>
      </c>
      <c r="L168" s="210">
        <v>57.63</v>
      </c>
      <c r="M168" s="210">
        <v>57.63</v>
      </c>
      <c r="N168" s="210">
        <v>57.63</v>
      </c>
      <c r="O168" s="211" t="s">
        <v>615</v>
      </c>
    </row>
    <row r="169" spans="1:15">
      <c r="A169" s="37"/>
      <c r="B169" s="212">
        <v>156</v>
      </c>
      <c r="C169" s="212"/>
      <c r="D169" s="212"/>
      <c r="E169" s="212"/>
      <c r="F169" s="212"/>
      <c r="G169" s="210">
        <v>57.63</v>
      </c>
      <c r="H169" s="210">
        <v>57.63</v>
      </c>
      <c r="I169" s="210">
        <v>57.63</v>
      </c>
      <c r="J169" s="210">
        <v>57.63</v>
      </c>
      <c r="K169" s="210">
        <v>57.63</v>
      </c>
      <c r="L169" s="210">
        <v>57.63</v>
      </c>
      <c r="M169" s="210">
        <v>57.63</v>
      </c>
      <c r="N169" s="210">
        <v>57.63</v>
      </c>
      <c r="O169" s="211" t="s">
        <v>615</v>
      </c>
    </row>
    <row r="170" spans="1:15">
      <c r="A170" s="37"/>
      <c r="B170" s="212">
        <v>157</v>
      </c>
      <c r="C170" s="212"/>
      <c r="D170" s="212"/>
      <c r="E170" s="212"/>
      <c r="F170" s="212"/>
      <c r="G170" s="210">
        <v>57.63</v>
      </c>
      <c r="H170" s="210">
        <v>57.63</v>
      </c>
      <c r="I170" s="210">
        <v>57.63</v>
      </c>
      <c r="J170" s="210">
        <v>57.63</v>
      </c>
      <c r="K170" s="210">
        <v>57.63</v>
      </c>
      <c r="L170" s="210">
        <v>57.63</v>
      </c>
      <c r="M170" s="210">
        <v>57.63</v>
      </c>
      <c r="N170" s="210">
        <v>57.63</v>
      </c>
      <c r="O170" s="211" t="s">
        <v>615</v>
      </c>
    </row>
    <row r="171" spans="1:15">
      <c r="A171" s="37"/>
      <c r="B171" s="212">
        <v>158</v>
      </c>
      <c r="C171" s="212"/>
      <c r="D171" s="212"/>
      <c r="E171" s="212"/>
      <c r="F171" s="212"/>
      <c r="G171" s="210">
        <v>57.63</v>
      </c>
      <c r="H171" s="210">
        <v>57.63</v>
      </c>
      <c r="I171" s="210">
        <v>57.63</v>
      </c>
      <c r="J171" s="210">
        <v>57.63</v>
      </c>
      <c r="K171" s="210">
        <v>57.63</v>
      </c>
      <c r="L171" s="210">
        <v>57.63</v>
      </c>
      <c r="M171" s="210">
        <v>57.63</v>
      </c>
      <c r="N171" s="210">
        <v>57.63</v>
      </c>
      <c r="O171" s="211" t="s">
        <v>615</v>
      </c>
    </row>
    <row r="172" spans="1:15">
      <c r="A172" s="37"/>
      <c r="B172" s="212">
        <v>159</v>
      </c>
      <c r="C172" s="212"/>
      <c r="D172" s="212"/>
      <c r="E172" s="212"/>
      <c r="F172" s="212"/>
      <c r="G172" s="210">
        <v>57.63</v>
      </c>
      <c r="H172" s="210">
        <v>57.63</v>
      </c>
      <c r="I172" s="210">
        <v>57.63</v>
      </c>
      <c r="J172" s="210">
        <v>57.63</v>
      </c>
      <c r="K172" s="210">
        <v>57.63</v>
      </c>
      <c r="L172" s="210">
        <v>57.63</v>
      </c>
      <c r="M172" s="210">
        <v>57.63</v>
      </c>
      <c r="N172" s="210">
        <v>57.63</v>
      </c>
      <c r="O172" s="211" t="s">
        <v>615</v>
      </c>
    </row>
    <row r="173" spans="1:15">
      <c r="A173" s="37"/>
      <c r="B173" s="212">
        <v>160</v>
      </c>
      <c r="C173" s="212"/>
      <c r="D173" s="212"/>
      <c r="E173" s="212"/>
      <c r="F173" s="212"/>
      <c r="G173" s="210">
        <v>57.63</v>
      </c>
      <c r="H173" s="210">
        <v>57.63</v>
      </c>
      <c r="I173" s="210">
        <v>57.63</v>
      </c>
      <c r="J173" s="210">
        <v>57.63</v>
      </c>
      <c r="K173" s="210">
        <v>57.63</v>
      </c>
      <c r="L173" s="210">
        <v>57.63</v>
      </c>
      <c r="M173" s="210">
        <v>57.63</v>
      </c>
      <c r="N173" s="210">
        <v>57.63</v>
      </c>
      <c r="O173" s="211" t="s">
        <v>615</v>
      </c>
    </row>
    <row r="174" spans="1:15">
      <c r="A174" s="37"/>
      <c r="B174" s="212">
        <v>161</v>
      </c>
      <c r="C174" s="212"/>
      <c r="D174" s="212"/>
      <c r="E174" s="212"/>
      <c r="F174" s="212"/>
      <c r="G174" s="210">
        <v>57.63</v>
      </c>
      <c r="H174" s="210">
        <v>57.63</v>
      </c>
      <c r="I174" s="210">
        <v>57.63</v>
      </c>
      <c r="J174" s="210">
        <v>57.63</v>
      </c>
      <c r="K174" s="210">
        <v>57.63</v>
      </c>
      <c r="L174" s="210">
        <v>57.63</v>
      </c>
      <c r="M174" s="210">
        <v>57.63</v>
      </c>
      <c r="N174" s="210">
        <v>57.63</v>
      </c>
      <c r="O174" s="211" t="s">
        <v>615</v>
      </c>
    </row>
    <row r="175" spans="1:15">
      <c r="A175" s="37"/>
      <c r="B175" s="212">
        <v>162</v>
      </c>
      <c r="C175" s="212"/>
      <c r="D175" s="212"/>
      <c r="E175" s="212"/>
      <c r="F175" s="212"/>
      <c r="G175" s="210">
        <v>57.63</v>
      </c>
      <c r="H175" s="210">
        <v>57.63</v>
      </c>
      <c r="I175" s="210">
        <v>57.63</v>
      </c>
      <c r="J175" s="210">
        <v>57.63</v>
      </c>
      <c r="K175" s="210">
        <v>57.63</v>
      </c>
      <c r="L175" s="210">
        <v>57.63</v>
      </c>
      <c r="M175" s="210">
        <v>57.63</v>
      </c>
      <c r="N175" s="210">
        <v>57.63</v>
      </c>
      <c r="O175" s="211" t="s">
        <v>615</v>
      </c>
    </row>
    <row r="176" spans="1:15">
      <c r="A176" s="37"/>
      <c r="B176" s="212">
        <v>163</v>
      </c>
      <c r="C176" s="212"/>
      <c r="D176" s="212"/>
      <c r="E176" s="212"/>
      <c r="F176" s="212"/>
      <c r="G176" s="210">
        <v>57.63</v>
      </c>
      <c r="H176" s="210">
        <v>57.63</v>
      </c>
      <c r="I176" s="210">
        <v>57.63</v>
      </c>
      <c r="J176" s="210">
        <v>57.63</v>
      </c>
      <c r="K176" s="210">
        <v>57.63</v>
      </c>
      <c r="L176" s="210">
        <v>57.63</v>
      </c>
      <c r="M176" s="210">
        <v>57.63</v>
      </c>
      <c r="N176" s="210">
        <v>57.63</v>
      </c>
      <c r="O176" s="211" t="s">
        <v>615</v>
      </c>
    </row>
    <row r="177" spans="1:15">
      <c r="A177" s="37"/>
      <c r="B177" s="212">
        <v>164</v>
      </c>
      <c r="C177" s="212"/>
      <c r="D177" s="212"/>
      <c r="E177" s="212"/>
      <c r="F177" s="212"/>
      <c r="G177" s="210">
        <v>57.63</v>
      </c>
      <c r="H177" s="210">
        <v>57.63</v>
      </c>
      <c r="I177" s="210">
        <v>57.63</v>
      </c>
      <c r="J177" s="210">
        <v>57.63</v>
      </c>
      <c r="K177" s="210">
        <v>57.63</v>
      </c>
      <c r="L177" s="210">
        <v>57.63</v>
      </c>
      <c r="M177" s="210">
        <v>57.63</v>
      </c>
      <c r="N177" s="210">
        <v>57.63</v>
      </c>
      <c r="O177" s="211" t="s">
        <v>615</v>
      </c>
    </row>
    <row r="178" spans="1:15">
      <c r="A178" s="37"/>
      <c r="B178" s="212">
        <v>165</v>
      </c>
      <c r="C178" s="212"/>
      <c r="D178" s="212"/>
      <c r="E178" s="212"/>
      <c r="F178" s="212"/>
      <c r="G178" s="210">
        <v>57.63</v>
      </c>
      <c r="H178" s="210">
        <v>57.63</v>
      </c>
      <c r="I178" s="210">
        <v>57.63</v>
      </c>
      <c r="J178" s="210">
        <v>57.63</v>
      </c>
      <c r="K178" s="210">
        <v>57.63</v>
      </c>
      <c r="L178" s="210">
        <v>57.63</v>
      </c>
      <c r="M178" s="210">
        <v>57.63</v>
      </c>
      <c r="N178" s="210">
        <v>57.63</v>
      </c>
      <c r="O178" s="211" t="s">
        <v>615</v>
      </c>
    </row>
    <row r="179" spans="1:15">
      <c r="A179" s="37"/>
      <c r="B179" s="212">
        <v>166</v>
      </c>
      <c r="C179" s="212"/>
      <c r="D179" s="212"/>
      <c r="E179" s="212"/>
      <c r="F179" s="212"/>
      <c r="G179" s="210">
        <v>57.63</v>
      </c>
      <c r="H179" s="210">
        <v>57.63</v>
      </c>
      <c r="I179" s="210">
        <v>57.63</v>
      </c>
      <c r="J179" s="210">
        <v>57.63</v>
      </c>
      <c r="K179" s="210">
        <v>57.63</v>
      </c>
      <c r="L179" s="210">
        <v>57.63</v>
      </c>
      <c r="M179" s="210">
        <v>57.63</v>
      </c>
      <c r="N179" s="210">
        <v>57.63</v>
      </c>
      <c r="O179" s="211" t="s">
        <v>615</v>
      </c>
    </row>
    <row r="180" spans="1:15">
      <c r="A180" s="37"/>
      <c r="B180" s="212">
        <v>167</v>
      </c>
      <c r="C180" s="212"/>
      <c r="D180" s="212"/>
      <c r="E180" s="212"/>
      <c r="F180" s="212"/>
      <c r="G180" s="210">
        <v>57.63</v>
      </c>
      <c r="H180" s="210">
        <v>57.63</v>
      </c>
      <c r="I180" s="210">
        <v>57.63</v>
      </c>
      <c r="J180" s="210">
        <v>57.63</v>
      </c>
      <c r="K180" s="210">
        <v>57.63</v>
      </c>
      <c r="L180" s="210">
        <v>57.63</v>
      </c>
      <c r="M180" s="210">
        <v>57.63</v>
      </c>
      <c r="N180" s="210">
        <v>57.63</v>
      </c>
      <c r="O180" s="211" t="s">
        <v>615</v>
      </c>
    </row>
    <row r="181" spans="1:15">
      <c r="A181" s="37"/>
      <c r="B181" s="212">
        <v>168</v>
      </c>
      <c r="C181" s="212"/>
      <c r="D181" s="212"/>
      <c r="E181" s="212"/>
      <c r="F181" s="212"/>
      <c r="G181" s="210">
        <v>57.63</v>
      </c>
      <c r="H181" s="210">
        <v>57.63</v>
      </c>
      <c r="I181" s="210">
        <v>57.63</v>
      </c>
      <c r="J181" s="210">
        <v>57.63</v>
      </c>
      <c r="K181" s="210">
        <v>57.63</v>
      </c>
      <c r="L181" s="210">
        <v>57.63</v>
      </c>
      <c r="M181" s="210">
        <v>57.63</v>
      </c>
      <c r="N181" s="210">
        <v>57.63</v>
      </c>
      <c r="O181" s="211" t="s">
        <v>615</v>
      </c>
    </row>
    <row r="182" spans="1:15">
      <c r="A182" s="37"/>
      <c r="B182" s="212">
        <v>169</v>
      </c>
      <c r="C182" s="212"/>
      <c r="D182" s="212"/>
      <c r="E182" s="212"/>
      <c r="F182" s="212"/>
      <c r="G182" s="210">
        <v>57.63</v>
      </c>
      <c r="H182" s="210">
        <v>57.63</v>
      </c>
      <c r="I182" s="210">
        <v>57.63</v>
      </c>
      <c r="J182" s="210">
        <v>57.63</v>
      </c>
      <c r="K182" s="210">
        <v>57.63</v>
      </c>
      <c r="L182" s="210">
        <v>57.63</v>
      </c>
      <c r="M182" s="210">
        <v>57.63</v>
      </c>
      <c r="N182" s="210">
        <v>57.63</v>
      </c>
      <c r="O182" s="211" t="s">
        <v>615</v>
      </c>
    </row>
    <row r="183" spans="1:15">
      <c r="A183" s="37"/>
      <c r="B183" s="212">
        <v>170</v>
      </c>
      <c r="C183" s="212"/>
      <c r="D183" s="212"/>
      <c r="E183" s="212"/>
      <c r="F183" s="212"/>
      <c r="G183" s="210">
        <v>57.63</v>
      </c>
      <c r="H183" s="210">
        <v>57.63</v>
      </c>
      <c r="I183" s="210">
        <v>57.63</v>
      </c>
      <c r="J183" s="210">
        <v>57.63</v>
      </c>
      <c r="K183" s="210">
        <v>57.63</v>
      </c>
      <c r="L183" s="210">
        <v>57.63</v>
      </c>
      <c r="M183" s="210">
        <v>57.63</v>
      </c>
      <c r="N183" s="210">
        <v>57.63</v>
      </c>
      <c r="O183" s="211" t="s">
        <v>615</v>
      </c>
    </row>
    <row r="184" spans="1:15">
      <c r="A184" s="37"/>
      <c r="B184" s="212">
        <v>171</v>
      </c>
      <c r="C184" s="212"/>
      <c r="D184" s="212"/>
      <c r="E184" s="212"/>
      <c r="F184" s="212"/>
      <c r="G184" s="210">
        <v>57.63</v>
      </c>
      <c r="H184" s="210">
        <v>57.63</v>
      </c>
      <c r="I184" s="210">
        <v>57.63</v>
      </c>
      <c r="J184" s="210">
        <v>57.63</v>
      </c>
      <c r="K184" s="210">
        <v>57.63</v>
      </c>
      <c r="L184" s="210">
        <v>57.63</v>
      </c>
      <c r="M184" s="210">
        <v>57.63</v>
      </c>
      <c r="N184" s="210">
        <v>57.63</v>
      </c>
      <c r="O184" s="211" t="s">
        <v>615</v>
      </c>
    </row>
    <row r="185" spans="1:15">
      <c r="A185" s="37"/>
      <c r="B185" s="212">
        <v>172</v>
      </c>
      <c r="C185" s="212"/>
      <c r="D185" s="212"/>
      <c r="E185" s="212"/>
      <c r="F185" s="212"/>
      <c r="G185" s="210">
        <v>57.63</v>
      </c>
      <c r="H185" s="210">
        <v>57.63</v>
      </c>
      <c r="I185" s="210">
        <v>57.63</v>
      </c>
      <c r="J185" s="210">
        <v>57.63</v>
      </c>
      <c r="K185" s="210">
        <v>57.63</v>
      </c>
      <c r="L185" s="210">
        <v>57.63</v>
      </c>
      <c r="M185" s="210">
        <v>57.63</v>
      </c>
      <c r="N185" s="210">
        <v>57.63</v>
      </c>
      <c r="O185" s="211" t="s">
        <v>615</v>
      </c>
    </row>
    <row r="186" spans="1:15">
      <c r="A186" s="37"/>
      <c r="B186" s="212">
        <v>173</v>
      </c>
      <c r="C186" s="212"/>
      <c r="D186" s="212"/>
      <c r="E186" s="212"/>
      <c r="F186" s="212"/>
      <c r="G186" s="210">
        <v>57.63</v>
      </c>
      <c r="H186" s="210">
        <v>57.63</v>
      </c>
      <c r="I186" s="210">
        <v>57.63</v>
      </c>
      <c r="J186" s="210">
        <v>57.63</v>
      </c>
      <c r="K186" s="210">
        <v>57.63</v>
      </c>
      <c r="L186" s="210">
        <v>57.63</v>
      </c>
      <c r="M186" s="210">
        <v>57.63</v>
      </c>
      <c r="N186" s="210">
        <v>57.63</v>
      </c>
      <c r="O186" s="211" t="s">
        <v>615</v>
      </c>
    </row>
    <row r="187" spans="1:15">
      <c r="A187" s="37"/>
      <c r="B187" s="212">
        <v>174</v>
      </c>
      <c r="C187" s="212"/>
      <c r="D187" s="212"/>
      <c r="E187" s="212"/>
      <c r="F187" s="212"/>
      <c r="G187" s="210">
        <v>57.63</v>
      </c>
      <c r="H187" s="210">
        <v>57.63</v>
      </c>
      <c r="I187" s="210">
        <v>57.63</v>
      </c>
      <c r="J187" s="210">
        <v>57.63</v>
      </c>
      <c r="K187" s="210">
        <v>57.63</v>
      </c>
      <c r="L187" s="210">
        <v>57.63</v>
      </c>
      <c r="M187" s="210">
        <v>57.63</v>
      </c>
      <c r="N187" s="210">
        <v>57.63</v>
      </c>
      <c r="O187" s="211" t="s">
        <v>615</v>
      </c>
    </row>
    <row r="188" spans="1:15">
      <c r="A188" s="37"/>
      <c r="B188" s="212">
        <v>175</v>
      </c>
      <c r="C188" s="212"/>
      <c r="D188" s="212"/>
      <c r="E188" s="212"/>
      <c r="F188" s="212"/>
      <c r="G188" s="210">
        <v>57.63</v>
      </c>
      <c r="H188" s="210">
        <v>57.63</v>
      </c>
      <c r="I188" s="210">
        <v>57.63</v>
      </c>
      <c r="J188" s="210">
        <v>57.63</v>
      </c>
      <c r="K188" s="210">
        <v>57.63</v>
      </c>
      <c r="L188" s="210">
        <v>57.63</v>
      </c>
      <c r="M188" s="210">
        <v>57.63</v>
      </c>
      <c r="N188" s="210">
        <v>57.63</v>
      </c>
      <c r="O188" s="211" t="s">
        <v>615</v>
      </c>
    </row>
    <row r="189" spans="1:15">
      <c r="A189" s="37"/>
      <c r="B189" s="212">
        <v>176</v>
      </c>
      <c r="C189" s="212"/>
      <c r="D189" s="212"/>
      <c r="E189" s="212"/>
      <c r="F189" s="212"/>
      <c r="G189" s="210">
        <v>57.63</v>
      </c>
      <c r="H189" s="210">
        <v>57.63</v>
      </c>
      <c r="I189" s="210">
        <v>57.63</v>
      </c>
      <c r="J189" s="210">
        <v>57.63</v>
      </c>
      <c r="K189" s="210">
        <v>57.63</v>
      </c>
      <c r="L189" s="210">
        <v>57.63</v>
      </c>
      <c r="M189" s="210">
        <v>57.63</v>
      </c>
      <c r="N189" s="210">
        <v>57.63</v>
      </c>
      <c r="O189" s="211" t="s">
        <v>615</v>
      </c>
    </row>
    <row r="190" spans="1:15">
      <c r="A190" s="37"/>
      <c r="B190" s="212">
        <v>177</v>
      </c>
      <c r="C190" s="212"/>
      <c r="D190" s="212"/>
      <c r="E190" s="212"/>
      <c r="F190" s="212"/>
      <c r="G190" s="210">
        <v>57.63</v>
      </c>
      <c r="H190" s="210">
        <v>57.63</v>
      </c>
      <c r="I190" s="210">
        <v>57.63</v>
      </c>
      <c r="J190" s="210">
        <v>57.63</v>
      </c>
      <c r="K190" s="210">
        <v>57.63</v>
      </c>
      <c r="L190" s="210">
        <v>57.63</v>
      </c>
      <c r="M190" s="210">
        <v>57.63</v>
      </c>
      <c r="N190" s="210">
        <v>57.63</v>
      </c>
      <c r="O190" s="211" t="s">
        <v>615</v>
      </c>
    </row>
    <row r="191" spans="1:15">
      <c r="A191" s="37"/>
      <c r="B191" s="212">
        <v>178</v>
      </c>
      <c r="C191" s="212"/>
      <c r="D191" s="212"/>
      <c r="E191" s="212"/>
      <c r="F191" s="212"/>
      <c r="G191" s="210">
        <v>57.63</v>
      </c>
      <c r="H191" s="210">
        <v>57.63</v>
      </c>
      <c r="I191" s="210">
        <v>57.63</v>
      </c>
      <c r="J191" s="210">
        <v>57.63</v>
      </c>
      <c r="K191" s="210">
        <v>57.63</v>
      </c>
      <c r="L191" s="210">
        <v>57.63</v>
      </c>
      <c r="M191" s="210">
        <v>57.63</v>
      </c>
      <c r="N191" s="210">
        <v>57.63</v>
      </c>
      <c r="O191" s="211" t="s">
        <v>615</v>
      </c>
    </row>
    <row r="192" spans="1:15">
      <c r="A192" s="37"/>
      <c r="B192" s="212">
        <v>179</v>
      </c>
      <c r="C192" s="212"/>
      <c r="D192" s="212"/>
      <c r="E192" s="212"/>
      <c r="F192" s="212"/>
      <c r="G192" s="210">
        <v>57.63</v>
      </c>
      <c r="H192" s="210">
        <v>57.63</v>
      </c>
      <c r="I192" s="210">
        <v>57.63</v>
      </c>
      <c r="J192" s="210">
        <v>57.63</v>
      </c>
      <c r="K192" s="210">
        <v>57.63</v>
      </c>
      <c r="L192" s="210">
        <v>57.63</v>
      </c>
      <c r="M192" s="210">
        <v>57.63</v>
      </c>
      <c r="N192" s="210">
        <v>57.63</v>
      </c>
      <c r="O192" s="211" t="s">
        <v>615</v>
      </c>
    </row>
    <row r="193" spans="1:15">
      <c r="A193" s="37"/>
      <c r="B193" s="212">
        <v>180</v>
      </c>
      <c r="C193" s="212"/>
      <c r="D193" s="212"/>
      <c r="E193" s="212"/>
      <c r="F193" s="212"/>
      <c r="G193" s="210">
        <v>57.63</v>
      </c>
      <c r="H193" s="210">
        <v>57.63</v>
      </c>
      <c r="I193" s="210">
        <v>57.63</v>
      </c>
      <c r="J193" s="210">
        <v>57.63</v>
      </c>
      <c r="K193" s="210">
        <v>57.63</v>
      </c>
      <c r="L193" s="210">
        <v>57.63</v>
      </c>
      <c r="M193" s="210">
        <v>57.63</v>
      </c>
      <c r="N193" s="210">
        <v>57.63</v>
      </c>
      <c r="O193" s="211" t="s">
        <v>615</v>
      </c>
    </row>
    <row r="194" spans="1:15">
      <c r="A194" s="37"/>
      <c r="B194" s="212">
        <v>181</v>
      </c>
      <c r="C194" s="212"/>
      <c r="D194" s="212"/>
      <c r="E194" s="212"/>
      <c r="F194" s="212"/>
      <c r="G194" s="210">
        <v>57.63</v>
      </c>
      <c r="H194" s="210">
        <v>57.63</v>
      </c>
      <c r="I194" s="210">
        <v>57.63</v>
      </c>
      <c r="J194" s="210">
        <v>57.63</v>
      </c>
      <c r="K194" s="210">
        <v>57.63</v>
      </c>
      <c r="L194" s="210">
        <v>57.63</v>
      </c>
      <c r="M194" s="210">
        <v>57.63</v>
      </c>
      <c r="N194" s="210">
        <v>57.63</v>
      </c>
      <c r="O194" s="211" t="s">
        <v>615</v>
      </c>
    </row>
    <row r="195" spans="1:15">
      <c r="A195" s="37"/>
      <c r="B195" s="212">
        <v>182</v>
      </c>
      <c r="C195" s="212"/>
      <c r="D195" s="212"/>
      <c r="E195" s="212"/>
      <c r="F195" s="212"/>
      <c r="G195" s="210">
        <v>57.63</v>
      </c>
      <c r="H195" s="210">
        <v>57.63</v>
      </c>
      <c r="I195" s="210">
        <v>57.63</v>
      </c>
      <c r="J195" s="210">
        <v>57.63</v>
      </c>
      <c r="K195" s="210">
        <v>57.63</v>
      </c>
      <c r="L195" s="210">
        <v>57.63</v>
      </c>
      <c r="M195" s="210">
        <v>57.63</v>
      </c>
      <c r="N195" s="210">
        <v>57.63</v>
      </c>
      <c r="O195" s="211" t="s">
        <v>615</v>
      </c>
    </row>
    <row r="196" spans="1:15">
      <c r="A196" s="37"/>
      <c r="B196" s="212">
        <v>183</v>
      </c>
      <c r="C196" s="212"/>
      <c r="D196" s="212"/>
      <c r="E196" s="212"/>
      <c r="F196" s="212"/>
      <c r="G196" s="210">
        <v>57.63</v>
      </c>
      <c r="H196" s="210">
        <v>57.63</v>
      </c>
      <c r="I196" s="210">
        <v>57.63</v>
      </c>
      <c r="J196" s="210">
        <v>57.63</v>
      </c>
      <c r="K196" s="210">
        <v>57.63</v>
      </c>
      <c r="L196" s="210">
        <v>57.63</v>
      </c>
      <c r="M196" s="210">
        <v>57.63</v>
      </c>
      <c r="N196" s="210">
        <v>57.63</v>
      </c>
      <c r="O196" s="211" t="s">
        <v>615</v>
      </c>
    </row>
    <row r="197" spans="1:15">
      <c r="A197" s="37"/>
      <c r="B197" s="212">
        <v>184</v>
      </c>
      <c r="C197" s="212"/>
      <c r="D197" s="212"/>
      <c r="E197" s="212"/>
      <c r="F197" s="212"/>
      <c r="G197" s="210">
        <v>57.63</v>
      </c>
      <c r="H197" s="210">
        <v>57.63</v>
      </c>
      <c r="I197" s="210">
        <v>57.63</v>
      </c>
      <c r="J197" s="210">
        <v>57.63</v>
      </c>
      <c r="K197" s="210">
        <v>57.63</v>
      </c>
      <c r="L197" s="210">
        <v>57.63</v>
      </c>
      <c r="M197" s="210">
        <v>57.63</v>
      </c>
      <c r="N197" s="210">
        <v>57.63</v>
      </c>
      <c r="O197" s="211" t="s">
        <v>615</v>
      </c>
    </row>
    <row r="198" spans="1:15">
      <c r="A198" s="37"/>
      <c r="B198" s="212">
        <v>185</v>
      </c>
      <c r="C198" s="212"/>
      <c r="D198" s="212"/>
      <c r="E198" s="212"/>
      <c r="F198" s="212"/>
      <c r="G198" s="210">
        <v>57.63</v>
      </c>
      <c r="H198" s="210">
        <v>57.63</v>
      </c>
      <c r="I198" s="210">
        <v>57.63</v>
      </c>
      <c r="J198" s="210">
        <v>57.63</v>
      </c>
      <c r="K198" s="210">
        <v>57.63</v>
      </c>
      <c r="L198" s="210">
        <v>57.63</v>
      </c>
      <c r="M198" s="210">
        <v>57.63</v>
      </c>
      <c r="N198" s="210">
        <v>57.63</v>
      </c>
      <c r="O198" s="211" t="s">
        <v>615</v>
      </c>
    </row>
    <row r="199" spans="1:15">
      <c r="A199" s="37"/>
      <c r="B199" s="212">
        <v>186</v>
      </c>
      <c r="C199" s="212"/>
      <c r="D199" s="212"/>
      <c r="E199" s="212"/>
      <c r="F199" s="212"/>
      <c r="G199" s="210">
        <v>57.63</v>
      </c>
      <c r="H199" s="210">
        <v>57.63</v>
      </c>
      <c r="I199" s="210">
        <v>57.63</v>
      </c>
      <c r="J199" s="210">
        <v>57.63</v>
      </c>
      <c r="K199" s="210">
        <v>57.63</v>
      </c>
      <c r="L199" s="210">
        <v>57.63</v>
      </c>
      <c r="M199" s="210">
        <v>57.63</v>
      </c>
      <c r="N199" s="210">
        <v>57.63</v>
      </c>
      <c r="O199" s="211" t="s">
        <v>615</v>
      </c>
    </row>
    <row r="200" spans="1:15">
      <c r="A200" s="37"/>
      <c r="B200" s="212">
        <v>187</v>
      </c>
      <c r="C200" s="212"/>
      <c r="D200" s="212"/>
      <c r="E200" s="212"/>
      <c r="F200" s="212"/>
      <c r="G200" s="210">
        <v>57.63</v>
      </c>
      <c r="H200" s="210">
        <v>57.63</v>
      </c>
      <c r="I200" s="210">
        <v>57.63</v>
      </c>
      <c r="J200" s="210">
        <v>57.63</v>
      </c>
      <c r="K200" s="210">
        <v>57.63</v>
      </c>
      <c r="L200" s="210">
        <v>57.63</v>
      </c>
      <c r="M200" s="210">
        <v>57.63</v>
      </c>
      <c r="N200" s="210">
        <v>57.63</v>
      </c>
      <c r="O200" s="211" t="s">
        <v>615</v>
      </c>
    </row>
    <row r="201" spans="1:15">
      <c r="A201" s="37"/>
      <c r="B201" s="212">
        <v>188</v>
      </c>
      <c r="C201" s="212"/>
      <c r="D201" s="212"/>
      <c r="E201" s="212"/>
      <c r="F201" s="212"/>
      <c r="G201" s="210">
        <v>57.63</v>
      </c>
      <c r="H201" s="210">
        <v>57.63</v>
      </c>
      <c r="I201" s="210">
        <v>57.63</v>
      </c>
      <c r="J201" s="210">
        <v>57.63</v>
      </c>
      <c r="K201" s="210">
        <v>57.63</v>
      </c>
      <c r="L201" s="210">
        <v>57.63</v>
      </c>
      <c r="M201" s="210">
        <v>57.63</v>
      </c>
      <c r="N201" s="210">
        <v>57.63</v>
      </c>
      <c r="O201" s="211" t="s">
        <v>615</v>
      </c>
    </row>
    <row r="202" spans="1:15">
      <c r="A202" s="37"/>
      <c r="B202" s="212">
        <v>189</v>
      </c>
      <c r="C202" s="212"/>
      <c r="D202" s="212"/>
      <c r="E202" s="212"/>
      <c r="F202" s="212"/>
      <c r="G202" s="210">
        <v>57.63</v>
      </c>
      <c r="H202" s="210">
        <v>57.63</v>
      </c>
      <c r="I202" s="210">
        <v>57.63</v>
      </c>
      <c r="J202" s="210">
        <v>57.63</v>
      </c>
      <c r="K202" s="210">
        <v>57.63</v>
      </c>
      <c r="L202" s="210">
        <v>57.63</v>
      </c>
      <c r="M202" s="210">
        <v>57.63</v>
      </c>
      <c r="N202" s="210">
        <v>57.63</v>
      </c>
      <c r="O202" s="211" t="s">
        <v>615</v>
      </c>
    </row>
    <row r="203" spans="1:15">
      <c r="A203" s="37"/>
      <c r="B203" s="212">
        <v>190</v>
      </c>
      <c r="C203" s="212"/>
      <c r="D203" s="212"/>
      <c r="E203" s="212"/>
      <c r="F203" s="212"/>
      <c r="G203" s="210">
        <v>57.63</v>
      </c>
      <c r="H203" s="210">
        <v>57.63</v>
      </c>
      <c r="I203" s="210">
        <v>57.63</v>
      </c>
      <c r="J203" s="210">
        <v>57.63</v>
      </c>
      <c r="K203" s="210">
        <v>57.63</v>
      </c>
      <c r="L203" s="210">
        <v>57.63</v>
      </c>
      <c r="M203" s="210">
        <v>57.63</v>
      </c>
      <c r="N203" s="210">
        <v>57.63</v>
      </c>
      <c r="O203" s="211" t="s">
        <v>615</v>
      </c>
    </row>
    <row r="204" spans="1:15">
      <c r="A204" s="37"/>
      <c r="B204" s="212">
        <v>191</v>
      </c>
      <c r="C204" s="212"/>
      <c r="D204" s="212"/>
      <c r="E204" s="212"/>
      <c r="F204" s="212"/>
      <c r="G204" s="210">
        <v>57.63</v>
      </c>
      <c r="H204" s="210">
        <v>57.63</v>
      </c>
      <c r="I204" s="210">
        <v>57.63</v>
      </c>
      <c r="J204" s="210">
        <v>57.63</v>
      </c>
      <c r="K204" s="210">
        <v>57.63</v>
      </c>
      <c r="L204" s="210">
        <v>57.63</v>
      </c>
      <c r="M204" s="210">
        <v>57.63</v>
      </c>
      <c r="N204" s="210">
        <v>57.63</v>
      </c>
      <c r="O204" s="211" t="s">
        <v>615</v>
      </c>
    </row>
    <row r="205" spans="1:15">
      <c r="A205" s="37"/>
      <c r="B205" s="212">
        <v>192</v>
      </c>
      <c r="C205" s="212"/>
      <c r="D205" s="212"/>
      <c r="E205" s="212"/>
      <c r="F205" s="212"/>
      <c r="G205" s="210">
        <v>57.63</v>
      </c>
      <c r="H205" s="210">
        <v>57.63</v>
      </c>
      <c r="I205" s="210">
        <v>57.63</v>
      </c>
      <c r="J205" s="210">
        <v>57.63</v>
      </c>
      <c r="K205" s="210">
        <v>57.63</v>
      </c>
      <c r="L205" s="210">
        <v>57.63</v>
      </c>
      <c r="M205" s="210">
        <v>57.63</v>
      </c>
      <c r="N205" s="210">
        <v>57.63</v>
      </c>
      <c r="O205" s="211" t="s">
        <v>615</v>
      </c>
    </row>
    <row r="206" spans="1:15">
      <c r="A206" s="37"/>
      <c r="B206" s="212">
        <v>193</v>
      </c>
      <c r="C206" s="212"/>
      <c r="D206" s="212"/>
      <c r="E206" s="212"/>
      <c r="F206" s="212"/>
      <c r="G206" s="210">
        <v>57.63</v>
      </c>
      <c r="H206" s="210">
        <v>57.63</v>
      </c>
      <c r="I206" s="210">
        <v>57.63</v>
      </c>
      <c r="J206" s="210">
        <v>57.63</v>
      </c>
      <c r="K206" s="210">
        <v>57.63</v>
      </c>
      <c r="L206" s="210">
        <v>57.63</v>
      </c>
      <c r="M206" s="210">
        <v>57.63</v>
      </c>
      <c r="N206" s="210">
        <v>57.63</v>
      </c>
      <c r="O206" s="211" t="s">
        <v>615</v>
      </c>
    </row>
    <row r="207" spans="1:15">
      <c r="A207" s="37"/>
      <c r="B207" s="212">
        <v>194</v>
      </c>
      <c r="C207" s="212"/>
      <c r="D207" s="212"/>
      <c r="E207" s="212"/>
      <c r="F207" s="212"/>
      <c r="G207" s="210">
        <v>57.63</v>
      </c>
      <c r="H207" s="210">
        <v>57.63</v>
      </c>
      <c r="I207" s="210">
        <v>57.63</v>
      </c>
      <c r="J207" s="210">
        <v>57.63</v>
      </c>
      <c r="K207" s="210">
        <v>57.63</v>
      </c>
      <c r="L207" s="210">
        <v>57.63</v>
      </c>
      <c r="M207" s="210">
        <v>57.63</v>
      </c>
      <c r="N207" s="210">
        <v>57.63</v>
      </c>
      <c r="O207" s="211" t="s">
        <v>615</v>
      </c>
    </row>
    <row r="208" spans="1:15">
      <c r="A208" s="37"/>
      <c r="B208" s="212">
        <v>195</v>
      </c>
      <c r="C208" s="212"/>
      <c r="D208" s="212"/>
      <c r="E208" s="212"/>
      <c r="F208" s="212"/>
      <c r="G208" s="210">
        <v>57.63</v>
      </c>
      <c r="H208" s="210">
        <v>57.63</v>
      </c>
      <c r="I208" s="210">
        <v>57.63</v>
      </c>
      <c r="J208" s="210">
        <v>57.63</v>
      </c>
      <c r="K208" s="210">
        <v>57.63</v>
      </c>
      <c r="L208" s="210">
        <v>57.63</v>
      </c>
      <c r="M208" s="210">
        <v>57.63</v>
      </c>
      <c r="N208" s="210">
        <v>57.63</v>
      </c>
      <c r="O208" s="211" t="s">
        <v>615</v>
      </c>
    </row>
    <row r="209" spans="1:15">
      <c r="A209" s="37"/>
      <c r="B209" s="212">
        <v>196</v>
      </c>
      <c r="C209" s="212"/>
      <c r="D209" s="212"/>
      <c r="E209" s="212"/>
      <c r="F209" s="212"/>
      <c r="G209" s="210">
        <v>57.63</v>
      </c>
      <c r="H209" s="210">
        <v>57.63</v>
      </c>
      <c r="I209" s="210">
        <v>57.63</v>
      </c>
      <c r="J209" s="210">
        <v>57.63</v>
      </c>
      <c r="K209" s="210">
        <v>57.63</v>
      </c>
      <c r="L209" s="210">
        <v>57.63</v>
      </c>
      <c r="M209" s="210">
        <v>57.63</v>
      </c>
      <c r="N209" s="210">
        <v>57.63</v>
      </c>
      <c r="O209" s="211" t="s">
        <v>615</v>
      </c>
    </row>
    <row r="210" spans="1:15">
      <c r="A210" s="37"/>
      <c r="B210" s="212">
        <v>197</v>
      </c>
      <c r="C210" s="212"/>
      <c r="D210" s="212"/>
      <c r="E210" s="212"/>
      <c r="F210" s="212"/>
      <c r="G210" s="210">
        <v>57.63</v>
      </c>
      <c r="H210" s="210">
        <v>57.63</v>
      </c>
      <c r="I210" s="210">
        <v>57.63</v>
      </c>
      <c r="J210" s="210">
        <v>57.63</v>
      </c>
      <c r="K210" s="210">
        <v>57.63</v>
      </c>
      <c r="L210" s="210">
        <v>57.63</v>
      </c>
      <c r="M210" s="210">
        <v>57.63</v>
      </c>
      <c r="N210" s="210">
        <v>57.63</v>
      </c>
      <c r="O210" s="211" t="s">
        <v>615</v>
      </c>
    </row>
    <row r="211" spans="1:15">
      <c r="A211" s="37"/>
      <c r="B211" s="212">
        <v>198</v>
      </c>
      <c r="C211" s="212"/>
      <c r="D211" s="212"/>
      <c r="E211" s="212"/>
      <c r="F211" s="212"/>
      <c r="G211" s="210">
        <v>57.63</v>
      </c>
      <c r="H211" s="210">
        <v>57.63</v>
      </c>
      <c r="I211" s="210">
        <v>57.63</v>
      </c>
      <c r="J211" s="210">
        <v>57.63</v>
      </c>
      <c r="K211" s="210">
        <v>57.63</v>
      </c>
      <c r="L211" s="210">
        <v>57.63</v>
      </c>
      <c r="M211" s="210">
        <v>57.63</v>
      </c>
      <c r="N211" s="210">
        <v>57.63</v>
      </c>
      <c r="O211" s="211" t="s">
        <v>615</v>
      </c>
    </row>
    <row r="212" spans="1:15">
      <c r="A212" s="37"/>
      <c r="B212" s="212">
        <v>199</v>
      </c>
      <c r="C212" s="212"/>
      <c r="D212" s="212"/>
      <c r="E212" s="212"/>
      <c r="F212" s="211"/>
      <c r="G212" s="210">
        <v>57.63</v>
      </c>
      <c r="H212" s="210">
        <v>57.63</v>
      </c>
      <c r="I212" s="210">
        <v>57.63</v>
      </c>
      <c r="J212" s="210">
        <v>57.63</v>
      </c>
      <c r="K212" s="210">
        <v>57.63</v>
      </c>
      <c r="L212" s="210">
        <v>57.63</v>
      </c>
      <c r="M212" s="210">
        <v>57.63</v>
      </c>
      <c r="N212" s="210">
        <v>57.63</v>
      </c>
      <c r="O212" s="211" t="s">
        <v>615</v>
      </c>
    </row>
    <row r="213" spans="1:15">
      <c r="A213" s="37"/>
      <c r="B213" s="212">
        <v>200</v>
      </c>
      <c r="C213" s="212"/>
      <c r="D213" s="212"/>
      <c r="E213" s="212"/>
      <c r="F213" s="211"/>
      <c r="G213" s="210">
        <v>57.63</v>
      </c>
      <c r="H213" s="210">
        <v>57.63</v>
      </c>
      <c r="I213" s="210">
        <v>57.63</v>
      </c>
      <c r="J213" s="210">
        <v>57.63</v>
      </c>
      <c r="K213" s="210">
        <v>57.63</v>
      </c>
      <c r="L213" s="210">
        <v>57.63</v>
      </c>
      <c r="M213" s="210">
        <v>57.63</v>
      </c>
      <c r="N213" s="210">
        <v>57.63</v>
      </c>
      <c r="O213" s="211" t="s">
        <v>615</v>
      </c>
    </row>
    <row r="214" spans="1:15">
      <c r="A214" s="37"/>
      <c r="B214" s="212">
        <v>201</v>
      </c>
      <c r="C214" s="212"/>
      <c r="D214" s="212"/>
      <c r="E214" s="212"/>
      <c r="F214" s="211"/>
      <c r="G214" s="210">
        <v>57.63</v>
      </c>
      <c r="H214" s="210">
        <v>57.63</v>
      </c>
      <c r="I214" s="210">
        <v>57.63</v>
      </c>
      <c r="J214" s="210">
        <v>57.63</v>
      </c>
      <c r="K214" s="210">
        <v>57.63</v>
      </c>
      <c r="L214" s="210">
        <v>57.63</v>
      </c>
      <c r="M214" s="210">
        <v>57.63</v>
      </c>
      <c r="N214" s="210">
        <v>57.63</v>
      </c>
      <c r="O214" s="211" t="s">
        <v>615</v>
      </c>
    </row>
    <row r="215" spans="1:15">
      <c r="A215" s="37"/>
      <c r="B215" s="212">
        <v>202</v>
      </c>
      <c r="C215" s="212"/>
      <c r="D215" s="212"/>
      <c r="E215" s="212"/>
      <c r="F215" s="211"/>
      <c r="G215" s="210">
        <v>57.63</v>
      </c>
      <c r="H215" s="210">
        <v>57.63</v>
      </c>
      <c r="I215" s="210">
        <v>57.63</v>
      </c>
      <c r="J215" s="210">
        <v>57.63</v>
      </c>
      <c r="K215" s="210">
        <v>57.63</v>
      </c>
      <c r="L215" s="210">
        <v>57.63</v>
      </c>
      <c r="M215" s="210">
        <v>57.63</v>
      </c>
      <c r="N215" s="210">
        <v>57.63</v>
      </c>
      <c r="O215" s="211" t="s">
        <v>615</v>
      </c>
    </row>
    <row r="216" spans="1:15">
      <c r="A216" s="37"/>
      <c r="B216" s="212">
        <v>203</v>
      </c>
      <c r="C216" s="212"/>
      <c r="D216" s="212"/>
      <c r="E216" s="212"/>
      <c r="F216" s="211"/>
      <c r="G216" s="210">
        <v>57.63</v>
      </c>
      <c r="H216" s="210">
        <v>57.63</v>
      </c>
      <c r="I216" s="210">
        <v>57.63</v>
      </c>
      <c r="J216" s="210">
        <v>57.63</v>
      </c>
      <c r="K216" s="210">
        <v>57.63</v>
      </c>
      <c r="L216" s="210">
        <v>57.63</v>
      </c>
      <c r="M216" s="210">
        <v>57.63</v>
      </c>
      <c r="N216" s="210">
        <v>57.63</v>
      </c>
      <c r="O216" s="211" t="s">
        <v>615</v>
      </c>
    </row>
    <row r="217" spans="1:15">
      <c r="A217" s="37"/>
      <c r="B217" s="212">
        <v>204</v>
      </c>
      <c r="C217" s="212"/>
      <c r="D217" s="212"/>
      <c r="E217" s="212"/>
      <c r="F217" s="211"/>
      <c r="G217" s="210">
        <v>57.63</v>
      </c>
      <c r="H217" s="210">
        <v>57.63</v>
      </c>
      <c r="I217" s="210">
        <v>57.63</v>
      </c>
      <c r="J217" s="210">
        <v>57.63</v>
      </c>
      <c r="K217" s="210">
        <v>57.63</v>
      </c>
      <c r="L217" s="210">
        <v>57.63</v>
      </c>
      <c r="M217" s="210">
        <v>57.63</v>
      </c>
      <c r="N217" s="210">
        <v>57.63</v>
      </c>
      <c r="O217" s="211" t="s">
        <v>615</v>
      </c>
    </row>
    <row r="218" spans="1:15">
      <c r="A218" s="37"/>
      <c r="B218" s="212">
        <v>205</v>
      </c>
      <c r="C218" s="212"/>
      <c r="D218" s="212"/>
      <c r="E218" s="212"/>
      <c r="F218" s="211"/>
      <c r="G218" s="210">
        <v>57.63</v>
      </c>
      <c r="H218" s="210">
        <v>57.63</v>
      </c>
      <c r="I218" s="210">
        <v>57.63</v>
      </c>
      <c r="J218" s="210">
        <v>57.63</v>
      </c>
      <c r="K218" s="210">
        <v>57.63</v>
      </c>
      <c r="L218" s="210">
        <v>57.63</v>
      </c>
      <c r="M218" s="210">
        <v>57.63</v>
      </c>
      <c r="N218" s="210">
        <v>57.63</v>
      </c>
      <c r="O218" s="211" t="s">
        <v>615</v>
      </c>
    </row>
    <row r="219" spans="1:15">
      <c r="A219" s="37"/>
      <c r="B219" s="212">
        <v>206</v>
      </c>
      <c r="C219" s="212"/>
      <c r="D219" s="212"/>
      <c r="E219" s="212"/>
      <c r="F219" s="211"/>
      <c r="G219" s="210">
        <v>57.63</v>
      </c>
      <c r="H219" s="210">
        <v>57.63</v>
      </c>
      <c r="I219" s="210">
        <v>57.63</v>
      </c>
      <c r="J219" s="210">
        <v>57.63</v>
      </c>
      <c r="K219" s="210">
        <v>57.63</v>
      </c>
      <c r="L219" s="210">
        <v>57.63</v>
      </c>
      <c r="M219" s="210">
        <v>57.63</v>
      </c>
      <c r="N219" s="210">
        <v>57.63</v>
      </c>
      <c r="O219" s="211" t="s">
        <v>615</v>
      </c>
    </row>
    <row r="220" spans="1:15">
      <c r="A220" s="37"/>
      <c r="B220" s="212">
        <v>207</v>
      </c>
      <c r="C220" s="212"/>
      <c r="D220" s="212"/>
      <c r="E220" s="212"/>
      <c r="F220" s="211"/>
      <c r="G220" s="210">
        <v>57.63</v>
      </c>
      <c r="H220" s="210">
        <v>57.63</v>
      </c>
      <c r="I220" s="210">
        <v>57.63</v>
      </c>
      <c r="J220" s="210">
        <v>57.63</v>
      </c>
      <c r="K220" s="210">
        <v>57.63</v>
      </c>
      <c r="L220" s="210">
        <v>57.63</v>
      </c>
      <c r="M220" s="210">
        <v>57.63</v>
      </c>
      <c r="N220" s="210">
        <v>57.63</v>
      </c>
      <c r="O220" s="211" t="s">
        <v>615</v>
      </c>
    </row>
    <row r="221" spans="1:15">
      <c r="A221" s="37"/>
      <c r="B221" s="212">
        <v>208</v>
      </c>
      <c r="C221" s="212"/>
      <c r="D221" s="212"/>
      <c r="E221" s="212"/>
      <c r="F221" s="211"/>
      <c r="G221" s="210">
        <v>57.63</v>
      </c>
      <c r="H221" s="210">
        <v>57.63</v>
      </c>
      <c r="I221" s="210">
        <v>57.63</v>
      </c>
      <c r="J221" s="210">
        <v>57.63</v>
      </c>
      <c r="K221" s="210">
        <v>57.63</v>
      </c>
      <c r="L221" s="210">
        <v>57.63</v>
      </c>
      <c r="M221" s="210">
        <v>57.63</v>
      </c>
      <c r="N221" s="210">
        <v>57.63</v>
      </c>
      <c r="O221" s="211" t="s">
        <v>615</v>
      </c>
    </row>
    <row r="222" spans="1:15">
      <c r="A222" s="37"/>
      <c r="B222" s="212">
        <v>209</v>
      </c>
      <c r="C222" s="212"/>
      <c r="D222" s="212"/>
      <c r="E222" s="212"/>
      <c r="F222" s="211"/>
      <c r="G222" s="210">
        <v>57.63</v>
      </c>
      <c r="H222" s="210">
        <v>57.63</v>
      </c>
      <c r="I222" s="210">
        <v>57.63</v>
      </c>
      <c r="J222" s="210">
        <v>57.63</v>
      </c>
      <c r="K222" s="210">
        <v>57.63</v>
      </c>
      <c r="L222" s="210">
        <v>57.63</v>
      </c>
      <c r="M222" s="210">
        <v>57.63</v>
      </c>
      <c r="N222" s="210">
        <v>57.63</v>
      </c>
      <c r="O222" s="211" t="s">
        <v>615</v>
      </c>
    </row>
    <row r="223" spans="1:15">
      <c r="A223" s="37"/>
      <c r="B223" s="212">
        <v>210</v>
      </c>
      <c r="C223" s="212"/>
      <c r="D223" s="212"/>
      <c r="E223" s="212"/>
      <c r="F223" s="211"/>
      <c r="G223" s="210">
        <v>57.63</v>
      </c>
      <c r="H223" s="210">
        <v>57.63</v>
      </c>
      <c r="I223" s="210">
        <v>57.63</v>
      </c>
      <c r="J223" s="210">
        <v>57.63</v>
      </c>
      <c r="K223" s="210">
        <v>57.63</v>
      </c>
      <c r="L223" s="210">
        <v>57.63</v>
      </c>
      <c r="M223" s="210">
        <v>57.63</v>
      </c>
      <c r="N223" s="210">
        <v>57.63</v>
      </c>
      <c r="O223" s="211" t="s">
        <v>615</v>
      </c>
    </row>
    <row r="224" spans="1:15">
      <c r="A224" s="37"/>
      <c r="B224" s="212">
        <v>211</v>
      </c>
      <c r="C224" s="212"/>
      <c r="D224" s="212"/>
      <c r="E224" s="212"/>
      <c r="F224" s="211"/>
      <c r="G224" s="210">
        <v>57.63</v>
      </c>
      <c r="H224" s="210">
        <v>57.63</v>
      </c>
      <c r="I224" s="210">
        <v>57.63</v>
      </c>
      <c r="J224" s="210">
        <v>57.63</v>
      </c>
      <c r="K224" s="210">
        <v>57.63</v>
      </c>
      <c r="L224" s="210">
        <v>57.63</v>
      </c>
      <c r="M224" s="210">
        <v>57.63</v>
      </c>
      <c r="N224" s="210">
        <v>57.63</v>
      </c>
      <c r="O224" s="211" t="s">
        <v>615</v>
      </c>
    </row>
    <row r="225" spans="1:15">
      <c r="A225" s="37"/>
      <c r="B225" s="212">
        <v>212</v>
      </c>
      <c r="C225" s="212"/>
      <c r="D225" s="212"/>
      <c r="E225" s="212"/>
      <c r="F225" s="211"/>
      <c r="G225" s="210">
        <v>57.63</v>
      </c>
      <c r="H225" s="210">
        <v>57.63</v>
      </c>
      <c r="I225" s="210">
        <v>57.63</v>
      </c>
      <c r="J225" s="210">
        <v>57.63</v>
      </c>
      <c r="K225" s="210">
        <v>57.63</v>
      </c>
      <c r="L225" s="210">
        <v>57.63</v>
      </c>
      <c r="M225" s="210">
        <v>57.63</v>
      </c>
      <c r="N225" s="210">
        <v>57.63</v>
      </c>
      <c r="O225" s="211" t="s">
        <v>615</v>
      </c>
    </row>
    <row r="226" spans="1:15">
      <c r="A226" s="37"/>
      <c r="B226" s="212">
        <v>213</v>
      </c>
      <c r="C226" s="212"/>
      <c r="D226" s="212"/>
      <c r="E226" s="212"/>
      <c r="F226" s="211"/>
      <c r="G226" s="210">
        <v>57.63</v>
      </c>
      <c r="H226" s="210">
        <v>57.63</v>
      </c>
      <c r="I226" s="210">
        <v>57.63</v>
      </c>
      <c r="J226" s="210">
        <v>57.63</v>
      </c>
      <c r="K226" s="210">
        <v>57.63</v>
      </c>
      <c r="L226" s="210">
        <v>57.63</v>
      </c>
      <c r="M226" s="210">
        <v>57.63</v>
      </c>
      <c r="N226" s="210">
        <v>57.63</v>
      </c>
      <c r="O226" s="211" t="s">
        <v>615</v>
      </c>
    </row>
    <row r="227" spans="1:15">
      <c r="A227" s="37"/>
      <c r="B227" s="212">
        <v>214</v>
      </c>
      <c r="C227" s="212"/>
      <c r="D227" s="212"/>
      <c r="E227" s="212"/>
      <c r="F227" s="211"/>
      <c r="G227" s="210">
        <v>57.63</v>
      </c>
      <c r="H227" s="210">
        <v>57.63</v>
      </c>
      <c r="I227" s="210">
        <v>57.63</v>
      </c>
      <c r="J227" s="210">
        <v>57.63</v>
      </c>
      <c r="K227" s="210">
        <v>57.63</v>
      </c>
      <c r="L227" s="210">
        <v>57.63</v>
      </c>
      <c r="M227" s="210">
        <v>57.63</v>
      </c>
      <c r="N227" s="210">
        <v>57.63</v>
      </c>
      <c r="O227" s="211" t="s">
        <v>615</v>
      </c>
    </row>
    <row r="228" spans="1:15">
      <c r="A228" s="37"/>
      <c r="B228" s="212">
        <v>215</v>
      </c>
      <c r="C228" s="212"/>
      <c r="D228" s="212"/>
      <c r="E228" s="212"/>
      <c r="F228" s="211"/>
      <c r="G228" s="210">
        <v>57.63</v>
      </c>
      <c r="H228" s="210">
        <v>57.63</v>
      </c>
      <c r="I228" s="210">
        <v>57.63</v>
      </c>
      <c r="J228" s="210">
        <v>57.63</v>
      </c>
      <c r="K228" s="210">
        <v>57.63</v>
      </c>
      <c r="L228" s="210">
        <v>57.63</v>
      </c>
      <c r="M228" s="210">
        <v>57.63</v>
      </c>
      <c r="N228" s="210">
        <v>57.63</v>
      </c>
      <c r="O228" s="211" t="s">
        <v>615</v>
      </c>
    </row>
    <row r="229" spans="1:15">
      <c r="A229" s="37"/>
      <c r="B229" s="212">
        <v>216</v>
      </c>
      <c r="C229" s="212"/>
      <c r="D229" s="212"/>
      <c r="E229" s="212"/>
      <c r="F229" s="211"/>
      <c r="G229" s="210">
        <v>57.63</v>
      </c>
      <c r="H229" s="210">
        <v>57.63</v>
      </c>
      <c r="I229" s="210">
        <v>57.63</v>
      </c>
      <c r="J229" s="210">
        <v>57.63</v>
      </c>
      <c r="K229" s="210">
        <v>57.63</v>
      </c>
      <c r="L229" s="210">
        <v>57.63</v>
      </c>
      <c r="M229" s="210">
        <v>57.63</v>
      </c>
      <c r="N229" s="210">
        <v>57.63</v>
      </c>
      <c r="O229" s="211" t="s">
        <v>615</v>
      </c>
    </row>
    <row r="230" spans="1:15">
      <c r="A230" s="37"/>
      <c r="B230" s="212">
        <v>217</v>
      </c>
      <c r="C230" s="212"/>
      <c r="D230" s="212"/>
      <c r="E230" s="212"/>
      <c r="F230" s="211"/>
      <c r="G230" s="210">
        <v>57.63</v>
      </c>
      <c r="H230" s="210">
        <v>57.63</v>
      </c>
      <c r="I230" s="210">
        <v>57.63</v>
      </c>
      <c r="J230" s="210">
        <v>57.63</v>
      </c>
      <c r="K230" s="210">
        <v>57.63</v>
      </c>
      <c r="L230" s="210">
        <v>57.63</v>
      </c>
      <c r="M230" s="210">
        <v>57.63</v>
      </c>
      <c r="N230" s="210">
        <v>57.63</v>
      </c>
      <c r="O230" s="211" t="s">
        <v>615</v>
      </c>
    </row>
    <row r="231" spans="1:15">
      <c r="A231" s="37"/>
      <c r="B231" s="212">
        <v>218</v>
      </c>
      <c r="C231" s="212"/>
      <c r="D231" s="212"/>
      <c r="E231" s="212"/>
      <c r="F231" s="211"/>
      <c r="G231" s="210">
        <v>57.63</v>
      </c>
      <c r="H231" s="210">
        <v>57.63</v>
      </c>
      <c r="I231" s="210">
        <v>57.63</v>
      </c>
      <c r="J231" s="210">
        <v>57.63</v>
      </c>
      <c r="K231" s="210">
        <v>57.63</v>
      </c>
      <c r="L231" s="210">
        <v>57.63</v>
      </c>
      <c r="M231" s="210">
        <v>57.63</v>
      </c>
      <c r="N231" s="210">
        <v>57.63</v>
      </c>
      <c r="O231" s="211" t="s">
        <v>615</v>
      </c>
    </row>
    <row r="232" spans="1:15">
      <c r="A232" s="37"/>
      <c r="B232" s="212">
        <v>219</v>
      </c>
      <c r="C232" s="212"/>
      <c r="D232" s="212"/>
      <c r="E232" s="212"/>
      <c r="F232" s="211"/>
      <c r="G232" s="210">
        <v>57.63</v>
      </c>
      <c r="H232" s="210">
        <v>57.63</v>
      </c>
      <c r="I232" s="210">
        <v>57.63</v>
      </c>
      <c r="J232" s="210">
        <v>57.63</v>
      </c>
      <c r="K232" s="210">
        <v>57.63</v>
      </c>
      <c r="L232" s="210">
        <v>57.63</v>
      </c>
      <c r="M232" s="210">
        <v>57.63</v>
      </c>
      <c r="N232" s="210">
        <v>57.63</v>
      </c>
      <c r="O232" s="211" t="s">
        <v>615</v>
      </c>
    </row>
    <row r="233" spans="1:15">
      <c r="A233" s="37"/>
      <c r="B233" s="212">
        <v>220</v>
      </c>
      <c r="C233" s="212"/>
      <c r="D233" s="212"/>
      <c r="E233" s="212"/>
      <c r="F233" s="211"/>
      <c r="G233" s="210">
        <v>57.63</v>
      </c>
      <c r="H233" s="210">
        <v>57.63</v>
      </c>
      <c r="I233" s="210">
        <v>57.63</v>
      </c>
      <c r="J233" s="210">
        <v>57.63</v>
      </c>
      <c r="K233" s="210">
        <v>57.63</v>
      </c>
      <c r="L233" s="210">
        <v>57.63</v>
      </c>
      <c r="M233" s="210">
        <v>57.63</v>
      </c>
      <c r="N233" s="210">
        <v>57.63</v>
      </c>
      <c r="O233" s="211" t="s">
        <v>615</v>
      </c>
    </row>
    <row r="234" spans="1:15">
      <c r="A234" s="37"/>
      <c r="B234" s="212">
        <v>221</v>
      </c>
      <c r="C234" s="212"/>
      <c r="D234" s="212"/>
      <c r="E234" s="212"/>
      <c r="F234" s="211"/>
      <c r="G234" s="210">
        <v>57.63</v>
      </c>
      <c r="H234" s="210">
        <v>57.63</v>
      </c>
      <c r="I234" s="210">
        <v>57.63</v>
      </c>
      <c r="J234" s="210">
        <v>57.63</v>
      </c>
      <c r="K234" s="210">
        <v>57.63</v>
      </c>
      <c r="L234" s="210">
        <v>57.63</v>
      </c>
      <c r="M234" s="210">
        <v>57.63</v>
      </c>
      <c r="N234" s="210">
        <v>57.63</v>
      </c>
      <c r="O234" s="211" t="s">
        <v>615</v>
      </c>
    </row>
    <row r="235" spans="1:15">
      <c r="A235" s="37"/>
      <c r="B235" s="212">
        <v>222</v>
      </c>
      <c r="C235" s="212"/>
      <c r="D235" s="212"/>
      <c r="E235" s="212"/>
      <c r="F235" s="211"/>
      <c r="G235" s="210">
        <v>57.63</v>
      </c>
      <c r="H235" s="210">
        <v>57.63</v>
      </c>
      <c r="I235" s="210">
        <v>57.63</v>
      </c>
      <c r="J235" s="210">
        <v>57.63</v>
      </c>
      <c r="K235" s="210">
        <v>57.63</v>
      </c>
      <c r="L235" s="210">
        <v>57.63</v>
      </c>
      <c r="M235" s="210">
        <v>57.63</v>
      </c>
      <c r="N235" s="210">
        <v>57.63</v>
      </c>
      <c r="O235" s="211" t="s">
        <v>615</v>
      </c>
    </row>
    <row r="236" spans="1:15">
      <c r="A236" s="37"/>
      <c r="B236" s="212">
        <v>223</v>
      </c>
      <c r="C236" s="212"/>
      <c r="D236" s="212"/>
      <c r="E236" s="212"/>
      <c r="F236" s="211"/>
      <c r="G236" s="210">
        <v>57.63</v>
      </c>
      <c r="H236" s="210">
        <v>57.63</v>
      </c>
      <c r="I236" s="210">
        <v>57.63</v>
      </c>
      <c r="J236" s="210">
        <v>57.63</v>
      </c>
      <c r="K236" s="210">
        <v>57.63</v>
      </c>
      <c r="L236" s="210">
        <v>57.63</v>
      </c>
      <c r="M236" s="210">
        <v>57.63</v>
      </c>
      <c r="N236" s="210">
        <v>57.63</v>
      </c>
      <c r="O236" s="211" t="s">
        <v>615</v>
      </c>
    </row>
    <row r="237" spans="1:15">
      <c r="A237" s="37"/>
      <c r="B237" s="212">
        <v>224</v>
      </c>
      <c r="C237" s="212"/>
      <c r="D237" s="212"/>
      <c r="E237" s="212"/>
      <c r="F237" s="211"/>
      <c r="G237" s="210">
        <v>57.63</v>
      </c>
      <c r="H237" s="210">
        <v>57.63</v>
      </c>
      <c r="I237" s="210">
        <v>57.63</v>
      </c>
      <c r="J237" s="210">
        <v>57.63</v>
      </c>
      <c r="K237" s="210">
        <v>57.63</v>
      </c>
      <c r="L237" s="210">
        <v>57.63</v>
      </c>
      <c r="M237" s="210">
        <v>57.63</v>
      </c>
      <c r="N237" s="210">
        <v>57.63</v>
      </c>
      <c r="O237" s="211" t="s">
        <v>615</v>
      </c>
    </row>
    <row r="238" spans="1:15">
      <c r="A238" s="37"/>
      <c r="B238" s="212">
        <v>225</v>
      </c>
      <c r="C238" s="212"/>
      <c r="D238" s="212"/>
      <c r="E238" s="212"/>
      <c r="F238" s="211"/>
      <c r="G238" s="210">
        <v>57.63</v>
      </c>
      <c r="H238" s="210">
        <v>57.63</v>
      </c>
      <c r="I238" s="210">
        <v>57.63</v>
      </c>
      <c r="J238" s="210">
        <v>57.63</v>
      </c>
      <c r="K238" s="210">
        <v>57.63</v>
      </c>
      <c r="L238" s="210">
        <v>57.63</v>
      </c>
      <c r="M238" s="210">
        <v>57.63</v>
      </c>
      <c r="N238" s="210">
        <v>57.63</v>
      </c>
      <c r="O238" s="211" t="s">
        <v>615</v>
      </c>
    </row>
    <row r="239" spans="1:15">
      <c r="A239" s="37"/>
      <c r="B239" s="212">
        <v>226</v>
      </c>
      <c r="C239" s="212"/>
      <c r="D239" s="212"/>
      <c r="E239" s="212"/>
      <c r="F239" s="211"/>
      <c r="G239" s="210">
        <v>57.63</v>
      </c>
      <c r="H239" s="210">
        <v>57.63</v>
      </c>
      <c r="I239" s="210">
        <v>57.63</v>
      </c>
      <c r="J239" s="210">
        <v>57.63</v>
      </c>
      <c r="K239" s="210">
        <v>57.63</v>
      </c>
      <c r="L239" s="210">
        <v>57.63</v>
      </c>
      <c r="M239" s="210">
        <v>57.63</v>
      </c>
      <c r="N239" s="210">
        <v>57.63</v>
      </c>
      <c r="O239" s="211" t="s">
        <v>615</v>
      </c>
    </row>
    <row r="240" spans="1:15">
      <c r="A240" s="37"/>
      <c r="B240" s="212">
        <v>227</v>
      </c>
      <c r="C240" s="212"/>
      <c r="D240" s="212"/>
      <c r="E240" s="212"/>
      <c r="F240" s="211"/>
      <c r="G240" s="210">
        <v>57.63</v>
      </c>
      <c r="H240" s="210">
        <v>57.63</v>
      </c>
      <c r="I240" s="210">
        <v>57.63</v>
      </c>
      <c r="J240" s="210">
        <v>57.63</v>
      </c>
      <c r="K240" s="210">
        <v>57.63</v>
      </c>
      <c r="L240" s="210">
        <v>57.63</v>
      </c>
      <c r="M240" s="210">
        <v>57.63</v>
      </c>
      <c r="N240" s="210">
        <v>57.63</v>
      </c>
      <c r="O240" s="211" t="s">
        <v>615</v>
      </c>
    </row>
    <row r="241" spans="1:15">
      <c r="A241" s="37"/>
      <c r="B241" s="212">
        <v>228</v>
      </c>
      <c r="C241" s="212"/>
      <c r="D241" s="212"/>
      <c r="E241" s="212"/>
      <c r="F241" s="211"/>
      <c r="G241" s="210">
        <v>57.63</v>
      </c>
      <c r="H241" s="210">
        <v>57.63</v>
      </c>
      <c r="I241" s="210">
        <v>57.63</v>
      </c>
      <c r="J241" s="210">
        <v>57.63</v>
      </c>
      <c r="K241" s="210">
        <v>57.63</v>
      </c>
      <c r="L241" s="210">
        <v>57.63</v>
      </c>
      <c r="M241" s="210">
        <v>57.63</v>
      </c>
      <c r="N241" s="210">
        <v>57.63</v>
      </c>
      <c r="O241" s="211" t="s">
        <v>615</v>
      </c>
    </row>
    <row r="242" spans="1:15">
      <c r="A242" s="37"/>
      <c r="B242" s="212">
        <v>229</v>
      </c>
      <c r="C242" s="212"/>
      <c r="D242" s="212"/>
      <c r="E242" s="212"/>
      <c r="F242" s="211"/>
      <c r="G242" s="210">
        <v>57.63</v>
      </c>
      <c r="H242" s="210">
        <v>57.63</v>
      </c>
      <c r="I242" s="210">
        <v>57.63</v>
      </c>
      <c r="J242" s="210">
        <v>57.63</v>
      </c>
      <c r="K242" s="210">
        <v>57.63</v>
      </c>
      <c r="L242" s="210">
        <v>57.63</v>
      </c>
      <c r="M242" s="210">
        <v>57.63</v>
      </c>
      <c r="N242" s="210">
        <v>57.63</v>
      </c>
      <c r="O242" s="211" t="s">
        <v>615</v>
      </c>
    </row>
    <row r="243" spans="1:15">
      <c r="A243" s="37"/>
      <c r="B243" s="212">
        <v>230</v>
      </c>
      <c r="C243" s="212"/>
      <c r="D243" s="212"/>
      <c r="E243" s="212"/>
      <c r="F243" s="211"/>
      <c r="G243" s="210">
        <v>57.63</v>
      </c>
      <c r="H243" s="210">
        <v>57.63</v>
      </c>
      <c r="I243" s="210">
        <v>57.63</v>
      </c>
      <c r="J243" s="210">
        <v>57.63</v>
      </c>
      <c r="K243" s="210">
        <v>57.63</v>
      </c>
      <c r="L243" s="210">
        <v>57.63</v>
      </c>
      <c r="M243" s="210">
        <v>57.63</v>
      </c>
      <c r="N243" s="210">
        <v>57.63</v>
      </c>
      <c r="O243" s="211" t="s">
        <v>615</v>
      </c>
    </row>
    <row r="244" spans="1:15">
      <c r="A244" s="37"/>
      <c r="B244" s="212">
        <v>231</v>
      </c>
      <c r="C244" s="212"/>
      <c r="D244" s="212"/>
      <c r="E244" s="212"/>
      <c r="F244" s="211"/>
      <c r="G244" s="210">
        <v>57.63</v>
      </c>
      <c r="H244" s="210">
        <v>57.63</v>
      </c>
      <c r="I244" s="210">
        <v>57.63</v>
      </c>
      <c r="J244" s="210">
        <v>57.63</v>
      </c>
      <c r="K244" s="210">
        <v>57.63</v>
      </c>
      <c r="L244" s="210">
        <v>57.63</v>
      </c>
      <c r="M244" s="210">
        <v>57.63</v>
      </c>
      <c r="N244" s="210">
        <v>57.63</v>
      </c>
      <c r="O244" s="211" t="s">
        <v>615</v>
      </c>
    </row>
    <row r="245" spans="1:15">
      <c r="A245" s="37"/>
      <c r="B245" s="212">
        <v>232</v>
      </c>
      <c r="C245" s="212"/>
      <c r="D245" s="212"/>
      <c r="E245" s="212"/>
      <c r="F245" s="211"/>
      <c r="G245" s="210">
        <v>57.63</v>
      </c>
      <c r="H245" s="210">
        <v>57.63</v>
      </c>
      <c r="I245" s="210">
        <v>57.63</v>
      </c>
      <c r="J245" s="210">
        <v>57.63</v>
      </c>
      <c r="K245" s="210">
        <v>57.63</v>
      </c>
      <c r="L245" s="210">
        <v>57.63</v>
      </c>
      <c r="M245" s="210">
        <v>57.63</v>
      </c>
      <c r="N245" s="210">
        <v>57.63</v>
      </c>
      <c r="O245" s="211" t="s">
        <v>615</v>
      </c>
    </row>
    <row r="246" spans="1:15">
      <c r="A246" s="37"/>
      <c r="B246" s="212">
        <v>233</v>
      </c>
      <c r="C246" s="212"/>
      <c r="D246" s="212"/>
      <c r="E246" s="212"/>
      <c r="F246" s="211"/>
      <c r="G246" s="210">
        <v>57.63</v>
      </c>
      <c r="H246" s="210">
        <v>57.63</v>
      </c>
      <c r="I246" s="210">
        <v>57.63</v>
      </c>
      <c r="J246" s="210">
        <v>57.63</v>
      </c>
      <c r="K246" s="210">
        <v>57.63</v>
      </c>
      <c r="L246" s="210">
        <v>57.63</v>
      </c>
      <c r="M246" s="210">
        <v>57.63</v>
      </c>
      <c r="N246" s="210">
        <v>57.63</v>
      </c>
      <c r="O246" s="211" t="s">
        <v>615</v>
      </c>
    </row>
    <row r="247" spans="1:15">
      <c r="A247" s="37"/>
      <c r="B247" s="212">
        <v>234</v>
      </c>
      <c r="C247" s="212"/>
      <c r="D247" s="212"/>
      <c r="E247" s="212"/>
      <c r="F247" s="211"/>
      <c r="G247" s="210">
        <v>57.63</v>
      </c>
      <c r="H247" s="210">
        <v>57.63</v>
      </c>
      <c r="I247" s="210">
        <v>57.63</v>
      </c>
      <c r="J247" s="210">
        <v>57.63</v>
      </c>
      <c r="K247" s="210">
        <v>57.63</v>
      </c>
      <c r="L247" s="210">
        <v>57.63</v>
      </c>
      <c r="M247" s="210">
        <v>57.63</v>
      </c>
      <c r="N247" s="210">
        <v>57.63</v>
      </c>
      <c r="O247" s="211" t="s">
        <v>615</v>
      </c>
    </row>
    <row r="248" spans="1:15">
      <c r="A248" s="37"/>
      <c r="B248" s="212">
        <v>235</v>
      </c>
      <c r="C248" s="212"/>
      <c r="D248" s="212"/>
      <c r="E248" s="212"/>
      <c r="F248" s="211"/>
      <c r="G248" s="210">
        <v>57.63</v>
      </c>
      <c r="H248" s="210">
        <v>57.63</v>
      </c>
      <c r="I248" s="210">
        <v>57.63</v>
      </c>
      <c r="J248" s="210">
        <v>57.63</v>
      </c>
      <c r="K248" s="210">
        <v>57.63</v>
      </c>
      <c r="L248" s="210">
        <v>57.63</v>
      </c>
      <c r="M248" s="210">
        <v>57.63</v>
      </c>
      <c r="N248" s="210">
        <v>57.63</v>
      </c>
      <c r="O248" s="211" t="s">
        <v>615</v>
      </c>
    </row>
    <row r="249" spans="1:15">
      <c r="A249" s="37"/>
      <c r="B249" s="212">
        <v>236</v>
      </c>
      <c r="C249" s="212"/>
      <c r="D249" s="212"/>
      <c r="E249" s="212"/>
      <c r="F249" s="211"/>
      <c r="G249" s="210">
        <v>57.63</v>
      </c>
      <c r="H249" s="210">
        <v>57.63</v>
      </c>
      <c r="I249" s="210">
        <v>57.63</v>
      </c>
      <c r="J249" s="210">
        <v>57.63</v>
      </c>
      <c r="K249" s="210">
        <v>57.63</v>
      </c>
      <c r="L249" s="210">
        <v>57.63</v>
      </c>
      <c r="M249" s="210">
        <v>57.63</v>
      </c>
      <c r="N249" s="210">
        <v>57.63</v>
      </c>
      <c r="O249" s="211" t="s">
        <v>615</v>
      </c>
    </row>
    <row r="250" spans="1:15">
      <c r="A250" s="37"/>
      <c r="B250" s="212">
        <v>237</v>
      </c>
      <c r="C250" s="212"/>
      <c r="D250" s="212"/>
      <c r="E250" s="212"/>
      <c r="F250" s="211"/>
      <c r="G250" s="210">
        <v>57.63</v>
      </c>
      <c r="H250" s="210">
        <v>57.63</v>
      </c>
      <c r="I250" s="210">
        <v>57.63</v>
      </c>
      <c r="J250" s="210">
        <v>57.63</v>
      </c>
      <c r="K250" s="210">
        <v>57.63</v>
      </c>
      <c r="L250" s="210">
        <v>57.63</v>
      </c>
      <c r="M250" s="210">
        <v>57.63</v>
      </c>
      <c r="N250" s="210">
        <v>57.63</v>
      </c>
      <c r="O250" s="211" t="s">
        <v>615</v>
      </c>
    </row>
    <row r="251" spans="1:15">
      <c r="A251" s="37"/>
      <c r="B251" s="212">
        <v>238</v>
      </c>
      <c r="C251" s="212"/>
      <c r="D251" s="212"/>
      <c r="E251" s="212"/>
      <c r="F251" s="211"/>
      <c r="G251" s="210">
        <v>57.63</v>
      </c>
      <c r="H251" s="210">
        <v>57.63</v>
      </c>
      <c r="I251" s="210">
        <v>57.63</v>
      </c>
      <c r="J251" s="210">
        <v>57.63</v>
      </c>
      <c r="K251" s="210">
        <v>57.63</v>
      </c>
      <c r="L251" s="210">
        <v>57.63</v>
      </c>
      <c r="M251" s="210">
        <v>57.63</v>
      </c>
      <c r="N251" s="210">
        <v>57.63</v>
      </c>
      <c r="O251" s="211" t="s">
        <v>615</v>
      </c>
    </row>
    <row r="252" spans="1:15">
      <c r="A252" s="37"/>
      <c r="B252" s="212">
        <v>239</v>
      </c>
      <c r="C252" s="212"/>
      <c r="D252" s="212"/>
      <c r="E252" s="212"/>
      <c r="F252" s="211"/>
      <c r="G252" s="210">
        <v>57.63</v>
      </c>
      <c r="H252" s="210">
        <v>57.63</v>
      </c>
      <c r="I252" s="210">
        <v>57.63</v>
      </c>
      <c r="J252" s="210">
        <v>57.63</v>
      </c>
      <c r="K252" s="210">
        <v>57.63</v>
      </c>
      <c r="L252" s="210">
        <v>57.63</v>
      </c>
      <c r="M252" s="210">
        <v>57.63</v>
      </c>
      <c r="N252" s="210">
        <v>57.63</v>
      </c>
      <c r="O252" s="211" t="s">
        <v>615</v>
      </c>
    </row>
    <row r="253" spans="1:15">
      <c r="A253" s="37"/>
      <c r="B253" s="212">
        <v>240</v>
      </c>
      <c r="C253" s="212"/>
      <c r="D253" s="212"/>
      <c r="E253" s="212"/>
      <c r="F253" s="211"/>
      <c r="G253" s="210">
        <v>57.63</v>
      </c>
      <c r="H253" s="210">
        <v>57.63</v>
      </c>
      <c r="I253" s="210">
        <v>57.63</v>
      </c>
      <c r="J253" s="210">
        <v>57.63</v>
      </c>
      <c r="K253" s="210">
        <v>57.63</v>
      </c>
      <c r="L253" s="210">
        <v>57.63</v>
      </c>
      <c r="M253" s="210">
        <v>57.63</v>
      </c>
      <c r="N253" s="210">
        <v>57.63</v>
      </c>
      <c r="O253" s="211" t="s">
        <v>615</v>
      </c>
    </row>
    <row r="254" spans="1:15">
      <c r="A254" s="37"/>
      <c r="B254" s="212">
        <v>241</v>
      </c>
      <c r="C254" s="212"/>
      <c r="D254" s="212"/>
      <c r="E254" s="212"/>
      <c r="F254" s="211"/>
      <c r="G254" s="210">
        <v>57.63</v>
      </c>
      <c r="H254" s="210">
        <v>57.63</v>
      </c>
      <c r="I254" s="210">
        <v>57.63</v>
      </c>
      <c r="J254" s="210">
        <v>57.63</v>
      </c>
      <c r="K254" s="210">
        <v>57.63</v>
      </c>
      <c r="L254" s="210">
        <v>57.63</v>
      </c>
      <c r="M254" s="210">
        <v>57.63</v>
      </c>
      <c r="N254" s="210">
        <v>57.63</v>
      </c>
      <c r="O254" s="211" t="s">
        <v>615</v>
      </c>
    </row>
    <row r="255" spans="1:15">
      <c r="A255" s="37"/>
      <c r="B255" s="212">
        <v>242</v>
      </c>
      <c r="C255" s="212"/>
      <c r="D255" s="212"/>
      <c r="E255" s="212"/>
      <c r="F255" s="211"/>
      <c r="G255" s="210">
        <v>57.63</v>
      </c>
      <c r="H255" s="210">
        <v>57.63</v>
      </c>
      <c r="I255" s="210">
        <v>57.63</v>
      </c>
      <c r="J255" s="210">
        <v>57.63</v>
      </c>
      <c r="K255" s="210">
        <v>57.63</v>
      </c>
      <c r="L255" s="210">
        <v>57.63</v>
      </c>
      <c r="M255" s="210">
        <v>57.63</v>
      </c>
      <c r="N255" s="210">
        <v>57.63</v>
      </c>
      <c r="O255" s="211" t="s">
        <v>615</v>
      </c>
    </row>
    <row r="256" spans="1:15">
      <c r="A256" s="37"/>
      <c r="B256" s="212">
        <v>243</v>
      </c>
      <c r="C256" s="212"/>
      <c r="D256" s="212"/>
      <c r="E256" s="212"/>
      <c r="F256" s="211"/>
      <c r="G256" s="210">
        <v>57.63</v>
      </c>
      <c r="H256" s="210">
        <v>57.63</v>
      </c>
      <c r="I256" s="210">
        <v>57.63</v>
      </c>
      <c r="J256" s="210">
        <v>57.63</v>
      </c>
      <c r="K256" s="210">
        <v>57.63</v>
      </c>
      <c r="L256" s="210">
        <v>57.63</v>
      </c>
      <c r="M256" s="210">
        <v>57.63</v>
      </c>
      <c r="N256" s="210">
        <v>57.63</v>
      </c>
      <c r="O256" s="211" t="s">
        <v>615</v>
      </c>
    </row>
    <row r="257" spans="1:15">
      <c r="A257" s="37"/>
      <c r="B257" s="212">
        <v>244</v>
      </c>
      <c r="C257" s="212"/>
      <c r="D257" s="212"/>
      <c r="E257" s="212"/>
      <c r="F257" s="211"/>
      <c r="G257" s="210">
        <v>57.63</v>
      </c>
      <c r="H257" s="210">
        <v>57.63</v>
      </c>
      <c r="I257" s="210">
        <v>57.63</v>
      </c>
      <c r="J257" s="210">
        <v>57.63</v>
      </c>
      <c r="K257" s="210">
        <v>57.63</v>
      </c>
      <c r="L257" s="210">
        <v>57.63</v>
      </c>
      <c r="M257" s="210">
        <v>57.63</v>
      </c>
      <c r="N257" s="210">
        <v>57.63</v>
      </c>
      <c r="O257" s="211" t="s">
        <v>615</v>
      </c>
    </row>
    <row r="258" spans="1:15">
      <c r="A258" s="37"/>
      <c r="B258" s="212">
        <v>245</v>
      </c>
      <c r="C258" s="212"/>
      <c r="D258" s="212"/>
      <c r="E258" s="212"/>
      <c r="F258" s="211"/>
      <c r="G258" s="210">
        <v>57.63</v>
      </c>
      <c r="H258" s="210">
        <v>57.63</v>
      </c>
      <c r="I258" s="210">
        <v>57.63</v>
      </c>
      <c r="J258" s="210">
        <v>57.63</v>
      </c>
      <c r="K258" s="210">
        <v>57.63</v>
      </c>
      <c r="L258" s="210">
        <v>57.63</v>
      </c>
      <c r="M258" s="210">
        <v>57.63</v>
      </c>
      <c r="N258" s="210">
        <v>57.63</v>
      </c>
      <c r="O258" s="211" t="s">
        <v>615</v>
      </c>
    </row>
    <row r="259" spans="1:15">
      <c r="A259" s="37"/>
      <c r="B259" s="212">
        <v>246</v>
      </c>
      <c r="C259" s="212"/>
      <c r="D259" s="212"/>
      <c r="E259" s="212"/>
      <c r="F259" s="211"/>
      <c r="G259" s="210">
        <v>57.63</v>
      </c>
      <c r="H259" s="210">
        <v>57.63</v>
      </c>
      <c r="I259" s="210">
        <v>57.63</v>
      </c>
      <c r="J259" s="210">
        <v>57.63</v>
      </c>
      <c r="K259" s="210">
        <v>57.63</v>
      </c>
      <c r="L259" s="210">
        <v>57.63</v>
      </c>
      <c r="M259" s="210">
        <v>57.63</v>
      </c>
      <c r="N259" s="210">
        <v>57.63</v>
      </c>
      <c r="O259" s="211" t="s">
        <v>615</v>
      </c>
    </row>
    <row r="260" spans="1:15">
      <c r="A260" s="37"/>
      <c r="B260" s="212">
        <v>247</v>
      </c>
      <c r="C260" s="212"/>
      <c r="D260" s="212"/>
      <c r="E260" s="212"/>
      <c r="F260" s="211"/>
      <c r="G260" s="210">
        <v>57.63</v>
      </c>
      <c r="H260" s="210">
        <v>57.63</v>
      </c>
      <c r="I260" s="210">
        <v>57.63</v>
      </c>
      <c r="J260" s="210">
        <v>57.63</v>
      </c>
      <c r="K260" s="210">
        <v>57.63</v>
      </c>
      <c r="L260" s="210">
        <v>57.63</v>
      </c>
      <c r="M260" s="210">
        <v>57.63</v>
      </c>
      <c r="N260" s="210">
        <v>57.63</v>
      </c>
      <c r="O260" s="211" t="s">
        <v>615</v>
      </c>
    </row>
    <row r="261" spans="1:15">
      <c r="A261" s="37"/>
      <c r="B261" s="212">
        <v>248</v>
      </c>
      <c r="C261" s="212"/>
      <c r="D261" s="212"/>
      <c r="E261" s="212"/>
      <c r="F261" s="211"/>
      <c r="G261" s="210">
        <v>57.63</v>
      </c>
      <c r="H261" s="210">
        <v>57.63</v>
      </c>
      <c r="I261" s="210">
        <v>57.63</v>
      </c>
      <c r="J261" s="210">
        <v>57.63</v>
      </c>
      <c r="K261" s="210">
        <v>57.63</v>
      </c>
      <c r="L261" s="210">
        <v>57.63</v>
      </c>
      <c r="M261" s="210">
        <v>57.63</v>
      </c>
      <c r="N261" s="210">
        <v>57.63</v>
      </c>
      <c r="O261" s="211" t="s">
        <v>615</v>
      </c>
    </row>
    <row r="262" spans="1:15">
      <c r="A262" s="37"/>
      <c r="B262" s="212">
        <v>249</v>
      </c>
      <c r="C262" s="212"/>
      <c r="D262" s="212"/>
      <c r="E262" s="212"/>
      <c r="F262" s="211"/>
      <c r="G262" s="210">
        <v>57.63</v>
      </c>
      <c r="H262" s="210">
        <v>57.63</v>
      </c>
      <c r="I262" s="210">
        <v>57.63</v>
      </c>
      <c r="J262" s="210">
        <v>57.63</v>
      </c>
      <c r="K262" s="210">
        <v>57.63</v>
      </c>
      <c r="L262" s="210">
        <v>57.63</v>
      </c>
      <c r="M262" s="210">
        <v>57.63</v>
      </c>
      <c r="N262" s="210">
        <v>57.63</v>
      </c>
      <c r="O262" s="211" t="s">
        <v>615</v>
      </c>
    </row>
    <row r="263" spans="1:15">
      <c r="A263" s="37"/>
      <c r="B263" s="212">
        <v>250</v>
      </c>
      <c r="C263" s="212"/>
      <c r="D263" s="212"/>
      <c r="E263" s="212"/>
      <c r="F263" s="211"/>
      <c r="G263" s="210">
        <v>57.63</v>
      </c>
      <c r="H263" s="210">
        <v>57.63</v>
      </c>
      <c r="I263" s="210">
        <v>57.63</v>
      </c>
      <c r="J263" s="210">
        <v>57.63</v>
      </c>
      <c r="K263" s="210">
        <v>57.63</v>
      </c>
      <c r="L263" s="210">
        <v>57.63</v>
      </c>
      <c r="M263" s="210">
        <v>57.63</v>
      </c>
      <c r="N263" s="210">
        <v>57.63</v>
      </c>
      <c r="O263" s="211" t="s">
        <v>615</v>
      </c>
    </row>
    <row r="264" spans="1:15">
      <c r="A264" s="37"/>
      <c r="B264" s="212">
        <v>251</v>
      </c>
      <c r="C264" s="212"/>
      <c r="D264" s="212"/>
      <c r="E264" s="212"/>
      <c r="F264" s="211"/>
      <c r="G264" s="210">
        <v>57.63</v>
      </c>
      <c r="H264" s="210">
        <v>57.63</v>
      </c>
      <c r="I264" s="210">
        <v>57.63</v>
      </c>
      <c r="J264" s="210">
        <v>57.63</v>
      </c>
      <c r="K264" s="210">
        <v>57.63</v>
      </c>
      <c r="L264" s="210">
        <v>57.63</v>
      </c>
      <c r="M264" s="210">
        <v>57.63</v>
      </c>
      <c r="N264" s="210">
        <v>57.63</v>
      </c>
      <c r="O264" s="211" t="s">
        <v>615</v>
      </c>
    </row>
    <row r="265" spans="1:15">
      <c r="A265" s="37"/>
      <c r="B265" s="212">
        <v>252</v>
      </c>
      <c r="C265" s="212"/>
      <c r="D265" s="212"/>
      <c r="E265" s="212"/>
      <c r="F265" s="211"/>
      <c r="G265" s="210">
        <v>57.63</v>
      </c>
      <c r="H265" s="210">
        <v>57.63</v>
      </c>
      <c r="I265" s="210">
        <v>57.63</v>
      </c>
      <c r="J265" s="210">
        <v>57.63</v>
      </c>
      <c r="K265" s="210">
        <v>57.63</v>
      </c>
      <c r="L265" s="210">
        <v>57.63</v>
      </c>
      <c r="M265" s="210">
        <v>57.63</v>
      </c>
      <c r="N265" s="210">
        <v>57.63</v>
      </c>
      <c r="O265" s="211" t="s">
        <v>615</v>
      </c>
    </row>
    <row r="266" spans="1:15">
      <c r="A266" s="37"/>
      <c r="B266" s="212">
        <v>253</v>
      </c>
      <c r="C266" s="212"/>
      <c r="D266" s="212"/>
      <c r="E266" s="212"/>
      <c r="F266" s="211"/>
      <c r="G266" s="210">
        <v>57.63</v>
      </c>
      <c r="H266" s="210">
        <v>57.63</v>
      </c>
      <c r="I266" s="210">
        <v>57.63</v>
      </c>
      <c r="J266" s="210">
        <v>57.63</v>
      </c>
      <c r="K266" s="210">
        <v>57.63</v>
      </c>
      <c r="L266" s="210">
        <v>57.63</v>
      </c>
      <c r="M266" s="210">
        <v>57.63</v>
      </c>
      <c r="N266" s="210">
        <v>57.63</v>
      </c>
      <c r="O266" s="211" t="s">
        <v>615</v>
      </c>
    </row>
    <row r="267" spans="1:15">
      <c r="A267" s="37"/>
      <c r="B267" s="212">
        <v>254</v>
      </c>
      <c r="C267" s="212"/>
      <c r="D267" s="212"/>
      <c r="E267" s="212"/>
      <c r="F267" s="211"/>
      <c r="G267" s="210">
        <v>57.63</v>
      </c>
      <c r="H267" s="210">
        <v>57.63</v>
      </c>
      <c r="I267" s="210">
        <v>57.63</v>
      </c>
      <c r="J267" s="210">
        <v>57.63</v>
      </c>
      <c r="K267" s="210">
        <v>57.63</v>
      </c>
      <c r="L267" s="210">
        <v>57.63</v>
      </c>
      <c r="M267" s="210">
        <v>57.63</v>
      </c>
      <c r="N267" s="210">
        <v>57.63</v>
      </c>
      <c r="O267" s="211" t="s">
        <v>615</v>
      </c>
    </row>
    <row r="268" spans="1:15">
      <c r="A268" s="37"/>
      <c r="B268" s="212">
        <v>255</v>
      </c>
      <c r="C268" s="212"/>
      <c r="D268" s="212"/>
      <c r="E268" s="212"/>
      <c r="F268" s="211"/>
      <c r="G268" s="210">
        <v>57.63</v>
      </c>
      <c r="H268" s="210">
        <v>57.63</v>
      </c>
      <c r="I268" s="210">
        <v>57.63</v>
      </c>
      <c r="J268" s="210">
        <v>57.63</v>
      </c>
      <c r="K268" s="210">
        <v>57.63</v>
      </c>
      <c r="L268" s="210">
        <v>57.63</v>
      </c>
      <c r="M268" s="210">
        <v>57.63</v>
      </c>
      <c r="N268" s="210">
        <v>57.63</v>
      </c>
      <c r="O268" s="211" t="s">
        <v>615</v>
      </c>
    </row>
    <row r="269" spans="1:15">
      <c r="A269" s="37"/>
      <c r="B269" s="212">
        <v>256</v>
      </c>
      <c r="C269" s="212"/>
      <c r="D269" s="212"/>
      <c r="E269" s="212"/>
      <c r="F269" s="211"/>
      <c r="G269" s="210">
        <v>57.63</v>
      </c>
      <c r="H269" s="210">
        <v>57.63</v>
      </c>
      <c r="I269" s="210">
        <v>57.63</v>
      </c>
      <c r="J269" s="210">
        <v>57.63</v>
      </c>
      <c r="K269" s="210">
        <v>57.63</v>
      </c>
      <c r="L269" s="210">
        <v>57.63</v>
      </c>
      <c r="M269" s="210">
        <v>57.63</v>
      </c>
      <c r="N269" s="210">
        <v>57.63</v>
      </c>
      <c r="O269" s="211" t="s">
        <v>615</v>
      </c>
    </row>
    <row r="270" spans="1:15">
      <c r="A270" s="37"/>
      <c r="B270" s="212">
        <v>257</v>
      </c>
      <c r="C270" s="212"/>
      <c r="D270" s="212"/>
      <c r="E270" s="212"/>
      <c r="F270" s="211"/>
      <c r="G270" s="210">
        <v>57.63</v>
      </c>
      <c r="H270" s="210">
        <v>57.63</v>
      </c>
      <c r="I270" s="210">
        <v>57.63</v>
      </c>
      <c r="J270" s="210">
        <v>57.63</v>
      </c>
      <c r="K270" s="210">
        <v>57.63</v>
      </c>
      <c r="L270" s="210">
        <v>57.63</v>
      </c>
      <c r="M270" s="210">
        <v>57.63</v>
      </c>
      <c r="N270" s="210">
        <v>57.63</v>
      </c>
      <c r="O270" s="211" t="s">
        <v>615</v>
      </c>
    </row>
    <row r="271" spans="1:15">
      <c r="A271" s="37"/>
      <c r="B271" s="212">
        <v>258</v>
      </c>
      <c r="C271" s="212"/>
      <c r="D271" s="212"/>
      <c r="E271" s="212"/>
      <c r="F271" s="211"/>
      <c r="G271" s="210">
        <v>57.63</v>
      </c>
      <c r="H271" s="210">
        <v>57.63</v>
      </c>
      <c r="I271" s="210">
        <v>57.63</v>
      </c>
      <c r="J271" s="210">
        <v>57.63</v>
      </c>
      <c r="K271" s="210">
        <v>57.63</v>
      </c>
      <c r="L271" s="210">
        <v>57.63</v>
      </c>
      <c r="M271" s="210">
        <v>57.63</v>
      </c>
      <c r="N271" s="210">
        <v>57.63</v>
      </c>
      <c r="O271" s="211" t="s">
        <v>615</v>
      </c>
    </row>
    <row r="272" spans="1:15">
      <c r="A272" s="37"/>
      <c r="B272" s="212">
        <v>259</v>
      </c>
      <c r="C272" s="212"/>
      <c r="D272" s="212"/>
      <c r="E272" s="212"/>
      <c r="F272" s="211"/>
      <c r="G272" s="210">
        <v>57.63</v>
      </c>
      <c r="H272" s="210">
        <v>57.63</v>
      </c>
      <c r="I272" s="210">
        <v>57.63</v>
      </c>
      <c r="J272" s="210">
        <v>57.63</v>
      </c>
      <c r="K272" s="210">
        <v>57.63</v>
      </c>
      <c r="L272" s="210">
        <v>57.63</v>
      </c>
      <c r="M272" s="210">
        <v>57.63</v>
      </c>
      <c r="N272" s="210">
        <v>57.63</v>
      </c>
      <c r="O272" s="211" t="s">
        <v>615</v>
      </c>
    </row>
    <row r="273" spans="1:15">
      <c r="A273" s="37"/>
      <c r="B273" s="212">
        <v>260</v>
      </c>
      <c r="C273" s="212"/>
      <c r="D273" s="212"/>
      <c r="E273" s="212"/>
      <c r="F273" s="211"/>
      <c r="G273" s="210">
        <v>57.63</v>
      </c>
      <c r="H273" s="210">
        <v>57.63</v>
      </c>
      <c r="I273" s="210">
        <v>57.63</v>
      </c>
      <c r="J273" s="210">
        <v>57.63</v>
      </c>
      <c r="K273" s="210">
        <v>57.63</v>
      </c>
      <c r="L273" s="210">
        <v>57.63</v>
      </c>
      <c r="M273" s="210">
        <v>57.63</v>
      </c>
      <c r="N273" s="210">
        <v>57.63</v>
      </c>
      <c r="O273" s="211" t="s">
        <v>615</v>
      </c>
    </row>
    <row r="274" spans="1:15">
      <c r="A274" s="37"/>
      <c r="B274" s="212">
        <v>261</v>
      </c>
      <c r="C274" s="212"/>
      <c r="D274" s="212"/>
      <c r="E274" s="212"/>
      <c r="F274" s="211"/>
      <c r="G274" s="210">
        <v>57.63</v>
      </c>
      <c r="H274" s="210">
        <v>57.63</v>
      </c>
      <c r="I274" s="210">
        <v>57.63</v>
      </c>
      <c r="J274" s="210">
        <v>57.63</v>
      </c>
      <c r="K274" s="210">
        <v>57.63</v>
      </c>
      <c r="L274" s="210">
        <v>57.63</v>
      </c>
      <c r="M274" s="210">
        <v>57.63</v>
      </c>
      <c r="N274" s="210">
        <v>57.63</v>
      </c>
      <c r="O274" s="211" t="s">
        <v>615</v>
      </c>
    </row>
    <row r="275" spans="1:15">
      <c r="A275" s="37"/>
      <c r="B275" s="212">
        <v>262</v>
      </c>
      <c r="C275" s="212"/>
      <c r="D275" s="212"/>
      <c r="E275" s="212"/>
      <c r="F275" s="211"/>
      <c r="G275" s="210">
        <v>57.63</v>
      </c>
      <c r="H275" s="210">
        <v>57.63</v>
      </c>
      <c r="I275" s="210">
        <v>57.63</v>
      </c>
      <c r="J275" s="210">
        <v>57.63</v>
      </c>
      <c r="K275" s="210">
        <v>57.63</v>
      </c>
      <c r="L275" s="210">
        <v>57.63</v>
      </c>
      <c r="M275" s="210">
        <v>57.63</v>
      </c>
      <c r="N275" s="210">
        <v>57.63</v>
      </c>
      <c r="O275" s="211" t="s">
        <v>615</v>
      </c>
    </row>
    <row r="276" spans="1:15">
      <c r="A276" s="37"/>
      <c r="B276" s="212">
        <v>263</v>
      </c>
      <c r="C276" s="212"/>
      <c r="D276" s="212"/>
      <c r="E276" s="212"/>
      <c r="F276" s="211"/>
      <c r="G276" s="210">
        <v>57.63</v>
      </c>
      <c r="H276" s="210">
        <v>57.63</v>
      </c>
      <c r="I276" s="210">
        <v>57.63</v>
      </c>
      <c r="J276" s="210">
        <v>57.63</v>
      </c>
      <c r="K276" s="210">
        <v>57.63</v>
      </c>
      <c r="L276" s="210">
        <v>57.63</v>
      </c>
      <c r="M276" s="210">
        <v>57.63</v>
      </c>
      <c r="N276" s="210">
        <v>57.63</v>
      </c>
      <c r="O276" s="211" t="s">
        <v>615</v>
      </c>
    </row>
    <row r="277" spans="1:15">
      <c r="A277" s="37"/>
      <c r="B277" s="212">
        <v>264</v>
      </c>
      <c r="C277" s="212"/>
      <c r="D277" s="212"/>
      <c r="E277" s="212"/>
      <c r="F277" s="211"/>
      <c r="G277" s="210">
        <v>57.63</v>
      </c>
      <c r="H277" s="210">
        <v>57.63</v>
      </c>
      <c r="I277" s="210">
        <v>57.63</v>
      </c>
      <c r="J277" s="210">
        <v>57.63</v>
      </c>
      <c r="K277" s="210">
        <v>57.63</v>
      </c>
      <c r="L277" s="210">
        <v>57.63</v>
      </c>
      <c r="M277" s="210">
        <v>57.63</v>
      </c>
      <c r="N277" s="210">
        <v>57.63</v>
      </c>
      <c r="O277" s="211" t="s">
        <v>615</v>
      </c>
    </row>
    <row r="278" spans="1:15">
      <c r="A278" s="37"/>
      <c r="B278" s="212">
        <v>265</v>
      </c>
      <c r="C278" s="212"/>
      <c r="D278" s="212"/>
      <c r="E278" s="212"/>
      <c r="F278" s="211"/>
      <c r="G278" s="210">
        <v>57.63</v>
      </c>
      <c r="H278" s="210">
        <v>57.63</v>
      </c>
      <c r="I278" s="210">
        <v>57.63</v>
      </c>
      <c r="J278" s="210">
        <v>57.63</v>
      </c>
      <c r="K278" s="210">
        <v>57.63</v>
      </c>
      <c r="L278" s="210">
        <v>57.63</v>
      </c>
      <c r="M278" s="210">
        <v>57.63</v>
      </c>
      <c r="N278" s="210">
        <v>57.63</v>
      </c>
      <c r="O278" s="211" t="s">
        <v>615</v>
      </c>
    </row>
    <row r="279" spans="1:15">
      <c r="A279" s="37"/>
      <c r="B279" s="212">
        <v>266</v>
      </c>
      <c r="C279" s="212"/>
      <c r="D279" s="212"/>
      <c r="E279" s="212"/>
      <c r="F279" s="211"/>
      <c r="G279" s="210">
        <v>57.63</v>
      </c>
      <c r="H279" s="210">
        <v>57.63</v>
      </c>
      <c r="I279" s="210">
        <v>57.63</v>
      </c>
      <c r="J279" s="210">
        <v>57.63</v>
      </c>
      <c r="K279" s="210">
        <v>57.63</v>
      </c>
      <c r="L279" s="210">
        <v>57.63</v>
      </c>
      <c r="M279" s="210">
        <v>57.63</v>
      </c>
      <c r="N279" s="210">
        <v>57.63</v>
      </c>
      <c r="O279" s="211" t="s">
        <v>615</v>
      </c>
    </row>
    <row r="280" spans="1:15">
      <c r="A280" s="37"/>
      <c r="B280" s="212">
        <v>267</v>
      </c>
      <c r="C280" s="212"/>
      <c r="D280" s="212"/>
      <c r="E280" s="212"/>
      <c r="F280" s="211"/>
      <c r="G280" s="210">
        <v>57.63</v>
      </c>
      <c r="H280" s="210">
        <v>57.63</v>
      </c>
      <c r="I280" s="210">
        <v>57.63</v>
      </c>
      <c r="J280" s="210">
        <v>57.63</v>
      </c>
      <c r="K280" s="210">
        <v>57.63</v>
      </c>
      <c r="L280" s="210">
        <v>57.63</v>
      </c>
      <c r="M280" s="210">
        <v>57.63</v>
      </c>
      <c r="N280" s="210">
        <v>57.63</v>
      </c>
      <c r="O280" s="211" t="s">
        <v>615</v>
      </c>
    </row>
    <row r="281" spans="1:15">
      <c r="A281" s="37"/>
      <c r="B281" s="212">
        <v>268</v>
      </c>
      <c r="C281" s="212"/>
      <c r="D281" s="212"/>
      <c r="E281" s="212"/>
      <c r="F281" s="211"/>
      <c r="G281" s="210">
        <v>57.63</v>
      </c>
      <c r="H281" s="210">
        <v>57.63</v>
      </c>
      <c r="I281" s="210">
        <v>57.63</v>
      </c>
      <c r="J281" s="210">
        <v>57.63</v>
      </c>
      <c r="K281" s="210">
        <v>57.63</v>
      </c>
      <c r="L281" s="210">
        <v>57.63</v>
      </c>
      <c r="M281" s="210">
        <v>57.63</v>
      </c>
      <c r="N281" s="210">
        <v>57.63</v>
      </c>
      <c r="O281" s="211" t="s">
        <v>615</v>
      </c>
    </row>
    <row r="282" spans="1:15">
      <c r="A282" s="37"/>
      <c r="B282" s="212">
        <v>269</v>
      </c>
      <c r="C282" s="212"/>
      <c r="D282" s="212"/>
      <c r="E282" s="212"/>
      <c r="F282" s="211"/>
      <c r="G282" s="210">
        <v>57.63</v>
      </c>
      <c r="H282" s="210">
        <v>57.63</v>
      </c>
      <c r="I282" s="210">
        <v>57.63</v>
      </c>
      <c r="J282" s="210">
        <v>57.63</v>
      </c>
      <c r="K282" s="210">
        <v>57.63</v>
      </c>
      <c r="L282" s="210">
        <v>57.63</v>
      </c>
      <c r="M282" s="210">
        <v>57.63</v>
      </c>
      <c r="N282" s="210">
        <v>57.63</v>
      </c>
      <c r="O282" s="211" t="s">
        <v>615</v>
      </c>
    </row>
    <row r="283" spans="1:15">
      <c r="A283" s="37"/>
      <c r="B283" s="212">
        <v>270</v>
      </c>
      <c r="C283" s="212"/>
      <c r="D283" s="212"/>
      <c r="E283" s="212"/>
      <c r="F283" s="211"/>
      <c r="G283" s="210">
        <v>57.63</v>
      </c>
      <c r="H283" s="210">
        <v>57.63</v>
      </c>
      <c r="I283" s="210">
        <v>57.63</v>
      </c>
      <c r="J283" s="210">
        <v>57.63</v>
      </c>
      <c r="K283" s="210">
        <v>57.63</v>
      </c>
      <c r="L283" s="210">
        <v>57.63</v>
      </c>
      <c r="M283" s="210">
        <v>57.63</v>
      </c>
      <c r="N283" s="210">
        <v>57.63</v>
      </c>
      <c r="O283" s="211" t="s">
        <v>615</v>
      </c>
    </row>
    <row r="284" spans="1:15">
      <c r="A284" s="37"/>
      <c r="B284" s="212">
        <v>271</v>
      </c>
      <c r="C284" s="212"/>
      <c r="D284" s="212"/>
      <c r="E284" s="212"/>
      <c r="F284" s="211"/>
      <c r="G284" s="210">
        <v>57.63</v>
      </c>
      <c r="H284" s="210">
        <v>57.63</v>
      </c>
      <c r="I284" s="210">
        <v>57.63</v>
      </c>
      <c r="J284" s="210">
        <v>57.63</v>
      </c>
      <c r="K284" s="210">
        <v>57.63</v>
      </c>
      <c r="L284" s="210">
        <v>57.63</v>
      </c>
      <c r="M284" s="210">
        <v>57.63</v>
      </c>
      <c r="N284" s="210">
        <v>57.63</v>
      </c>
      <c r="O284" s="211" t="s">
        <v>615</v>
      </c>
    </row>
    <row r="285" spans="1:15">
      <c r="A285" s="37"/>
      <c r="B285" s="212">
        <v>272</v>
      </c>
      <c r="C285" s="212"/>
      <c r="D285" s="212"/>
      <c r="E285" s="212"/>
      <c r="F285" s="211"/>
      <c r="G285" s="210">
        <v>57.63</v>
      </c>
      <c r="H285" s="210">
        <v>57.63</v>
      </c>
      <c r="I285" s="210">
        <v>57.63</v>
      </c>
      <c r="J285" s="210">
        <v>57.63</v>
      </c>
      <c r="K285" s="210">
        <v>57.63</v>
      </c>
      <c r="L285" s="210">
        <v>57.63</v>
      </c>
      <c r="M285" s="210">
        <v>57.63</v>
      </c>
      <c r="N285" s="210">
        <v>57.63</v>
      </c>
      <c r="O285" s="211" t="s">
        <v>615</v>
      </c>
    </row>
    <row r="286" spans="1:15">
      <c r="A286" s="37"/>
      <c r="B286" s="212">
        <v>273</v>
      </c>
      <c r="C286" s="212"/>
      <c r="D286" s="212"/>
      <c r="E286" s="212"/>
      <c r="F286" s="211"/>
      <c r="G286" s="210">
        <v>57.63</v>
      </c>
      <c r="H286" s="210">
        <v>57.63</v>
      </c>
      <c r="I286" s="210">
        <v>57.63</v>
      </c>
      <c r="J286" s="210">
        <v>57.63</v>
      </c>
      <c r="K286" s="210">
        <v>57.63</v>
      </c>
      <c r="L286" s="210">
        <v>57.63</v>
      </c>
      <c r="M286" s="210">
        <v>57.63</v>
      </c>
      <c r="N286" s="210">
        <v>57.63</v>
      </c>
      <c r="O286" s="211" t="s">
        <v>615</v>
      </c>
    </row>
    <row r="287" spans="1:15">
      <c r="A287" s="37"/>
      <c r="B287" s="212">
        <v>274</v>
      </c>
      <c r="C287" s="212"/>
      <c r="D287" s="212"/>
      <c r="E287" s="212"/>
      <c r="F287" s="211"/>
      <c r="G287" s="210">
        <v>57.63</v>
      </c>
      <c r="H287" s="210">
        <v>57.63</v>
      </c>
      <c r="I287" s="210">
        <v>57.63</v>
      </c>
      <c r="J287" s="210">
        <v>57.63</v>
      </c>
      <c r="K287" s="210">
        <v>57.63</v>
      </c>
      <c r="L287" s="210">
        <v>57.63</v>
      </c>
      <c r="M287" s="210">
        <v>57.63</v>
      </c>
      <c r="N287" s="210">
        <v>57.63</v>
      </c>
      <c r="O287" s="211" t="s">
        <v>615</v>
      </c>
    </row>
    <row r="288" spans="1:15">
      <c r="A288" s="37"/>
      <c r="B288" s="212">
        <v>275</v>
      </c>
      <c r="C288" s="212"/>
      <c r="D288" s="212"/>
      <c r="E288" s="212"/>
      <c r="F288" s="211"/>
      <c r="G288" s="210">
        <v>57.63</v>
      </c>
      <c r="H288" s="210">
        <v>57.63</v>
      </c>
      <c r="I288" s="210">
        <v>57.63</v>
      </c>
      <c r="J288" s="210">
        <v>57.63</v>
      </c>
      <c r="K288" s="210">
        <v>57.63</v>
      </c>
      <c r="L288" s="210">
        <v>57.63</v>
      </c>
      <c r="M288" s="210">
        <v>57.63</v>
      </c>
      <c r="N288" s="210">
        <v>57.63</v>
      </c>
      <c r="O288" s="211" t="s">
        <v>615</v>
      </c>
    </row>
    <row r="289" spans="1:15">
      <c r="A289" s="37"/>
      <c r="B289" s="212">
        <v>276</v>
      </c>
      <c r="C289" s="212"/>
      <c r="D289" s="212"/>
      <c r="E289" s="212"/>
      <c r="F289" s="211"/>
      <c r="G289" s="210">
        <v>57.63</v>
      </c>
      <c r="H289" s="210">
        <v>57.63</v>
      </c>
      <c r="I289" s="210">
        <v>57.63</v>
      </c>
      <c r="J289" s="210">
        <v>57.63</v>
      </c>
      <c r="K289" s="210">
        <v>57.63</v>
      </c>
      <c r="L289" s="210">
        <v>57.63</v>
      </c>
      <c r="M289" s="210">
        <v>57.63</v>
      </c>
      <c r="N289" s="210">
        <v>57.63</v>
      </c>
      <c r="O289" s="211" t="s">
        <v>615</v>
      </c>
    </row>
    <row r="290" spans="1:15">
      <c r="A290" s="37"/>
      <c r="B290" s="212">
        <v>277</v>
      </c>
      <c r="C290" s="212"/>
      <c r="D290" s="212"/>
      <c r="E290" s="212"/>
      <c r="F290" s="211"/>
      <c r="G290" s="210">
        <v>57.63</v>
      </c>
      <c r="H290" s="210">
        <v>57.63</v>
      </c>
      <c r="I290" s="210">
        <v>57.63</v>
      </c>
      <c r="J290" s="210">
        <v>57.63</v>
      </c>
      <c r="K290" s="210">
        <v>57.63</v>
      </c>
      <c r="L290" s="210">
        <v>57.63</v>
      </c>
      <c r="M290" s="210">
        <v>57.63</v>
      </c>
      <c r="N290" s="210">
        <v>57.63</v>
      </c>
      <c r="O290" s="211" t="s">
        <v>615</v>
      </c>
    </row>
    <row r="291" spans="1:15">
      <c r="A291" s="37"/>
      <c r="B291" s="212">
        <v>278</v>
      </c>
      <c r="C291" s="212"/>
      <c r="D291" s="212"/>
      <c r="E291" s="212"/>
      <c r="F291" s="211"/>
      <c r="G291" s="210">
        <v>57.63</v>
      </c>
      <c r="H291" s="210">
        <v>57.63</v>
      </c>
      <c r="I291" s="210">
        <v>57.63</v>
      </c>
      <c r="J291" s="210">
        <v>57.63</v>
      </c>
      <c r="K291" s="210">
        <v>57.63</v>
      </c>
      <c r="L291" s="210">
        <v>57.63</v>
      </c>
      <c r="M291" s="210">
        <v>57.63</v>
      </c>
      <c r="N291" s="210">
        <v>57.63</v>
      </c>
      <c r="O291" s="211" t="s">
        <v>615</v>
      </c>
    </row>
    <row r="292" spans="1:15">
      <c r="A292" s="37"/>
      <c r="B292" s="212">
        <v>279</v>
      </c>
      <c r="C292" s="212"/>
      <c r="D292" s="212"/>
      <c r="E292" s="212"/>
      <c r="F292" s="211"/>
      <c r="G292" s="210">
        <v>57.63</v>
      </c>
      <c r="H292" s="210">
        <v>57.63</v>
      </c>
      <c r="I292" s="210">
        <v>57.63</v>
      </c>
      <c r="J292" s="210">
        <v>57.63</v>
      </c>
      <c r="K292" s="210">
        <v>57.63</v>
      </c>
      <c r="L292" s="210">
        <v>57.63</v>
      </c>
      <c r="M292" s="210">
        <v>57.63</v>
      </c>
      <c r="N292" s="210">
        <v>57.63</v>
      </c>
      <c r="O292" s="211" t="s">
        <v>615</v>
      </c>
    </row>
    <row r="293" spans="1:15">
      <c r="A293" s="37"/>
      <c r="B293" s="212">
        <v>280</v>
      </c>
      <c r="C293" s="212"/>
      <c r="D293" s="212"/>
      <c r="E293" s="212"/>
      <c r="F293" s="211"/>
      <c r="G293" s="210">
        <v>57.63</v>
      </c>
      <c r="H293" s="210">
        <v>57.63</v>
      </c>
      <c r="I293" s="210">
        <v>57.63</v>
      </c>
      <c r="J293" s="210">
        <v>57.63</v>
      </c>
      <c r="K293" s="210">
        <v>57.63</v>
      </c>
      <c r="L293" s="210">
        <v>57.63</v>
      </c>
      <c r="M293" s="210">
        <v>57.63</v>
      </c>
      <c r="N293" s="210">
        <v>57.63</v>
      </c>
      <c r="O293" s="211" t="s">
        <v>615</v>
      </c>
    </row>
    <row r="294" spans="1:15">
      <c r="A294" s="37"/>
      <c r="B294" s="212">
        <v>281</v>
      </c>
      <c r="C294" s="212"/>
      <c r="D294" s="212"/>
      <c r="E294" s="212"/>
      <c r="F294" s="211"/>
      <c r="G294" s="210">
        <v>57.63</v>
      </c>
      <c r="H294" s="210">
        <v>57.63</v>
      </c>
      <c r="I294" s="210">
        <v>57.63</v>
      </c>
      <c r="J294" s="210">
        <v>57.63</v>
      </c>
      <c r="K294" s="210">
        <v>57.63</v>
      </c>
      <c r="L294" s="210">
        <v>57.63</v>
      </c>
      <c r="M294" s="210">
        <v>57.63</v>
      </c>
      <c r="N294" s="210">
        <v>57.63</v>
      </c>
      <c r="O294" s="211" t="s">
        <v>615</v>
      </c>
    </row>
    <row r="295" spans="1:15">
      <c r="A295" s="37"/>
      <c r="B295" s="212">
        <v>282</v>
      </c>
      <c r="C295" s="212"/>
      <c r="D295" s="212"/>
      <c r="E295" s="212"/>
      <c r="F295" s="211"/>
      <c r="G295" s="210">
        <v>57.63</v>
      </c>
      <c r="H295" s="210">
        <v>57.63</v>
      </c>
      <c r="I295" s="210">
        <v>57.63</v>
      </c>
      <c r="J295" s="210">
        <v>57.63</v>
      </c>
      <c r="K295" s="210">
        <v>57.63</v>
      </c>
      <c r="L295" s="210">
        <v>57.63</v>
      </c>
      <c r="M295" s="210">
        <v>57.63</v>
      </c>
      <c r="N295" s="210">
        <v>57.63</v>
      </c>
      <c r="O295" s="211" t="s">
        <v>615</v>
      </c>
    </row>
    <row r="296" spans="1:15">
      <c r="A296" s="37"/>
      <c r="B296" s="212">
        <v>283</v>
      </c>
      <c r="C296" s="212"/>
      <c r="D296" s="212"/>
      <c r="E296" s="212"/>
      <c r="F296" s="211"/>
      <c r="G296" s="210">
        <v>57.63</v>
      </c>
      <c r="H296" s="210">
        <v>57.63</v>
      </c>
      <c r="I296" s="210">
        <v>57.63</v>
      </c>
      <c r="J296" s="210">
        <v>57.63</v>
      </c>
      <c r="K296" s="210">
        <v>57.63</v>
      </c>
      <c r="L296" s="210">
        <v>57.63</v>
      </c>
      <c r="M296" s="210">
        <v>57.63</v>
      </c>
      <c r="N296" s="210">
        <v>57.63</v>
      </c>
      <c r="O296" s="211" t="s">
        <v>615</v>
      </c>
    </row>
    <row r="297" spans="1:15">
      <c r="A297" s="37"/>
      <c r="B297" s="212">
        <v>284</v>
      </c>
      <c r="C297" s="212"/>
      <c r="D297" s="212"/>
      <c r="E297" s="212"/>
      <c r="F297" s="211"/>
      <c r="G297" s="210">
        <v>57.63</v>
      </c>
      <c r="H297" s="210">
        <v>57.63</v>
      </c>
      <c r="I297" s="210">
        <v>57.63</v>
      </c>
      <c r="J297" s="210">
        <v>57.63</v>
      </c>
      <c r="K297" s="210">
        <v>57.63</v>
      </c>
      <c r="L297" s="210">
        <v>57.63</v>
      </c>
      <c r="M297" s="210">
        <v>57.63</v>
      </c>
      <c r="N297" s="210">
        <v>57.63</v>
      </c>
      <c r="O297" s="211" t="s">
        <v>615</v>
      </c>
    </row>
    <row r="298" spans="1:15">
      <c r="A298" s="37"/>
      <c r="B298" s="212">
        <v>285</v>
      </c>
      <c r="C298" s="212"/>
      <c r="D298" s="212"/>
      <c r="E298" s="212"/>
      <c r="F298" s="211"/>
      <c r="G298" s="210">
        <v>57.63</v>
      </c>
      <c r="H298" s="210">
        <v>57.63</v>
      </c>
      <c r="I298" s="210">
        <v>57.63</v>
      </c>
      <c r="J298" s="210">
        <v>57.63</v>
      </c>
      <c r="K298" s="210">
        <v>57.63</v>
      </c>
      <c r="L298" s="210">
        <v>57.63</v>
      </c>
      <c r="M298" s="210">
        <v>57.63</v>
      </c>
      <c r="N298" s="210">
        <v>57.63</v>
      </c>
      <c r="O298" s="211" t="s">
        <v>615</v>
      </c>
    </row>
    <row r="299" spans="1:15">
      <c r="A299" s="37"/>
      <c r="B299" s="212">
        <v>286</v>
      </c>
      <c r="C299" s="212"/>
      <c r="D299" s="212"/>
      <c r="E299" s="212"/>
      <c r="F299" s="211"/>
      <c r="G299" s="210">
        <v>57.63</v>
      </c>
      <c r="H299" s="210">
        <v>57.63</v>
      </c>
      <c r="I299" s="210">
        <v>57.63</v>
      </c>
      <c r="J299" s="210">
        <v>57.63</v>
      </c>
      <c r="K299" s="210">
        <v>57.63</v>
      </c>
      <c r="L299" s="210">
        <v>57.63</v>
      </c>
      <c r="M299" s="210">
        <v>57.63</v>
      </c>
      <c r="N299" s="210">
        <v>57.63</v>
      </c>
      <c r="O299" s="211" t="s">
        <v>615</v>
      </c>
    </row>
    <row r="300" spans="1:15">
      <c r="A300" s="37"/>
      <c r="B300" s="212">
        <v>287</v>
      </c>
      <c r="C300" s="212"/>
      <c r="D300" s="212"/>
      <c r="E300" s="212"/>
      <c r="F300" s="211"/>
      <c r="G300" s="210">
        <v>57.63</v>
      </c>
      <c r="H300" s="210">
        <v>57.63</v>
      </c>
      <c r="I300" s="210">
        <v>57.63</v>
      </c>
      <c r="J300" s="210">
        <v>57.63</v>
      </c>
      <c r="K300" s="210">
        <v>57.63</v>
      </c>
      <c r="L300" s="210">
        <v>57.63</v>
      </c>
      <c r="M300" s="210">
        <v>57.63</v>
      </c>
      <c r="N300" s="210">
        <v>57.63</v>
      </c>
      <c r="O300" s="211" t="s">
        <v>615</v>
      </c>
    </row>
    <row r="301" spans="1:15">
      <c r="A301" s="37"/>
      <c r="B301" s="212">
        <v>288</v>
      </c>
      <c r="C301" s="212"/>
      <c r="D301" s="212"/>
      <c r="E301" s="212"/>
      <c r="F301" s="211"/>
      <c r="G301" s="210">
        <v>57.63</v>
      </c>
      <c r="H301" s="210">
        <v>57.63</v>
      </c>
      <c r="I301" s="210">
        <v>57.63</v>
      </c>
      <c r="J301" s="210">
        <v>57.63</v>
      </c>
      <c r="K301" s="210">
        <v>57.63</v>
      </c>
      <c r="L301" s="210">
        <v>57.63</v>
      </c>
      <c r="M301" s="210">
        <v>57.63</v>
      </c>
      <c r="N301" s="210">
        <v>57.63</v>
      </c>
      <c r="O301" s="211" t="s">
        <v>615</v>
      </c>
    </row>
    <row r="302" spans="1:15">
      <c r="A302" s="37"/>
      <c r="B302" s="212">
        <v>289</v>
      </c>
      <c r="C302" s="212"/>
      <c r="D302" s="212"/>
      <c r="E302" s="212"/>
      <c r="F302" s="211"/>
      <c r="G302" s="210">
        <v>57.63</v>
      </c>
      <c r="H302" s="210">
        <v>57.63</v>
      </c>
      <c r="I302" s="210">
        <v>57.63</v>
      </c>
      <c r="J302" s="210">
        <v>57.63</v>
      </c>
      <c r="K302" s="210">
        <v>57.63</v>
      </c>
      <c r="L302" s="210">
        <v>57.63</v>
      </c>
      <c r="M302" s="210">
        <v>57.63</v>
      </c>
      <c r="N302" s="210">
        <v>57.63</v>
      </c>
      <c r="O302" s="211" t="s">
        <v>615</v>
      </c>
    </row>
    <row r="303" spans="1:15">
      <c r="A303" s="37"/>
      <c r="B303" s="212">
        <v>290</v>
      </c>
      <c r="C303" s="212"/>
      <c r="D303" s="212"/>
      <c r="E303" s="212"/>
      <c r="F303" s="211"/>
      <c r="G303" s="210">
        <v>57.63</v>
      </c>
      <c r="H303" s="210">
        <v>57.63</v>
      </c>
      <c r="I303" s="210">
        <v>57.63</v>
      </c>
      <c r="J303" s="210">
        <v>57.63</v>
      </c>
      <c r="K303" s="210">
        <v>57.63</v>
      </c>
      <c r="L303" s="210">
        <v>57.63</v>
      </c>
      <c r="M303" s="210">
        <v>57.63</v>
      </c>
      <c r="N303" s="210">
        <v>57.63</v>
      </c>
      <c r="O303" s="211" t="s">
        <v>615</v>
      </c>
    </row>
    <row r="304" spans="1:15">
      <c r="A304" s="37"/>
      <c r="B304" s="212">
        <v>291</v>
      </c>
      <c r="C304" s="212"/>
      <c r="D304" s="212"/>
      <c r="E304" s="212"/>
      <c r="F304" s="211"/>
      <c r="G304" s="210">
        <v>57.63</v>
      </c>
      <c r="H304" s="210">
        <v>57.63</v>
      </c>
      <c r="I304" s="210">
        <v>57.63</v>
      </c>
      <c r="J304" s="210">
        <v>57.63</v>
      </c>
      <c r="K304" s="210">
        <v>57.63</v>
      </c>
      <c r="L304" s="210">
        <v>57.63</v>
      </c>
      <c r="M304" s="210">
        <v>57.63</v>
      </c>
      <c r="N304" s="210">
        <v>57.63</v>
      </c>
      <c r="O304" s="211" t="s">
        <v>615</v>
      </c>
    </row>
    <row r="305" spans="1:15">
      <c r="A305" s="37"/>
      <c r="B305" s="212">
        <v>292</v>
      </c>
      <c r="C305" s="212"/>
      <c r="D305" s="212"/>
      <c r="E305" s="212"/>
      <c r="F305" s="211"/>
      <c r="G305" s="210">
        <v>57.63</v>
      </c>
      <c r="H305" s="210">
        <v>57.63</v>
      </c>
      <c r="I305" s="210">
        <v>57.63</v>
      </c>
      <c r="J305" s="210">
        <v>57.63</v>
      </c>
      <c r="K305" s="210">
        <v>57.63</v>
      </c>
      <c r="L305" s="210">
        <v>57.63</v>
      </c>
      <c r="M305" s="210">
        <v>57.63</v>
      </c>
      <c r="N305" s="210">
        <v>57.63</v>
      </c>
      <c r="O305" s="211" t="s">
        <v>615</v>
      </c>
    </row>
    <row r="306" spans="1:15">
      <c r="A306" s="37"/>
      <c r="B306" s="212">
        <v>293</v>
      </c>
      <c r="C306" s="212"/>
      <c r="D306" s="212"/>
      <c r="E306" s="212"/>
      <c r="F306" s="211"/>
      <c r="G306" s="210">
        <v>57.63</v>
      </c>
      <c r="H306" s="210">
        <v>57.63</v>
      </c>
      <c r="I306" s="210">
        <v>57.63</v>
      </c>
      <c r="J306" s="210">
        <v>57.63</v>
      </c>
      <c r="K306" s="210">
        <v>57.63</v>
      </c>
      <c r="L306" s="210">
        <v>57.63</v>
      </c>
      <c r="M306" s="210">
        <v>57.63</v>
      </c>
      <c r="N306" s="210">
        <v>57.63</v>
      </c>
      <c r="O306" s="211" t="s">
        <v>615</v>
      </c>
    </row>
    <row r="307" spans="1:15">
      <c r="A307" s="37"/>
      <c r="B307" s="212">
        <v>294</v>
      </c>
      <c r="C307" s="212"/>
      <c r="D307" s="212"/>
      <c r="E307" s="212"/>
      <c r="F307" s="211"/>
      <c r="G307" s="210">
        <v>57.63</v>
      </c>
      <c r="H307" s="210">
        <v>57.63</v>
      </c>
      <c r="I307" s="210">
        <v>57.63</v>
      </c>
      <c r="J307" s="210">
        <v>57.63</v>
      </c>
      <c r="K307" s="210">
        <v>57.63</v>
      </c>
      <c r="L307" s="210">
        <v>57.63</v>
      </c>
      <c r="M307" s="210">
        <v>57.63</v>
      </c>
      <c r="N307" s="210">
        <v>57.63</v>
      </c>
      <c r="O307" s="211" t="s">
        <v>615</v>
      </c>
    </row>
    <row r="308" spans="1:15">
      <c r="A308" s="37"/>
      <c r="B308" s="212">
        <v>295</v>
      </c>
      <c r="C308" s="212"/>
      <c r="D308" s="212"/>
      <c r="E308" s="212"/>
      <c r="F308" s="211"/>
      <c r="G308" s="210">
        <v>57.63</v>
      </c>
      <c r="H308" s="210">
        <v>57.63</v>
      </c>
      <c r="I308" s="210">
        <v>57.63</v>
      </c>
      <c r="J308" s="210">
        <v>57.63</v>
      </c>
      <c r="K308" s="210">
        <v>57.63</v>
      </c>
      <c r="L308" s="210">
        <v>57.63</v>
      </c>
      <c r="M308" s="210">
        <v>57.63</v>
      </c>
      <c r="N308" s="210">
        <v>57.63</v>
      </c>
      <c r="O308" s="211" t="s">
        <v>615</v>
      </c>
    </row>
    <row r="309" spans="1:15">
      <c r="A309" s="37"/>
      <c r="B309" s="212">
        <v>296</v>
      </c>
      <c r="C309" s="212"/>
      <c r="D309" s="212"/>
      <c r="E309" s="212"/>
      <c r="F309" s="211"/>
      <c r="G309" s="210">
        <v>57.63</v>
      </c>
      <c r="H309" s="210">
        <v>57.63</v>
      </c>
      <c r="I309" s="210">
        <v>57.63</v>
      </c>
      <c r="J309" s="210">
        <v>57.63</v>
      </c>
      <c r="K309" s="210">
        <v>57.63</v>
      </c>
      <c r="L309" s="210">
        <v>57.63</v>
      </c>
      <c r="M309" s="210">
        <v>57.63</v>
      </c>
      <c r="N309" s="210">
        <v>57.63</v>
      </c>
      <c r="O309" s="211" t="s">
        <v>615</v>
      </c>
    </row>
    <row r="310" spans="1:15">
      <c r="A310" s="37"/>
      <c r="B310" s="212">
        <v>297</v>
      </c>
      <c r="C310" s="212"/>
      <c r="D310" s="212"/>
      <c r="E310" s="212"/>
      <c r="F310" s="211"/>
      <c r="G310" s="210">
        <v>57.63</v>
      </c>
      <c r="H310" s="210">
        <v>57.63</v>
      </c>
      <c r="I310" s="210">
        <v>57.63</v>
      </c>
      <c r="J310" s="210">
        <v>57.63</v>
      </c>
      <c r="K310" s="210">
        <v>57.63</v>
      </c>
      <c r="L310" s="210">
        <v>57.63</v>
      </c>
      <c r="M310" s="210">
        <v>57.63</v>
      </c>
      <c r="N310" s="210">
        <v>57.63</v>
      </c>
      <c r="O310" s="211" t="s">
        <v>615</v>
      </c>
    </row>
    <row r="311" spans="1:15">
      <c r="A311" s="37"/>
      <c r="B311" s="212">
        <v>298</v>
      </c>
      <c r="C311" s="212"/>
      <c r="D311" s="212"/>
      <c r="E311" s="212"/>
      <c r="F311" s="211"/>
      <c r="G311" s="210">
        <v>57.63</v>
      </c>
      <c r="H311" s="210">
        <v>57.63</v>
      </c>
      <c r="I311" s="210">
        <v>57.63</v>
      </c>
      <c r="J311" s="210">
        <v>57.63</v>
      </c>
      <c r="K311" s="210">
        <v>57.63</v>
      </c>
      <c r="L311" s="210">
        <v>57.63</v>
      </c>
      <c r="M311" s="210">
        <v>57.63</v>
      </c>
      <c r="N311" s="210">
        <v>57.63</v>
      </c>
      <c r="O311" s="211" t="s">
        <v>615</v>
      </c>
    </row>
    <row r="312" spans="1:15">
      <c r="A312" s="37"/>
      <c r="B312" s="212">
        <v>299</v>
      </c>
      <c r="C312" s="212"/>
      <c r="D312" s="212"/>
      <c r="E312" s="212"/>
      <c r="F312" s="211"/>
      <c r="G312" s="210">
        <v>57.63</v>
      </c>
      <c r="H312" s="210">
        <v>57.63</v>
      </c>
      <c r="I312" s="210">
        <v>57.63</v>
      </c>
      <c r="J312" s="210">
        <v>57.63</v>
      </c>
      <c r="K312" s="210">
        <v>57.63</v>
      </c>
      <c r="L312" s="210">
        <v>57.63</v>
      </c>
      <c r="M312" s="210">
        <v>57.63</v>
      </c>
      <c r="N312" s="210">
        <v>57.63</v>
      </c>
      <c r="O312" s="211" t="s">
        <v>615</v>
      </c>
    </row>
    <row r="313" spans="1:15">
      <c r="A313" s="37"/>
      <c r="B313" s="212">
        <v>300</v>
      </c>
      <c r="C313" s="212"/>
      <c r="D313" s="212"/>
      <c r="E313" s="212"/>
      <c r="F313" s="211"/>
      <c r="G313" s="210">
        <v>57.63</v>
      </c>
      <c r="H313" s="210">
        <v>57.63</v>
      </c>
      <c r="I313" s="210">
        <v>57.63</v>
      </c>
      <c r="J313" s="210">
        <v>57.63</v>
      </c>
      <c r="K313" s="210">
        <v>57.63</v>
      </c>
      <c r="L313" s="210">
        <v>57.63</v>
      </c>
      <c r="M313" s="210">
        <v>57.63</v>
      </c>
      <c r="N313" s="210">
        <v>57.63</v>
      </c>
      <c r="O313" s="211" t="s">
        <v>615</v>
      </c>
    </row>
    <row r="314" spans="1:15">
      <c r="A314" s="37"/>
      <c r="B314" s="212">
        <v>301</v>
      </c>
      <c r="C314" s="212"/>
      <c r="D314" s="212"/>
      <c r="E314" s="212"/>
      <c r="F314" s="211"/>
      <c r="G314" s="210">
        <v>57.63</v>
      </c>
      <c r="H314" s="210">
        <v>57.63</v>
      </c>
      <c r="I314" s="210">
        <v>57.63</v>
      </c>
      <c r="J314" s="210">
        <v>57.63</v>
      </c>
      <c r="K314" s="210">
        <v>57.63</v>
      </c>
      <c r="L314" s="210">
        <v>57.63</v>
      </c>
      <c r="M314" s="210">
        <v>57.63</v>
      </c>
      <c r="N314" s="210">
        <v>57.63</v>
      </c>
      <c r="O314" s="211" t="s">
        <v>615</v>
      </c>
    </row>
    <row r="315" spans="1:15">
      <c r="A315" s="37"/>
      <c r="B315" s="212">
        <v>302</v>
      </c>
      <c r="C315" s="212"/>
      <c r="D315" s="212"/>
      <c r="E315" s="212"/>
      <c r="F315" s="211"/>
      <c r="G315" s="210">
        <v>57.63</v>
      </c>
      <c r="H315" s="210">
        <v>57.63</v>
      </c>
      <c r="I315" s="210">
        <v>57.63</v>
      </c>
      <c r="J315" s="210">
        <v>57.63</v>
      </c>
      <c r="K315" s="210">
        <v>57.63</v>
      </c>
      <c r="L315" s="210">
        <v>57.63</v>
      </c>
      <c r="M315" s="210">
        <v>57.63</v>
      </c>
      <c r="N315" s="210">
        <v>57.63</v>
      </c>
      <c r="O315" s="211" t="s">
        <v>615</v>
      </c>
    </row>
    <row r="316" spans="1:15">
      <c r="A316" s="37"/>
      <c r="B316" s="212">
        <v>303</v>
      </c>
      <c r="C316" s="212"/>
      <c r="D316" s="212"/>
      <c r="E316" s="212"/>
      <c r="F316" s="211"/>
      <c r="G316" s="210">
        <v>57.63</v>
      </c>
      <c r="H316" s="210">
        <v>57.63</v>
      </c>
      <c r="I316" s="210">
        <v>57.63</v>
      </c>
      <c r="J316" s="210">
        <v>57.63</v>
      </c>
      <c r="K316" s="210">
        <v>57.63</v>
      </c>
      <c r="L316" s="210">
        <v>57.63</v>
      </c>
      <c r="M316" s="210">
        <v>57.63</v>
      </c>
      <c r="N316" s="210">
        <v>57.63</v>
      </c>
      <c r="O316" s="211" t="s">
        <v>615</v>
      </c>
    </row>
    <row r="317" spans="1:15">
      <c r="A317" s="37"/>
      <c r="B317" s="212">
        <v>304</v>
      </c>
      <c r="C317" s="212"/>
      <c r="D317" s="212"/>
      <c r="E317" s="212"/>
      <c r="F317" s="211"/>
      <c r="G317" s="210">
        <v>57.63</v>
      </c>
      <c r="H317" s="210">
        <v>57.63</v>
      </c>
      <c r="I317" s="210">
        <v>57.63</v>
      </c>
      <c r="J317" s="210">
        <v>57.63</v>
      </c>
      <c r="K317" s="210">
        <v>57.63</v>
      </c>
      <c r="L317" s="210">
        <v>57.63</v>
      </c>
      <c r="M317" s="210">
        <v>57.63</v>
      </c>
      <c r="N317" s="210">
        <v>57.63</v>
      </c>
      <c r="O317" s="211" t="s">
        <v>615</v>
      </c>
    </row>
    <row r="318" spans="1:15">
      <c r="A318" s="37"/>
      <c r="B318" s="212">
        <v>305</v>
      </c>
      <c r="C318" s="212"/>
      <c r="D318" s="212"/>
      <c r="E318" s="212"/>
      <c r="F318" s="211"/>
      <c r="G318" s="210">
        <v>57.63</v>
      </c>
      <c r="H318" s="210">
        <v>57.63</v>
      </c>
      <c r="I318" s="210">
        <v>57.63</v>
      </c>
      <c r="J318" s="210">
        <v>57.63</v>
      </c>
      <c r="K318" s="210">
        <v>57.63</v>
      </c>
      <c r="L318" s="210">
        <v>57.63</v>
      </c>
      <c r="M318" s="210">
        <v>57.63</v>
      </c>
      <c r="N318" s="210">
        <v>57.63</v>
      </c>
      <c r="O318" s="211" t="s">
        <v>615</v>
      </c>
    </row>
    <row r="319" spans="1:15">
      <c r="A319" s="37"/>
      <c r="B319" s="212">
        <v>306</v>
      </c>
      <c r="C319" s="212"/>
      <c r="D319" s="212"/>
      <c r="E319" s="212"/>
      <c r="F319" s="211"/>
      <c r="G319" s="210">
        <v>57.63</v>
      </c>
      <c r="H319" s="210">
        <v>57.63</v>
      </c>
      <c r="I319" s="210">
        <v>57.63</v>
      </c>
      <c r="J319" s="210">
        <v>57.63</v>
      </c>
      <c r="K319" s="210">
        <v>57.63</v>
      </c>
      <c r="L319" s="210">
        <v>57.63</v>
      </c>
      <c r="M319" s="210">
        <v>57.63</v>
      </c>
      <c r="N319" s="210">
        <v>57.63</v>
      </c>
      <c r="O319" s="211" t="s">
        <v>615</v>
      </c>
    </row>
    <row r="320" spans="1:15">
      <c r="A320" s="37"/>
      <c r="B320" s="212">
        <v>307</v>
      </c>
      <c r="C320" s="212"/>
      <c r="D320" s="212"/>
      <c r="E320" s="212"/>
      <c r="F320" s="211"/>
      <c r="G320" s="210">
        <v>57.63</v>
      </c>
      <c r="H320" s="210">
        <v>57.63</v>
      </c>
      <c r="I320" s="210">
        <v>57.63</v>
      </c>
      <c r="J320" s="210">
        <v>57.63</v>
      </c>
      <c r="K320" s="210">
        <v>57.63</v>
      </c>
      <c r="L320" s="210">
        <v>57.63</v>
      </c>
      <c r="M320" s="210">
        <v>57.63</v>
      </c>
      <c r="N320" s="210">
        <v>57.63</v>
      </c>
      <c r="O320" s="211" t="s">
        <v>615</v>
      </c>
    </row>
    <row r="321" spans="1:15">
      <c r="A321" s="37"/>
      <c r="B321" s="212">
        <v>308</v>
      </c>
      <c r="C321" s="212"/>
      <c r="D321" s="212"/>
      <c r="E321" s="212"/>
      <c r="F321" s="211"/>
      <c r="G321" s="210">
        <v>57.63</v>
      </c>
      <c r="H321" s="210">
        <v>57.63</v>
      </c>
      <c r="I321" s="210">
        <v>57.63</v>
      </c>
      <c r="J321" s="210">
        <v>57.63</v>
      </c>
      <c r="K321" s="210">
        <v>57.63</v>
      </c>
      <c r="L321" s="210">
        <v>57.63</v>
      </c>
      <c r="M321" s="210">
        <v>57.63</v>
      </c>
      <c r="N321" s="210">
        <v>57.63</v>
      </c>
      <c r="O321" s="211" t="s">
        <v>615</v>
      </c>
    </row>
    <row r="322" spans="1:15">
      <c r="A322" s="37"/>
      <c r="B322" s="212">
        <v>309</v>
      </c>
      <c r="C322" s="212"/>
      <c r="D322" s="212"/>
      <c r="E322" s="212"/>
      <c r="F322" s="211"/>
      <c r="G322" s="210">
        <v>57.63</v>
      </c>
      <c r="H322" s="210">
        <v>57.63</v>
      </c>
      <c r="I322" s="210">
        <v>57.63</v>
      </c>
      <c r="J322" s="210">
        <v>57.63</v>
      </c>
      <c r="K322" s="210">
        <v>57.63</v>
      </c>
      <c r="L322" s="210">
        <v>57.63</v>
      </c>
      <c r="M322" s="210">
        <v>57.63</v>
      </c>
      <c r="N322" s="210">
        <v>57.63</v>
      </c>
      <c r="O322" s="211" t="s">
        <v>615</v>
      </c>
    </row>
    <row r="323" spans="1:15">
      <c r="A323" s="37"/>
      <c r="B323" s="212">
        <v>310</v>
      </c>
      <c r="C323" s="212"/>
      <c r="D323" s="212"/>
      <c r="E323" s="212"/>
      <c r="F323" s="211"/>
      <c r="G323" s="210">
        <v>57.63</v>
      </c>
      <c r="H323" s="210">
        <v>57.63</v>
      </c>
      <c r="I323" s="210">
        <v>57.63</v>
      </c>
      <c r="J323" s="210">
        <v>57.63</v>
      </c>
      <c r="K323" s="210">
        <v>57.63</v>
      </c>
      <c r="L323" s="210">
        <v>57.63</v>
      </c>
      <c r="M323" s="210">
        <v>57.63</v>
      </c>
      <c r="N323" s="210">
        <v>57.63</v>
      </c>
      <c r="O323" s="211" t="s">
        <v>615</v>
      </c>
    </row>
    <row r="324" spans="1:15">
      <c r="A324" s="37"/>
      <c r="B324" s="212">
        <v>311</v>
      </c>
      <c r="C324" s="212"/>
      <c r="D324" s="212"/>
      <c r="E324" s="212"/>
      <c r="F324" s="211"/>
      <c r="G324" s="210">
        <v>57.63</v>
      </c>
      <c r="H324" s="210">
        <v>57.63</v>
      </c>
      <c r="I324" s="210">
        <v>57.63</v>
      </c>
      <c r="J324" s="210">
        <v>57.63</v>
      </c>
      <c r="K324" s="210">
        <v>57.63</v>
      </c>
      <c r="L324" s="210">
        <v>57.63</v>
      </c>
      <c r="M324" s="210">
        <v>57.63</v>
      </c>
      <c r="N324" s="210">
        <v>57.63</v>
      </c>
      <c r="O324" s="211" t="s">
        <v>615</v>
      </c>
    </row>
    <row r="325" spans="1:15">
      <c r="A325" s="37"/>
      <c r="B325" s="212">
        <v>312</v>
      </c>
      <c r="C325" s="212"/>
      <c r="D325" s="212"/>
      <c r="E325" s="212"/>
      <c r="F325" s="211"/>
      <c r="G325" s="210">
        <v>57.63</v>
      </c>
      <c r="H325" s="210">
        <v>57.63</v>
      </c>
      <c r="I325" s="210">
        <v>57.63</v>
      </c>
      <c r="J325" s="210">
        <v>57.63</v>
      </c>
      <c r="K325" s="210">
        <v>57.63</v>
      </c>
      <c r="L325" s="210">
        <v>57.63</v>
      </c>
      <c r="M325" s="210">
        <v>57.63</v>
      </c>
      <c r="N325" s="210">
        <v>57.63</v>
      </c>
      <c r="O325" s="211" t="s">
        <v>615</v>
      </c>
    </row>
    <row r="326" spans="1:15">
      <c r="A326" s="37"/>
      <c r="B326" s="212">
        <v>313</v>
      </c>
      <c r="C326" s="212"/>
      <c r="D326" s="212"/>
      <c r="E326" s="212"/>
      <c r="F326" s="211"/>
      <c r="G326" s="210">
        <v>57.63</v>
      </c>
      <c r="H326" s="210">
        <v>57.63</v>
      </c>
      <c r="I326" s="210">
        <v>57.63</v>
      </c>
      <c r="J326" s="210">
        <v>57.63</v>
      </c>
      <c r="K326" s="210">
        <v>57.63</v>
      </c>
      <c r="L326" s="210">
        <v>57.63</v>
      </c>
      <c r="M326" s="210">
        <v>57.63</v>
      </c>
      <c r="N326" s="210">
        <v>57.63</v>
      </c>
      <c r="O326" s="211" t="s">
        <v>615</v>
      </c>
    </row>
    <row r="327" spans="1:15">
      <c r="A327" s="37"/>
      <c r="B327" s="212">
        <v>314</v>
      </c>
      <c r="C327" s="212"/>
      <c r="D327" s="212"/>
      <c r="E327" s="212"/>
      <c r="F327" s="211"/>
      <c r="G327" s="210">
        <v>57.63</v>
      </c>
      <c r="H327" s="210">
        <v>57.63</v>
      </c>
      <c r="I327" s="210">
        <v>57.63</v>
      </c>
      <c r="J327" s="210">
        <v>57.63</v>
      </c>
      <c r="K327" s="210">
        <v>57.63</v>
      </c>
      <c r="L327" s="210">
        <v>57.63</v>
      </c>
      <c r="M327" s="210">
        <v>57.63</v>
      </c>
      <c r="N327" s="210">
        <v>57.63</v>
      </c>
      <c r="O327" s="211" t="s">
        <v>615</v>
      </c>
    </row>
    <row r="328" spans="1:15">
      <c r="A328" s="37"/>
      <c r="B328" s="212">
        <v>315</v>
      </c>
      <c r="C328" s="212"/>
      <c r="D328" s="212"/>
      <c r="E328" s="212"/>
      <c r="F328" s="211"/>
      <c r="G328" s="210">
        <v>57.63</v>
      </c>
      <c r="H328" s="210">
        <v>57.63</v>
      </c>
      <c r="I328" s="210">
        <v>57.63</v>
      </c>
      <c r="J328" s="210">
        <v>57.63</v>
      </c>
      <c r="K328" s="210">
        <v>57.63</v>
      </c>
      <c r="L328" s="210">
        <v>57.63</v>
      </c>
      <c r="M328" s="210">
        <v>57.63</v>
      </c>
      <c r="N328" s="210">
        <v>57.63</v>
      </c>
      <c r="O328" s="211" t="s">
        <v>615</v>
      </c>
    </row>
    <row r="329" spans="1:15">
      <c r="A329" s="37"/>
      <c r="B329" s="212">
        <v>316</v>
      </c>
      <c r="C329" s="212"/>
      <c r="D329" s="212"/>
      <c r="E329" s="212"/>
      <c r="F329" s="211"/>
      <c r="G329" s="210">
        <v>57.63</v>
      </c>
      <c r="H329" s="210">
        <v>57.63</v>
      </c>
      <c r="I329" s="210">
        <v>57.63</v>
      </c>
      <c r="J329" s="210">
        <v>57.63</v>
      </c>
      <c r="K329" s="210">
        <v>57.63</v>
      </c>
      <c r="L329" s="210">
        <v>57.63</v>
      </c>
      <c r="M329" s="210">
        <v>57.63</v>
      </c>
      <c r="N329" s="210">
        <v>57.63</v>
      </c>
      <c r="O329" s="211" t="s">
        <v>615</v>
      </c>
    </row>
    <row r="330" spans="1:15">
      <c r="A330" s="37"/>
      <c r="B330" s="212">
        <v>317</v>
      </c>
      <c r="C330" s="212"/>
      <c r="D330" s="212"/>
      <c r="E330" s="212"/>
      <c r="F330" s="211"/>
      <c r="G330" s="210">
        <v>57.63</v>
      </c>
      <c r="H330" s="210">
        <v>57.63</v>
      </c>
      <c r="I330" s="210">
        <v>57.63</v>
      </c>
      <c r="J330" s="210">
        <v>57.63</v>
      </c>
      <c r="K330" s="210">
        <v>57.63</v>
      </c>
      <c r="L330" s="210">
        <v>57.63</v>
      </c>
      <c r="M330" s="210">
        <v>57.63</v>
      </c>
      <c r="N330" s="210">
        <v>57.63</v>
      </c>
      <c r="O330" s="211" t="s">
        <v>615</v>
      </c>
    </row>
    <row r="331" spans="1:15">
      <c r="A331" s="37"/>
      <c r="B331" s="212">
        <v>318</v>
      </c>
      <c r="C331" s="212"/>
      <c r="D331" s="212"/>
      <c r="E331" s="212"/>
      <c r="F331" s="211"/>
      <c r="G331" s="210">
        <v>57.63</v>
      </c>
      <c r="H331" s="210">
        <v>57.63</v>
      </c>
      <c r="I331" s="210">
        <v>57.63</v>
      </c>
      <c r="J331" s="210">
        <v>57.63</v>
      </c>
      <c r="K331" s="210">
        <v>57.63</v>
      </c>
      <c r="L331" s="210">
        <v>57.63</v>
      </c>
      <c r="M331" s="210">
        <v>57.63</v>
      </c>
      <c r="N331" s="210">
        <v>57.63</v>
      </c>
      <c r="O331" s="211" t="s">
        <v>615</v>
      </c>
    </row>
    <row r="332" spans="1:15">
      <c r="A332" s="37"/>
      <c r="B332" s="212">
        <v>319</v>
      </c>
      <c r="C332" s="212"/>
      <c r="D332" s="212"/>
      <c r="E332" s="212"/>
      <c r="F332" s="211"/>
      <c r="G332" s="210">
        <v>57.63</v>
      </c>
      <c r="H332" s="210">
        <v>57.63</v>
      </c>
      <c r="I332" s="210">
        <v>57.63</v>
      </c>
      <c r="J332" s="210">
        <v>57.63</v>
      </c>
      <c r="K332" s="210">
        <v>57.63</v>
      </c>
      <c r="L332" s="210">
        <v>57.63</v>
      </c>
      <c r="M332" s="210">
        <v>57.63</v>
      </c>
      <c r="N332" s="210">
        <v>57.63</v>
      </c>
      <c r="O332" s="211" t="s">
        <v>615</v>
      </c>
    </row>
    <row r="333" spans="1:15">
      <c r="A333" s="37"/>
      <c r="B333" s="212">
        <v>320</v>
      </c>
      <c r="C333" s="212"/>
      <c r="D333" s="212"/>
      <c r="E333" s="212"/>
      <c r="F333" s="211"/>
      <c r="G333" s="210">
        <v>57.63</v>
      </c>
      <c r="H333" s="210">
        <v>57.63</v>
      </c>
      <c r="I333" s="210">
        <v>57.63</v>
      </c>
      <c r="J333" s="210">
        <v>57.63</v>
      </c>
      <c r="K333" s="210">
        <v>57.63</v>
      </c>
      <c r="L333" s="210">
        <v>57.63</v>
      </c>
      <c r="M333" s="210">
        <v>57.63</v>
      </c>
      <c r="N333" s="210">
        <v>57.63</v>
      </c>
      <c r="O333" s="211" t="s">
        <v>615</v>
      </c>
    </row>
    <row r="334" spans="1:15">
      <c r="A334" s="37"/>
      <c r="B334" s="212">
        <v>321</v>
      </c>
      <c r="C334" s="212"/>
      <c r="D334" s="212"/>
      <c r="E334" s="212"/>
      <c r="F334" s="211"/>
      <c r="G334" s="210">
        <v>57.63</v>
      </c>
      <c r="H334" s="210">
        <v>57.63</v>
      </c>
      <c r="I334" s="210">
        <v>57.63</v>
      </c>
      <c r="J334" s="210">
        <v>57.63</v>
      </c>
      <c r="K334" s="210">
        <v>57.63</v>
      </c>
      <c r="L334" s="210">
        <v>57.63</v>
      </c>
      <c r="M334" s="210">
        <v>57.63</v>
      </c>
      <c r="N334" s="210">
        <v>57.63</v>
      </c>
      <c r="O334" s="211" t="s">
        <v>615</v>
      </c>
    </row>
    <row r="335" spans="1:15">
      <c r="A335" s="37"/>
      <c r="B335" s="212">
        <v>322</v>
      </c>
      <c r="C335" s="212"/>
      <c r="D335" s="212"/>
      <c r="E335" s="212"/>
      <c r="F335" s="211"/>
      <c r="G335" s="210">
        <v>57.63</v>
      </c>
      <c r="H335" s="210">
        <v>57.63</v>
      </c>
      <c r="I335" s="210">
        <v>57.63</v>
      </c>
      <c r="J335" s="210">
        <v>57.63</v>
      </c>
      <c r="K335" s="210">
        <v>57.63</v>
      </c>
      <c r="L335" s="210">
        <v>57.63</v>
      </c>
      <c r="M335" s="210">
        <v>57.63</v>
      </c>
      <c r="N335" s="210">
        <v>57.63</v>
      </c>
      <c r="O335" s="211" t="s">
        <v>615</v>
      </c>
    </row>
    <row r="336" spans="1:15">
      <c r="A336" s="37"/>
      <c r="B336" s="212">
        <v>323</v>
      </c>
      <c r="C336" s="212"/>
      <c r="D336" s="212"/>
      <c r="E336" s="212"/>
      <c r="F336" s="211"/>
      <c r="G336" s="210">
        <v>57.63</v>
      </c>
      <c r="H336" s="210">
        <v>57.63</v>
      </c>
      <c r="I336" s="210">
        <v>57.63</v>
      </c>
      <c r="J336" s="210">
        <v>57.63</v>
      </c>
      <c r="K336" s="210">
        <v>57.63</v>
      </c>
      <c r="L336" s="210">
        <v>57.63</v>
      </c>
      <c r="M336" s="210">
        <v>57.63</v>
      </c>
      <c r="N336" s="210">
        <v>57.63</v>
      </c>
      <c r="O336" s="211" t="s">
        <v>615</v>
      </c>
    </row>
    <row r="337" spans="1:15">
      <c r="A337" s="37"/>
      <c r="B337" s="212">
        <v>324</v>
      </c>
      <c r="C337" s="212"/>
      <c r="D337" s="212"/>
      <c r="E337" s="212"/>
      <c r="F337" s="211"/>
      <c r="G337" s="210">
        <v>57.63</v>
      </c>
      <c r="H337" s="210">
        <v>57.63</v>
      </c>
      <c r="I337" s="210">
        <v>57.63</v>
      </c>
      <c r="J337" s="210">
        <v>57.63</v>
      </c>
      <c r="K337" s="210">
        <v>57.63</v>
      </c>
      <c r="L337" s="210">
        <v>57.63</v>
      </c>
      <c r="M337" s="210">
        <v>57.63</v>
      </c>
      <c r="N337" s="210">
        <v>57.63</v>
      </c>
      <c r="O337" s="211" t="s">
        <v>615</v>
      </c>
    </row>
    <row r="338" spans="1:15">
      <c r="A338" s="37"/>
      <c r="B338" s="212">
        <v>325</v>
      </c>
      <c r="C338" s="212"/>
      <c r="D338" s="212"/>
      <c r="E338" s="212"/>
      <c r="F338" s="211"/>
      <c r="G338" s="210">
        <v>57.63</v>
      </c>
      <c r="H338" s="210">
        <v>57.63</v>
      </c>
      <c r="I338" s="210">
        <v>57.63</v>
      </c>
      <c r="J338" s="210">
        <v>57.63</v>
      </c>
      <c r="K338" s="210">
        <v>57.63</v>
      </c>
      <c r="L338" s="210">
        <v>57.63</v>
      </c>
      <c r="M338" s="210">
        <v>57.63</v>
      </c>
      <c r="N338" s="210">
        <v>57.63</v>
      </c>
      <c r="O338" s="211" t="s">
        <v>615</v>
      </c>
    </row>
    <row r="339" spans="1:15">
      <c r="A339" s="37"/>
      <c r="B339" s="212">
        <v>326</v>
      </c>
      <c r="C339" s="212"/>
      <c r="D339" s="212"/>
      <c r="E339" s="212"/>
      <c r="F339" s="211"/>
      <c r="G339" s="210">
        <v>57.63</v>
      </c>
      <c r="H339" s="210">
        <v>57.63</v>
      </c>
      <c r="I339" s="210">
        <v>57.63</v>
      </c>
      <c r="J339" s="210">
        <v>57.63</v>
      </c>
      <c r="K339" s="210">
        <v>57.63</v>
      </c>
      <c r="L339" s="210">
        <v>57.63</v>
      </c>
      <c r="M339" s="210">
        <v>57.63</v>
      </c>
      <c r="N339" s="210">
        <v>57.63</v>
      </c>
      <c r="O339" s="211" t="s">
        <v>615</v>
      </c>
    </row>
    <row r="340" spans="1:15">
      <c r="A340" s="37"/>
      <c r="B340" s="212">
        <v>327</v>
      </c>
      <c r="C340" s="212"/>
      <c r="D340" s="212"/>
      <c r="E340" s="212"/>
      <c r="F340" s="211"/>
      <c r="G340" s="210">
        <v>57.63</v>
      </c>
      <c r="H340" s="210">
        <v>57.63</v>
      </c>
      <c r="I340" s="210">
        <v>57.63</v>
      </c>
      <c r="J340" s="210">
        <v>57.63</v>
      </c>
      <c r="K340" s="210">
        <v>57.63</v>
      </c>
      <c r="L340" s="210">
        <v>57.63</v>
      </c>
      <c r="M340" s="210">
        <v>57.63</v>
      </c>
      <c r="N340" s="210">
        <v>57.63</v>
      </c>
      <c r="O340" s="211" t="s">
        <v>615</v>
      </c>
    </row>
    <row r="341" spans="1:15">
      <c r="A341" s="37"/>
      <c r="B341" s="212">
        <v>328</v>
      </c>
      <c r="C341" s="212"/>
      <c r="D341" s="212"/>
      <c r="E341" s="212"/>
      <c r="F341" s="211"/>
      <c r="G341" s="210">
        <v>57.63</v>
      </c>
      <c r="H341" s="210">
        <v>57.63</v>
      </c>
      <c r="I341" s="210">
        <v>57.63</v>
      </c>
      <c r="J341" s="210">
        <v>57.63</v>
      </c>
      <c r="K341" s="210">
        <v>57.63</v>
      </c>
      <c r="L341" s="210">
        <v>57.63</v>
      </c>
      <c r="M341" s="210">
        <v>57.63</v>
      </c>
      <c r="N341" s="210">
        <v>57.63</v>
      </c>
      <c r="O341" s="211" t="s">
        <v>615</v>
      </c>
    </row>
    <row r="342" spans="1:15">
      <c r="A342" s="37"/>
      <c r="B342" s="212">
        <v>329</v>
      </c>
      <c r="C342" s="212"/>
      <c r="D342" s="212"/>
      <c r="E342" s="212"/>
      <c r="F342" s="211"/>
      <c r="G342" s="210">
        <v>57.63</v>
      </c>
      <c r="H342" s="210">
        <v>57.63</v>
      </c>
      <c r="I342" s="210">
        <v>57.63</v>
      </c>
      <c r="J342" s="210">
        <v>57.63</v>
      </c>
      <c r="K342" s="210">
        <v>57.63</v>
      </c>
      <c r="L342" s="210">
        <v>57.63</v>
      </c>
      <c r="M342" s="210">
        <v>57.63</v>
      </c>
      <c r="N342" s="210">
        <v>57.63</v>
      </c>
      <c r="O342" s="211" t="s">
        <v>615</v>
      </c>
    </row>
    <row r="343" spans="1:15">
      <c r="A343" s="37"/>
      <c r="B343" s="212">
        <v>330</v>
      </c>
      <c r="C343" s="212"/>
      <c r="D343" s="212"/>
      <c r="E343" s="212"/>
      <c r="F343" s="211"/>
      <c r="G343" s="210">
        <v>57.63</v>
      </c>
      <c r="H343" s="210">
        <v>57.63</v>
      </c>
      <c r="I343" s="210">
        <v>57.63</v>
      </c>
      <c r="J343" s="210">
        <v>57.63</v>
      </c>
      <c r="K343" s="210">
        <v>57.63</v>
      </c>
      <c r="L343" s="210">
        <v>57.63</v>
      </c>
      <c r="M343" s="210">
        <v>57.63</v>
      </c>
      <c r="N343" s="210">
        <v>57.63</v>
      </c>
      <c r="O343" s="211" t="s">
        <v>615</v>
      </c>
    </row>
    <row r="344" spans="1:15">
      <c r="A344" s="37"/>
      <c r="B344" s="212">
        <v>331</v>
      </c>
      <c r="C344" s="212"/>
      <c r="D344" s="212"/>
      <c r="E344" s="212"/>
      <c r="F344" s="211"/>
      <c r="G344" s="210">
        <v>57.63</v>
      </c>
      <c r="H344" s="210">
        <v>57.63</v>
      </c>
      <c r="I344" s="210">
        <v>57.63</v>
      </c>
      <c r="J344" s="210">
        <v>57.63</v>
      </c>
      <c r="K344" s="210">
        <v>57.63</v>
      </c>
      <c r="L344" s="210">
        <v>57.63</v>
      </c>
      <c r="M344" s="210">
        <v>57.63</v>
      </c>
      <c r="N344" s="210">
        <v>57.63</v>
      </c>
      <c r="O344" s="211" t="s">
        <v>615</v>
      </c>
    </row>
    <row r="345" spans="1:15">
      <c r="A345" s="37"/>
      <c r="B345" s="212">
        <v>332</v>
      </c>
      <c r="C345" s="212"/>
      <c r="D345" s="212"/>
      <c r="E345" s="212"/>
      <c r="F345" s="211"/>
      <c r="G345" s="210">
        <v>57.63</v>
      </c>
      <c r="H345" s="210">
        <v>57.63</v>
      </c>
      <c r="I345" s="210">
        <v>57.63</v>
      </c>
      <c r="J345" s="210">
        <v>57.63</v>
      </c>
      <c r="K345" s="210">
        <v>57.63</v>
      </c>
      <c r="L345" s="210">
        <v>57.63</v>
      </c>
      <c r="M345" s="210">
        <v>57.63</v>
      </c>
      <c r="N345" s="210">
        <v>57.63</v>
      </c>
      <c r="O345" s="211" t="s">
        <v>615</v>
      </c>
    </row>
    <row r="346" spans="1:15">
      <c r="A346" s="37"/>
      <c r="B346" s="212">
        <v>333</v>
      </c>
      <c r="C346" s="212"/>
      <c r="D346" s="212"/>
      <c r="E346" s="212"/>
      <c r="F346" s="211"/>
      <c r="G346" s="210">
        <v>57.63</v>
      </c>
      <c r="H346" s="210">
        <v>57.63</v>
      </c>
      <c r="I346" s="210">
        <v>57.63</v>
      </c>
      <c r="J346" s="210">
        <v>57.63</v>
      </c>
      <c r="K346" s="210">
        <v>57.63</v>
      </c>
      <c r="L346" s="210">
        <v>57.63</v>
      </c>
      <c r="M346" s="210">
        <v>57.63</v>
      </c>
      <c r="N346" s="210">
        <v>57.63</v>
      </c>
      <c r="O346" s="211" t="s">
        <v>615</v>
      </c>
    </row>
    <row r="347" spans="1:15">
      <c r="A347" s="37"/>
      <c r="B347" s="212">
        <v>334</v>
      </c>
      <c r="C347" s="212"/>
      <c r="D347" s="212"/>
      <c r="E347" s="212"/>
      <c r="F347" s="211"/>
      <c r="G347" s="210">
        <v>57.63</v>
      </c>
      <c r="H347" s="210">
        <v>57.63</v>
      </c>
      <c r="I347" s="210">
        <v>57.63</v>
      </c>
      <c r="J347" s="210">
        <v>57.63</v>
      </c>
      <c r="K347" s="210">
        <v>57.63</v>
      </c>
      <c r="L347" s="210">
        <v>57.63</v>
      </c>
      <c r="M347" s="210">
        <v>57.63</v>
      </c>
      <c r="N347" s="210">
        <v>57.63</v>
      </c>
      <c r="O347" s="211" t="s">
        <v>615</v>
      </c>
    </row>
    <row r="348" spans="1:15">
      <c r="A348" s="37"/>
      <c r="B348" s="212">
        <v>335</v>
      </c>
      <c r="C348" s="212"/>
      <c r="D348" s="212"/>
      <c r="E348" s="212"/>
      <c r="F348" s="211"/>
      <c r="G348" s="210">
        <v>57.63</v>
      </c>
      <c r="H348" s="210">
        <v>57.63</v>
      </c>
      <c r="I348" s="210">
        <v>57.63</v>
      </c>
      <c r="J348" s="210">
        <v>57.63</v>
      </c>
      <c r="K348" s="210">
        <v>57.63</v>
      </c>
      <c r="L348" s="210">
        <v>57.63</v>
      </c>
      <c r="M348" s="210">
        <v>57.63</v>
      </c>
      <c r="N348" s="210">
        <v>57.63</v>
      </c>
      <c r="O348" s="211" t="s">
        <v>615</v>
      </c>
    </row>
    <row r="349" spans="1:15">
      <c r="A349" s="37"/>
      <c r="B349" s="212">
        <v>336</v>
      </c>
      <c r="C349" s="212"/>
      <c r="D349" s="212"/>
      <c r="E349" s="212"/>
      <c r="F349" s="211"/>
      <c r="G349" s="210">
        <v>57.63</v>
      </c>
      <c r="H349" s="210">
        <v>57.63</v>
      </c>
      <c r="I349" s="210">
        <v>57.63</v>
      </c>
      <c r="J349" s="210">
        <v>57.63</v>
      </c>
      <c r="K349" s="210">
        <v>57.63</v>
      </c>
      <c r="L349" s="210">
        <v>57.63</v>
      </c>
      <c r="M349" s="210">
        <v>57.63</v>
      </c>
      <c r="N349" s="210">
        <v>57.63</v>
      </c>
      <c r="O349" s="211" t="s">
        <v>615</v>
      </c>
    </row>
    <row r="350" spans="1:15">
      <c r="A350" s="37"/>
      <c r="B350" s="212">
        <v>337</v>
      </c>
      <c r="C350" s="212"/>
      <c r="D350" s="212"/>
      <c r="E350" s="212"/>
      <c r="F350" s="211"/>
      <c r="G350" s="210">
        <v>57.63</v>
      </c>
      <c r="H350" s="210">
        <v>57.63</v>
      </c>
      <c r="I350" s="210">
        <v>57.63</v>
      </c>
      <c r="J350" s="210">
        <v>57.63</v>
      </c>
      <c r="K350" s="210">
        <v>57.63</v>
      </c>
      <c r="L350" s="210">
        <v>57.63</v>
      </c>
      <c r="M350" s="210">
        <v>57.63</v>
      </c>
      <c r="N350" s="210">
        <v>57.63</v>
      </c>
      <c r="O350" s="211" t="s">
        <v>615</v>
      </c>
    </row>
    <row r="351" spans="1:15">
      <c r="A351" s="37"/>
      <c r="B351" s="212">
        <v>338</v>
      </c>
      <c r="C351" s="212"/>
      <c r="D351" s="212"/>
      <c r="E351" s="212"/>
      <c r="F351" s="211"/>
      <c r="G351" s="210">
        <v>57.63</v>
      </c>
      <c r="H351" s="210">
        <v>57.63</v>
      </c>
      <c r="I351" s="210">
        <v>57.63</v>
      </c>
      <c r="J351" s="210">
        <v>57.63</v>
      </c>
      <c r="K351" s="210">
        <v>57.63</v>
      </c>
      <c r="L351" s="210">
        <v>57.63</v>
      </c>
      <c r="M351" s="210">
        <v>57.63</v>
      </c>
      <c r="N351" s="210">
        <v>57.63</v>
      </c>
      <c r="O351" s="211" t="s">
        <v>615</v>
      </c>
    </row>
    <row r="352" spans="1:15">
      <c r="A352" s="37"/>
      <c r="B352" s="212">
        <v>339</v>
      </c>
      <c r="C352" s="212"/>
      <c r="D352" s="212"/>
      <c r="E352" s="212"/>
      <c r="F352" s="211"/>
      <c r="G352" s="210">
        <v>57.63</v>
      </c>
      <c r="H352" s="210">
        <v>57.63</v>
      </c>
      <c r="I352" s="210">
        <v>57.63</v>
      </c>
      <c r="J352" s="210">
        <v>57.63</v>
      </c>
      <c r="K352" s="210">
        <v>57.63</v>
      </c>
      <c r="L352" s="210">
        <v>57.63</v>
      </c>
      <c r="M352" s="210">
        <v>57.63</v>
      </c>
      <c r="N352" s="210">
        <v>57.63</v>
      </c>
      <c r="O352" s="211" t="s">
        <v>615</v>
      </c>
    </row>
    <row r="353" spans="1:15">
      <c r="A353" s="37"/>
      <c r="B353" s="212">
        <v>340</v>
      </c>
      <c r="C353" s="212"/>
      <c r="D353" s="212"/>
      <c r="E353" s="212"/>
      <c r="F353" s="211"/>
      <c r="G353" s="210">
        <v>57.63</v>
      </c>
      <c r="H353" s="210">
        <v>57.63</v>
      </c>
      <c r="I353" s="210">
        <v>57.63</v>
      </c>
      <c r="J353" s="210">
        <v>57.63</v>
      </c>
      <c r="K353" s="210">
        <v>57.63</v>
      </c>
      <c r="L353" s="210">
        <v>57.63</v>
      </c>
      <c r="M353" s="210">
        <v>57.63</v>
      </c>
      <c r="N353" s="210">
        <v>57.63</v>
      </c>
      <c r="O353" s="211" t="s">
        <v>615</v>
      </c>
    </row>
    <row r="354" spans="1:15">
      <c r="A354" s="37"/>
      <c r="B354" s="212">
        <v>341</v>
      </c>
      <c r="C354" s="212"/>
      <c r="D354" s="212"/>
      <c r="E354" s="212"/>
      <c r="F354" s="211"/>
      <c r="G354" s="210">
        <v>57.63</v>
      </c>
      <c r="H354" s="210">
        <v>57.63</v>
      </c>
      <c r="I354" s="210">
        <v>57.63</v>
      </c>
      <c r="J354" s="210">
        <v>57.63</v>
      </c>
      <c r="K354" s="210">
        <v>57.63</v>
      </c>
      <c r="L354" s="210">
        <v>57.63</v>
      </c>
      <c r="M354" s="210">
        <v>57.63</v>
      </c>
      <c r="N354" s="210">
        <v>57.63</v>
      </c>
      <c r="O354" s="211" t="s">
        <v>615</v>
      </c>
    </row>
    <row r="355" spans="1:15">
      <c r="A355" s="37"/>
      <c r="B355" s="212">
        <v>342</v>
      </c>
      <c r="C355" s="212"/>
      <c r="D355" s="212"/>
      <c r="E355" s="212"/>
      <c r="F355" s="211"/>
      <c r="G355" s="210">
        <v>57.63</v>
      </c>
      <c r="H355" s="210">
        <v>57.63</v>
      </c>
      <c r="I355" s="210">
        <v>57.63</v>
      </c>
      <c r="J355" s="210">
        <v>57.63</v>
      </c>
      <c r="K355" s="210">
        <v>57.63</v>
      </c>
      <c r="L355" s="210">
        <v>57.63</v>
      </c>
      <c r="M355" s="210">
        <v>57.63</v>
      </c>
      <c r="N355" s="210">
        <v>57.63</v>
      </c>
      <c r="O355" s="211" t="s">
        <v>615</v>
      </c>
    </row>
    <row r="356" spans="1:15">
      <c r="A356" s="37"/>
      <c r="B356" s="212">
        <v>343</v>
      </c>
      <c r="C356" s="212"/>
      <c r="D356" s="212"/>
      <c r="E356" s="212"/>
      <c r="F356" s="211"/>
      <c r="G356" s="210">
        <v>57.63</v>
      </c>
      <c r="H356" s="210">
        <v>57.63</v>
      </c>
      <c r="I356" s="210">
        <v>57.63</v>
      </c>
      <c r="J356" s="210">
        <v>57.63</v>
      </c>
      <c r="K356" s="210">
        <v>57.63</v>
      </c>
      <c r="L356" s="210">
        <v>57.63</v>
      </c>
      <c r="M356" s="210">
        <v>57.63</v>
      </c>
      <c r="N356" s="210">
        <v>57.63</v>
      </c>
      <c r="O356" s="211" t="s">
        <v>615</v>
      </c>
    </row>
    <row r="357" spans="1:15">
      <c r="A357" s="37"/>
      <c r="B357" s="212">
        <v>344</v>
      </c>
      <c r="C357" s="212"/>
      <c r="D357" s="212"/>
      <c r="E357" s="212"/>
      <c r="F357" s="211"/>
      <c r="G357" s="210">
        <v>57.63</v>
      </c>
      <c r="H357" s="210">
        <v>57.63</v>
      </c>
      <c r="I357" s="210">
        <v>57.63</v>
      </c>
      <c r="J357" s="210">
        <v>57.63</v>
      </c>
      <c r="K357" s="210">
        <v>57.63</v>
      </c>
      <c r="L357" s="210">
        <v>57.63</v>
      </c>
      <c r="M357" s="210">
        <v>57.63</v>
      </c>
      <c r="N357" s="210">
        <v>57.63</v>
      </c>
      <c r="O357" s="211" t="s">
        <v>615</v>
      </c>
    </row>
    <row r="358" spans="1:15">
      <c r="A358" s="37"/>
      <c r="B358" s="212">
        <v>345</v>
      </c>
      <c r="C358" s="212"/>
      <c r="D358" s="212"/>
      <c r="E358" s="212"/>
      <c r="F358" s="211"/>
      <c r="G358" s="210">
        <v>57.63</v>
      </c>
      <c r="H358" s="210">
        <v>57.63</v>
      </c>
      <c r="I358" s="210">
        <v>57.63</v>
      </c>
      <c r="J358" s="210">
        <v>57.63</v>
      </c>
      <c r="K358" s="210">
        <v>57.63</v>
      </c>
      <c r="L358" s="210">
        <v>57.63</v>
      </c>
      <c r="M358" s="210">
        <v>57.63</v>
      </c>
      <c r="N358" s="210">
        <v>57.63</v>
      </c>
      <c r="O358" s="211" t="s">
        <v>615</v>
      </c>
    </row>
    <row r="359" spans="1:15">
      <c r="A359" s="37"/>
      <c r="B359" s="212">
        <v>346</v>
      </c>
      <c r="C359" s="212"/>
      <c r="D359" s="212"/>
      <c r="E359" s="212"/>
      <c r="F359" s="211"/>
      <c r="G359" s="210">
        <v>57.63</v>
      </c>
      <c r="H359" s="210">
        <v>57.63</v>
      </c>
      <c r="I359" s="210">
        <v>57.63</v>
      </c>
      <c r="J359" s="210">
        <v>57.63</v>
      </c>
      <c r="K359" s="210">
        <v>57.63</v>
      </c>
      <c r="L359" s="210">
        <v>57.63</v>
      </c>
      <c r="M359" s="210">
        <v>57.63</v>
      </c>
      <c r="N359" s="210">
        <v>57.63</v>
      </c>
      <c r="O359" s="211" t="s">
        <v>615</v>
      </c>
    </row>
    <row r="360" spans="1:15">
      <c r="A360" s="37"/>
      <c r="B360" s="212">
        <v>347</v>
      </c>
      <c r="C360" s="212"/>
      <c r="D360" s="212"/>
      <c r="E360" s="212"/>
      <c r="F360" s="211"/>
      <c r="G360" s="210">
        <v>57.63</v>
      </c>
      <c r="H360" s="210">
        <v>57.63</v>
      </c>
      <c r="I360" s="210">
        <v>57.63</v>
      </c>
      <c r="J360" s="210">
        <v>57.63</v>
      </c>
      <c r="K360" s="210">
        <v>57.63</v>
      </c>
      <c r="L360" s="210">
        <v>57.63</v>
      </c>
      <c r="M360" s="210">
        <v>57.63</v>
      </c>
      <c r="N360" s="210">
        <v>57.63</v>
      </c>
      <c r="O360" s="211" t="s">
        <v>615</v>
      </c>
    </row>
    <row r="361" spans="1:15">
      <c r="A361" s="37"/>
      <c r="B361" s="212">
        <v>348</v>
      </c>
      <c r="C361" s="212"/>
      <c r="D361" s="212"/>
      <c r="E361" s="212"/>
      <c r="F361" s="211"/>
      <c r="G361" s="210">
        <v>57.63</v>
      </c>
      <c r="H361" s="210">
        <v>57.63</v>
      </c>
      <c r="I361" s="210">
        <v>57.63</v>
      </c>
      <c r="J361" s="210">
        <v>57.63</v>
      </c>
      <c r="K361" s="210">
        <v>57.63</v>
      </c>
      <c r="L361" s="210">
        <v>57.63</v>
      </c>
      <c r="M361" s="210">
        <v>57.63</v>
      </c>
      <c r="N361" s="210">
        <v>57.63</v>
      </c>
      <c r="O361" s="211" t="s">
        <v>615</v>
      </c>
    </row>
    <row r="362" spans="1:15">
      <c r="A362" s="37"/>
      <c r="B362" s="212">
        <v>349</v>
      </c>
      <c r="C362" s="212"/>
      <c r="D362" s="212"/>
      <c r="E362" s="212"/>
      <c r="F362" s="211"/>
      <c r="G362" s="210">
        <v>57.63</v>
      </c>
      <c r="H362" s="210">
        <v>57.63</v>
      </c>
      <c r="I362" s="210">
        <v>57.63</v>
      </c>
      <c r="J362" s="210">
        <v>57.63</v>
      </c>
      <c r="K362" s="210">
        <v>57.63</v>
      </c>
      <c r="L362" s="210">
        <v>57.63</v>
      </c>
      <c r="M362" s="210">
        <v>57.63</v>
      </c>
      <c r="N362" s="210">
        <v>57.63</v>
      </c>
      <c r="O362" s="211" t="s">
        <v>615</v>
      </c>
    </row>
    <row r="363" spans="1:15">
      <c r="A363" s="37"/>
      <c r="B363" s="212">
        <v>350</v>
      </c>
      <c r="C363" s="212"/>
      <c r="D363" s="212"/>
      <c r="E363" s="212"/>
      <c r="F363" s="211"/>
      <c r="G363" s="210">
        <v>57.63</v>
      </c>
      <c r="H363" s="210">
        <v>57.63</v>
      </c>
      <c r="I363" s="210">
        <v>57.63</v>
      </c>
      <c r="J363" s="210">
        <v>57.63</v>
      </c>
      <c r="K363" s="210">
        <v>57.63</v>
      </c>
      <c r="L363" s="210">
        <v>57.63</v>
      </c>
      <c r="M363" s="210">
        <v>57.63</v>
      </c>
      <c r="N363" s="210">
        <v>57.63</v>
      </c>
      <c r="O363" s="211" t="s">
        <v>615</v>
      </c>
    </row>
    <row r="364" spans="1:15">
      <c r="A364" s="37"/>
      <c r="B364" s="212">
        <v>351</v>
      </c>
      <c r="C364" s="212"/>
      <c r="D364" s="212"/>
      <c r="E364" s="212"/>
      <c r="F364" s="211"/>
      <c r="G364" s="210">
        <v>57.63</v>
      </c>
      <c r="H364" s="210">
        <v>57.63</v>
      </c>
      <c r="I364" s="210">
        <v>57.63</v>
      </c>
      <c r="J364" s="210">
        <v>57.63</v>
      </c>
      <c r="K364" s="210">
        <v>57.63</v>
      </c>
      <c r="L364" s="210">
        <v>57.63</v>
      </c>
      <c r="M364" s="210">
        <v>57.63</v>
      </c>
      <c r="N364" s="210">
        <v>57.63</v>
      </c>
      <c r="O364" s="211" t="s">
        <v>615</v>
      </c>
    </row>
    <row r="365" spans="1:15">
      <c r="A365" s="37"/>
      <c r="B365" s="212">
        <v>352</v>
      </c>
      <c r="C365" s="212"/>
      <c r="D365" s="212"/>
      <c r="E365" s="212"/>
      <c r="F365" s="211"/>
      <c r="G365" s="210">
        <v>57.63</v>
      </c>
      <c r="H365" s="210">
        <v>57.63</v>
      </c>
      <c r="I365" s="210">
        <v>57.63</v>
      </c>
      <c r="J365" s="210">
        <v>57.63</v>
      </c>
      <c r="K365" s="210">
        <v>57.63</v>
      </c>
      <c r="L365" s="210">
        <v>57.63</v>
      </c>
      <c r="M365" s="210">
        <v>57.63</v>
      </c>
      <c r="N365" s="210">
        <v>57.63</v>
      </c>
      <c r="O365" s="211" t="s">
        <v>615</v>
      </c>
    </row>
    <row r="366" spans="1:15">
      <c r="A366" s="37"/>
      <c r="B366" s="212">
        <v>353</v>
      </c>
      <c r="C366" s="212"/>
      <c r="D366" s="212"/>
      <c r="E366" s="212"/>
      <c r="F366" s="211"/>
      <c r="G366" s="210">
        <v>57.63</v>
      </c>
      <c r="H366" s="210">
        <v>57.63</v>
      </c>
      <c r="I366" s="210">
        <v>57.63</v>
      </c>
      <c r="J366" s="210">
        <v>57.63</v>
      </c>
      <c r="K366" s="210">
        <v>57.63</v>
      </c>
      <c r="L366" s="210">
        <v>57.63</v>
      </c>
      <c r="M366" s="210">
        <v>57.63</v>
      </c>
      <c r="N366" s="210">
        <v>57.63</v>
      </c>
      <c r="O366" s="211" t="s">
        <v>615</v>
      </c>
    </row>
    <row r="367" spans="1:15">
      <c r="A367" s="37"/>
      <c r="B367" s="212">
        <v>354</v>
      </c>
      <c r="C367" s="212"/>
      <c r="D367" s="212"/>
      <c r="E367" s="212"/>
      <c r="F367" s="211"/>
      <c r="G367" s="210">
        <v>57.63</v>
      </c>
      <c r="H367" s="210">
        <v>57.63</v>
      </c>
      <c r="I367" s="210">
        <v>57.63</v>
      </c>
      <c r="J367" s="210">
        <v>57.63</v>
      </c>
      <c r="K367" s="210">
        <v>57.63</v>
      </c>
      <c r="L367" s="210">
        <v>57.63</v>
      </c>
      <c r="M367" s="210">
        <v>57.63</v>
      </c>
      <c r="N367" s="210">
        <v>57.63</v>
      </c>
      <c r="O367" s="211" t="s">
        <v>615</v>
      </c>
    </row>
    <row r="368" spans="1:15">
      <c r="A368" s="37"/>
      <c r="B368" s="212">
        <v>355</v>
      </c>
      <c r="C368" s="212"/>
      <c r="D368" s="212"/>
      <c r="E368" s="212"/>
      <c r="F368" s="211"/>
      <c r="G368" s="210">
        <v>57.63</v>
      </c>
      <c r="H368" s="210">
        <v>57.63</v>
      </c>
      <c r="I368" s="210">
        <v>57.63</v>
      </c>
      <c r="J368" s="210">
        <v>57.63</v>
      </c>
      <c r="K368" s="210">
        <v>57.63</v>
      </c>
      <c r="L368" s="210">
        <v>57.63</v>
      </c>
      <c r="M368" s="210">
        <v>57.63</v>
      </c>
      <c r="N368" s="210">
        <v>57.63</v>
      </c>
      <c r="O368" s="211" t="s">
        <v>615</v>
      </c>
    </row>
    <row r="369" spans="1:15">
      <c r="A369" s="37"/>
      <c r="B369" s="212">
        <v>356</v>
      </c>
      <c r="C369" s="212"/>
      <c r="D369" s="212"/>
      <c r="E369" s="212"/>
      <c r="F369" s="211"/>
      <c r="G369" s="210">
        <v>57.63</v>
      </c>
      <c r="H369" s="210">
        <v>57.63</v>
      </c>
      <c r="I369" s="210">
        <v>57.63</v>
      </c>
      <c r="J369" s="210">
        <v>57.63</v>
      </c>
      <c r="K369" s="210">
        <v>57.63</v>
      </c>
      <c r="L369" s="210">
        <v>57.63</v>
      </c>
      <c r="M369" s="210">
        <v>57.63</v>
      </c>
      <c r="N369" s="210">
        <v>57.63</v>
      </c>
      <c r="O369" s="211" t="s">
        <v>615</v>
      </c>
    </row>
    <row r="370" spans="1:15">
      <c r="A370" s="37"/>
      <c r="B370" s="212">
        <v>357</v>
      </c>
      <c r="C370" s="212"/>
      <c r="D370" s="212"/>
      <c r="E370" s="212"/>
      <c r="F370" s="211"/>
      <c r="G370" s="210">
        <v>57.63</v>
      </c>
      <c r="H370" s="210">
        <v>57.63</v>
      </c>
      <c r="I370" s="210">
        <v>57.63</v>
      </c>
      <c r="J370" s="210">
        <v>57.63</v>
      </c>
      <c r="K370" s="210">
        <v>57.63</v>
      </c>
      <c r="L370" s="210">
        <v>57.63</v>
      </c>
      <c r="M370" s="210">
        <v>57.63</v>
      </c>
      <c r="N370" s="210">
        <v>57.63</v>
      </c>
      <c r="O370" s="211" t="s">
        <v>615</v>
      </c>
    </row>
    <row r="371" spans="1:15">
      <c r="A371" s="37"/>
      <c r="B371" s="212">
        <v>358</v>
      </c>
      <c r="C371" s="212"/>
      <c r="D371" s="212"/>
      <c r="E371" s="212"/>
      <c r="F371" s="211"/>
      <c r="G371" s="210">
        <v>57.63</v>
      </c>
      <c r="H371" s="210">
        <v>57.63</v>
      </c>
      <c r="I371" s="210">
        <v>57.63</v>
      </c>
      <c r="J371" s="210">
        <v>57.63</v>
      </c>
      <c r="K371" s="210">
        <v>57.63</v>
      </c>
      <c r="L371" s="210">
        <v>57.63</v>
      </c>
      <c r="M371" s="210">
        <v>57.63</v>
      </c>
      <c r="N371" s="210">
        <v>57.63</v>
      </c>
      <c r="O371" s="211" t="s">
        <v>615</v>
      </c>
    </row>
    <row r="372" spans="1:15">
      <c r="A372" s="37"/>
      <c r="B372" s="212">
        <v>359</v>
      </c>
      <c r="C372" s="212"/>
      <c r="D372" s="212"/>
      <c r="E372" s="212"/>
      <c r="F372" s="211"/>
      <c r="G372" s="210">
        <v>57.63</v>
      </c>
      <c r="H372" s="210">
        <v>57.63</v>
      </c>
      <c r="I372" s="210">
        <v>57.63</v>
      </c>
      <c r="J372" s="210">
        <v>57.63</v>
      </c>
      <c r="K372" s="210">
        <v>57.63</v>
      </c>
      <c r="L372" s="210">
        <v>57.63</v>
      </c>
      <c r="M372" s="210">
        <v>57.63</v>
      </c>
      <c r="N372" s="210">
        <v>57.63</v>
      </c>
      <c r="O372" s="211" t="s">
        <v>615</v>
      </c>
    </row>
    <row r="373" spans="1:15">
      <c r="A373" s="37"/>
      <c r="B373" s="212">
        <v>360</v>
      </c>
      <c r="C373" s="212"/>
      <c r="D373" s="212"/>
      <c r="E373" s="212"/>
      <c r="F373" s="211"/>
      <c r="G373" s="210">
        <v>57.63</v>
      </c>
      <c r="H373" s="210">
        <v>57.63</v>
      </c>
      <c r="I373" s="210">
        <v>57.63</v>
      </c>
      <c r="J373" s="210">
        <v>57.63</v>
      </c>
      <c r="K373" s="210">
        <v>57.63</v>
      </c>
      <c r="L373" s="210">
        <v>57.63</v>
      </c>
      <c r="M373" s="210">
        <v>57.63</v>
      </c>
      <c r="N373" s="210">
        <v>57.63</v>
      </c>
      <c r="O373" s="211" t="s">
        <v>615</v>
      </c>
    </row>
    <row r="374" spans="1:15">
      <c r="A374" s="37"/>
      <c r="B374" s="212">
        <v>361</v>
      </c>
      <c r="C374" s="212"/>
      <c r="D374" s="212"/>
      <c r="E374" s="212"/>
      <c r="F374" s="211"/>
      <c r="G374" s="210">
        <v>57.63</v>
      </c>
      <c r="H374" s="210">
        <v>57.63</v>
      </c>
      <c r="I374" s="210">
        <v>57.63</v>
      </c>
      <c r="J374" s="210">
        <v>57.63</v>
      </c>
      <c r="K374" s="210">
        <v>57.63</v>
      </c>
      <c r="L374" s="210">
        <v>57.63</v>
      </c>
      <c r="M374" s="210">
        <v>57.63</v>
      </c>
      <c r="N374" s="210">
        <v>57.63</v>
      </c>
      <c r="O374" s="211" t="s">
        <v>615</v>
      </c>
    </row>
    <row r="375" spans="1:15">
      <c r="A375" s="37"/>
      <c r="B375" s="212">
        <v>362</v>
      </c>
      <c r="C375" s="212"/>
      <c r="D375" s="212"/>
      <c r="E375" s="212"/>
      <c r="F375" s="211"/>
      <c r="G375" s="210">
        <v>57.63</v>
      </c>
      <c r="H375" s="210">
        <v>57.63</v>
      </c>
      <c r="I375" s="210">
        <v>57.63</v>
      </c>
      <c r="J375" s="210">
        <v>57.63</v>
      </c>
      <c r="K375" s="210">
        <v>57.63</v>
      </c>
      <c r="L375" s="210">
        <v>57.63</v>
      </c>
      <c r="M375" s="210">
        <v>57.63</v>
      </c>
      <c r="N375" s="210">
        <v>57.63</v>
      </c>
      <c r="O375" s="211" t="s">
        <v>615</v>
      </c>
    </row>
    <row r="376" spans="1:15">
      <c r="A376" s="37"/>
      <c r="B376" s="212">
        <v>363</v>
      </c>
      <c r="C376" s="212"/>
      <c r="D376" s="212"/>
      <c r="E376" s="212"/>
      <c r="F376" s="211"/>
      <c r="G376" s="210">
        <v>57.63</v>
      </c>
      <c r="H376" s="210">
        <v>57.63</v>
      </c>
      <c r="I376" s="210">
        <v>57.63</v>
      </c>
      <c r="J376" s="210">
        <v>57.63</v>
      </c>
      <c r="K376" s="210">
        <v>57.63</v>
      </c>
      <c r="L376" s="210">
        <v>57.63</v>
      </c>
      <c r="M376" s="210">
        <v>57.63</v>
      </c>
      <c r="N376" s="210">
        <v>57.63</v>
      </c>
      <c r="O376" s="211" t="s">
        <v>615</v>
      </c>
    </row>
    <row r="377" spans="1:15">
      <c r="A377" s="37"/>
      <c r="B377" s="212">
        <v>364</v>
      </c>
      <c r="C377" s="212"/>
      <c r="D377" s="212"/>
      <c r="E377" s="212"/>
      <c r="F377" s="211"/>
      <c r="G377" s="210">
        <v>57.63</v>
      </c>
      <c r="H377" s="210">
        <v>57.63</v>
      </c>
      <c r="I377" s="210">
        <v>57.63</v>
      </c>
      <c r="J377" s="210">
        <v>57.63</v>
      </c>
      <c r="K377" s="210">
        <v>57.63</v>
      </c>
      <c r="L377" s="210">
        <v>57.63</v>
      </c>
      <c r="M377" s="210">
        <v>57.63</v>
      </c>
      <c r="N377" s="210">
        <v>57.63</v>
      </c>
      <c r="O377" s="211" t="s">
        <v>615</v>
      </c>
    </row>
    <row r="378" spans="1:15">
      <c r="A378" s="37"/>
      <c r="B378" s="212">
        <v>365</v>
      </c>
      <c r="C378" s="212"/>
      <c r="D378" s="212"/>
      <c r="E378" s="212"/>
      <c r="F378" s="211"/>
      <c r="G378" s="210">
        <v>57.63</v>
      </c>
      <c r="H378" s="210">
        <v>57.63</v>
      </c>
      <c r="I378" s="210">
        <v>57.63</v>
      </c>
      <c r="J378" s="210">
        <v>57.63</v>
      </c>
      <c r="K378" s="210">
        <v>57.63</v>
      </c>
      <c r="L378" s="210">
        <v>57.63</v>
      </c>
      <c r="M378" s="210">
        <v>57.63</v>
      </c>
      <c r="N378" s="210">
        <v>57.63</v>
      </c>
      <c r="O378" s="211" t="s">
        <v>615</v>
      </c>
    </row>
    <row r="379" spans="1:15">
      <c r="A379" s="37"/>
      <c r="B379" s="212">
        <v>366</v>
      </c>
      <c r="C379" s="212"/>
      <c r="D379" s="212"/>
      <c r="E379" s="212"/>
      <c r="F379" s="211"/>
      <c r="G379" s="213"/>
      <c r="H379" s="213"/>
      <c r="I379" s="210">
        <v>57.63</v>
      </c>
      <c r="J379" s="213"/>
      <c r="K379" s="213"/>
      <c r="L379" s="213"/>
      <c r="M379" s="210">
        <v>57.63</v>
      </c>
      <c r="N379" s="213"/>
      <c r="O379" s="211" t="s">
        <v>615</v>
      </c>
    </row>
  </sheetData>
  <mergeCells count="1">
    <mergeCell ref="G7:O7"/>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Y169"/>
  <sheetViews>
    <sheetView topLeftCell="F1" workbookViewId="0">
      <selection activeCell="Q16" sqref="Q16"/>
    </sheetView>
  </sheetViews>
  <sheetFormatPr defaultRowHeight="12.75"/>
  <cols>
    <col min="2" max="2" width="16.875" customWidth="1"/>
    <col min="5" max="12" width="14.25" customWidth="1"/>
    <col min="17" max="24" width="14.25" customWidth="1"/>
  </cols>
  <sheetData>
    <row r="1" spans="1:25" ht="19.5">
      <c r="A1" s="21"/>
      <c r="B1" s="21"/>
      <c r="C1" s="56" t="s">
        <v>272</v>
      </c>
      <c r="D1" s="56"/>
      <c r="E1" s="57"/>
      <c r="F1" s="57"/>
      <c r="G1" s="57"/>
      <c r="H1" s="57"/>
      <c r="I1" s="57"/>
      <c r="J1" s="57"/>
      <c r="K1" s="57"/>
      <c r="L1" s="57"/>
      <c r="M1" s="57"/>
      <c r="N1" s="57"/>
      <c r="O1" s="57"/>
      <c r="P1" s="57"/>
      <c r="Q1" s="57"/>
      <c r="R1" s="57"/>
      <c r="S1" s="57"/>
      <c r="T1" s="57"/>
      <c r="U1" s="57"/>
      <c r="V1" s="57"/>
      <c r="W1" s="57"/>
      <c r="X1" s="57"/>
      <c r="Y1" s="57"/>
    </row>
    <row r="2" spans="1:25" ht="19.5">
      <c r="A2" s="21"/>
      <c r="B2" s="21"/>
      <c r="C2" s="56"/>
      <c r="D2" s="56"/>
      <c r="E2" s="57"/>
      <c r="F2" s="57"/>
      <c r="G2" s="22" t="s">
        <v>533</v>
      </c>
      <c r="H2" s="22"/>
      <c r="I2" s="22"/>
      <c r="J2" s="22"/>
      <c r="K2" s="22"/>
      <c r="L2" s="22"/>
      <c r="M2" s="22"/>
      <c r="N2" s="57"/>
      <c r="O2" s="57"/>
      <c r="P2" s="57"/>
      <c r="Q2" s="57"/>
      <c r="R2" s="57"/>
      <c r="S2" s="57"/>
      <c r="T2" s="57"/>
      <c r="U2" s="57"/>
      <c r="V2" s="57"/>
      <c r="W2" s="57"/>
      <c r="X2" s="57"/>
      <c r="Y2" s="57"/>
    </row>
    <row r="3" spans="1:25" ht="14.25">
      <c r="A3" s="21"/>
      <c r="B3" s="22" t="str">
        <f>CompName</f>
        <v>A Sample GDN</v>
      </c>
      <c r="C3" s="58" t="s">
        <v>273</v>
      </c>
      <c r="D3" s="58"/>
      <c r="E3" s="21"/>
      <c r="F3" s="21"/>
      <c r="G3" s="22" t="s">
        <v>614</v>
      </c>
      <c r="H3" s="21"/>
      <c r="I3" s="21"/>
      <c r="J3" s="21"/>
      <c r="K3" s="21"/>
      <c r="L3" s="21"/>
      <c r="M3" s="21"/>
      <c r="N3" s="21"/>
      <c r="O3" s="21"/>
      <c r="P3" s="21"/>
      <c r="Q3" s="21"/>
      <c r="R3" s="21"/>
      <c r="S3" s="21"/>
      <c r="T3" s="21"/>
      <c r="U3" s="21"/>
      <c r="V3" s="21"/>
      <c r="W3" s="21"/>
      <c r="X3" s="21"/>
      <c r="Y3" s="21"/>
    </row>
    <row r="4" spans="1:25" ht="14.25">
      <c r="A4" s="21"/>
      <c r="B4" s="21"/>
      <c r="C4" s="21"/>
      <c r="D4" s="21"/>
      <c r="E4" s="21"/>
      <c r="F4" s="21"/>
      <c r="G4" s="21"/>
      <c r="H4" s="21"/>
      <c r="I4" s="21"/>
      <c r="J4" s="21"/>
      <c r="K4" s="21"/>
      <c r="L4" s="21"/>
      <c r="M4" s="21"/>
      <c r="N4" s="21"/>
      <c r="O4" s="21"/>
      <c r="P4" s="21"/>
      <c r="Q4" s="21"/>
      <c r="R4" s="21"/>
      <c r="S4" s="21"/>
      <c r="T4" s="21"/>
      <c r="U4" s="21"/>
      <c r="V4" s="21"/>
      <c r="W4" s="21"/>
      <c r="X4" s="21"/>
      <c r="Y4" s="21"/>
    </row>
    <row r="5" spans="1:25" ht="15.75" hidden="1">
      <c r="A5" s="59"/>
      <c r="B5" s="33" t="s">
        <v>531</v>
      </c>
      <c r="C5" s="33"/>
      <c r="D5" s="33"/>
      <c r="E5" s="139">
        <v>41365</v>
      </c>
      <c r="F5" s="139">
        <f>E6+1</f>
        <v>41730</v>
      </c>
      <c r="G5" s="139">
        <f>F6+1</f>
        <v>42095</v>
      </c>
      <c r="H5" s="139">
        <v>42461</v>
      </c>
      <c r="I5" s="139">
        <v>42826</v>
      </c>
      <c r="J5" s="139">
        <v>43191</v>
      </c>
      <c r="K5" s="139">
        <v>43556</v>
      </c>
      <c r="L5" s="139">
        <v>43922</v>
      </c>
      <c r="M5" s="60"/>
      <c r="N5" s="26"/>
      <c r="O5" s="26"/>
      <c r="P5" s="60"/>
      <c r="Q5" s="26"/>
      <c r="R5" s="60"/>
      <c r="S5" s="26"/>
      <c r="T5" s="60"/>
      <c r="U5" s="60"/>
      <c r="V5" s="60"/>
      <c r="W5" s="49"/>
      <c r="X5" s="49"/>
      <c r="Y5" s="61"/>
    </row>
    <row r="6" spans="1:25" ht="15.75" hidden="1">
      <c r="A6" s="59"/>
      <c r="B6" s="33" t="s">
        <v>532</v>
      </c>
      <c r="C6" s="48"/>
      <c r="D6" s="48"/>
      <c r="E6" s="140">
        <v>41729</v>
      </c>
      <c r="F6" s="140">
        <v>42094</v>
      </c>
      <c r="G6" s="140">
        <v>42460</v>
      </c>
      <c r="H6" s="140">
        <v>42825</v>
      </c>
      <c r="I6" s="140">
        <v>43190</v>
      </c>
      <c r="J6" s="140">
        <v>43555</v>
      </c>
      <c r="K6" s="140">
        <v>43921</v>
      </c>
      <c r="L6" s="140">
        <v>44286</v>
      </c>
      <c r="M6" s="63"/>
      <c r="N6" s="26"/>
      <c r="O6" s="60"/>
      <c r="P6" s="63"/>
      <c r="Q6" s="63"/>
      <c r="R6" s="26"/>
      <c r="S6" s="63"/>
      <c r="T6" s="26"/>
      <c r="U6" s="63"/>
      <c r="V6" s="63"/>
      <c r="W6" s="49"/>
      <c r="X6" s="49"/>
      <c r="Y6" s="49"/>
    </row>
    <row r="7" spans="1:25" ht="12.95" customHeight="1">
      <c r="A7" s="38"/>
      <c r="B7" s="133" t="s">
        <v>535</v>
      </c>
      <c r="C7" s="55"/>
      <c r="D7" s="55"/>
      <c r="E7" s="224" t="s">
        <v>66</v>
      </c>
      <c r="F7" s="224" t="s">
        <v>67</v>
      </c>
      <c r="G7" s="224" t="s">
        <v>68</v>
      </c>
      <c r="H7" s="224" t="s">
        <v>69</v>
      </c>
      <c r="I7" s="224" t="s">
        <v>70</v>
      </c>
      <c r="J7" s="224" t="s">
        <v>71</v>
      </c>
      <c r="K7" s="224" t="s">
        <v>72</v>
      </c>
      <c r="L7" s="224" t="s">
        <v>536</v>
      </c>
      <c r="M7" s="38"/>
      <c r="N7" s="38"/>
      <c r="O7" s="38"/>
      <c r="P7" s="38"/>
      <c r="Q7" s="38"/>
      <c r="R7" s="38"/>
      <c r="S7" s="38"/>
      <c r="T7" s="38"/>
      <c r="U7" s="38"/>
      <c r="V7" s="38"/>
      <c r="W7" s="38"/>
      <c r="X7" s="165"/>
      <c r="Y7" s="166"/>
    </row>
    <row r="8" spans="1:25" ht="12.95" customHeight="1">
      <c r="A8" s="38"/>
      <c r="B8" s="55"/>
      <c r="C8" s="55"/>
      <c r="D8" s="55"/>
      <c r="E8" s="225"/>
      <c r="F8" s="225"/>
      <c r="G8" s="225"/>
      <c r="H8" s="225"/>
      <c r="I8" s="225"/>
      <c r="J8" s="225"/>
      <c r="K8" s="225"/>
      <c r="L8" s="225"/>
      <c r="M8" s="38"/>
      <c r="N8" s="38"/>
      <c r="O8" s="38"/>
      <c r="P8" s="167"/>
      <c r="Q8" s="38"/>
      <c r="R8" s="38"/>
      <c r="S8" s="38"/>
      <c r="T8" s="38"/>
      <c r="U8" s="38"/>
      <c r="V8" s="38"/>
      <c r="W8" s="38"/>
      <c r="X8" s="166"/>
      <c r="Y8" s="166"/>
    </row>
    <row r="9" spans="1:25" ht="12.95" customHeight="1">
      <c r="A9" s="38"/>
      <c r="B9" s="55"/>
      <c r="C9" s="196" t="s">
        <v>276</v>
      </c>
      <c r="D9" s="226"/>
      <c r="E9" s="227">
        <f>DATEDIF(E5,E6,"d")+1</f>
        <v>365</v>
      </c>
      <c r="F9" s="227">
        <f t="shared" ref="F9:L9" si="0">DATEDIF(F5,F6,"d")+1</f>
        <v>365</v>
      </c>
      <c r="G9" s="227">
        <f t="shared" si="0"/>
        <v>366</v>
      </c>
      <c r="H9" s="227">
        <f t="shared" si="0"/>
        <v>365</v>
      </c>
      <c r="I9" s="227">
        <f t="shared" si="0"/>
        <v>365</v>
      </c>
      <c r="J9" s="227">
        <f t="shared" si="0"/>
        <v>365</v>
      </c>
      <c r="K9" s="227">
        <f t="shared" si="0"/>
        <v>366</v>
      </c>
      <c r="L9" s="227">
        <f t="shared" si="0"/>
        <v>365</v>
      </c>
      <c r="M9" s="38"/>
      <c r="N9" s="38"/>
      <c r="O9" s="38"/>
      <c r="P9" s="38"/>
      <c r="Q9" s="38"/>
      <c r="R9" s="38"/>
      <c r="S9" s="38"/>
      <c r="T9" s="38"/>
      <c r="U9" s="38"/>
      <c r="V9" s="38"/>
      <c r="W9" s="38"/>
      <c r="X9" s="166"/>
      <c r="Y9" s="166"/>
    </row>
    <row r="10" spans="1:25" ht="12.95" customHeight="1">
      <c r="A10" s="38"/>
      <c r="B10" s="55"/>
      <c r="C10" s="196" t="s">
        <v>277</v>
      </c>
      <c r="D10" s="226"/>
      <c r="E10" s="228">
        <f>E13-E12+1</f>
        <v>182</v>
      </c>
      <c r="F10" s="228">
        <f t="shared" ref="F10:L10" si="1">F13-F12+1</f>
        <v>182</v>
      </c>
      <c r="G10" s="228">
        <f t="shared" si="1"/>
        <v>183</v>
      </c>
      <c r="H10" s="228">
        <f t="shared" si="1"/>
        <v>182</v>
      </c>
      <c r="I10" s="228">
        <f t="shared" si="1"/>
        <v>182</v>
      </c>
      <c r="J10" s="228">
        <f t="shared" si="1"/>
        <v>182</v>
      </c>
      <c r="K10" s="228">
        <f t="shared" si="1"/>
        <v>183</v>
      </c>
      <c r="L10" s="228">
        <f t="shared" si="1"/>
        <v>182</v>
      </c>
      <c r="M10" s="38"/>
      <c r="N10" s="38"/>
      <c r="O10" s="38"/>
      <c r="P10" s="38"/>
      <c r="Q10" s="233"/>
      <c r="R10" s="234"/>
      <c r="S10" s="234"/>
      <c r="T10" s="234"/>
      <c r="U10" s="234"/>
      <c r="V10" s="234"/>
      <c r="W10" s="234"/>
      <c r="X10" s="235"/>
      <c r="Y10" s="166"/>
    </row>
    <row r="11" spans="1:25" ht="12.95" customHeight="1">
      <c r="A11" s="38"/>
      <c r="B11" s="196" t="s">
        <v>274</v>
      </c>
      <c r="C11" s="224" t="s">
        <v>534</v>
      </c>
      <c r="D11" s="55"/>
      <c r="E11" s="55"/>
      <c r="F11" s="55"/>
      <c r="G11" s="55"/>
      <c r="H11" s="55"/>
      <c r="I11" s="55"/>
      <c r="J11" s="55"/>
      <c r="K11" s="55"/>
      <c r="L11" s="55"/>
      <c r="M11" s="38"/>
      <c r="N11" s="38"/>
      <c r="O11" s="38"/>
      <c r="P11" s="38"/>
      <c r="Q11" s="603" t="s">
        <v>860</v>
      </c>
      <c r="R11" s="604"/>
      <c r="S11" s="599"/>
      <c r="T11" s="599"/>
      <c r="U11" s="599"/>
      <c r="V11" s="599"/>
      <c r="W11" s="599"/>
      <c r="X11" s="605"/>
      <c r="Y11" s="166"/>
    </row>
    <row r="12" spans="1:25" ht="12.95" hidden="1" customHeight="1">
      <c r="A12" s="38"/>
      <c r="B12" s="55"/>
      <c r="C12" s="55"/>
      <c r="D12" s="133"/>
      <c r="E12" s="229">
        <v>41548</v>
      </c>
      <c r="F12" s="229">
        <v>41913</v>
      </c>
      <c r="G12" s="229">
        <v>42278</v>
      </c>
      <c r="H12" s="229">
        <v>42644</v>
      </c>
      <c r="I12" s="229">
        <v>43009</v>
      </c>
      <c r="J12" s="229">
        <v>43374</v>
      </c>
      <c r="K12" s="229">
        <v>43739</v>
      </c>
      <c r="L12" s="229">
        <v>44105</v>
      </c>
      <c r="M12" s="168"/>
      <c r="N12" s="38"/>
      <c r="O12" s="155"/>
      <c r="P12" s="169"/>
      <c r="Q12" s="606"/>
      <c r="R12" s="599"/>
      <c r="S12" s="599"/>
      <c r="T12" s="599"/>
      <c r="U12" s="599"/>
      <c r="V12" s="599"/>
      <c r="W12" s="599"/>
      <c r="X12" s="605"/>
      <c r="Y12" s="38"/>
    </row>
    <row r="13" spans="1:25" ht="12.95" hidden="1" customHeight="1">
      <c r="A13" s="38"/>
      <c r="B13" s="230">
        <v>38504</v>
      </c>
      <c r="C13" s="55"/>
      <c r="D13" s="133"/>
      <c r="E13" s="229">
        <v>41729</v>
      </c>
      <c r="F13" s="229">
        <v>42094</v>
      </c>
      <c r="G13" s="229">
        <v>42460</v>
      </c>
      <c r="H13" s="229">
        <v>42825</v>
      </c>
      <c r="I13" s="229">
        <v>43190</v>
      </c>
      <c r="J13" s="229">
        <v>43555</v>
      </c>
      <c r="K13" s="229">
        <v>43921</v>
      </c>
      <c r="L13" s="229">
        <v>44286</v>
      </c>
      <c r="M13" s="38"/>
      <c r="N13" s="38"/>
      <c r="O13" s="155"/>
      <c r="P13" s="155"/>
      <c r="Q13" s="607"/>
      <c r="R13" s="608"/>
      <c r="S13" s="608"/>
      <c r="T13" s="608"/>
      <c r="U13" s="608"/>
      <c r="V13" s="608"/>
      <c r="W13" s="608"/>
      <c r="X13" s="609"/>
      <c r="Y13" s="38"/>
    </row>
    <row r="14" spans="1:25" ht="97.5" customHeight="1">
      <c r="A14" s="38"/>
      <c r="B14" s="610" t="s">
        <v>822</v>
      </c>
      <c r="C14" s="611"/>
      <c r="D14" s="231" t="s">
        <v>537</v>
      </c>
      <c r="E14" s="232" t="s">
        <v>823</v>
      </c>
      <c r="F14" s="232" t="s">
        <v>823</v>
      </c>
      <c r="G14" s="232" t="s">
        <v>823</v>
      </c>
      <c r="H14" s="232" t="s">
        <v>823</v>
      </c>
      <c r="I14" s="232" t="s">
        <v>823</v>
      </c>
      <c r="J14" s="232" t="s">
        <v>823</v>
      </c>
      <c r="K14" s="232" t="s">
        <v>823</v>
      </c>
      <c r="L14" s="232" t="s">
        <v>823</v>
      </c>
      <c r="M14" s="38"/>
      <c r="N14" s="38"/>
      <c r="O14" s="38"/>
      <c r="P14" s="38"/>
      <c r="Q14" s="224" t="s">
        <v>66</v>
      </c>
      <c r="R14" s="224" t="s">
        <v>67</v>
      </c>
      <c r="S14" s="224" t="s">
        <v>68</v>
      </c>
      <c r="T14" s="224" t="s">
        <v>69</v>
      </c>
      <c r="U14" s="224" t="s">
        <v>70</v>
      </c>
      <c r="V14" s="224" t="s">
        <v>71</v>
      </c>
      <c r="W14" s="224" t="s">
        <v>72</v>
      </c>
      <c r="X14" s="224" t="s">
        <v>536</v>
      </c>
      <c r="Y14" s="38"/>
    </row>
    <row r="15" spans="1:25" ht="12.95" customHeight="1">
      <c r="A15" s="38"/>
      <c r="B15" s="62">
        <v>39538</v>
      </c>
      <c r="C15" s="64" t="s">
        <v>275</v>
      </c>
      <c r="D15" s="64"/>
      <c r="E15" s="157"/>
      <c r="F15" s="157"/>
      <c r="G15" s="38"/>
      <c r="H15" s="38"/>
      <c r="I15" s="38"/>
      <c r="J15" s="38"/>
      <c r="K15" s="38"/>
      <c r="L15" s="38"/>
      <c r="M15" s="38"/>
      <c r="N15" s="38"/>
      <c r="O15" s="38"/>
      <c r="P15" s="38"/>
      <c r="Q15" s="19"/>
      <c r="R15" s="19"/>
      <c r="S15" s="19"/>
      <c r="T15" s="19"/>
      <c r="U15" s="19"/>
      <c r="V15" s="19"/>
      <c r="W15" s="19"/>
      <c r="X15" s="19"/>
      <c r="Y15" s="38"/>
    </row>
    <row r="16" spans="1:25" ht="12.95" customHeight="1">
      <c r="A16" s="38"/>
      <c r="B16" s="612" t="s">
        <v>476</v>
      </c>
      <c r="C16" s="238" t="s">
        <v>351</v>
      </c>
      <c r="D16" s="13" t="s">
        <v>553</v>
      </c>
      <c r="E16" s="239">
        <v>1E-4</v>
      </c>
      <c r="F16" s="240">
        <f>E16+0.0001</f>
        <v>2.0000000000000001E-4</v>
      </c>
      <c r="G16" s="240">
        <f t="shared" ref="G16:L16" si="2">F16+0.0001</f>
        <v>3.0000000000000003E-4</v>
      </c>
      <c r="H16" s="240">
        <f t="shared" si="2"/>
        <v>4.0000000000000002E-4</v>
      </c>
      <c r="I16" s="240">
        <f t="shared" si="2"/>
        <v>5.0000000000000001E-4</v>
      </c>
      <c r="J16" s="240">
        <f t="shared" si="2"/>
        <v>6.0000000000000006E-4</v>
      </c>
      <c r="K16" s="240">
        <f t="shared" si="2"/>
        <v>7.000000000000001E-4</v>
      </c>
      <c r="L16" s="240">
        <f t="shared" si="2"/>
        <v>8.0000000000000015E-4</v>
      </c>
      <c r="M16" s="38"/>
      <c r="N16" s="38"/>
      <c r="O16" s="166"/>
      <c r="P16" s="166"/>
      <c r="Q16" s="236">
        <f>E16*$E$10</f>
        <v>1.8200000000000001E-2</v>
      </c>
      <c r="R16" s="236">
        <f>F16*$F$10</f>
        <v>3.6400000000000002E-2</v>
      </c>
      <c r="S16" s="236">
        <f>G16*$G$10</f>
        <v>5.4900000000000004E-2</v>
      </c>
      <c r="T16" s="236">
        <f>H16*$H$10</f>
        <v>7.2800000000000004E-2</v>
      </c>
      <c r="U16" s="236">
        <f>I16*$I$10</f>
        <v>9.0999999999999998E-2</v>
      </c>
      <c r="V16" s="236">
        <f>J16*$J$10</f>
        <v>0.10920000000000001</v>
      </c>
      <c r="W16" s="236">
        <f>K16*$K$10</f>
        <v>0.12810000000000002</v>
      </c>
      <c r="X16" s="236">
        <f>L16*$L$10</f>
        <v>0.14560000000000003</v>
      </c>
      <c r="Y16" s="166"/>
    </row>
    <row r="17" spans="1:25" ht="12.95" customHeight="1">
      <c r="A17" s="38"/>
      <c r="B17" s="613"/>
      <c r="C17" s="238" t="s">
        <v>352</v>
      </c>
      <c r="D17" s="13" t="s">
        <v>553</v>
      </c>
      <c r="E17" s="239">
        <v>5.0000000000000001E-4</v>
      </c>
      <c r="F17" s="240">
        <f t="shared" ref="F17:L38" si="3">E17+0.0001</f>
        <v>6.0000000000000006E-4</v>
      </c>
      <c r="G17" s="240">
        <f t="shared" si="3"/>
        <v>7.000000000000001E-4</v>
      </c>
      <c r="H17" s="240">
        <f t="shared" si="3"/>
        <v>8.0000000000000015E-4</v>
      </c>
      <c r="I17" s="240">
        <f t="shared" si="3"/>
        <v>9.0000000000000019E-4</v>
      </c>
      <c r="J17" s="240">
        <f t="shared" si="3"/>
        <v>1.0000000000000002E-3</v>
      </c>
      <c r="K17" s="240">
        <f t="shared" si="3"/>
        <v>1.1000000000000003E-3</v>
      </c>
      <c r="L17" s="240">
        <f t="shared" si="3"/>
        <v>1.2000000000000003E-3</v>
      </c>
      <c r="M17" s="38"/>
      <c r="N17" s="38"/>
      <c r="O17" s="166"/>
      <c r="P17" s="166"/>
      <c r="Q17" s="236">
        <f t="shared" ref="Q17:Q80" si="4">E17*$E$10</f>
        <v>9.0999999999999998E-2</v>
      </c>
      <c r="R17" s="236">
        <f t="shared" ref="R17:R80" si="5">F17*$F$10</f>
        <v>0.10920000000000001</v>
      </c>
      <c r="S17" s="236">
        <f t="shared" ref="S17:S80" si="6">G17*$G$10</f>
        <v>0.12810000000000002</v>
      </c>
      <c r="T17" s="236">
        <f t="shared" ref="T17:T80" si="7">H17*$H$10</f>
        <v>0.14560000000000003</v>
      </c>
      <c r="U17" s="236">
        <f t="shared" ref="U17:U80" si="8">I17*$I$10</f>
        <v>0.16380000000000003</v>
      </c>
      <c r="V17" s="236">
        <f t="shared" ref="V17:V80" si="9">J17*$J$10</f>
        <v>0.18200000000000005</v>
      </c>
      <c r="W17" s="236">
        <f t="shared" ref="W17:W80" si="10">K17*$K$10</f>
        <v>0.20130000000000006</v>
      </c>
      <c r="X17" s="236">
        <f t="shared" ref="X17:X80" si="11">L17*$L$10</f>
        <v>0.21840000000000007</v>
      </c>
      <c r="Y17" s="166"/>
    </row>
    <row r="18" spans="1:25" ht="12.95" customHeight="1">
      <c r="A18" s="38"/>
      <c r="B18" s="613"/>
      <c r="C18" s="238" t="s">
        <v>353</v>
      </c>
      <c r="D18" s="13" t="s">
        <v>553</v>
      </c>
      <c r="E18" s="239">
        <v>6.1000000000000004E-3</v>
      </c>
      <c r="F18" s="240">
        <f t="shared" si="3"/>
        <v>6.2000000000000006E-3</v>
      </c>
      <c r="G18" s="240">
        <f t="shared" si="3"/>
        <v>6.3000000000000009E-3</v>
      </c>
      <c r="H18" s="240">
        <f t="shared" si="3"/>
        <v>6.4000000000000012E-3</v>
      </c>
      <c r="I18" s="240">
        <f t="shared" si="3"/>
        <v>6.5000000000000014E-3</v>
      </c>
      <c r="J18" s="240">
        <f t="shared" si="3"/>
        <v>6.6000000000000017E-3</v>
      </c>
      <c r="K18" s="240">
        <f t="shared" si="3"/>
        <v>6.700000000000002E-3</v>
      </c>
      <c r="L18" s="240">
        <f t="shared" si="3"/>
        <v>6.8000000000000022E-3</v>
      </c>
      <c r="M18" s="38"/>
      <c r="N18" s="38"/>
      <c r="O18" s="166"/>
      <c r="P18" s="166"/>
      <c r="Q18" s="236">
        <f t="shared" si="4"/>
        <v>1.1102000000000001</v>
      </c>
      <c r="R18" s="236">
        <f t="shared" si="5"/>
        <v>1.1284000000000001</v>
      </c>
      <c r="S18" s="236">
        <f t="shared" si="6"/>
        <v>1.1529000000000003</v>
      </c>
      <c r="T18" s="236">
        <f t="shared" si="7"/>
        <v>1.1648000000000003</v>
      </c>
      <c r="U18" s="236">
        <f t="shared" si="8"/>
        <v>1.1830000000000003</v>
      </c>
      <c r="V18" s="236">
        <f t="shared" si="9"/>
        <v>1.2012000000000003</v>
      </c>
      <c r="W18" s="236">
        <f t="shared" si="10"/>
        <v>1.2261000000000004</v>
      </c>
      <c r="X18" s="236">
        <f t="shared" si="11"/>
        <v>1.2376000000000005</v>
      </c>
      <c r="Y18" s="166"/>
    </row>
    <row r="19" spans="1:25" ht="12.95" customHeight="1">
      <c r="A19" s="38"/>
      <c r="B19" s="613"/>
      <c r="C19" s="238" t="s">
        <v>354</v>
      </c>
      <c r="D19" s="13" t="s">
        <v>553</v>
      </c>
      <c r="E19" s="239">
        <v>3.0000000000000001E-3</v>
      </c>
      <c r="F19" s="240">
        <f t="shared" si="3"/>
        <v>3.0999999999999999E-3</v>
      </c>
      <c r="G19" s="240">
        <f t="shared" si="3"/>
        <v>3.1999999999999997E-3</v>
      </c>
      <c r="H19" s="240">
        <f t="shared" si="3"/>
        <v>3.2999999999999995E-3</v>
      </c>
      <c r="I19" s="240">
        <f t="shared" si="3"/>
        <v>3.3999999999999994E-3</v>
      </c>
      <c r="J19" s="240">
        <f t="shared" si="3"/>
        <v>3.4999999999999992E-3</v>
      </c>
      <c r="K19" s="240">
        <f t="shared" si="3"/>
        <v>3.599999999999999E-3</v>
      </c>
      <c r="L19" s="240">
        <f t="shared" si="3"/>
        <v>3.6999999999999989E-3</v>
      </c>
      <c r="M19" s="38"/>
      <c r="N19" s="38"/>
      <c r="O19" s="166"/>
      <c r="P19" s="166"/>
      <c r="Q19" s="236">
        <f t="shared" si="4"/>
        <v>0.54600000000000004</v>
      </c>
      <c r="R19" s="236">
        <f t="shared" si="5"/>
        <v>0.56420000000000003</v>
      </c>
      <c r="S19" s="236">
        <f t="shared" si="6"/>
        <v>0.5855999999999999</v>
      </c>
      <c r="T19" s="236">
        <f t="shared" si="7"/>
        <v>0.60059999999999991</v>
      </c>
      <c r="U19" s="236">
        <f t="shared" si="8"/>
        <v>0.61879999999999991</v>
      </c>
      <c r="V19" s="236">
        <f t="shared" si="9"/>
        <v>0.6369999999999999</v>
      </c>
      <c r="W19" s="236">
        <f t="shared" si="10"/>
        <v>0.65879999999999983</v>
      </c>
      <c r="X19" s="236">
        <f t="shared" si="11"/>
        <v>0.67339999999999978</v>
      </c>
      <c r="Y19" s="166"/>
    </row>
    <row r="20" spans="1:25" ht="12.95" customHeight="1">
      <c r="A20" s="38"/>
      <c r="B20" s="613"/>
      <c r="C20" s="241" t="s">
        <v>355</v>
      </c>
      <c r="D20" s="13" t="s">
        <v>555</v>
      </c>
      <c r="E20" s="239">
        <v>6.1000000000000004E-3</v>
      </c>
      <c r="F20" s="240">
        <f t="shared" si="3"/>
        <v>6.2000000000000006E-3</v>
      </c>
      <c r="G20" s="240">
        <f t="shared" si="3"/>
        <v>6.3000000000000009E-3</v>
      </c>
      <c r="H20" s="240">
        <f t="shared" si="3"/>
        <v>6.4000000000000012E-3</v>
      </c>
      <c r="I20" s="240">
        <f t="shared" si="3"/>
        <v>6.5000000000000014E-3</v>
      </c>
      <c r="J20" s="240">
        <f t="shared" si="3"/>
        <v>6.6000000000000017E-3</v>
      </c>
      <c r="K20" s="240">
        <f t="shared" si="3"/>
        <v>6.700000000000002E-3</v>
      </c>
      <c r="L20" s="240">
        <f t="shared" si="3"/>
        <v>6.8000000000000022E-3</v>
      </c>
      <c r="M20" s="38"/>
      <c r="N20" s="38"/>
      <c r="O20" s="166"/>
      <c r="P20" s="166"/>
      <c r="Q20" s="236">
        <f t="shared" si="4"/>
        <v>1.1102000000000001</v>
      </c>
      <c r="R20" s="236">
        <f t="shared" si="5"/>
        <v>1.1284000000000001</v>
      </c>
      <c r="S20" s="236">
        <f t="shared" si="6"/>
        <v>1.1529000000000003</v>
      </c>
      <c r="T20" s="236">
        <f t="shared" si="7"/>
        <v>1.1648000000000003</v>
      </c>
      <c r="U20" s="236">
        <f t="shared" si="8"/>
        <v>1.1830000000000003</v>
      </c>
      <c r="V20" s="236">
        <f t="shared" si="9"/>
        <v>1.2012000000000003</v>
      </c>
      <c r="W20" s="236">
        <f t="shared" si="10"/>
        <v>1.2261000000000004</v>
      </c>
      <c r="X20" s="236">
        <f t="shared" si="11"/>
        <v>1.2376000000000005</v>
      </c>
      <c r="Y20" s="166"/>
    </row>
    <row r="21" spans="1:25" ht="12.95" customHeight="1">
      <c r="A21" s="38"/>
      <c r="B21" s="613"/>
      <c r="C21" s="241" t="s">
        <v>356</v>
      </c>
      <c r="D21" s="13" t="s">
        <v>555</v>
      </c>
      <c r="E21" s="239">
        <v>2.2000000000000001E-3</v>
      </c>
      <c r="F21" s="240">
        <f t="shared" si="3"/>
        <v>2.3E-3</v>
      </c>
      <c r="G21" s="240">
        <f t="shared" si="3"/>
        <v>2.3999999999999998E-3</v>
      </c>
      <c r="H21" s="240">
        <f t="shared" si="3"/>
        <v>2.4999999999999996E-3</v>
      </c>
      <c r="I21" s="240">
        <f t="shared" si="3"/>
        <v>2.5999999999999994E-3</v>
      </c>
      <c r="J21" s="240">
        <f t="shared" si="3"/>
        <v>2.6999999999999993E-3</v>
      </c>
      <c r="K21" s="240">
        <f t="shared" si="3"/>
        <v>2.7999999999999991E-3</v>
      </c>
      <c r="L21" s="240">
        <f t="shared" si="3"/>
        <v>2.8999999999999989E-3</v>
      </c>
      <c r="M21" s="38"/>
      <c r="N21" s="38"/>
      <c r="O21" s="166"/>
      <c r="P21" s="166"/>
      <c r="Q21" s="236">
        <f t="shared" si="4"/>
        <v>0.40040000000000003</v>
      </c>
      <c r="R21" s="236">
        <f t="shared" si="5"/>
        <v>0.41859999999999997</v>
      </c>
      <c r="S21" s="236">
        <f t="shared" si="6"/>
        <v>0.43919999999999998</v>
      </c>
      <c r="T21" s="236">
        <f t="shared" si="7"/>
        <v>0.4549999999999999</v>
      </c>
      <c r="U21" s="236">
        <f t="shared" si="8"/>
        <v>0.4731999999999999</v>
      </c>
      <c r="V21" s="236">
        <f t="shared" si="9"/>
        <v>0.49139999999999989</v>
      </c>
      <c r="W21" s="236">
        <f t="shared" si="10"/>
        <v>0.51239999999999986</v>
      </c>
      <c r="X21" s="236">
        <f t="shared" si="11"/>
        <v>0.52779999999999982</v>
      </c>
      <c r="Y21" s="166"/>
    </row>
    <row r="22" spans="1:25" ht="12.95" customHeight="1">
      <c r="A22" s="38"/>
      <c r="B22" s="613"/>
      <c r="C22" s="241" t="s">
        <v>357</v>
      </c>
      <c r="D22" s="13" t="s">
        <v>556</v>
      </c>
      <c r="E22" s="239">
        <v>1E-4</v>
      </c>
      <c r="F22" s="240">
        <f t="shared" si="3"/>
        <v>2.0000000000000001E-4</v>
      </c>
      <c r="G22" s="240">
        <f t="shared" si="3"/>
        <v>3.0000000000000003E-4</v>
      </c>
      <c r="H22" s="240">
        <f t="shared" si="3"/>
        <v>4.0000000000000002E-4</v>
      </c>
      <c r="I22" s="240">
        <f t="shared" si="3"/>
        <v>5.0000000000000001E-4</v>
      </c>
      <c r="J22" s="240">
        <f t="shared" si="3"/>
        <v>6.0000000000000006E-4</v>
      </c>
      <c r="K22" s="240">
        <f t="shared" si="3"/>
        <v>7.000000000000001E-4</v>
      </c>
      <c r="L22" s="240">
        <f t="shared" si="3"/>
        <v>8.0000000000000015E-4</v>
      </c>
      <c r="M22" s="38"/>
      <c r="N22" s="38"/>
      <c r="O22" s="166"/>
      <c r="P22" s="166"/>
      <c r="Q22" s="236">
        <f t="shared" si="4"/>
        <v>1.8200000000000001E-2</v>
      </c>
      <c r="R22" s="236">
        <f t="shared" si="5"/>
        <v>3.6400000000000002E-2</v>
      </c>
      <c r="S22" s="236">
        <f t="shared" si="6"/>
        <v>5.4900000000000004E-2</v>
      </c>
      <c r="T22" s="236">
        <f t="shared" si="7"/>
        <v>7.2800000000000004E-2</v>
      </c>
      <c r="U22" s="236">
        <f t="shared" si="8"/>
        <v>9.0999999999999998E-2</v>
      </c>
      <c r="V22" s="236">
        <f t="shared" si="9"/>
        <v>0.10920000000000001</v>
      </c>
      <c r="W22" s="236">
        <f t="shared" si="10"/>
        <v>0.12810000000000002</v>
      </c>
      <c r="X22" s="236">
        <f t="shared" si="11"/>
        <v>0.14560000000000003</v>
      </c>
      <c r="Y22" s="166"/>
    </row>
    <row r="23" spans="1:25" ht="12.95" customHeight="1">
      <c r="A23" s="38"/>
      <c r="B23" s="613"/>
      <c r="C23" s="241" t="s">
        <v>358</v>
      </c>
      <c r="D23" s="13" t="s">
        <v>557</v>
      </c>
      <c r="E23" s="239">
        <v>1.04E-2</v>
      </c>
      <c r="F23" s="240">
        <f t="shared" si="3"/>
        <v>1.0499999999999999E-2</v>
      </c>
      <c r="G23" s="240">
        <f t="shared" si="3"/>
        <v>1.0599999999999998E-2</v>
      </c>
      <c r="H23" s="240">
        <f t="shared" si="3"/>
        <v>1.0699999999999998E-2</v>
      </c>
      <c r="I23" s="240">
        <f t="shared" si="3"/>
        <v>1.0799999999999997E-2</v>
      </c>
      <c r="J23" s="240">
        <f t="shared" si="3"/>
        <v>1.0899999999999996E-2</v>
      </c>
      <c r="K23" s="240">
        <f t="shared" si="3"/>
        <v>1.0999999999999996E-2</v>
      </c>
      <c r="L23" s="240">
        <f t="shared" si="3"/>
        <v>1.1099999999999995E-2</v>
      </c>
      <c r="M23" s="38"/>
      <c r="N23" s="38"/>
      <c r="O23" s="166"/>
      <c r="P23" s="166"/>
      <c r="Q23" s="236">
        <f t="shared" si="4"/>
        <v>1.8927999999999998</v>
      </c>
      <c r="R23" s="236">
        <f t="shared" si="5"/>
        <v>1.9109999999999998</v>
      </c>
      <c r="S23" s="236">
        <f t="shared" si="6"/>
        <v>1.9397999999999997</v>
      </c>
      <c r="T23" s="236">
        <f t="shared" si="7"/>
        <v>1.9473999999999996</v>
      </c>
      <c r="U23" s="236">
        <f t="shared" si="8"/>
        <v>1.9655999999999996</v>
      </c>
      <c r="V23" s="236">
        <f t="shared" si="9"/>
        <v>1.9837999999999993</v>
      </c>
      <c r="W23" s="236">
        <f t="shared" si="10"/>
        <v>2.0129999999999995</v>
      </c>
      <c r="X23" s="236">
        <f t="shared" si="11"/>
        <v>2.0201999999999991</v>
      </c>
      <c r="Y23" s="166"/>
    </row>
    <row r="24" spans="1:25" ht="12.95" customHeight="1">
      <c r="A24" s="38"/>
      <c r="B24" s="613"/>
      <c r="C24" s="241" t="s">
        <v>359</v>
      </c>
      <c r="D24" s="13" t="s">
        <v>557</v>
      </c>
      <c r="E24" s="239">
        <v>8.0000000000000002E-3</v>
      </c>
      <c r="F24" s="240">
        <f t="shared" si="3"/>
        <v>8.0999999999999996E-3</v>
      </c>
      <c r="G24" s="240">
        <f t="shared" si="3"/>
        <v>8.199999999999999E-3</v>
      </c>
      <c r="H24" s="240">
        <f t="shared" si="3"/>
        <v>8.2999999999999984E-3</v>
      </c>
      <c r="I24" s="240">
        <f t="shared" si="3"/>
        <v>8.3999999999999977E-3</v>
      </c>
      <c r="J24" s="240">
        <f t="shared" si="3"/>
        <v>8.4999999999999971E-3</v>
      </c>
      <c r="K24" s="240">
        <f t="shared" si="3"/>
        <v>8.5999999999999965E-3</v>
      </c>
      <c r="L24" s="240">
        <f t="shared" si="3"/>
        <v>8.6999999999999959E-3</v>
      </c>
      <c r="M24" s="38"/>
      <c r="N24" s="38"/>
      <c r="O24" s="166"/>
      <c r="P24" s="166"/>
      <c r="Q24" s="236">
        <f t="shared" si="4"/>
        <v>1.456</v>
      </c>
      <c r="R24" s="236">
        <f t="shared" si="5"/>
        <v>1.4742</v>
      </c>
      <c r="S24" s="236">
        <f t="shared" si="6"/>
        <v>1.5005999999999997</v>
      </c>
      <c r="T24" s="236">
        <f t="shared" si="7"/>
        <v>1.5105999999999997</v>
      </c>
      <c r="U24" s="236">
        <f t="shared" si="8"/>
        <v>1.5287999999999995</v>
      </c>
      <c r="V24" s="236">
        <f t="shared" si="9"/>
        <v>1.5469999999999995</v>
      </c>
      <c r="W24" s="236">
        <f t="shared" si="10"/>
        <v>1.5737999999999994</v>
      </c>
      <c r="X24" s="236">
        <f t="shared" si="11"/>
        <v>1.5833999999999993</v>
      </c>
      <c r="Y24" s="166"/>
    </row>
    <row r="25" spans="1:25" ht="12.95" customHeight="1">
      <c r="A25" s="38"/>
      <c r="B25" s="613"/>
      <c r="C25" s="241" t="s">
        <v>360</v>
      </c>
      <c r="D25" s="13" t="s">
        <v>557</v>
      </c>
      <c r="E25" s="239">
        <v>1.01E-2</v>
      </c>
      <c r="F25" s="240">
        <f t="shared" si="3"/>
        <v>1.0199999999999999E-2</v>
      </c>
      <c r="G25" s="240">
        <f t="shared" si="3"/>
        <v>1.0299999999999998E-2</v>
      </c>
      <c r="H25" s="240">
        <f t="shared" si="3"/>
        <v>1.0399999999999998E-2</v>
      </c>
      <c r="I25" s="240">
        <f t="shared" si="3"/>
        <v>1.0499999999999997E-2</v>
      </c>
      <c r="J25" s="240">
        <f t="shared" si="3"/>
        <v>1.0599999999999997E-2</v>
      </c>
      <c r="K25" s="240">
        <f t="shared" si="3"/>
        <v>1.0699999999999996E-2</v>
      </c>
      <c r="L25" s="240">
        <f t="shared" si="3"/>
        <v>1.0799999999999995E-2</v>
      </c>
      <c r="M25" s="38"/>
      <c r="N25" s="38"/>
      <c r="O25" s="166"/>
      <c r="P25" s="166"/>
      <c r="Q25" s="236">
        <f t="shared" si="4"/>
        <v>1.8381999999999998</v>
      </c>
      <c r="R25" s="236">
        <f t="shared" si="5"/>
        <v>1.8563999999999998</v>
      </c>
      <c r="S25" s="236">
        <f t="shared" si="6"/>
        <v>1.8848999999999998</v>
      </c>
      <c r="T25" s="236">
        <f t="shared" si="7"/>
        <v>1.8927999999999996</v>
      </c>
      <c r="U25" s="236">
        <f t="shared" si="8"/>
        <v>1.9109999999999996</v>
      </c>
      <c r="V25" s="236">
        <f t="shared" si="9"/>
        <v>1.9291999999999994</v>
      </c>
      <c r="W25" s="236">
        <f t="shared" si="10"/>
        <v>1.9580999999999993</v>
      </c>
      <c r="X25" s="236">
        <f t="shared" si="11"/>
        <v>1.9655999999999991</v>
      </c>
      <c r="Y25" s="166"/>
    </row>
    <row r="26" spans="1:25" ht="12.95" customHeight="1">
      <c r="A26" s="38"/>
      <c r="B26" s="613"/>
      <c r="C26" s="241" t="s">
        <v>361</v>
      </c>
      <c r="D26" s="13" t="s">
        <v>558</v>
      </c>
      <c r="E26" s="239">
        <v>1E-4</v>
      </c>
      <c r="F26" s="240">
        <f t="shared" si="3"/>
        <v>2.0000000000000001E-4</v>
      </c>
      <c r="G26" s="240">
        <f t="shared" si="3"/>
        <v>3.0000000000000003E-4</v>
      </c>
      <c r="H26" s="240">
        <f t="shared" si="3"/>
        <v>4.0000000000000002E-4</v>
      </c>
      <c r="I26" s="240">
        <f t="shared" si="3"/>
        <v>5.0000000000000001E-4</v>
      </c>
      <c r="J26" s="240">
        <f t="shared" si="3"/>
        <v>6.0000000000000006E-4</v>
      </c>
      <c r="K26" s="240">
        <f t="shared" si="3"/>
        <v>7.000000000000001E-4</v>
      </c>
      <c r="L26" s="240">
        <f t="shared" si="3"/>
        <v>8.0000000000000015E-4</v>
      </c>
      <c r="M26" s="38"/>
      <c r="N26" s="38"/>
      <c r="O26" s="166"/>
      <c r="P26" s="166"/>
      <c r="Q26" s="236">
        <f t="shared" si="4"/>
        <v>1.8200000000000001E-2</v>
      </c>
      <c r="R26" s="236">
        <f t="shared" si="5"/>
        <v>3.6400000000000002E-2</v>
      </c>
      <c r="S26" s="236">
        <f t="shared" si="6"/>
        <v>5.4900000000000004E-2</v>
      </c>
      <c r="T26" s="236">
        <f t="shared" si="7"/>
        <v>7.2800000000000004E-2</v>
      </c>
      <c r="U26" s="236">
        <f t="shared" si="8"/>
        <v>9.0999999999999998E-2</v>
      </c>
      <c r="V26" s="236">
        <f t="shared" si="9"/>
        <v>0.10920000000000001</v>
      </c>
      <c r="W26" s="236">
        <f t="shared" si="10"/>
        <v>0.12810000000000002</v>
      </c>
      <c r="X26" s="236">
        <f t="shared" si="11"/>
        <v>0.14560000000000003</v>
      </c>
      <c r="Y26" s="166"/>
    </row>
    <row r="27" spans="1:25" ht="12.95" customHeight="1">
      <c r="A27" s="38"/>
      <c r="B27" s="613"/>
      <c r="C27" s="241" t="s">
        <v>362</v>
      </c>
      <c r="D27" s="13" t="s">
        <v>558</v>
      </c>
      <c r="E27" s="239">
        <v>1E-4</v>
      </c>
      <c r="F27" s="240">
        <f t="shared" si="3"/>
        <v>2.0000000000000001E-4</v>
      </c>
      <c r="G27" s="240">
        <f t="shared" si="3"/>
        <v>3.0000000000000003E-4</v>
      </c>
      <c r="H27" s="240">
        <f t="shared" si="3"/>
        <v>4.0000000000000002E-4</v>
      </c>
      <c r="I27" s="240">
        <f t="shared" si="3"/>
        <v>5.0000000000000001E-4</v>
      </c>
      <c r="J27" s="240">
        <f t="shared" si="3"/>
        <v>6.0000000000000006E-4</v>
      </c>
      <c r="K27" s="240">
        <f t="shared" si="3"/>
        <v>7.000000000000001E-4</v>
      </c>
      <c r="L27" s="240">
        <f t="shared" si="3"/>
        <v>8.0000000000000015E-4</v>
      </c>
      <c r="M27" s="38"/>
      <c r="N27" s="38"/>
      <c r="O27" s="166"/>
      <c r="P27" s="166"/>
      <c r="Q27" s="236">
        <f t="shared" si="4"/>
        <v>1.8200000000000001E-2</v>
      </c>
      <c r="R27" s="236">
        <f t="shared" si="5"/>
        <v>3.6400000000000002E-2</v>
      </c>
      <c r="S27" s="236">
        <f t="shared" si="6"/>
        <v>5.4900000000000004E-2</v>
      </c>
      <c r="T27" s="236">
        <f t="shared" si="7"/>
        <v>7.2800000000000004E-2</v>
      </c>
      <c r="U27" s="236">
        <f t="shared" si="8"/>
        <v>9.0999999999999998E-2</v>
      </c>
      <c r="V27" s="236">
        <f t="shared" si="9"/>
        <v>0.10920000000000001</v>
      </c>
      <c r="W27" s="236">
        <f t="shared" si="10"/>
        <v>0.12810000000000002</v>
      </c>
      <c r="X27" s="236">
        <f t="shared" si="11"/>
        <v>0.14560000000000003</v>
      </c>
      <c r="Y27" s="166"/>
    </row>
    <row r="28" spans="1:25" ht="12.95" customHeight="1">
      <c r="A28" s="38"/>
      <c r="B28" s="613"/>
      <c r="C28" s="241" t="s">
        <v>363</v>
      </c>
      <c r="D28" s="13" t="s">
        <v>559</v>
      </c>
      <c r="E28" s="239">
        <v>2.3E-3</v>
      </c>
      <c r="F28" s="240">
        <f t="shared" si="3"/>
        <v>2.3999999999999998E-3</v>
      </c>
      <c r="G28" s="240">
        <f t="shared" si="3"/>
        <v>2.4999999999999996E-3</v>
      </c>
      <c r="H28" s="240">
        <f t="shared" si="3"/>
        <v>2.5999999999999994E-3</v>
      </c>
      <c r="I28" s="240">
        <f t="shared" si="3"/>
        <v>2.6999999999999993E-3</v>
      </c>
      <c r="J28" s="240">
        <f t="shared" si="3"/>
        <v>2.7999999999999991E-3</v>
      </c>
      <c r="K28" s="240">
        <f t="shared" si="3"/>
        <v>2.8999999999999989E-3</v>
      </c>
      <c r="L28" s="240">
        <f t="shared" si="3"/>
        <v>2.9999999999999988E-3</v>
      </c>
      <c r="M28" s="38"/>
      <c r="N28" s="38"/>
      <c r="O28" s="166"/>
      <c r="P28" s="166"/>
      <c r="Q28" s="236">
        <f t="shared" si="4"/>
        <v>0.41859999999999997</v>
      </c>
      <c r="R28" s="236">
        <f t="shared" si="5"/>
        <v>0.43679999999999997</v>
      </c>
      <c r="S28" s="236">
        <f t="shared" si="6"/>
        <v>0.45749999999999991</v>
      </c>
      <c r="T28" s="236">
        <f t="shared" si="7"/>
        <v>0.4731999999999999</v>
      </c>
      <c r="U28" s="236">
        <f t="shared" si="8"/>
        <v>0.49139999999999989</v>
      </c>
      <c r="V28" s="236">
        <f t="shared" si="9"/>
        <v>0.50959999999999983</v>
      </c>
      <c r="W28" s="236">
        <f t="shared" si="10"/>
        <v>0.53069999999999984</v>
      </c>
      <c r="X28" s="236">
        <f t="shared" si="11"/>
        <v>0.54599999999999982</v>
      </c>
      <c r="Y28" s="166"/>
    </row>
    <row r="29" spans="1:25" ht="12.95" customHeight="1">
      <c r="A29" s="38"/>
      <c r="B29" s="613"/>
      <c r="C29" s="241" t="s">
        <v>364</v>
      </c>
      <c r="D29" s="13" t="s">
        <v>559</v>
      </c>
      <c r="E29" s="239">
        <v>3.3999999999999998E-3</v>
      </c>
      <c r="F29" s="240">
        <f t="shared" si="3"/>
        <v>3.4999999999999996E-3</v>
      </c>
      <c r="G29" s="240">
        <f t="shared" si="3"/>
        <v>3.5999999999999995E-3</v>
      </c>
      <c r="H29" s="240">
        <f t="shared" si="3"/>
        <v>3.6999999999999993E-3</v>
      </c>
      <c r="I29" s="240">
        <f t="shared" si="3"/>
        <v>3.7999999999999991E-3</v>
      </c>
      <c r="J29" s="240">
        <f t="shared" si="3"/>
        <v>3.899999999999999E-3</v>
      </c>
      <c r="K29" s="240">
        <f t="shared" si="3"/>
        <v>3.9999999999999992E-3</v>
      </c>
      <c r="L29" s="240">
        <f t="shared" si="3"/>
        <v>4.0999999999999995E-3</v>
      </c>
      <c r="M29" s="38"/>
      <c r="N29" s="38"/>
      <c r="O29" s="166"/>
      <c r="P29" s="166"/>
      <c r="Q29" s="236">
        <f t="shared" si="4"/>
        <v>0.61880000000000002</v>
      </c>
      <c r="R29" s="236">
        <f t="shared" si="5"/>
        <v>0.6369999999999999</v>
      </c>
      <c r="S29" s="236">
        <f t="shared" si="6"/>
        <v>0.65879999999999994</v>
      </c>
      <c r="T29" s="236">
        <f t="shared" si="7"/>
        <v>0.67339999999999989</v>
      </c>
      <c r="U29" s="236">
        <f t="shared" si="8"/>
        <v>0.69159999999999988</v>
      </c>
      <c r="V29" s="236">
        <f t="shared" si="9"/>
        <v>0.70979999999999976</v>
      </c>
      <c r="W29" s="236">
        <f t="shared" si="10"/>
        <v>0.73199999999999987</v>
      </c>
      <c r="X29" s="236">
        <f t="shared" si="11"/>
        <v>0.74619999999999986</v>
      </c>
      <c r="Y29" s="166"/>
    </row>
    <row r="30" spans="1:25" ht="12.95" customHeight="1">
      <c r="A30" s="38"/>
      <c r="B30" s="613"/>
      <c r="C30" s="241" t="s">
        <v>365</v>
      </c>
      <c r="D30" s="13" t="s">
        <v>559</v>
      </c>
      <c r="E30" s="239">
        <v>1.1999999999999999E-3</v>
      </c>
      <c r="F30" s="240">
        <f t="shared" si="3"/>
        <v>1.2999999999999999E-3</v>
      </c>
      <c r="G30" s="240">
        <f t="shared" si="3"/>
        <v>1.4E-3</v>
      </c>
      <c r="H30" s="240">
        <f t="shared" si="3"/>
        <v>1.5E-3</v>
      </c>
      <c r="I30" s="240">
        <f t="shared" si="3"/>
        <v>1.6000000000000001E-3</v>
      </c>
      <c r="J30" s="240">
        <f t="shared" si="3"/>
        <v>1.7000000000000001E-3</v>
      </c>
      <c r="K30" s="240">
        <f t="shared" si="3"/>
        <v>1.8000000000000002E-3</v>
      </c>
      <c r="L30" s="240">
        <f t="shared" si="3"/>
        <v>1.9000000000000002E-3</v>
      </c>
      <c r="M30" s="38"/>
      <c r="N30" s="38"/>
      <c r="O30" s="166"/>
      <c r="P30" s="166"/>
      <c r="Q30" s="236">
        <f t="shared" si="4"/>
        <v>0.21839999999999998</v>
      </c>
      <c r="R30" s="236">
        <f t="shared" si="5"/>
        <v>0.23659999999999998</v>
      </c>
      <c r="S30" s="236">
        <f t="shared" si="6"/>
        <v>0.25619999999999998</v>
      </c>
      <c r="T30" s="236">
        <f t="shared" si="7"/>
        <v>0.27300000000000002</v>
      </c>
      <c r="U30" s="236">
        <f t="shared" si="8"/>
        <v>0.29120000000000001</v>
      </c>
      <c r="V30" s="236">
        <f t="shared" si="9"/>
        <v>0.30940000000000001</v>
      </c>
      <c r="W30" s="236">
        <f t="shared" si="10"/>
        <v>0.32940000000000003</v>
      </c>
      <c r="X30" s="236">
        <f t="shared" si="11"/>
        <v>0.34580000000000005</v>
      </c>
      <c r="Y30" s="166"/>
    </row>
    <row r="31" spans="1:25" ht="12.95" customHeight="1">
      <c r="A31" s="38"/>
      <c r="B31" s="613"/>
      <c r="C31" s="241" t="s">
        <v>366</v>
      </c>
      <c r="D31" s="13" t="s">
        <v>559</v>
      </c>
      <c r="E31" s="239">
        <v>2.5000000000000001E-3</v>
      </c>
      <c r="F31" s="240">
        <f t="shared" si="3"/>
        <v>2.5999999999999999E-3</v>
      </c>
      <c r="G31" s="240">
        <f t="shared" si="3"/>
        <v>2.6999999999999997E-3</v>
      </c>
      <c r="H31" s="240">
        <f t="shared" si="3"/>
        <v>2.7999999999999995E-3</v>
      </c>
      <c r="I31" s="240">
        <f t="shared" si="3"/>
        <v>2.8999999999999994E-3</v>
      </c>
      <c r="J31" s="240">
        <f t="shared" si="3"/>
        <v>2.9999999999999992E-3</v>
      </c>
      <c r="K31" s="240">
        <f t="shared" si="3"/>
        <v>3.099999999999999E-3</v>
      </c>
      <c r="L31" s="240">
        <f t="shared" si="3"/>
        <v>3.1999999999999989E-3</v>
      </c>
      <c r="M31" s="38"/>
      <c r="N31" s="38"/>
      <c r="O31" s="166"/>
      <c r="P31" s="166"/>
      <c r="Q31" s="236">
        <f t="shared" si="4"/>
        <v>0.45500000000000002</v>
      </c>
      <c r="R31" s="236">
        <f t="shared" si="5"/>
        <v>0.47319999999999995</v>
      </c>
      <c r="S31" s="236">
        <f t="shared" si="6"/>
        <v>0.49409999999999993</v>
      </c>
      <c r="T31" s="236">
        <f t="shared" si="7"/>
        <v>0.50959999999999994</v>
      </c>
      <c r="U31" s="236">
        <f t="shared" si="8"/>
        <v>0.52779999999999994</v>
      </c>
      <c r="V31" s="236">
        <f t="shared" si="9"/>
        <v>0.54599999999999982</v>
      </c>
      <c r="W31" s="236">
        <f t="shared" si="10"/>
        <v>0.5672999999999998</v>
      </c>
      <c r="X31" s="236">
        <f t="shared" si="11"/>
        <v>0.58239999999999981</v>
      </c>
      <c r="Y31" s="166"/>
    </row>
    <row r="32" spans="1:25" ht="12.95" customHeight="1">
      <c r="A32" s="38"/>
      <c r="B32" s="613"/>
      <c r="C32" s="241" t="s">
        <v>367</v>
      </c>
      <c r="D32" s="13" t="s">
        <v>559</v>
      </c>
      <c r="E32" s="239">
        <v>4.8999999999999998E-3</v>
      </c>
      <c r="F32" s="240">
        <f t="shared" si="3"/>
        <v>5.0000000000000001E-3</v>
      </c>
      <c r="G32" s="240">
        <f t="shared" si="3"/>
        <v>5.1000000000000004E-3</v>
      </c>
      <c r="H32" s="240">
        <f t="shared" si="3"/>
        <v>5.2000000000000006E-3</v>
      </c>
      <c r="I32" s="240">
        <f t="shared" si="3"/>
        <v>5.3000000000000009E-3</v>
      </c>
      <c r="J32" s="240">
        <f t="shared" si="3"/>
        <v>5.4000000000000012E-3</v>
      </c>
      <c r="K32" s="240">
        <f t="shared" si="3"/>
        <v>5.5000000000000014E-3</v>
      </c>
      <c r="L32" s="240">
        <f t="shared" si="3"/>
        <v>5.6000000000000017E-3</v>
      </c>
      <c r="M32" s="38"/>
      <c r="N32" s="38"/>
      <c r="O32" s="166"/>
      <c r="P32" s="166"/>
      <c r="Q32" s="236">
        <f t="shared" si="4"/>
        <v>0.89179999999999993</v>
      </c>
      <c r="R32" s="236">
        <f t="shared" si="5"/>
        <v>0.91</v>
      </c>
      <c r="S32" s="236">
        <f t="shared" si="6"/>
        <v>0.93330000000000002</v>
      </c>
      <c r="T32" s="236">
        <f t="shared" si="7"/>
        <v>0.94640000000000013</v>
      </c>
      <c r="U32" s="236">
        <f t="shared" si="8"/>
        <v>0.96460000000000012</v>
      </c>
      <c r="V32" s="236">
        <f t="shared" si="9"/>
        <v>0.98280000000000023</v>
      </c>
      <c r="W32" s="236">
        <f t="shared" si="10"/>
        <v>1.0065000000000002</v>
      </c>
      <c r="X32" s="236">
        <f t="shared" si="11"/>
        <v>1.0192000000000003</v>
      </c>
      <c r="Y32" s="166"/>
    </row>
    <row r="33" spans="1:25" ht="12.95" customHeight="1">
      <c r="A33" s="38"/>
      <c r="B33" s="613"/>
      <c r="C33" s="241" t="s">
        <v>368</v>
      </c>
      <c r="D33" s="13" t="s">
        <v>560</v>
      </c>
      <c r="E33" s="239">
        <v>1.43E-2</v>
      </c>
      <c r="F33" s="240">
        <f t="shared" si="3"/>
        <v>1.44E-2</v>
      </c>
      <c r="G33" s="240">
        <f t="shared" si="3"/>
        <v>1.4499999999999999E-2</v>
      </c>
      <c r="H33" s="240">
        <f t="shared" si="3"/>
        <v>1.4599999999999998E-2</v>
      </c>
      <c r="I33" s="240">
        <f t="shared" si="3"/>
        <v>1.4699999999999998E-2</v>
      </c>
      <c r="J33" s="240">
        <f t="shared" si="3"/>
        <v>1.4799999999999997E-2</v>
      </c>
      <c r="K33" s="240">
        <f t="shared" si="3"/>
        <v>1.4899999999999997E-2</v>
      </c>
      <c r="L33" s="240">
        <f t="shared" si="3"/>
        <v>1.4999999999999996E-2</v>
      </c>
      <c r="M33" s="38"/>
      <c r="N33" s="38"/>
      <c r="O33" s="166"/>
      <c r="P33" s="166"/>
      <c r="Q33" s="236">
        <f t="shared" si="4"/>
        <v>2.6026000000000002</v>
      </c>
      <c r="R33" s="236">
        <f t="shared" si="5"/>
        <v>2.6208</v>
      </c>
      <c r="S33" s="236">
        <f t="shared" si="6"/>
        <v>2.6534999999999997</v>
      </c>
      <c r="T33" s="236">
        <f t="shared" si="7"/>
        <v>2.6571999999999996</v>
      </c>
      <c r="U33" s="236">
        <f t="shared" si="8"/>
        <v>2.6753999999999998</v>
      </c>
      <c r="V33" s="236">
        <f t="shared" si="9"/>
        <v>2.6935999999999996</v>
      </c>
      <c r="W33" s="236">
        <f t="shared" si="10"/>
        <v>2.7266999999999992</v>
      </c>
      <c r="X33" s="236">
        <f t="shared" si="11"/>
        <v>2.7299999999999991</v>
      </c>
      <c r="Y33" s="166"/>
    </row>
    <row r="34" spans="1:25" ht="12.95" customHeight="1">
      <c r="A34" s="38"/>
      <c r="B34" s="613"/>
      <c r="C34" s="241" t="s">
        <v>369</v>
      </c>
      <c r="D34" s="13" t="s">
        <v>560</v>
      </c>
      <c r="E34" s="239">
        <v>1.06E-2</v>
      </c>
      <c r="F34" s="240">
        <f t="shared" si="3"/>
        <v>1.0699999999999999E-2</v>
      </c>
      <c r="G34" s="240">
        <f t="shared" si="3"/>
        <v>1.0799999999999999E-2</v>
      </c>
      <c r="H34" s="240">
        <f t="shared" si="3"/>
        <v>1.0899999999999998E-2</v>
      </c>
      <c r="I34" s="240">
        <f t="shared" si="3"/>
        <v>1.0999999999999998E-2</v>
      </c>
      <c r="J34" s="240">
        <f t="shared" si="3"/>
        <v>1.1099999999999997E-2</v>
      </c>
      <c r="K34" s="240">
        <f t="shared" si="3"/>
        <v>1.1199999999999996E-2</v>
      </c>
      <c r="L34" s="240">
        <f t="shared" si="3"/>
        <v>1.1299999999999996E-2</v>
      </c>
      <c r="M34" s="38"/>
      <c r="N34" s="38"/>
      <c r="O34" s="166"/>
      <c r="P34" s="166"/>
      <c r="Q34" s="236">
        <f t="shared" si="4"/>
        <v>1.9292</v>
      </c>
      <c r="R34" s="236">
        <f t="shared" si="5"/>
        <v>1.9473999999999998</v>
      </c>
      <c r="S34" s="236">
        <f t="shared" si="6"/>
        <v>1.9763999999999997</v>
      </c>
      <c r="T34" s="236">
        <f t="shared" si="7"/>
        <v>1.9837999999999998</v>
      </c>
      <c r="U34" s="236">
        <f t="shared" si="8"/>
        <v>2.0019999999999998</v>
      </c>
      <c r="V34" s="236">
        <f t="shared" si="9"/>
        <v>2.0201999999999996</v>
      </c>
      <c r="W34" s="236">
        <f t="shared" si="10"/>
        <v>2.0495999999999994</v>
      </c>
      <c r="X34" s="236">
        <f t="shared" si="11"/>
        <v>2.0565999999999991</v>
      </c>
      <c r="Y34" s="166"/>
    </row>
    <row r="35" spans="1:25" ht="12.95" customHeight="1">
      <c r="A35" s="38"/>
      <c r="B35" s="613"/>
      <c r="C35" s="241" t="s">
        <v>370</v>
      </c>
      <c r="D35" s="13" t="s">
        <v>560</v>
      </c>
      <c r="E35" s="239">
        <v>1.55E-2</v>
      </c>
      <c r="F35" s="240">
        <f t="shared" si="3"/>
        <v>1.5599999999999999E-2</v>
      </c>
      <c r="G35" s="240">
        <f t="shared" si="3"/>
        <v>1.5699999999999999E-2</v>
      </c>
      <c r="H35" s="240">
        <f t="shared" si="3"/>
        <v>1.5799999999999998E-2</v>
      </c>
      <c r="I35" s="240">
        <f t="shared" si="3"/>
        <v>1.5899999999999997E-2</v>
      </c>
      <c r="J35" s="240">
        <f t="shared" si="3"/>
        <v>1.5999999999999997E-2</v>
      </c>
      <c r="K35" s="240">
        <f t="shared" si="3"/>
        <v>1.6099999999999996E-2</v>
      </c>
      <c r="L35" s="240">
        <f t="shared" si="3"/>
        <v>1.6199999999999996E-2</v>
      </c>
      <c r="M35" s="38"/>
      <c r="N35" s="38"/>
      <c r="O35" s="166"/>
      <c r="P35" s="166"/>
      <c r="Q35" s="236">
        <f t="shared" si="4"/>
        <v>2.8210000000000002</v>
      </c>
      <c r="R35" s="236">
        <f t="shared" si="5"/>
        <v>2.8391999999999999</v>
      </c>
      <c r="S35" s="236">
        <f t="shared" si="6"/>
        <v>2.8730999999999995</v>
      </c>
      <c r="T35" s="236">
        <f t="shared" si="7"/>
        <v>2.8755999999999995</v>
      </c>
      <c r="U35" s="236">
        <f t="shared" si="8"/>
        <v>2.8937999999999997</v>
      </c>
      <c r="V35" s="236">
        <f t="shared" si="9"/>
        <v>2.9119999999999995</v>
      </c>
      <c r="W35" s="236">
        <f t="shared" si="10"/>
        <v>2.9462999999999995</v>
      </c>
      <c r="X35" s="236">
        <f t="shared" si="11"/>
        <v>2.948399999999999</v>
      </c>
      <c r="Y35" s="166"/>
    </row>
    <row r="36" spans="1:25" ht="12.95" customHeight="1">
      <c r="A36" s="38"/>
      <c r="B36" s="613"/>
      <c r="C36" s="241" t="s">
        <v>371</v>
      </c>
      <c r="D36" s="13" t="s">
        <v>560</v>
      </c>
      <c r="E36" s="239">
        <v>9.4999999999999998E-3</v>
      </c>
      <c r="F36" s="240">
        <f t="shared" si="3"/>
        <v>9.5999999999999992E-3</v>
      </c>
      <c r="G36" s="240">
        <f t="shared" si="3"/>
        <v>9.6999999999999986E-3</v>
      </c>
      <c r="H36" s="240">
        <f t="shared" si="3"/>
        <v>9.7999999999999979E-3</v>
      </c>
      <c r="I36" s="240">
        <f t="shared" si="3"/>
        <v>9.8999999999999973E-3</v>
      </c>
      <c r="J36" s="240">
        <f t="shared" si="3"/>
        <v>9.9999999999999967E-3</v>
      </c>
      <c r="K36" s="240">
        <f t="shared" si="3"/>
        <v>1.0099999999999996E-2</v>
      </c>
      <c r="L36" s="240">
        <f t="shared" si="3"/>
        <v>1.0199999999999996E-2</v>
      </c>
      <c r="M36" s="38"/>
      <c r="N36" s="38"/>
      <c r="O36" s="166"/>
      <c r="P36" s="166"/>
      <c r="Q36" s="236">
        <f t="shared" si="4"/>
        <v>1.7289999999999999</v>
      </c>
      <c r="R36" s="236">
        <f t="shared" si="5"/>
        <v>1.7471999999999999</v>
      </c>
      <c r="S36" s="236">
        <f t="shared" si="6"/>
        <v>1.7750999999999997</v>
      </c>
      <c r="T36" s="236">
        <f t="shared" si="7"/>
        <v>1.7835999999999996</v>
      </c>
      <c r="U36" s="236">
        <f t="shared" si="8"/>
        <v>1.8017999999999996</v>
      </c>
      <c r="V36" s="236">
        <f t="shared" si="9"/>
        <v>1.8199999999999994</v>
      </c>
      <c r="W36" s="236">
        <f t="shared" si="10"/>
        <v>1.8482999999999994</v>
      </c>
      <c r="X36" s="236">
        <f t="shared" si="11"/>
        <v>1.8563999999999992</v>
      </c>
      <c r="Y36" s="166"/>
    </row>
    <row r="37" spans="1:25" ht="12.95" customHeight="1">
      <c r="A37" s="38"/>
      <c r="B37" s="613"/>
      <c r="C37" s="241" t="s">
        <v>372</v>
      </c>
      <c r="D37" s="13" t="s">
        <v>561</v>
      </c>
      <c r="E37" s="239">
        <v>8.0999999999999996E-3</v>
      </c>
      <c r="F37" s="240">
        <f t="shared" si="3"/>
        <v>8.199999999999999E-3</v>
      </c>
      <c r="G37" s="240">
        <f t="shared" si="3"/>
        <v>8.2999999999999984E-3</v>
      </c>
      <c r="H37" s="240">
        <f t="shared" si="3"/>
        <v>8.3999999999999977E-3</v>
      </c>
      <c r="I37" s="240">
        <f t="shared" si="3"/>
        <v>8.4999999999999971E-3</v>
      </c>
      <c r="J37" s="240">
        <f t="shared" si="3"/>
        <v>8.5999999999999965E-3</v>
      </c>
      <c r="K37" s="240">
        <f t="shared" si="3"/>
        <v>8.6999999999999959E-3</v>
      </c>
      <c r="L37" s="240">
        <f t="shared" si="3"/>
        <v>8.7999999999999953E-3</v>
      </c>
      <c r="M37" s="38"/>
      <c r="N37" s="38"/>
      <c r="O37" s="166"/>
      <c r="P37" s="166"/>
      <c r="Q37" s="236">
        <f t="shared" si="4"/>
        <v>1.4742</v>
      </c>
      <c r="R37" s="236">
        <f t="shared" si="5"/>
        <v>1.4923999999999997</v>
      </c>
      <c r="S37" s="236">
        <f t="shared" si="6"/>
        <v>1.5188999999999997</v>
      </c>
      <c r="T37" s="236">
        <f t="shared" si="7"/>
        <v>1.5287999999999995</v>
      </c>
      <c r="U37" s="236">
        <f t="shared" si="8"/>
        <v>1.5469999999999995</v>
      </c>
      <c r="V37" s="236">
        <f t="shared" si="9"/>
        <v>1.5651999999999995</v>
      </c>
      <c r="W37" s="236">
        <f t="shared" si="10"/>
        <v>1.5920999999999992</v>
      </c>
      <c r="X37" s="236">
        <f t="shared" si="11"/>
        <v>1.6015999999999992</v>
      </c>
      <c r="Y37" s="166"/>
    </row>
    <row r="38" spans="1:25" ht="12.95" customHeight="1">
      <c r="A38" s="38"/>
      <c r="B38" s="613"/>
      <c r="C38" s="241" t="s">
        <v>373</v>
      </c>
      <c r="D38" s="13" t="s">
        <v>561</v>
      </c>
      <c r="E38" s="239">
        <v>9.2999999999999992E-3</v>
      </c>
      <c r="F38" s="240">
        <f t="shared" si="3"/>
        <v>9.3999999999999986E-3</v>
      </c>
      <c r="G38" s="240">
        <f t="shared" si="3"/>
        <v>9.499999999999998E-3</v>
      </c>
      <c r="H38" s="240">
        <f t="shared" si="3"/>
        <v>9.5999999999999974E-3</v>
      </c>
      <c r="I38" s="240">
        <f t="shared" si="3"/>
        <v>9.6999999999999968E-3</v>
      </c>
      <c r="J38" s="240">
        <f t="shared" si="3"/>
        <v>9.7999999999999962E-3</v>
      </c>
      <c r="K38" s="240">
        <f t="shared" si="3"/>
        <v>9.8999999999999956E-3</v>
      </c>
      <c r="L38" s="240">
        <f t="shared" si="3"/>
        <v>9.999999999999995E-3</v>
      </c>
      <c r="M38" s="38"/>
      <c r="N38" s="38"/>
      <c r="O38" s="166"/>
      <c r="P38" s="166"/>
      <c r="Q38" s="236">
        <f t="shared" si="4"/>
        <v>1.6925999999999999</v>
      </c>
      <c r="R38" s="236">
        <f t="shared" si="5"/>
        <v>1.7107999999999997</v>
      </c>
      <c r="S38" s="236">
        <f t="shared" si="6"/>
        <v>1.7384999999999997</v>
      </c>
      <c r="T38" s="236">
        <f t="shared" si="7"/>
        <v>1.7471999999999994</v>
      </c>
      <c r="U38" s="236">
        <f t="shared" si="8"/>
        <v>1.7653999999999994</v>
      </c>
      <c r="V38" s="236">
        <f t="shared" si="9"/>
        <v>1.7835999999999994</v>
      </c>
      <c r="W38" s="236">
        <f t="shared" si="10"/>
        <v>1.8116999999999992</v>
      </c>
      <c r="X38" s="236">
        <f t="shared" si="11"/>
        <v>1.8199999999999992</v>
      </c>
      <c r="Y38" s="166"/>
    </row>
    <row r="39" spans="1:25" ht="12.95" customHeight="1">
      <c r="A39" s="38"/>
      <c r="B39" s="612" t="s">
        <v>477</v>
      </c>
      <c r="C39" s="241" t="s">
        <v>374</v>
      </c>
      <c r="D39" s="131" t="s">
        <v>562</v>
      </c>
      <c r="E39" s="240">
        <v>3.0000000000000001E-3</v>
      </c>
      <c r="F39" s="240">
        <v>3.0000000000000001E-3</v>
      </c>
      <c r="G39" s="240">
        <v>3.0000000000000001E-3</v>
      </c>
      <c r="H39" s="240">
        <v>3.0000000000000001E-3</v>
      </c>
      <c r="I39" s="240">
        <v>3.0000000000000001E-3</v>
      </c>
      <c r="J39" s="240">
        <v>3.0000000000000001E-3</v>
      </c>
      <c r="K39" s="240">
        <v>3.0000000000000001E-3</v>
      </c>
      <c r="L39" s="240">
        <v>3.0000000000000001E-3</v>
      </c>
      <c r="M39" s="38"/>
      <c r="N39" s="38"/>
      <c r="O39" s="166"/>
      <c r="P39" s="166"/>
      <c r="Q39" s="236">
        <f t="shared" si="4"/>
        <v>0.54600000000000004</v>
      </c>
      <c r="R39" s="236">
        <f t="shared" si="5"/>
        <v>0.54600000000000004</v>
      </c>
      <c r="S39" s="236">
        <f t="shared" si="6"/>
        <v>0.54900000000000004</v>
      </c>
      <c r="T39" s="236">
        <f t="shared" si="7"/>
        <v>0.54600000000000004</v>
      </c>
      <c r="U39" s="236">
        <f t="shared" si="8"/>
        <v>0.54600000000000004</v>
      </c>
      <c r="V39" s="236">
        <f t="shared" si="9"/>
        <v>0.54600000000000004</v>
      </c>
      <c r="W39" s="236">
        <f t="shared" si="10"/>
        <v>0.54900000000000004</v>
      </c>
      <c r="X39" s="236">
        <f t="shared" si="11"/>
        <v>0.54600000000000004</v>
      </c>
      <c r="Y39" s="166"/>
    </row>
    <row r="40" spans="1:25" ht="12.95" customHeight="1">
      <c r="A40" s="176"/>
      <c r="B40" s="613"/>
      <c r="C40" s="241" t="s">
        <v>375</v>
      </c>
      <c r="D40" s="131" t="s">
        <v>563</v>
      </c>
      <c r="E40" s="240">
        <v>3.0000000000000001E-3</v>
      </c>
      <c r="F40" s="240">
        <v>3.0000000000000001E-3</v>
      </c>
      <c r="G40" s="240">
        <v>3.0000000000000001E-3</v>
      </c>
      <c r="H40" s="240">
        <v>3.0000000000000001E-3</v>
      </c>
      <c r="I40" s="240">
        <v>3.0000000000000001E-3</v>
      </c>
      <c r="J40" s="240">
        <v>3.0000000000000001E-3</v>
      </c>
      <c r="K40" s="240">
        <v>3.0000000000000001E-3</v>
      </c>
      <c r="L40" s="240">
        <v>3.0000000000000001E-3</v>
      </c>
      <c r="M40" s="38"/>
      <c r="N40" s="38"/>
      <c r="O40" s="166"/>
      <c r="P40" s="166"/>
      <c r="Q40" s="236">
        <f t="shared" si="4"/>
        <v>0.54600000000000004</v>
      </c>
      <c r="R40" s="236">
        <f t="shared" si="5"/>
        <v>0.54600000000000004</v>
      </c>
      <c r="S40" s="236">
        <f t="shared" si="6"/>
        <v>0.54900000000000004</v>
      </c>
      <c r="T40" s="236">
        <f t="shared" si="7"/>
        <v>0.54600000000000004</v>
      </c>
      <c r="U40" s="236">
        <f t="shared" si="8"/>
        <v>0.54600000000000004</v>
      </c>
      <c r="V40" s="236">
        <f t="shared" si="9"/>
        <v>0.54600000000000004</v>
      </c>
      <c r="W40" s="236">
        <f t="shared" si="10"/>
        <v>0.54900000000000004</v>
      </c>
      <c r="X40" s="236">
        <f t="shared" si="11"/>
        <v>0.54600000000000004</v>
      </c>
      <c r="Y40" s="166"/>
    </row>
    <row r="41" spans="1:25" ht="12.95" customHeight="1">
      <c r="A41" s="176"/>
      <c r="B41" s="613"/>
      <c r="C41" s="241" t="s">
        <v>376</v>
      </c>
      <c r="D41" s="131" t="s">
        <v>563</v>
      </c>
      <c r="E41" s="240">
        <v>3.0000000000000001E-3</v>
      </c>
      <c r="F41" s="240">
        <v>3.0000000000000001E-3</v>
      </c>
      <c r="G41" s="240">
        <v>3.0000000000000001E-3</v>
      </c>
      <c r="H41" s="240">
        <v>3.0000000000000001E-3</v>
      </c>
      <c r="I41" s="240">
        <v>3.0000000000000001E-3</v>
      </c>
      <c r="J41" s="240">
        <v>3.0000000000000001E-3</v>
      </c>
      <c r="K41" s="240">
        <v>3.0000000000000001E-3</v>
      </c>
      <c r="L41" s="240">
        <v>3.0000000000000001E-3</v>
      </c>
      <c r="M41" s="38"/>
      <c r="N41" s="38"/>
      <c r="O41" s="166"/>
      <c r="P41" s="166"/>
      <c r="Q41" s="236">
        <f t="shared" si="4"/>
        <v>0.54600000000000004</v>
      </c>
      <c r="R41" s="236">
        <f t="shared" si="5"/>
        <v>0.54600000000000004</v>
      </c>
      <c r="S41" s="236">
        <f t="shared" si="6"/>
        <v>0.54900000000000004</v>
      </c>
      <c r="T41" s="236">
        <f t="shared" si="7"/>
        <v>0.54600000000000004</v>
      </c>
      <c r="U41" s="236">
        <f t="shared" si="8"/>
        <v>0.54600000000000004</v>
      </c>
      <c r="V41" s="236">
        <f t="shared" si="9"/>
        <v>0.54600000000000004</v>
      </c>
      <c r="W41" s="236">
        <f t="shared" si="10"/>
        <v>0.54900000000000004</v>
      </c>
      <c r="X41" s="236">
        <f t="shared" si="11"/>
        <v>0.54600000000000004</v>
      </c>
      <c r="Y41" s="166"/>
    </row>
    <row r="42" spans="1:25" ht="12.95" customHeight="1">
      <c r="A42" s="38"/>
      <c r="B42" s="613"/>
      <c r="C42" s="241" t="s">
        <v>377</v>
      </c>
      <c r="D42" s="131" t="s">
        <v>564</v>
      </c>
      <c r="E42" s="240">
        <v>3.0000000000000001E-3</v>
      </c>
      <c r="F42" s="240">
        <v>3.0000000000000001E-3</v>
      </c>
      <c r="G42" s="240">
        <v>3.0000000000000001E-3</v>
      </c>
      <c r="H42" s="240">
        <v>3.0000000000000001E-3</v>
      </c>
      <c r="I42" s="240">
        <v>3.0000000000000001E-3</v>
      </c>
      <c r="J42" s="240">
        <v>3.0000000000000001E-3</v>
      </c>
      <c r="K42" s="240">
        <v>3.0000000000000001E-3</v>
      </c>
      <c r="L42" s="240">
        <v>3.0000000000000001E-3</v>
      </c>
      <c r="M42" s="38"/>
      <c r="N42" s="38"/>
      <c r="O42" s="166"/>
      <c r="P42" s="166"/>
      <c r="Q42" s="236">
        <f t="shared" si="4"/>
        <v>0.54600000000000004</v>
      </c>
      <c r="R42" s="236">
        <f t="shared" si="5"/>
        <v>0.54600000000000004</v>
      </c>
      <c r="S42" s="236">
        <f t="shared" si="6"/>
        <v>0.54900000000000004</v>
      </c>
      <c r="T42" s="236">
        <f t="shared" si="7"/>
        <v>0.54600000000000004</v>
      </c>
      <c r="U42" s="236">
        <f t="shared" si="8"/>
        <v>0.54600000000000004</v>
      </c>
      <c r="V42" s="236">
        <f t="shared" si="9"/>
        <v>0.54600000000000004</v>
      </c>
      <c r="W42" s="236">
        <f t="shared" si="10"/>
        <v>0.54900000000000004</v>
      </c>
      <c r="X42" s="236">
        <f t="shared" si="11"/>
        <v>0.54600000000000004</v>
      </c>
      <c r="Y42" s="166"/>
    </row>
    <row r="43" spans="1:25" ht="12.95" customHeight="1">
      <c r="A43" s="38"/>
      <c r="B43" s="613"/>
      <c r="C43" s="241" t="s">
        <v>378</v>
      </c>
      <c r="D43" s="131" t="s">
        <v>564</v>
      </c>
      <c r="E43" s="240">
        <v>3.0000000000000001E-3</v>
      </c>
      <c r="F43" s="240">
        <v>3.0000000000000001E-3</v>
      </c>
      <c r="G43" s="240">
        <v>3.0000000000000001E-3</v>
      </c>
      <c r="H43" s="240">
        <v>3.0000000000000001E-3</v>
      </c>
      <c r="I43" s="240">
        <v>3.0000000000000001E-3</v>
      </c>
      <c r="J43" s="240">
        <v>3.0000000000000001E-3</v>
      </c>
      <c r="K43" s="240">
        <v>3.0000000000000001E-3</v>
      </c>
      <c r="L43" s="240">
        <v>3.0000000000000001E-3</v>
      </c>
      <c r="M43" s="38"/>
      <c r="N43" s="38"/>
      <c r="O43" s="166"/>
      <c r="P43" s="166"/>
      <c r="Q43" s="236">
        <f t="shared" si="4"/>
        <v>0.54600000000000004</v>
      </c>
      <c r="R43" s="236">
        <f t="shared" si="5"/>
        <v>0.54600000000000004</v>
      </c>
      <c r="S43" s="236">
        <f t="shared" si="6"/>
        <v>0.54900000000000004</v>
      </c>
      <c r="T43" s="236">
        <f t="shared" si="7"/>
        <v>0.54600000000000004</v>
      </c>
      <c r="U43" s="236">
        <f t="shared" si="8"/>
        <v>0.54600000000000004</v>
      </c>
      <c r="V43" s="236">
        <f t="shared" si="9"/>
        <v>0.54600000000000004</v>
      </c>
      <c r="W43" s="236">
        <f t="shared" si="10"/>
        <v>0.54900000000000004</v>
      </c>
      <c r="X43" s="236">
        <f t="shared" si="11"/>
        <v>0.54600000000000004</v>
      </c>
      <c r="Y43" s="166"/>
    </row>
    <row r="44" spans="1:25" ht="12.95" customHeight="1">
      <c r="A44" s="38"/>
      <c r="B44" s="602" t="s">
        <v>478</v>
      </c>
      <c r="C44" s="241" t="s">
        <v>379</v>
      </c>
      <c r="D44" s="131" t="s">
        <v>566</v>
      </c>
      <c r="E44" s="240">
        <v>3.0000000000000001E-3</v>
      </c>
      <c r="F44" s="240">
        <v>3.0000000000000001E-3</v>
      </c>
      <c r="G44" s="240">
        <v>3.0000000000000001E-3</v>
      </c>
      <c r="H44" s="240">
        <v>3.0000000000000001E-3</v>
      </c>
      <c r="I44" s="240">
        <v>3.0000000000000001E-3</v>
      </c>
      <c r="J44" s="240">
        <v>3.0000000000000001E-3</v>
      </c>
      <c r="K44" s="240">
        <v>3.0000000000000001E-3</v>
      </c>
      <c r="L44" s="240">
        <v>3.0000000000000001E-3</v>
      </c>
      <c r="M44" s="38"/>
      <c r="N44" s="38"/>
      <c r="O44" s="166"/>
      <c r="P44" s="166"/>
      <c r="Q44" s="236">
        <f t="shared" si="4"/>
        <v>0.54600000000000004</v>
      </c>
      <c r="R44" s="236">
        <f t="shared" si="5"/>
        <v>0.54600000000000004</v>
      </c>
      <c r="S44" s="236">
        <f t="shared" si="6"/>
        <v>0.54900000000000004</v>
      </c>
      <c r="T44" s="236">
        <f t="shared" si="7"/>
        <v>0.54600000000000004</v>
      </c>
      <c r="U44" s="236">
        <f t="shared" si="8"/>
        <v>0.54600000000000004</v>
      </c>
      <c r="V44" s="236">
        <f t="shared" si="9"/>
        <v>0.54600000000000004</v>
      </c>
      <c r="W44" s="236">
        <f t="shared" si="10"/>
        <v>0.54900000000000004</v>
      </c>
      <c r="X44" s="236">
        <f t="shared" si="11"/>
        <v>0.54600000000000004</v>
      </c>
      <c r="Y44" s="166"/>
    </row>
    <row r="45" spans="1:25" ht="12.95" customHeight="1">
      <c r="A45" s="38"/>
      <c r="B45" s="602"/>
      <c r="C45" s="241" t="s">
        <v>380</v>
      </c>
      <c r="D45" s="131" t="s">
        <v>566</v>
      </c>
      <c r="E45" s="240">
        <v>3.0000000000000001E-3</v>
      </c>
      <c r="F45" s="240">
        <v>3.0000000000000001E-3</v>
      </c>
      <c r="G45" s="240">
        <v>3.0000000000000001E-3</v>
      </c>
      <c r="H45" s="240">
        <v>3.0000000000000001E-3</v>
      </c>
      <c r="I45" s="240">
        <v>3.0000000000000001E-3</v>
      </c>
      <c r="J45" s="240">
        <v>3.0000000000000001E-3</v>
      </c>
      <c r="K45" s="240">
        <v>3.0000000000000001E-3</v>
      </c>
      <c r="L45" s="240">
        <v>3.0000000000000001E-3</v>
      </c>
      <c r="M45" s="38"/>
      <c r="N45" s="38"/>
      <c r="O45" s="166"/>
      <c r="P45" s="166"/>
      <c r="Q45" s="236">
        <f t="shared" si="4"/>
        <v>0.54600000000000004</v>
      </c>
      <c r="R45" s="236">
        <f t="shared" si="5"/>
        <v>0.54600000000000004</v>
      </c>
      <c r="S45" s="236">
        <f t="shared" si="6"/>
        <v>0.54900000000000004</v>
      </c>
      <c r="T45" s="236">
        <f t="shared" si="7"/>
        <v>0.54600000000000004</v>
      </c>
      <c r="U45" s="236">
        <f t="shared" si="8"/>
        <v>0.54600000000000004</v>
      </c>
      <c r="V45" s="236">
        <f t="shared" si="9"/>
        <v>0.54600000000000004</v>
      </c>
      <c r="W45" s="236">
        <f t="shared" si="10"/>
        <v>0.54900000000000004</v>
      </c>
      <c r="X45" s="236">
        <f t="shared" si="11"/>
        <v>0.54600000000000004</v>
      </c>
      <c r="Y45" s="166"/>
    </row>
    <row r="46" spans="1:25" ht="12.95" customHeight="1">
      <c r="A46" s="38"/>
      <c r="B46" s="602"/>
      <c r="C46" s="241" t="s">
        <v>381</v>
      </c>
      <c r="D46" s="131" t="s">
        <v>566</v>
      </c>
      <c r="E46" s="240">
        <v>3.0000000000000001E-3</v>
      </c>
      <c r="F46" s="240">
        <v>3.0000000000000001E-3</v>
      </c>
      <c r="G46" s="240">
        <v>3.0000000000000001E-3</v>
      </c>
      <c r="H46" s="240">
        <v>3.0000000000000001E-3</v>
      </c>
      <c r="I46" s="240">
        <v>3.0000000000000001E-3</v>
      </c>
      <c r="J46" s="240">
        <v>3.0000000000000001E-3</v>
      </c>
      <c r="K46" s="240">
        <v>3.0000000000000001E-3</v>
      </c>
      <c r="L46" s="240">
        <v>3.0000000000000001E-3</v>
      </c>
      <c r="M46" s="38"/>
      <c r="N46" s="38"/>
      <c r="O46" s="166"/>
      <c r="P46" s="166"/>
      <c r="Q46" s="236">
        <f t="shared" si="4"/>
        <v>0.54600000000000004</v>
      </c>
      <c r="R46" s="236">
        <f t="shared" si="5"/>
        <v>0.54600000000000004</v>
      </c>
      <c r="S46" s="236">
        <f t="shared" si="6"/>
        <v>0.54900000000000004</v>
      </c>
      <c r="T46" s="236">
        <f t="shared" si="7"/>
        <v>0.54600000000000004</v>
      </c>
      <c r="U46" s="236">
        <f t="shared" si="8"/>
        <v>0.54600000000000004</v>
      </c>
      <c r="V46" s="236">
        <f t="shared" si="9"/>
        <v>0.54600000000000004</v>
      </c>
      <c r="W46" s="236">
        <f t="shared" si="10"/>
        <v>0.54900000000000004</v>
      </c>
      <c r="X46" s="236">
        <f t="shared" si="11"/>
        <v>0.54600000000000004</v>
      </c>
      <c r="Y46" s="166"/>
    </row>
    <row r="47" spans="1:25" ht="12.95" customHeight="1">
      <c r="A47" s="38"/>
      <c r="B47" s="602"/>
      <c r="C47" s="241" t="s">
        <v>382</v>
      </c>
      <c r="D47" s="131" t="s">
        <v>567</v>
      </c>
      <c r="E47" s="240">
        <v>3.0000000000000001E-3</v>
      </c>
      <c r="F47" s="240">
        <v>3.0000000000000001E-3</v>
      </c>
      <c r="G47" s="240">
        <v>3.0000000000000001E-3</v>
      </c>
      <c r="H47" s="240">
        <v>3.0000000000000001E-3</v>
      </c>
      <c r="I47" s="240">
        <v>3.0000000000000001E-3</v>
      </c>
      <c r="J47" s="240">
        <v>3.0000000000000001E-3</v>
      </c>
      <c r="K47" s="240">
        <v>3.0000000000000001E-3</v>
      </c>
      <c r="L47" s="240">
        <v>3.0000000000000001E-3</v>
      </c>
      <c r="M47" s="38"/>
      <c r="N47" s="38"/>
      <c r="O47" s="166"/>
      <c r="P47" s="166"/>
      <c r="Q47" s="236">
        <f t="shared" si="4"/>
        <v>0.54600000000000004</v>
      </c>
      <c r="R47" s="236">
        <f t="shared" si="5"/>
        <v>0.54600000000000004</v>
      </c>
      <c r="S47" s="236">
        <f t="shared" si="6"/>
        <v>0.54900000000000004</v>
      </c>
      <c r="T47" s="236">
        <f t="shared" si="7"/>
        <v>0.54600000000000004</v>
      </c>
      <c r="U47" s="236">
        <f t="shared" si="8"/>
        <v>0.54600000000000004</v>
      </c>
      <c r="V47" s="236">
        <f t="shared" si="9"/>
        <v>0.54600000000000004</v>
      </c>
      <c r="W47" s="236">
        <f t="shared" si="10"/>
        <v>0.54900000000000004</v>
      </c>
      <c r="X47" s="236">
        <f t="shared" si="11"/>
        <v>0.54600000000000004</v>
      </c>
      <c r="Y47" s="166"/>
    </row>
    <row r="48" spans="1:25" ht="12.95" customHeight="1">
      <c r="A48" s="38"/>
      <c r="B48" s="602"/>
      <c r="C48" s="241" t="s">
        <v>383</v>
      </c>
      <c r="D48" s="131" t="s">
        <v>567</v>
      </c>
      <c r="E48" s="240">
        <v>3.0000000000000001E-3</v>
      </c>
      <c r="F48" s="240">
        <v>3.0000000000000001E-3</v>
      </c>
      <c r="G48" s="240">
        <v>3.0000000000000001E-3</v>
      </c>
      <c r="H48" s="240">
        <v>3.0000000000000001E-3</v>
      </c>
      <c r="I48" s="240">
        <v>3.0000000000000001E-3</v>
      </c>
      <c r="J48" s="240">
        <v>3.0000000000000001E-3</v>
      </c>
      <c r="K48" s="240">
        <v>3.0000000000000001E-3</v>
      </c>
      <c r="L48" s="240">
        <v>3.0000000000000001E-3</v>
      </c>
      <c r="M48" s="38"/>
      <c r="N48" s="38"/>
      <c r="O48" s="166"/>
      <c r="P48" s="166"/>
      <c r="Q48" s="236">
        <f t="shared" si="4"/>
        <v>0.54600000000000004</v>
      </c>
      <c r="R48" s="236">
        <f t="shared" si="5"/>
        <v>0.54600000000000004</v>
      </c>
      <c r="S48" s="236">
        <f t="shared" si="6"/>
        <v>0.54900000000000004</v>
      </c>
      <c r="T48" s="236">
        <f t="shared" si="7"/>
        <v>0.54600000000000004</v>
      </c>
      <c r="U48" s="236">
        <f t="shared" si="8"/>
        <v>0.54600000000000004</v>
      </c>
      <c r="V48" s="236">
        <f t="shared" si="9"/>
        <v>0.54600000000000004</v>
      </c>
      <c r="W48" s="236">
        <f t="shared" si="10"/>
        <v>0.54900000000000004</v>
      </c>
      <c r="X48" s="236">
        <f t="shared" si="11"/>
        <v>0.54600000000000004</v>
      </c>
      <c r="Y48" s="166"/>
    </row>
    <row r="49" spans="1:25" ht="12.95" customHeight="1">
      <c r="A49" s="38"/>
      <c r="B49" s="602"/>
      <c r="C49" s="241" t="s">
        <v>384</v>
      </c>
      <c r="D49" s="131" t="s">
        <v>567</v>
      </c>
      <c r="E49" s="240">
        <v>3.0000000000000001E-3</v>
      </c>
      <c r="F49" s="240">
        <v>3.0000000000000001E-3</v>
      </c>
      <c r="G49" s="240">
        <v>3.0000000000000001E-3</v>
      </c>
      <c r="H49" s="240">
        <v>3.0000000000000001E-3</v>
      </c>
      <c r="I49" s="240">
        <v>3.0000000000000001E-3</v>
      </c>
      <c r="J49" s="240">
        <v>3.0000000000000001E-3</v>
      </c>
      <c r="K49" s="240">
        <v>3.0000000000000001E-3</v>
      </c>
      <c r="L49" s="240">
        <v>3.0000000000000001E-3</v>
      </c>
      <c r="M49" s="38"/>
      <c r="N49" s="38"/>
      <c r="O49" s="166"/>
      <c r="P49" s="166"/>
      <c r="Q49" s="236">
        <f t="shared" si="4"/>
        <v>0.54600000000000004</v>
      </c>
      <c r="R49" s="236">
        <f t="shared" si="5"/>
        <v>0.54600000000000004</v>
      </c>
      <c r="S49" s="236">
        <f t="shared" si="6"/>
        <v>0.54900000000000004</v>
      </c>
      <c r="T49" s="236">
        <f t="shared" si="7"/>
        <v>0.54600000000000004</v>
      </c>
      <c r="U49" s="236">
        <f t="shared" si="8"/>
        <v>0.54600000000000004</v>
      </c>
      <c r="V49" s="236">
        <f t="shared" si="9"/>
        <v>0.54600000000000004</v>
      </c>
      <c r="W49" s="236">
        <f t="shared" si="10"/>
        <v>0.54900000000000004</v>
      </c>
      <c r="X49" s="236">
        <f t="shared" si="11"/>
        <v>0.54600000000000004</v>
      </c>
      <c r="Y49" s="166"/>
    </row>
    <row r="50" spans="1:25" ht="12.95" customHeight="1">
      <c r="A50" s="38"/>
      <c r="B50" s="602"/>
      <c r="C50" s="241" t="s">
        <v>385</v>
      </c>
      <c r="D50" s="131" t="s">
        <v>567</v>
      </c>
      <c r="E50" s="240">
        <v>3.0000000000000001E-3</v>
      </c>
      <c r="F50" s="240">
        <v>3.0000000000000001E-3</v>
      </c>
      <c r="G50" s="240">
        <v>3.0000000000000001E-3</v>
      </c>
      <c r="H50" s="240">
        <v>3.0000000000000001E-3</v>
      </c>
      <c r="I50" s="240">
        <v>3.0000000000000001E-3</v>
      </c>
      <c r="J50" s="240">
        <v>3.0000000000000001E-3</v>
      </c>
      <c r="K50" s="240">
        <v>3.0000000000000001E-3</v>
      </c>
      <c r="L50" s="240">
        <v>3.0000000000000001E-3</v>
      </c>
      <c r="M50" s="38"/>
      <c r="N50" s="38"/>
      <c r="O50" s="166"/>
      <c r="P50" s="166"/>
      <c r="Q50" s="236">
        <f t="shared" si="4"/>
        <v>0.54600000000000004</v>
      </c>
      <c r="R50" s="236">
        <f t="shared" si="5"/>
        <v>0.54600000000000004</v>
      </c>
      <c r="S50" s="236">
        <f t="shared" si="6"/>
        <v>0.54900000000000004</v>
      </c>
      <c r="T50" s="236">
        <f t="shared" si="7"/>
        <v>0.54600000000000004</v>
      </c>
      <c r="U50" s="236">
        <f t="shared" si="8"/>
        <v>0.54600000000000004</v>
      </c>
      <c r="V50" s="236">
        <f t="shared" si="9"/>
        <v>0.54600000000000004</v>
      </c>
      <c r="W50" s="236">
        <f t="shared" si="10"/>
        <v>0.54900000000000004</v>
      </c>
      <c r="X50" s="236">
        <f t="shared" si="11"/>
        <v>0.54600000000000004</v>
      </c>
      <c r="Y50" s="166"/>
    </row>
    <row r="51" spans="1:25" ht="12.95" customHeight="1">
      <c r="A51" s="38"/>
      <c r="B51" s="602"/>
      <c r="C51" s="241" t="s">
        <v>386</v>
      </c>
      <c r="D51" s="131" t="s">
        <v>567</v>
      </c>
      <c r="E51" s="240">
        <v>3.0000000000000001E-3</v>
      </c>
      <c r="F51" s="240">
        <v>3.0000000000000001E-3</v>
      </c>
      <c r="G51" s="240">
        <v>3.0000000000000001E-3</v>
      </c>
      <c r="H51" s="240">
        <v>3.0000000000000001E-3</v>
      </c>
      <c r="I51" s="240">
        <v>3.0000000000000001E-3</v>
      </c>
      <c r="J51" s="240">
        <v>3.0000000000000001E-3</v>
      </c>
      <c r="K51" s="240">
        <v>3.0000000000000001E-3</v>
      </c>
      <c r="L51" s="240">
        <v>3.0000000000000001E-3</v>
      </c>
      <c r="M51" s="38"/>
      <c r="N51" s="38"/>
      <c r="O51" s="166"/>
      <c r="P51" s="166"/>
      <c r="Q51" s="236">
        <f t="shared" si="4"/>
        <v>0.54600000000000004</v>
      </c>
      <c r="R51" s="236">
        <f t="shared" si="5"/>
        <v>0.54600000000000004</v>
      </c>
      <c r="S51" s="236">
        <f t="shared" si="6"/>
        <v>0.54900000000000004</v>
      </c>
      <c r="T51" s="236">
        <f t="shared" si="7"/>
        <v>0.54600000000000004</v>
      </c>
      <c r="U51" s="236">
        <f t="shared" si="8"/>
        <v>0.54600000000000004</v>
      </c>
      <c r="V51" s="236">
        <f t="shared" si="9"/>
        <v>0.54600000000000004</v>
      </c>
      <c r="W51" s="236">
        <f t="shared" si="10"/>
        <v>0.54900000000000004</v>
      </c>
      <c r="X51" s="236">
        <f t="shared" si="11"/>
        <v>0.54600000000000004</v>
      </c>
      <c r="Y51" s="166"/>
    </row>
    <row r="52" spans="1:25" ht="12.95" customHeight="1">
      <c r="A52" s="38"/>
      <c r="B52" s="602"/>
      <c r="C52" s="241" t="s">
        <v>387</v>
      </c>
      <c r="D52" s="131" t="s">
        <v>567</v>
      </c>
      <c r="E52" s="240">
        <v>3.0000000000000001E-3</v>
      </c>
      <c r="F52" s="240">
        <v>3.0000000000000001E-3</v>
      </c>
      <c r="G52" s="240">
        <v>3.0000000000000001E-3</v>
      </c>
      <c r="H52" s="240">
        <v>3.0000000000000001E-3</v>
      </c>
      <c r="I52" s="240">
        <v>3.0000000000000001E-3</v>
      </c>
      <c r="J52" s="240">
        <v>3.0000000000000001E-3</v>
      </c>
      <c r="K52" s="240">
        <v>3.0000000000000001E-3</v>
      </c>
      <c r="L52" s="240">
        <v>3.0000000000000001E-3</v>
      </c>
      <c r="M52" s="38"/>
      <c r="N52" s="38"/>
      <c r="O52" s="166"/>
      <c r="P52" s="166"/>
      <c r="Q52" s="236">
        <f t="shared" si="4"/>
        <v>0.54600000000000004</v>
      </c>
      <c r="R52" s="236">
        <f t="shared" si="5"/>
        <v>0.54600000000000004</v>
      </c>
      <c r="S52" s="236">
        <f t="shared" si="6"/>
        <v>0.54900000000000004</v>
      </c>
      <c r="T52" s="236">
        <f t="shared" si="7"/>
        <v>0.54600000000000004</v>
      </c>
      <c r="U52" s="236">
        <f t="shared" si="8"/>
        <v>0.54600000000000004</v>
      </c>
      <c r="V52" s="236">
        <f t="shared" si="9"/>
        <v>0.54600000000000004</v>
      </c>
      <c r="W52" s="236">
        <f t="shared" si="10"/>
        <v>0.54900000000000004</v>
      </c>
      <c r="X52" s="236">
        <f t="shared" si="11"/>
        <v>0.54600000000000004</v>
      </c>
      <c r="Y52" s="166"/>
    </row>
    <row r="53" spans="1:25" ht="12.95" customHeight="1">
      <c r="A53" s="38"/>
      <c r="B53" s="602"/>
      <c r="C53" s="241" t="s">
        <v>388</v>
      </c>
      <c r="D53" s="131" t="s">
        <v>567</v>
      </c>
      <c r="E53" s="240">
        <v>3.0000000000000001E-3</v>
      </c>
      <c r="F53" s="240">
        <v>3.0000000000000001E-3</v>
      </c>
      <c r="G53" s="240">
        <v>3.0000000000000001E-3</v>
      </c>
      <c r="H53" s="240">
        <v>3.0000000000000001E-3</v>
      </c>
      <c r="I53" s="240">
        <v>3.0000000000000001E-3</v>
      </c>
      <c r="J53" s="240">
        <v>3.0000000000000001E-3</v>
      </c>
      <c r="K53" s="240">
        <v>3.0000000000000001E-3</v>
      </c>
      <c r="L53" s="240">
        <v>3.0000000000000001E-3</v>
      </c>
      <c r="M53" s="38"/>
      <c r="N53" s="38"/>
      <c r="O53" s="166"/>
      <c r="P53" s="166"/>
      <c r="Q53" s="236">
        <f t="shared" si="4"/>
        <v>0.54600000000000004</v>
      </c>
      <c r="R53" s="236">
        <f t="shared" si="5"/>
        <v>0.54600000000000004</v>
      </c>
      <c r="S53" s="236">
        <f t="shared" si="6"/>
        <v>0.54900000000000004</v>
      </c>
      <c r="T53" s="236">
        <f t="shared" si="7"/>
        <v>0.54600000000000004</v>
      </c>
      <c r="U53" s="236">
        <f t="shared" si="8"/>
        <v>0.54600000000000004</v>
      </c>
      <c r="V53" s="236">
        <f t="shared" si="9"/>
        <v>0.54600000000000004</v>
      </c>
      <c r="W53" s="236">
        <f t="shared" si="10"/>
        <v>0.54900000000000004</v>
      </c>
      <c r="X53" s="236">
        <f t="shared" si="11"/>
        <v>0.54600000000000004</v>
      </c>
      <c r="Y53" s="166"/>
    </row>
    <row r="54" spans="1:25" ht="12.95" customHeight="1">
      <c r="A54" s="38"/>
      <c r="B54" s="602"/>
      <c r="C54" s="241" t="s">
        <v>389</v>
      </c>
      <c r="D54" s="131" t="s">
        <v>567</v>
      </c>
      <c r="E54" s="240">
        <v>3.0000000000000001E-3</v>
      </c>
      <c r="F54" s="240">
        <v>3.0000000000000001E-3</v>
      </c>
      <c r="G54" s="240">
        <v>3.0000000000000001E-3</v>
      </c>
      <c r="H54" s="240">
        <v>3.0000000000000001E-3</v>
      </c>
      <c r="I54" s="240">
        <v>3.0000000000000001E-3</v>
      </c>
      <c r="J54" s="240">
        <v>3.0000000000000001E-3</v>
      </c>
      <c r="K54" s="240">
        <v>3.0000000000000001E-3</v>
      </c>
      <c r="L54" s="240">
        <v>3.0000000000000001E-3</v>
      </c>
      <c r="M54" s="38"/>
      <c r="N54" s="38"/>
      <c r="O54" s="166"/>
      <c r="P54" s="166"/>
      <c r="Q54" s="236">
        <f t="shared" si="4"/>
        <v>0.54600000000000004</v>
      </c>
      <c r="R54" s="236">
        <f t="shared" si="5"/>
        <v>0.54600000000000004</v>
      </c>
      <c r="S54" s="236">
        <f t="shared" si="6"/>
        <v>0.54900000000000004</v>
      </c>
      <c r="T54" s="236">
        <f t="shared" si="7"/>
        <v>0.54600000000000004</v>
      </c>
      <c r="U54" s="236">
        <f t="shared" si="8"/>
        <v>0.54600000000000004</v>
      </c>
      <c r="V54" s="236">
        <f t="shared" si="9"/>
        <v>0.54600000000000004</v>
      </c>
      <c r="W54" s="236">
        <f t="shared" si="10"/>
        <v>0.54900000000000004</v>
      </c>
      <c r="X54" s="236">
        <f t="shared" si="11"/>
        <v>0.54600000000000004</v>
      </c>
      <c r="Y54" s="166"/>
    </row>
    <row r="55" spans="1:25" ht="12.95" customHeight="1">
      <c r="A55" s="38"/>
      <c r="B55" s="614" t="s">
        <v>479</v>
      </c>
      <c r="C55" s="241" t="s">
        <v>390</v>
      </c>
      <c r="D55" s="131" t="s">
        <v>554</v>
      </c>
      <c r="E55" s="240">
        <v>3.0000000000000001E-3</v>
      </c>
      <c r="F55" s="240">
        <v>3.0000000000000001E-3</v>
      </c>
      <c r="G55" s="240">
        <v>3.0000000000000001E-3</v>
      </c>
      <c r="H55" s="240">
        <v>3.0000000000000001E-3</v>
      </c>
      <c r="I55" s="240">
        <v>3.0000000000000001E-3</v>
      </c>
      <c r="J55" s="240">
        <v>3.0000000000000001E-3</v>
      </c>
      <c r="K55" s="240">
        <v>3.0000000000000001E-3</v>
      </c>
      <c r="L55" s="240">
        <v>3.0000000000000001E-3</v>
      </c>
      <c r="M55" s="38"/>
      <c r="N55" s="38"/>
      <c r="O55" s="166"/>
      <c r="P55" s="166"/>
      <c r="Q55" s="236">
        <f t="shared" si="4"/>
        <v>0.54600000000000004</v>
      </c>
      <c r="R55" s="236">
        <f t="shared" si="5"/>
        <v>0.54600000000000004</v>
      </c>
      <c r="S55" s="236">
        <f t="shared" si="6"/>
        <v>0.54900000000000004</v>
      </c>
      <c r="T55" s="236">
        <f t="shared" si="7"/>
        <v>0.54600000000000004</v>
      </c>
      <c r="U55" s="236">
        <f t="shared" si="8"/>
        <v>0.54600000000000004</v>
      </c>
      <c r="V55" s="236">
        <f t="shared" si="9"/>
        <v>0.54600000000000004</v>
      </c>
      <c r="W55" s="236">
        <f t="shared" si="10"/>
        <v>0.54900000000000004</v>
      </c>
      <c r="X55" s="236">
        <f t="shared" si="11"/>
        <v>0.54600000000000004</v>
      </c>
      <c r="Y55" s="166"/>
    </row>
    <row r="56" spans="1:25" ht="12.95" customHeight="1">
      <c r="A56" s="38"/>
      <c r="B56" s="602"/>
      <c r="C56" s="241" t="s">
        <v>391</v>
      </c>
      <c r="D56" s="131" t="s">
        <v>554</v>
      </c>
      <c r="E56" s="240">
        <v>3.0000000000000001E-3</v>
      </c>
      <c r="F56" s="240">
        <v>3.0000000000000001E-3</v>
      </c>
      <c r="G56" s="240">
        <v>3.0000000000000001E-3</v>
      </c>
      <c r="H56" s="240">
        <v>3.0000000000000001E-3</v>
      </c>
      <c r="I56" s="240">
        <v>3.0000000000000001E-3</v>
      </c>
      <c r="J56" s="240">
        <v>3.0000000000000001E-3</v>
      </c>
      <c r="K56" s="240">
        <v>3.0000000000000001E-3</v>
      </c>
      <c r="L56" s="240">
        <v>3.0000000000000001E-3</v>
      </c>
      <c r="M56" s="38"/>
      <c r="N56" s="38"/>
      <c r="O56" s="166"/>
      <c r="P56" s="166"/>
      <c r="Q56" s="236">
        <f t="shared" si="4"/>
        <v>0.54600000000000004</v>
      </c>
      <c r="R56" s="236">
        <f t="shared" si="5"/>
        <v>0.54600000000000004</v>
      </c>
      <c r="S56" s="236">
        <f t="shared" si="6"/>
        <v>0.54900000000000004</v>
      </c>
      <c r="T56" s="236">
        <f t="shared" si="7"/>
        <v>0.54600000000000004</v>
      </c>
      <c r="U56" s="236">
        <f t="shared" si="8"/>
        <v>0.54600000000000004</v>
      </c>
      <c r="V56" s="236">
        <f t="shared" si="9"/>
        <v>0.54600000000000004</v>
      </c>
      <c r="W56" s="236">
        <f t="shared" si="10"/>
        <v>0.54900000000000004</v>
      </c>
      <c r="X56" s="236">
        <f t="shared" si="11"/>
        <v>0.54600000000000004</v>
      </c>
      <c r="Y56" s="166"/>
    </row>
    <row r="57" spans="1:25" ht="12.95" customHeight="1">
      <c r="A57" s="38"/>
      <c r="B57" s="602"/>
      <c r="C57" s="241" t="s">
        <v>392</v>
      </c>
      <c r="D57" s="131" t="s">
        <v>554</v>
      </c>
      <c r="E57" s="240">
        <v>3.0000000000000001E-3</v>
      </c>
      <c r="F57" s="240">
        <v>3.0000000000000001E-3</v>
      </c>
      <c r="G57" s="240">
        <v>3.0000000000000001E-3</v>
      </c>
      <c r="H57" s="240">
        <v>3.0000000000000001E-3</v>
      </c>
      <c r="I57" s="240">
        <v>3.0000000000000001E-3</v>
      </c>
      <c r="J57" s="240">
        <v>3.0000000000000001E-3</v>
      </c>
      <c r="K57" s="240">
        <v>3.0000000000000001E-3</v>
      </c>
      <c r="L57" s="240">
        <v>3.0000000000000001E-3</v>
      </c>
      <c r="M57" s="38"/>
      <c r="N57" s="38"/>
      <c r="O57" s="166"/>
      <c r="P57" s="166"/>
      <c r="Q57" s="236">
        <f t="shared" si="4"/>
        <v>0.54600000000000004</v>
      </c>
      <c r="R57" s="236">
        <f t="shared" si="5"/>
        <v>0.54600000000000004</v>
      </c>
      <c r="S57" s="236">
        <f t="shared" si="6"/>
        <v>0.54900000000000004</v>
      </c>
      <c r="T57" s="236">
        <f t="shared" si="7"/>
        <v>0.54600000000000004</v>
      </c>
      <c r="U57" s="236">
        <f t="shared" si="8"/>
        <v>0.54600000000000004</v>
      </c>
      <c r="V57" s="236">
        <f t="shared" si="9"/>
        <v>0.54600000000000004</v>
      </c>
      <c r="W57" s="236">
        <f t="shared" si="10"/>
        <v>0.54900000000000004</v>
      </c>
      <c r="X57" s="236">
        <f t="shared" si="11"/>
        <v>0.54600000000000004</v>
      </c>
      <c r="Y57" s="166"/>
    </row>
    <row r="58" spans="1:25" ht="12.95" customHeight="1">
      <c r="A58" s="38"/>
      <c r="B58" s="602"/>
      <c r="C58" s="241" t="s">
        <v>393</v>
      </c>
      <c r="D58" s="131" t="s">
        <v>568</v>
      </c>
      <c r="E58" s="240">
        <v>3.0000000000000001E-3</v>
      </c>
      <c r="F58" s="240">
        <v>3.0000000000000001E-3</v>
      </c>
      <c r="G58" s="240">
        <v>3.0000000000000001E-3</v>
      </c>
      <c r="H58" s="240">
        <v>3.0000000000000001E-3</v>
      </c>
      <c r="I58" s="240">
        <v>3.0000000000000001E-3</v>
      </c>
      <c r="J58" s="240">
        <v>3.0000000000000001E-3</v>
      </c>
      <c r="K58" s="240">
        <v>3.0000000000000001E-3</v>
      </c>
      <c r="L58" s="240">
        <v>3.0000000000000001E-3</v>
      </c>
      <c r="M58" s="38"/>
      <c r="N58" s="38"/>
      <c r="O58" s="166"/>
      <c r="P58" s="166"/>
      <c r="Q58" s="236">
        <f t="shared" si="4"/>
        <v>0.54600000000000004</v>
      </c>
      <c r="R58" s="236">
        <f t="shared" si="5"/>
        <v>0.54600000000000004</v>
      </c>
      <c r="S58" s="236">
        <f t="shared" si="6"/>
        <v>0.54900000000000004</v>
      </c>
      <c r="T58" s="236">
        <f t="shared" si="7"/>
        <v>0.54600000000000004</v>
      </c>
      <c r="U58" s="236">
        <f t="shared" si="8"/>
        <v>0.54600000000000004</v>
      </c>
      <c r="V58" s="236">
        <f t="shared" si="9"/>
        <v>0.54600000000000004</v>
      </c>
      <c r="W58" s="236">
        <f t="shared" si="10"/>
        <v>0.54900000000000004</v>
      </c>
      <c r="X58" s="236">
        <f t="shared" si="11"/>
        <v>0.54600000000000004</v>
      </c>
      <c r="Y58" s="166"/>
    </row>
    <row r="59" spans="1:25" ht="12.95" customHeight="1">
      <c r="A59" s="38"/>
      <c r="B59" s="602"/>
      <c r="C59" s="241" t="s">
        <v>394</v>
      </c>
      <c r="D59" s="131" t="s">
        <v>568</v>
      </c>
      <c r="E59" s="240">
        <v>3.0000000000000001E-3</v>
      </c>
      <c r="F59" s="240">
        <v>3.0000000000000001E-3</v>
      </c>
      <c r="G59" s="240">
        <v>3.0000000000000001E-3</v>
      </c>
      <c r="H59" s="240">
        <v>3.0000000000000001E-3</v>
      </c>
      <c r="I59" s="240">
        <v>3.0000000000000001E-3</v>
      </c>
      <c r="J59" s="240">
        <v>3.0000000000000001E-3</v>
      </c>
      <c r="K59" s="240">
        <v>3.0000000000000001E-3</v>
      </c>
      <c r="L59" s="240">
        <v>3.0000000000000001E-3</v>
      </c>
      <c r="M59" s="38"/>
      <c r="N59" s="38"/>
      <c r="O59" s="166"/>
      <c r="P59" s="166"/>
      <c r="Q59" s="236">
        <f t="shared" si="4"/>
        <v>0.54600000000000004</v>
      </c>
      <c r="R59" s="236">
        <f t="shared" si="5"/>
        <v>0.54600000000000004</v>
      </c>
      <c r="S59" s="236">
        <f t="shared" si="6"/>
        <v>0.54900000000000004</v>
      </c>
      <c r="T59" s="236">
        <f t="shared" si="7"/>
        <v>0.54600000000000004</v>
      </c>
      <c r="U59" s="236">
        <f t="shared" si="8"/>
        <v>0.54600000000000004</v>
      </c>
      <c r="V59" s="236">
        <f t="shared" si="9"/>
        <v>0.54600000000000004</v>
      </c>
      <c r="W59" s="236">
        <f t="shared" si="10"/>
        <v>0.54900000000000004</v>
      </c>
      <c r="X59" s="236">
        <f t="shared" si="11"/>
        <v>0.54600000000000004</v>
      </c>
      <c r="Y59" s="166"/>
    </row>
    <row r="60" spans="1:25" ht="12.95" customHeight="1">
      <c r="A60" s="38"/>
      <c r="B60" s="602"/>
      <c r="C60" s="241" t="s">
        <v>395</v>
      </c>
      <c r="D60" s="131" t="s">
        <v>568</v>
      </c>
      <c r="E60" s="240">
        <v>3.0000000000000001E-3</v>
      </c>
      <c r="F60" s="240">
        <v>3.0000000000000001E-3</v>
      </c>
      <c r="G60" s="240">
        <v>3.0000000000000001E-3</v>
      </c>
      <c r="H60" s="240">
        <v>3.0000000000000001E-3</v>
      </c>
      <c r="I60" s="240">
        <v>3.0000000000000001E-3</v>
      </c>
      <c r="J60" s="240">
        <v>3.0000000000000001E-3</v>
      </c>
      <c r="K60" s="240">
        <v>3.0000000000000001E-3</v>
      </c>
      <c r="L60" s="240">
        <v>3.0000000000000001E-3</v>
      </c>
      <c r="M60" s="38"/>
      <c r="N60" s="38"/>
      <c r="O60" s="166"/>
      <c r="P60" s="166"/>
      <c r="Q60" s="236">
        <f t="shared" si="4"/>
        <v>0.54600000000000004</v>
      </c>
      <c r="R60" s="236">
        <f t="shared" si="5"/>
        <v>0.54600000000000004</v>
      </c>
      <c r="S60" s="236">
        <f t="shared" si="6"/>
        <v>0.54900000000000004</v>
      </c>
      <c r="T60" s="236">
        <f t="shared" si="7"/>
        <v>0.54600000000000004</v>
      </c>
      <c r="U60" s="236">
        <f t="shared" si="8"/>
        <v>0.54600000000000004</v>
      </c>
      <c r="V60" s="236">
        <f t="shared" si="9"/>
        <v>0.54600000000000004</v>
      </c>
      <c r="W60" s="236">
        <f t="shared" si="10"/>
        <v>0.54900000000000004</v>
      </c>
      <c r="X60" s="236">
        <f t="shared" si="11"/>
        <v>0.54600000000000004</v>
      </c>
      <c r="Y60" s="166"/>
    </row>
    <row r="61" spans="1:25" ht="12.95" customHeight="1">
      <c r="A61" s="38"/>
      <c r="B61" s="602"/>
      <c r="C61" s="241" t="s">
        <v>396</v>
      </c>
      <c r="D61" s="131" t="s">
        <v>569</v>
      </c>
      <c r="E61" s="240">
        <v>3.0000000000000001E-3</v>
      </c>
      <c r="F61" s="240">
        <v>3.0000000000000001E-3</v>
      </c>
      <c r="G61" s="240">
        <v>3.0000000000000001E-3</v>
      </c>
      <c r="H61" s="240">
        <v>3.0000000000000001E-3</v>
      </c>
      <c r="I61" s="240">
        <v>3.0000000000000001E-3</v>
      </c>
      <c r="J61" s="240">
        <v>3.0000000000000001E-3</v>
      </c>
      <c r="K61" s="240">
        <v>3.0000000000000001E-3</v>
      </c>
      <c r="L61" s="240">
        <v>3.0000000000000001E-3</v>
      </c>
      <c r="M61" s="38"/>
      <c r="N61" s="38"/>
      <c r="O61" s="166"/>
      <c r="P61" s="166"/>
      <c r="Q61" s="236">
        <f t="shared" si="4"/>
        <v>0.54600000000000004</v>
      </c>
      <c r="R61" s="236">
        <f t="shared" si="5"/>
        <v>0.54600000000000004</v>
      </c>
      <c r="S61" s="236">
        <f t="shared" si="6"/>
        <v>0.54900000000000004</v>
      </c>
      <c r="T61" s="236">
        <f t="shared" si="7"/>
        <v>0.54600000000000004</v>
      </c>
      <c r="U61" s="236">
        <f t="shared" si="8"/>
        <v>0.54600000000000004</v>
      </c>
      <c r="V61" s="236">
        <f t="shared" si="9"/>
        <v>0.54600000000000004</v>
      </c>
      <c r="W61" s="236">
        <f t="shared" si="10"/>
        <v>0.54900000000000004</v>
      </c>
      <c r="X61" s="236">
        <f t="shared" si="11"/>
        <v>0.54600000000000004</v>
      </c>
      <c r="Y61" s="166"/>
    </row>
    <row r="62" spans="1:25" ht="12.95" customHeight="1">
      <c r="A62" s="38"/>
      <c r="B62" s="602"/>
      <c r="C62" s="241" t="s">
        <v>397</v>
      </c>
      <c r="D62" s="131" t="s">
        <v>569</v>
      </c>
      <c r="E62" s="240">
        <v>3.0000000000000001E-3</v>
      </c>
      <c r="F62" s="240">
        <v>3.0000000000000001E-3</v>
      </c>
      <c r="G62" s="240">
        <v>3.0000000000000001E-3</v>
      </c>
      <c r="H62" s="240">
        <v>3.0000000000000001E-3</v>
      </c>
      <c r="I62" s="240">
        <v>3.0000000000000001E-3</v>
      </c>
      <c r="J62" s="240">
        <v>3.0000000000000001E-3</v>
      </c>
      <c r="K62" s="240">
        <v>3.0000000000000001E-3</v>
      </c>
      <c r="L62" s="240">
        <v>3.0000000000000001E-3</v>
      </c>
      <c r="M62" s="38"/>
      <c r="N62" s="38"/>
      <c r="O62" s="166"/>
      <c r="P62" s="166"/>
      <c r="Q62" s="236">
        <f t="shared" si="4"/>
        <v>0.54600000000000004</v>
      </c>
      <c r="R62" s="236">
        <f t="shared" si="5"/>
        <v>0.54600000000000004</v>
      </c>
      <c r="S62" s="236">
        <f t="shared" si="6"/>
        <v>0.54900000000000004</v>
      </c>
      <c r="T62" s="236">
        <f t="shared" si="7"/>
        <v>0.54600000000000004</v>
      </c>
      <c r="U62" s="236">
        <f t="shared" si="8"/>
        <v>0.54600000000000004</v>
      </c>
      <c r="V62" s="236">
        <f t="shared" si="9"/>
        <v>0.54600000000000004</v>
      </c>
      <c r="W62" s="236">
        <f t="shared" si="10"/>
        <v>0.54900000000000004</v>
      </c>
      <c r="X62" s="236">
        <f t="shared" si="11"/>
        <v>0.54600000000000004</v>
      </c>
      <c r="Y62" s="166"/>
    </row>
    <row r="63" spans="1:25" ht="12.95" customHeight="1">
      <c r="A63" s="38"/>
      <c r="B63" s="602"/>
      <c r="C63" s="241" t="s">
        <v>398</v>
      </c>
      <c r="D63" s="131" t="s">
        <v>569</v>
      </c>
      <c r="E63" s="240">
        <v>3.0000000000000001E-3</v>
      </c>
      <c r="F63" s="240">
        <v>3.0000000000000001E-3</v>
      </c>
      <c r="G63" s="240">
        <v>3.0000000000000001E-3</v>
      </c>
      <c r="H63" s="240">
        <v>3.0000000000000001E-3</v>
      </c>
      <c r="I63" s="240">
        <v>3.0000000000000001E-3</v>
      </c>
      <c r="J63" s="240">
        <v>3.0000000000000001E-3</v>
      </c>
      <c r="K63" s="240">
        <v>3.0000000000000001E-3</v>
      </c>
      <c r="L63" s="240">
        <v>3.0000000000000001E-3</v>
      </c>
      <c r="M63" s="38"/>
      <c r="N63" s="38"/>
      <c r="O63" s="166"/>
      <c r="P63" s="166"/>
      <c r="Q63" s="236">
        <f t="shared" si="4"/>
        <v>0.54600000000000004</v>
      </c>
      <c r="R63" s="236">
        <f t="shared" si="5"/>
        <v>0.54600000000000004</v>
      </c>
      <c r="S63" s="236">
        <f t="shared" si="6"/>
        <v>0.54900000000000004</v>
      </c>
      <c r="T63" s="236">
        <f t="shared" si="7"/>
        <v>0.54600000000000004</v>
      </c>
      <c r="U63" s="236">
        <f t="shared" si="8"/>
        <v>0.54600000000000004</v>
      </c>
      <c r="V63" s="236">
        <f t="shared" si="9"/>
        <v>0.54600000000000004</v>
      </c>
      <c r="W63" s="236">
        <f t="shared" si="10"/>
        <v>0.54900000000000004</v>
      </c>
      <c r="X63" s="236">
        <f t="shared" si="11"/>
        <v>0.54600000000000004</v>
      </c>
      <c r="Y63" s="166"/>
    </row>
    <row r="64" spans="1:25" ht="12.95" customHeight="1">
      <c r="A64" s="38"/>
      <c r="B64" s="602"/>
      <c r="C64" s="241" t="s">
        <v>399</v>
      </c>
      <c r="D64" s="131" t="s">
        <v>569</v>
      </c>
      <c r="E64" s="240">
        <v>3.0000000000000001E-3</v>
      </c>
      <c r="F64" s="240">
        <v>3.0000000000000001E-3</v>
      </c>
      <c r="G64" s="240">
        <v>3.0000000000000001E-3</v>
      </c>
      <c r="H64" s="240">
        <v>3.0000000000000001E-3</v>
      </c>
      <c r="I64" s="240">
        <v>3.0000000000000001E-3</v>
      </c>
      <c r="J64" s="240">
        <v>3.0000000000000001E-3</v>
      </c>
      <c r="K64" s="240">
        <v>3.0000000000000001E-3</v>
      </c>
      <c r="L64" s="240">
        <v>3.0000000000000001E-3</v>
      </c>
      <c r="M64" s="38"/>
      <c r="N64" s="38"/>
      <c r="O64" s="166"/>
      <c r="P64" s="166"/>
      <c r="Q64" s="236">
        <f t="shared" si="4"/>
        <v>0.54600000000000004</v>
      </c>
      <c r="R64" s="236">
        <f t="shared" si="5"/>
        <v>0.54600000000000004</v>
      </c>
      <c r="S64" s="236">
        <f t="shared" si="6"/>
        <v>0.54900000000000004</v>
      </c>
      <c r="T64" s="236">
        <f t="shared" si="7"/>
        <v>0.54600000000000004</v>
      </c>
      <c r="U64" s="236">
        <f t="shared" si="8"/>
        <v>0.54600000000000004</v>
      </c>
      <c r="V64" s="236">
        <f t="shared" si="9"/>
        <v>0.54600000000000004</v>
      </c>
      <c r="W64" s="236">
        <f t="shared" si="10"/>
        <v>0.54900000000000004</v>
      </c>
      <c r="X64" s="236">
        <f t="shared" si="11"/>
        <v>0.54600000000000004</v>
      </c>
      <c r="Y64" s="166"/>
    </row>
    <row r="65" spans="1:25" ht="12.95" customHeight="1">
      <c r="A65" s="38"/>
      <c r="B65" s="602"/>
      <c r="C65" s="241" t="s">
        <v>400</v>
      </c>
      <c r="D65" s="131" t="s">
        <v>569</v>
      </c>
      <c r="E65" s="240">
        <v>3.0000000000000001E-3</v>
      </c>
      <c r="F65" s="240">
        <v>3.0000000000000001E-3</v>
      </c>
      <c r="G65" s="240">
        <v>3.0000000000000001E-3</v>
      </c>
      <c r="H65" s="240">
        <v>3.0000000000000001E-3</v>
      </c>
      <c r="I65" s="240">
        <v>3.0000000000000001E-3</v>
      </c>
      <c r="J65" s="240">
        <v>3.0000000000000001E-3</v>
      </c>
      <c r="K65" s="240">
        <v>3.0000000000000001E-3</v>
      </c>
      <c r="L65" s="240">
        <v>3.0000000000000001E-3</v>
      </c>
      <c r="M65" s="38"/>
      <c r="N65" s="38"/>
      <c r="O65" s="166"/>
      <c r="P65" s="166"/>
      <c r="Q65" s="236">
        <f t="shared" si="4"/>
        <v>0.54600000000000004</v>
      </c>
      <c r="R65" s="236">
        <f t="shared" si="5"/>
        <v>0.54600000000000004</v>
      </c>
      <c r="S65" s="236">
        <f t="shared" si="6"/>
        <v>0.54900000000000004</v>
      </c>
      <c r="T65" s="236">
        <f t="shared" si="7"/>
        <v>0.54600000000000004</v>
      </c>
      <c r="U65" s="236">
        <f t="shared" si="8"/>
        <v>0.54600000000000004</v>
      </c>
      <c r="V65" s="236">
        <f t="shared" si="9"/>
        <v>0.54600000000000004</v>
      </c>
      <c r="W65" s="236">
        <f t="shared" si="10"/>
        <v>0.54900000000000004</v>
      </c>
      <c r="X65" s="236">
        <f t="shared" si="11"/>
        <v>0.54600000000000004</v>
      </c>
      <c r="Y65" s="166"/>
    </row>
    <row r="66" spans="1:25" ht="12.95" customHeight="1">
      <c r="A66" s="38"/>
      <c r="B66" s="601" t="s">
        <v>78</v>
      </c>
      <c r="C66" s="241" t="s">
        <v>401</v>
      </c>
      <c r="D66" s="131" t="s">
        <v>570</v>
      </c>
      <c r="E66" s="240">
        <v>3.0000000000000001E-3</v>
      </c>
      <c r="F66" s="240">
        <v>3.0000000000000001E-3</v>
      </c>
      <c r="G66" s="240">
        <v>3.0000000000000001E-3</v>
      </c>
      <c r="H66" s="240">
        <v>3.0000000000000001E-3</v>
      </c>
      <c r="I66" s="240">
        <v>3.0000000000000001E-3</v>
      </c>
      <c r="J66" s="240">
        <v>3.0000000000000001E-3</v>
      </c>
      <c r="K66" s="240">
        <v>3.0000000000000001E-3</v>
      </c>
      <c r="L66" s="240">
        <v>3.0000000000000001E-3</v>
      </c>
      <c r="M66" s="38"/>
      <c r="N66" s="38"/>
      <c r="O66" s="166"/>
      <c r="P66" s="166"/>
      <c r="Q66" s="236">
        <f t="shared" si="4"/>
        <v>0.54600000000000004</v>
      </c>
      <c r="R66" s="236">
        <f t="shared" si="5"/>
        <v>0.54600000000000004</v>
      </c>
      <c r="S66" s="236">
        <f t="shared" si="6"/>
        <v>0.54900000000000004</v>
      </c>
      <c r="T66" s="236">
        <f t="shared" si="7"/>
        <v>0.54600000000000004</v>
      </c>
      <c r="U66" s="236">
        <f t="shared" si="8"/>
        <v>0.54600000000000004</v>
      </c>
      <c r="V66" s="236">
        <f t="shared" si="9"/>
        <v>0.54600000000000004</v>
      </c>
      <c r="W66" s="236">
        <f t="shared" si="10"/>
        <v>0.54900000000000004</v>
      </c>
      <c r="X66" s="236">
        <f t="shared" si="11"/>
        <v>0.54600000000000004</v>
      </c>
      <c r="Y66" s="166"/>
    </row>
    <row r="67" spans="1:25" ht="12.95" customHeight="1">
      <c r="A67" s="38"/>
      <c r="B67" s="602"/>
      <c r="C67" s="241" t="s">
        <v>402</v>
      </c>
      <c r="D67" s="131" t="s">
        <v>570</v>
      </c>
      <c r="E67" s="240">
        <v>3.0000000000000001E-3</v>
      </c>
      <c r="F67" s="240">
        <v>3.0000000000000001E-3</v>
      </c>
      <c r="G67" s="240">
        <v>3.0000000000000001E-3</v>
      </c>
      <c r="H67" s="240">
        <v>3.0000000000000001E-3</v>
      </c>
      <c r="I67" s="240">
        <v>3.0000000000000001E-3</v>
      </c>
      <c r="J67" s="240">
        <v>3.0000000000000001E-3</v>
      </c>
      <c r="K67" s="240">
        <v>3.0000000000000001E-3</v>
      </c>
      <c r="L67" s="240">
        <v>3.0000000000000001E-3</v>
      </c>
      <c r="M67" s="38"/>
      <c r="N67" s="38"/>
      <c r="O67" s="166"/>
      <c r="P67" s="166"/>
      <c r="Q67" s="236">
        <f t="shared" si="4"/>
        <v>0.54600000000000004</v>
      </c>
      <c r="R67" s="236">
        <f t="shared" si="5"/>
        <v>0.54600000000000004</v>
      </c>
      <c r="S67" s="236">
        <f t="shared" si="6"/>
        <v>0.54900000000000004</v>
      </c>
      <c r="T67" s="236">
        <f t="shared" si="7"/>
        <v>0.54600000000000004</v>
      </c>
      <c r="U67" s="236">
        <f t="shared" si="8"/>
        <v>0.54600000000000004</v>
      </c>
      <c r="V67" s="236">
        <f t="shared" si="9"/>
        <v>0.54600000000000004</v>
      </c>
      <c r="W67" s="236">
        <f t="shared" si="10"/>
        <v>0.54900000000000004</v>
      </c>
      <c r="X67" s="236">
        <f t="shared" si="11"/>
        <v>0.54600000000000004</v>
      </c>
      <c r="Y67" s="166"/>
    </row>
    <row r="68" spans="1:25" ht="12.95" customHeight="1">
      <c r="A68" s="38"/>
      <c r="B68" s="602"/>
      <c r="C68" s="241" t="s">
        <v>403</v>
      </c>
      <c r="D68" s="131" t="s">
        <v>570</v>
      </c>
      <c r="E68" s="240">
        <v>3.0000000000000001E-3</v>
      </c>
      <c r="F68" s="240">
        <v>3.0000000000000001E-3</v>
      </c>
      <c r="G68" s="240">
        <v>3.0000000000000001E-3</v>
      </c>
      <c r="H68" s="240">
        <v>3.0000000000000001E-3</v>
      </c>
      <c r="I68" s="240">
        <v>3.0000000000000001E-3</v>
      </c>
      <c r="J68" s="240">
        <v>3.0000000000000001E-3</v>
      </c>
      <c r="K68" s="240">
        <v>3.0000000000000001E-3</v>
      </c>
      <c r="L68" s="240">
        <v>3.0000000000000001E-3</v>
      </c>
      <c r="M68" s="38"/>
      <c r="N68" s="38"/>
      <c r="O68" s="166"/>
      <c r="P68" s="166"/>
      <c r="Q68" s="236">
        <f t="shared" si="4"/>
        <v>0.54600000000000004</v>
      </c>
      <c r="R68" s="236">
        <f t="shared" si="5"/>
        <v>0.54600000000000004</v>
      </c>
      <c r="S68" s="236">
        <f t="shared" si="6"/>
        <v>0.54900000000000004</v>
      </c>
      <c r="T68" s="236">
        <f t="shared" si="7"/>
        <v>0.54600000000000004</v>
      </c>
      <c r="U68" s="236">
        <f t="shared" si="8"/>
        <v>0.54600000000000004</v>
      </c>
      <c r="V68" s="236">
        <f t="shared" si="9"/>
        <v>0.54600000000000004</v>
      </c>
      <c r="W68" s="236">
        <f t="shared" si="10"/>
        <v>0.54900000000000004</v>
      </c>
      <c r="X68" s="236">
        <f t="shared" si="11"/>
        <v>0.54600000000000004</v>
      </c>
      <c r="Y68" s="166"/>
    </row>
    <row r="69" spans="1:25" ht="12.95" customHeight="1">
      <c r="A69" s="38"/>
      <c r="B69" s="602"/>
      <c r="C69" s="241" t="s">
        <v>404</v>
      </c>
      <c r="D69" s="131" t="s">
        <v>570</v>
      </c>
      <c r="E69" s="240">
        <v>3.0000000000000001E-3</v>
      </c>
      <c r="F69" s="240">
        <v>3.0000000000000001E-3</v>
      </c>
      <c r="G69" s="240">
        <v>3.0000000000000001E-3</v>
      </c>
      <c r="H69" s="240">
        <v>3.0000000000000001E-3</v>
      </c>
      <c r="I69" s="240">
        <v>3.0000000000000001E-3</v>
      </c>
      <c r="J69" s="240">
        <v>3.0000000000000001E-3</v>
      </c>
      <c r="K69" s="240">
        <v>3.0000000000000001E-3</v>
      </c>
      <c r="L69" s="240">
        <v>3.0000000000000001E-3</v>
      </c>
      <c r="M69" s="38"/>
      <c r="N69" s="38"/>
      <c r="O69" s="166"/>
      <c r="P69" s="166"/>
      <c r="Q69" s="236">
        <f t="shared" si="4"/>
        <v>0.54600000000000004</v>
      </c>
      <c r="R69" s="236">
        <f t="shared" si="5"/>
        <v>0.54600000000000004</v>
      </c>
      <c r="S69" s="236">
        <f t="shared" si="6"/>
        <v>0.54900000000000004</v>
      </c>
      <c r="T69" s="236">
        <f t="shared" si="7"/>
        <v>0.54600000000000004</v>
      </c>
      <c r="U69" s="236">
        <f t="shared" si="8"/>
        <v>0.54600000000000004</v>
      </c>
      <c r="V69" s="236">
        <f t="shared" si="9"/>
        <v>0.54600000000000004</v>
      </c>
      <c r="W69" s="236">
        <f t="shared" si="10"/>
        <v>0.54900000000000004</v>
      </c>
      <c r="X69" s="236">
        <f t="shared" si="11"/>
        <v>0.54600000000000004</v>
      </c>
      <c r="Y69" s="166"/>
    </row>
    <row r="70" spans="1:25" ht="12.95" customHeight="1">
      <c r="A70" s="38"/>
      <c r="B70" s="602"/>
      <c r="C70" s="241" t="s">
        <v>405</v>
      </c>
      <c r="D70" s="131" t="s">
        <v>570</v>
      </c>
      <c r="E70" s="240">
        <v>3.0000000000000001E-3</v>
      </c>
      <c r="F70" s="240">
        <v>3.0000000000000001E-3</v>
      </c>
      <c r="G70" s="240">
        <v>3.0000000000000001E-3</v>
      </c>
      <c r="H70" s="240">
        <v>3.0000000000000001E-3</v>
      </c>
      <c r="I70" s="240">
        <v>3.0000000000000001E-3</v>
      </c>
      <c r="J70" s="240">
        <v>3.0000000000000001E-3</v>
      </c>
      <c r="K70" s="240">
        <v>3.0000000000000001E-3</v>
      </c>
      <c r="L70" s="240">
        <v>3.0000000000000001E-3</v>
      </c>
      <c r="M70" s="38"/>
      <c r="N70" s="38"/>
      <c r="O70" s="166"/>
      <c r="P70" s="166"/>
      <c r="Q70" s="236">
        <f t="shared" si="4"/>
        <v>0.54600000000000004</v>
      </c>
      <c r="R70" s="236">
        <f t="shared" si="5"/>
        <v>0.54600000000000004</v>
      </c>
      <c r="S70" s="236">
        <f t="shared" si="6"/>
        <v>0.54900000000000004</v>
      </c>
      <c r="T70" s="236">
        <f t="shared" si="7"/>
        <v>0.54600000000000004</v>
      </c>
      <c r="U70" s="236">
        <f t="shared" si="8"/>
        <v>0.54600000000000004</v>
      </c>
      <c r="V70" s="236">
        <f t="shared" si="9"/>
        <v>0.54600000000000004</v>
      </c>
      <c r="W70" s="236">
        <f t="shared" si="10"/>
        <v>0.54900000000000004</v>
      </c>
      <c r="X70" s="236">
        <f t="shared" si="11"/>
        <v>0.54600000000000004</v>
      </c>
      <c r="Y70" s="166"/>
    </row>
    <row r="71" spans="1:25" ht="12.95" customHeight="1">
      <c r="A71" s="38"/>
      <c r="B71" s="602"/>
      <c r="C71" s="241" t="s">
        <v>406</v>
      </c>
      <c r="D71" s="131" t="s">
        <v>570</v>
      </c>
      <c r="E71" s="240">
        <v>3.0000000000000001E-3</v>
      </c>
      <c r="F71" s="240">
        <v>3.0000000000000001E-3</v>
      </c>
      <c r="G71" s="240">
        <v>3.0000000000000001E-3</v>
      </c>
      <c r="H71" s="240">
        <v>3.0000000000000001E-3</v>
      </c>
      <c r="I71" s="240">
        <v>3.0000000000000001E-3</v>
      </c>
      <c r="J71" s="240">
        <v>3.0000000000000001E-3</v>
      </c>
      <c r="K71" s="240">
        <v>3.0000000000000001E-3</v>
      </c>
      <c r="L71" s="240">
        <v>3.0000000000000001E-3</v>
      </c>
      <c r="M71" s="38"/>
      <c r="N71" s="38"/>
      <c r="O71" s="166"/>
      <c r="P71" s="166"/>
      <c r="Q71" s="236">
        <f t="shared" si="4"/>
        <v>0.54600000000000004</v>
      </c>
      <c r="R71" s="236">
        <f t="shared" si="5"/>
        <v>0.54600000000000004</v>
      </c>
      <c r="S71" s="236">
        <f t="shared" si="6"/>
        <v>0.54900000000000004</v>
      </c>
      <c r="T71" s="236">
        <f t="shared" si="7"/>
        <v>0.54600000000000004</v>
      </c>
      <c r="U71" s="236">
        <f t="shared" si="8"/>
        <v>0.54600000000000004</v>
      </c>
      <c r="V71" s="236">
        <f t="shared" si="9"/>
        <v>0.54600000000000004</v>
      </c>
      <c r="W71" s="236">
        <f t="shared" si="10"/>
        <v>0.54900000000000004</v>
      </c>
      <c r="X71" s="236">
        <f t="shared" si="11"/>
        <v>0.54600000000000004</v>
      </c>
      <c r="Y71" s="166"/>
    </row>
    <row r="72" spans="1:25" ht="12.95" customHeight="1">
      <c r="A72" s="38"/>
      <c r="B72" s="602"/>
      <c r="C72" s="241" t="s">
        <v>407</v>
      </c>
      <c r="D72" s="131" t="s">
        <v>570</v>
      </c>
      <c r="E72" s="240">
        <v>3.0000000000000001E-3</v>
      </c>
      <c r="F72" s="240">
        <v>3.0000000000000001E-3</v>
      </c>
      <c r="G72" s="240">
        <v>3.0000000000000001E-3</v>
      </c>
      <c r="H72" s="240">
        <v>3.0000000000000001E-3</v>
      </c>
      <c r="I72" s="240">
        <v>3.0000000000000001E-3</v>
      </c>
      <c r="J72" s="240">
        <v>3.0000000000000001E-3</v>
      </c>
      <c r="K72" s="240">
        <v>3.0000000000000001E-3</v>
      </c>
      <c r="L72" s="240">
        <v>3.0000000000000001E-3</v>
      </c>
      <c r="M72" s="38"/>
      <c r="N72" s="38"/>
      <c r="O72" s="166"/>
      <c r="P72" s="166"/>
      <c r="Q72" s="236">
        <f t="shared" si="4"/>
        <v>0.54600000000000004</v>
      </c>
      <c r="R72" s="236">
        <f t="shared" si="5"/>
        <v>0.54600000000000004</v>
      </c>
      <c r="S72" s="236">
        <f t="shared" si="6"/>
        <v>0.54900000000000004</v>
      </c>
      <c r="T72" s="236">
        <f t="shared" si="7"/>
        <v>0.54600000000000004</v>
      </c>
      <c r="U72" s="236">
        <f t="shared" si="8"/>
        <v>0.54600000000000004</v>
      </c>
      <c r="V72" s="236">
        <f t="shared" si="9"/>
        <v>0.54600000000000004</v>
      </c>
      <c r="W72" s="236">
        <f t="shared" si="10"/>
        <v>0.54900000000000004</v>
      </c>
      <c r="X72" s="236">
        <f t="shared" si="11"/>
        <v>0.54600000000000004</v>
      </c>
      <c r="Y72" s="166"/>
    </row>
    <row r="73" spans="1:25" ht="12.95" customHeight="1">
      <c r="A73" s="38"/>
      <c r="B73" s="602"/>
      <c r="C73" s="241" t="s">
        <v>408</v>
      </c>
      <c r="D73" s="131" t="s">
        <v>571</v>
      </c>
      <c r="E73" s="240">
        <v>3.0000000000000001E-3</v>
      </c>
      <c r="F73" s="240">
        <v>3.0000000000000001E-3</v>
      </c>
      <c r="G73" s="240">
        <v>3.0000000000000001E-3</v>
      </c>
      <c r="H73" s="240">
        <v>3.0000000000000001E-3</v>
      </c>
      <c r="I73" s="240">
        <v>3.0000000000000001E-3</v>
      </c>
      <c r="J73" s="240">
        <v>3.0000000000000001E-3</v>
      </c>
      <c r="K73" s="240">
        <v>3.0000000000000001E-3</v>
      </c>
      <c r="L73" s="240">
        <v>3.0000000000000001E-3</v>
      </c>
      <c r="M73" s="38"/>
      <c r="N73" s="38"/>
      <c r="O73" s="166"/>
      <c r="P73" s="166"/>
      <c r="Q73" s="236">
        <f t="shared" si="4"/>
        <v>0.54600000000000004</v>
      </c>
      <c r="R73" s="236">
        <f t="shared" si="5"/>
        <v>0.54600000000000004</v>
      </c>
      <c r="S73" s="236">
        <f t="shared" si="6"/>
        <v>0.54900000000000004</v>
      </c>
      <c r="T73" s="236">
        <f t="shared" si="7"/>
        <v>0.54600000000000004</v>
      </c>
      <c r="U73" s="236">
        <f t="shared" si="8"/>
        <v>0.54600000000000004</v>
      </c>
      <c r="V73" s="236">
        <f t="shared" si="9"/>
        <v>0.54600000000000004</v>
      </c>
      <c r="W73" s="236">
        <f t="shared" si="10"/>
        <v>0.54900000000000004</v>
      </c>
      <c r="X73" s="236">
        <f t="shared" si="11"/>
        <v>0.54600000000000004</v>
      </c>
      <c r="Y73" s="166"/>
    </row>
    <row r="74" spans="1:25" ht="12.95" customHeight="1">
      <c r="A74" s="38"/>
      <c r="B74" s="602"/>
      <c r="C74" s="241" t="s">
        <v>409</v>
      </c>
      <c r="D74" s="131" t="s">
        <v>570</v>
      </c>
      <c r="E74" s="240">
        <v>3.0000000000000001E-3</v>
      </c>
      <c r="F74" s="240">
        <v>3.0000000000000001E-3</v>
      </c>
      <c r="G74" s="240">
        <v>3.0000000000000001E-3</v>
      </c>
      <c r="H74" s="240">
        <v>3.0000000000000001E-3</v>
      </c>
      <c r="I74" s="240">
        <v>3.0000000000000001E-3</v>
      </c>
      <c r="J74" s="240">
        <v>3.0000000000000001E-3</v>
      </c>
      <c r="K74" s="240">
        <v>3.0000000000000001E-3</v>
      </c>
      <c r="L74" s="240">
        <v>3.0000000000000001E-3</v>
      </c>
      <c r="M74" s="38"/>
      <c r="N74" s="38"/>
      <c r="O74" s="166"/>
      <c r="P74" s="166"/>
      <c r="Q74" s="236">
        <f t="shared" si="4"/>
        <v>0.54600000000000004</v>
      </c>
      <c r="R74" s="236">
        <f t="shared" si="5"/>
        <v>0.54600000000000004</v>
      </c>
      <c r="S74" s="236">
        <f t="shared" si="6"/>
        <v>0.54900000000000004</v>
      </c>
      <c r="T74" s="236">
        <f t="shared" si="7"/>
        <v>0.54600000000000004</v>
      </c>
      <c r="U74" s="236">
        <f t="shared" si="8"/>
        <v>0.54600000000000004</v>
      </c>
      <c r="V74" s="236">
        <f t="shared" si="9"/>
        <v>0.54600000000000004</v>
      </c>
      <c r="W74" s="236">
        <f t="shared" si="10"/>
        <v>0.54900000000000004</v>
      </c>
      <c r="X74" s="236">
        <f t="shared" si="11"/>
        <v>0.54600000000000004</v>
      </c>
      <c r="Y74" s="166"/>
    </row>
    <row r="75" spans="1:25" ht="12.95" customHeight="1">
      <c r="A75" s="38"/>
      <c r="B75" s="602"/>
      <c r="C75" s="241" t="s">
        <v>410</v>
      </c>
      <c r="D75" s="131" t="s">
        <v>571</v>
      </c>
      <c r="E75" s="240">
        <v>3.0000000000000001E-3</v>
      </c>
      <c r="F75" s="240">
        <v>3.0000000000000001E-3</v>
      </c>
      <c r="G75" s="240">
        <v>3.0000000000000001E-3</v>
      </c>
      <c r="H75" s="240">
        <v>3.0000000000000001E-3</v>
      </c>
      <c r="I75" s="240">
        <v>3.0000000000000001E-3</v>
      </c>
      <c r="J75" s="240">
        <v>3.0000000000000001E-3</v>
      </c>
      <c r="K75" s="240">
        <v>3.0000000000000001E-3</v>
      </c>
      <c r="L75" s="240">
        <v>3.0000000000000001E-3</v>
      </c>
      <c r="M75" s="38"/>
      <c r="N75" s="38"/>
      <c r="O75" s="166"/>
      <c r="P75" s="166"/>
      <c r="Q75" s="236">
        <f t="shared" si="4"/>
        <v>0.54600000000000004</v>
      </c>
      <c r="R75" s="236">
        <f t="shared" si="5"/>
        <v>0.54600000000000004</v>
      </c>
      <c r="S75" s="236">
        <f t="shared" si="6"/>
        <v>0.54900000000000004</v>
      </c>
      <c r="T75" s="236">
        <f t="shared" si="7"/>
        <v>0.54600000000000004</v>
      </c>
      <c r="U75" s="236">
        <f t="shared" si="8"/>
        <v>0.54600000000000004</v>
      </c>
      <c r="V75" s="236">
        <f t="shared" si="9"/>
        <v>0.54600000000000004</v>
      </c>
      <c r="W75" s="236">
        <f t="shared" si="10"/>
        <v>0.54900000000000004</v>
      </c>
      <c r="X75" s="236">
        <f t="shared" si="11"/>
        <v>0.54600000000000004</v>
      </c>
      <c r="Y75" s="166"/>
    </row>
    <row r="76" spans="1:25" ht="12.95" customHeight="1">
      <c r="A76" s="38"/>
      <c r="B76" s="602"/>
      <c r="C76" s="241" t="s">
        <v>411</v>
      </c>
      <c r="D76" s="131" t="s">
        <v>570</v>
      </c>
      <c r="E76" s="240">
        <v>3.0000000000000001E-3</v>
      </c>
      <c r="F76" s="240">
        <v>3.0000000000000001E-3</v>
      </c>
      <c r="G76" s="240">
        <v>3.0000000000000001E-3</v>
      </c>
      <c r="H76" s="240">
        <v>3.0000000000000001E-3</v>
      </c>
      <c r="I76" s="240">
        <v>3.0000000000000001E-3</v>
      </c>
      <c r="J76" s="240">
        <v>3.0000000000000001E-3</v>
      </c>
      <c r="K76" s="240">
        <v>3.0000000000000001E-3</v>
      </c>
      <c r="L76" s="240">
        <v>3.0000000000000001E-3</v>
      </c>
      <c r="M76" s="38"/>
      <c r="N76" s="38"/>
      <c r="O76" s="166"/>
      <c r="P76" s="166"/>
      <c r="Q76" s="236">
        <f t="shared" si="4"/>
        <v>0.54600000000000004</v>
      </c>
      <c r="R76" s="236">
        <f t="shared" si="5"/>
        <v>0.54600000000000004</v>
      </c>
      <c r="S76" s="236">
        <f t="shared" si="6"/>
        <v>0.54900000000000004</v>
      </c>
      <c r="T76" s="236">
        <f t="shared" si="7"/>
        <v>0.54600000000000004</v>
      </c>
      <c r="U76" s="236">
        <f t="shared" si="8"/>
        <v>0.54600000000000004</v>
      </c>
      <c r="V76" s="236">
        <f t="shared" si="9"/>
        <v>0.54600000000000004</v>
      </c>
      <c r="W76" s="236">
        <f t="shared" si="10"/>
        <v>0.54900000000000004</v>
      </c>
      <c r="X76" s="236">
        <f t="shared" si="11"/>
        <v>0.54600000000000004</v>
      </c>
      <c r="Y76" s="166"/>
    </row>
    <row r="77" spans="1:25" ht="12.95" customHeight="1">
      <c r="A77" s="38"/>
      <c r="B77" s="602"/>
      <c r="C77" s="241" t="s">
        <v>412</v>
      </c>
      <c r="D77" s="131" t="s">
        <v>570</v>
      </c>
      <c r="E77" s="240">
        <v>3.0000000000000001E-3</v>
      </c>
      <c r="F77" s="240">
        <v>3.0000000000000001E-3</v>
      </c>
      <c r="G77" s="240">
        <v>3.0000000000000001E-3</v>
      </c>
      <c r="H77" s="240">
        <v>3.0000000000000001E-3</v>
      </c>
      <c r="I77" s="240">
        <v>3.0000000000000001E-3</v>
      </c>
      <c r="J77" s="240">
        <v>3.0000000000000001E-3</v>
      </c>
      <c r="K77" s="240">
        <v>3.0000000000000001E-3</v>
      </c>
      <c r="L77" s="240">
        <v>3.0000000000000001E-3</v>
      </c>
      <c r="M77" s="38"/>
      <c r="N77" s="38"/>
      <c r="O77" s="166"/>
      <c r="P77" s="166"/>
      <c r="Q77" s="236">
        <f t="shared" si="4"/>
        <v>0.54600000000000004</v>
      </c>
      <c r="R77" s="236">
        <f t="shared" si="5"/>
        <v>0.54600000000000004</v>
      </c>
      <c r="S77" s="236">
        <f t="shared" si="6"/>
        <v>0.54900000000000004</v>
      </c>
      <c r="T77" s="236">
        <f t="shared" si="7"/>
        <v>0.54600000000000004</v>
      </c>
      <c r="U77" s="236">
        <f t="shared" si="8"/>
        <v>0.54600000000000004</v>
      </c>
      <c r="V77" s="236">
        <f t="shared" si="9"/>
        <v>0.54600000000000004</v>
      </c>
      <c r="W77" s="236">
        <f t="shared" si="10"/>
        <v>0.54900000000000004</v>
      </c>
      <c r="X77" s="236">
        <f t="shared" si="11"/>
        <v>0.54600000000000004</v>
      </c>
      <c r="Y77" s="166"/>
    </row>
    <row r="78" spans="1:25" ht="12.95" customHeight="1">
      <c r="A78" s="38"/>
      <c r="B78" s="602"/>
      <c r="C78" s="241" t="s">
        <v>413</v>
      </c>
      <c r="D78" s="131" t="s">
        <v>570</v>
      </c>
      <c r="E78" s="240">
        <v>3.0000000000000001E-3</v>
      </c>
      <c r="F78" s="240">
        <v>3.0000000000000001E-3</v>
      </c>
      <c r="G78" s="240">
        <v>3.0000000000000001E-3</v>
      </c>
      <c r="H78" s="240">
        <v>3.0000000000000001E-3</v>
      </c>
      <c r="I78" s="240">
        <v>3.0000000000000001E-3</v>
      </c>
      <c r="J78" s="240">
        <v>3.0000000000000001E-3</v>
      </c>
      <c r="K78" s="240">
        <v>3.0000000000000001E-3</v>
      </c>
      <c r="L78" s="240">
        <v>3.0000000000000001E-3</v>
      </c>
      <c r="M78" s="38"/>
      <c r="N78" s="38"/>
      <c r="O78" s="166"/>
      <c r="P78" s="166"/>
      <c r="Q78" s="236">
        <f t="shared" si="4"/>
        <v>0.54600000000000004</v>
      </c>
      <c r="R78" s="236">
        <f t="shared" si="5"/>
        <v>0.54600000000000004</v>
      </c>
      <c r="S78" s="236">
        <f t="shared" si="6"/>
        <v>0.54900000000000004</v>
      </c>
      <c r="T78" s="236">
        <f t="shared" si="7"/>
        <v>0.54600000000000004</v>
      </c>
      <c r="U78" s="236">
        <f t="shared" si="8"/>
        <v>0.54600000000000004</v>
      </c>
      <c r="V78" s="236">
        <f t="shared" si="9"/>
        <v>0.54600000000000004</v>
      </c>
      <c r="W78" s="236">
        <f t="shared" si="10"/>
        <v>0.54900000000000004</v>
      </c>
      <c r="X78" s="236">
        <f t="shared" si="11"/>
        <v>0.54600000000000004</v>
      </c>
      <c r="Y78" s="166"/>
    </row>
    <row r="79" spans="1:25" ht="12.95" customHeight="1">
      <c r="A79" s="38"/>
      <c r="B79" s="602"/>
      <c r="C79" s="241" t="s">
        <v>414</v>
      </c>
      <c r="D79" s="131" t="s">
        <v>571</v>
      </c>
      <c r="E79" s="240">
        <v>3.0000000000000001E-3</v>
      </c>
      <c r="F79" s="240">
        <v>3.0000000000000001E-3</v>
      </c>
      <c r="G79" s="240">
        <v>3.0000000000000001E-3</v>
      </c>
      <c r="H79" s="240">
        <v>3.0000000000000001E-3</v>
      </c>
      <c r="I79" s="240">
        <v>3.0000000000000001E-3</v>
      </c>
      <c r="J79" s="240">
        <v>3.0000000000000001E-3</v>
      </c>
      <c r="K79" s="240">
        <v>3.0000000000000001E-3</v>
      </c>
      <c r="L79" s="240">
        <v>3.0000000000000001E-3</v>
      </c>
      <c r="M79" s="38"/>
      <c r="N79" s="38"/>
      <c r="O79" s="166"/>
      <c r="P79" s="166"/>
      <c r="Q79" s="236">
        <f t="shared" si="4"/>
        <v>0.54600000000000004</v>
      </c>
      <c r="R79" s="236">
        <f t="shared" si="5"/>
        <v>0.54600000000000004</v>
      </c>
      <c r="S79" s="236">
        <f t="shared" si="6"/>
        <v>0.54900000000000004</v>
      </c>
      <c r="T79" s="236">
        <f t="shared" si="7"/>
        <v>0.54600000000000004</v>
      </c>
      <c r="U79" s="236">
        <f t="shared" si="8"/>
        <v>0.54600000000000004</v>
      </c>
      <c r="V79" s="236">
        <f t="shared" si="9"/>
        <v>0.54600000000000004</v>
      </c>
      <c r="W79" s="236">
        <f t="shared" si="10"/>
        <v>0.54900000000000004</v>
      </c>
      <c r="X79" s="236">
        <f t="shared" si="11"/>
        <v>0.54600000000000004</v>
      </c>
      <c r="Y79" s="166"/>
    </row>
    <row r="80" spans="1:25" ht="12.95" customHeight="1">
      <c r="A80" s="38"/>
      <c r="B80" s="602"/>
      <c r="C80" s="241" t="s">
        <v>415</v>
      </c>
      <c r="D80" s="131" t="s">
        <v>571</v>
      </c>
      <c r="E80" s="240">
        <v>3.0000000000000001E-3</v>
      </c>
      <c r="F80" s="240">
        <v>3.0000000000000001E-3</v>
      </c>
      <c r="G80" s="240">
        <v>3.0000000000000001E-3</v>
      </c>
      <c r="H80" s="240">
        <v>3.0000000000000001E-3</v>
      </c>
      <c r="I80" s="240">
        <v>3.0000000000000001E-3</v>
      </c>
      <c r="J80" s="240">
        <v>3.0000000000000001E-3</v>
      </c>
      <c r="K80" s="240">
        <v>3.0000000000000001E-3</v>
      </c>
      <c r="L80" s="240">
        <v>3.0000000000000001E-3</v>
      </c>
      <c r="M80" s="38"/>
      <c r="N80" s="38"/>
      <c r="O80" s="166"/>
      <c r="P80" s="166"/>
      <c r="Q80" s="236">
        <f t="shared" si="4"/>
        <v>0.54600000000000004</v>
      </c>
      <c r="R80" s="236">
        <f t="shared" si="5"/>
        <v>0.54600000000000004</v>
      </c>
      <c r="S80" s="236">
        <f t="shared" si="6"/>
        <v>0.54900000000000004</v>
      </c>
      <c r="T80" s="236">
        <f t="shared" si="7"/>
        <v>0.54600000000000004</v>
      </c>
      <c r="U80" s="236">
        <f t="shared" si="8"/>
        <v>0.54600000000000004</v>
      </c>
      <c r="V80" s="236">
        <f t="shared" si="9"/>
        <v>0.54600000000000004</v>
      </c>
      <c r="W80" s="236">
        <f t="shared" si="10"/>
        <v>0.54900000000000004</v>
      </c>
      <c r="X80" s="236">
        <f t="shared" si="11"/>
        <v>0.54600000000000004</v>
      </c>
      <c r="Y80" s="166"/>
    </row>
    <row r="81" spans="1:25" ht="12.95" customHeight="1">
      <c r="A81" s="38"/>
      <c r="B81" s="602"/>
      <c r="C81" s="241" t="s">
        <v>416</v>
      </c>
      <c r="D81" s="131" t="s">
        <v>572</v>
      </c>
      <c r="E81" s="240">
        <v>3.0000000000000001E-3</v>
      </c>
      <c r="F81" s="240">
        <v>3.0000000000000001E-3</v>
      </c>
      <c r="G81" s="240">
        <v>3.0000000000000001E-3</v>
      </c>
      <c r="H81" s="240">
        <v>3.0000000000000001E-3</v>
      </c>
      <c r="I81" s="240">
        <v>3.0000000000000001E-3</v>
      </c>
      <c r="J81" s="240">
        <v>3.0000000000000001E-3</v>
      </c>
      <c r="K81" s="240">
        <v>3.0000000000000001E-3</v>
      </c>
      <c r="L81" s="240">
        <v>3.0000000000000001E-3</v>
      </c>
      <c r="M81" s="38"/>
      <c r="N81" s="38"/>
      <c r="O81" s="166"/>
      <c r="P81" s="166"/>
      <c r="Q81" s="236">
        <f t="shared" ref="Q81:Q136" si="12">E81*$E$10</f>
        <v>0.54600000000000004</v>
      </c>
      <c r="R81" s="236">
        <f t="shared" ref="R81:R136" si="13">F81*$F$10</f>
        <v>0.54600000000000004</v>
      </c>
      <c r="S81" s="236">
        <f t="shared" ref="S81:S136" si="14">G81*$G$10</f>
        <v>0.54900000000000004</v>
      </c>
      <c r="T81" s="236">
        <f t="shared" ref="T81:T136" si="15">H81*$H$10</f>
        <v>0.54600000000000004</v>
      </c>
      <c r="U81" s="236">
        <f t="shared" ref="U81:U136" si="16">I81*$I$10</f>
        <v>0.54600000000000004</v>
      </c>
      <c r="V81" s="236">
        <f t="shared" ref="V81:V136" si="17">J81*$J$10</f>
        <v>0.54600000000000004</v>
      </c>
      <c r="W81" s="236">
        <f t="shared" ref="W81:W136" si="18">K81*$K$10</f>
        <v>0.54900000000000004</v>
      </c>
      <c r="X81" s="236">
        <f t="shared" ref="X81:X136" si="19">L81*$L$10</f>
        <v>0.54600000000000004</v>
      </c>
      <c r="Y81" s="166"/>
    </row>
    <row r="82" spans="1:25" ht="12.95" customHeight="1">
      <c r="A82" s="38"/>
      <c r="B82" s="602"/>
      <c r="C82" s="241" t="s">
        <v>417</v>
      </c>
      <c r="D82" s="131" t="s">
        <v>572</v>
      </c>
      <c r="E82" s="240">
        <v>3.0000000000000001E-3</v>
      </c>
      <c r="F82" s="240">
        <v>3.0000000000000001E-3</v>
      </c>
      <c r="G82" s="240">
        <v>3.0000000000000001E-3</v>
      </c>
      <c r="H82" s="240">
        <v>3.0000000000000001E-3</v>
      </c>
      <c r="I82" s="240">
        <v>3.0000000000000001E-3</v>
      </c>
      <c r="J82" s="240">
        <v>3.0000000000000001E-3</v>
      </c>
      <c r="K82" s="240">
        <v>3.0000000000000001E-3</v>
      </c>
      <c r="L82" s="240">
        <v>3.0000000000000001E-3</v>
      </c>
      <c r="M82" s="38"/>
      <c r="N82" s="38"/>
      <c r="O82" s="166"/>
      <c r="P82" s="166"/>
      <c r="Q82" s="236">
        <f t="shared" si="12"/>
        <v>0.54600000000000004</v>
      </c>
      <c r="R82" s="236">
        <f t="shared" si="13"/>
        <v>0.54600000000000004</v>
      </c>
      <c r="S82" s="236">
        <f t="shared" si="14"/>
        <v>0.54900000000000004</v>
      </c>
      <c r="T82" s="236">
        <f t="shared" si="15"/>
        <v>0.54600000000000004</v>
      </c>
      <c r="U82" s="236">
        <f t="shared" si="16"/>
        <v>0.54600000000000004</v>
      </c>
      <c r="V82" s="236">
        <f t="shared" si="17"/>
        <v>0.54600000000000004</v>
      </c>
      <c r="W82" s="236">
        <f t="shared" si="18"/>
        <v>0.54900000000000004</v>
      </c>
      <c r="X82" s="236">
        <f t="shared" si="19"/>
        <v>0.54600000000000004</v>
      </c>
      <c r="Y82" s="166"/>
    </row>
    <row r="83" spans="1:25" ht="12.95" customHeight="1">
      <c r="A83" s="38"/>
      <c r="B83" s="602"/>
      <c r="C83" s="241" t="s">
        <v>418</v>
      </c>
      <c r="D83" s="131" t="s">
        <v>572</v>
      </c>
      <c r="E83" s="240">
        <v>3.0000000000000001E-3</v>
      </c>
      <c r="F83" s="240">
        <v>3.0000000000000001E-3</v>
      </c>
      <c r="G83" s="240">
        <v>3.0000000000000001E-3</v>
      </c>
      <c r="H83" s="240">
        <v>3.0000000000000001E-3</v>
      </c>
      <c r="I83" s="240">
        <v>3.0000000000000001E-3</v>
      </c>
      <c r="J83" s="240">
        <v>3.0000000000000001E-3</v>
      </c>
      <c r="K83" s="240">
        <v>3.0000000000000001E-3</v>
      </c>
      <c r="L83" s="240">
        <v>3.0000000000000001E-3</v>
      </c>
      <c r="M83" s="38"/>
      <c r="N83" s="38"/>
      <c r="O83" s="166"/>
      <c r="P83" s="166"/>
      <c r="Q83" s="236">
        <f t="shared" si="12"/>
        <v>0.54600000000000004</v>
      </c>
      <c r="R83" s="236">
        <f t="shared" si="13"/>
        <v>0.54600000000000004</v>
      </c>
      <c r="S83" s="236">
        <f t="shared" si="14"/>
        <v>0.54900000000000004</v>
      </c>
      <c r="T83" s="236">
        <f t="shared" si="15"/>
        <v>0.54600000000000004</v>
      </c>
      <c r="U83" s="236">
        <f t="shared" si="16"/>
        <v>0.54600000000000004</v>
      </c>
      <c r="V83" s="236">
        <f t="shared" si="17"/>
        <v>0.54600000000000004</v>
      </c>
      <c r="W83" s="236">
        <f t="shared" si="18"/>
        <v>0.54900000000000004</v>
      </c>
      <c r="X83" s="236">
        <f t="shared" si="19"/>
        <v>0.54600000000000004</v>
      </c>
      <c r="Y83" s="166"/>
    </row>
    <row r="84" spans="1:25" ht="12.95" customHeight="1">
      <c r="A84" s="38"/>
      <c r="B84" s="602"/>
      <c r="C84" s="241" t="s">
        <v>419</v>
      </c>
      <c r="D84" s="131" t="s">
        <v>573</v>
      </c>
      <c r="E84" s="240">
        <v>3.0000000000000001E-3</v>
      </c>
      <c r="F84" s="240">
        <v>3.0000000000000001E-3</v>
      </c>
      <c r="G84" s="240">
        <v>3.0000000000000001E-3</v>
      </c>
      <c r="H84" s="240">
        <v>3.0000000000000001E-3</v>
      </c>
      <c r="I84" s="240">
        <v>3.0000000000000001E-3</v>
      </c>
      <c r="J84" s="240">
        <v>3.0000000000000001E-3</v>
      </c>
      <c r="K84" s="240">
        <v>3.0000000000000001E-3</v>
      </c>
      <c r="L84" s="240">
        <v>3.0000000000000001E-3</v>
      </c>
      <c r="M84" s="38"/>
      <c r="N84" s="38"/>
      <c r="O84" s="166"/>
      <c r="P84" s="166"/>
      <c r="Q84" s="236">
        <f t="shared" si="12"/>
        <v>0.54600000000000004</v>
      </c>
      <c r="R84" s="236">
        <f t="shared" si="13"/>
        <v>0.54600000000000004</v>
      </c>
      <c r="S84" s="236">
        <f t="shared" si="14"/>
        <v>0.54900000000000004</v>
      </c>
      <c r="T84" s="236">
        <f t="shared" si="15"/>
        <v>0.54600000000000004</v>
      </c>
      <c r="U84" s="236">
        <f t="shared" si="16"/>
        <v>0.54600000000000004</v>
      </c>
      <c r="V84" s="236">
        <f t="shared" si="17"/>
        <v>0.54600000000000004</v>
      </c>
      <c r="W84" s="236">
        <f t="shared" si="18"/>
        <v>0.54900000000000004</v>
      </c>
      <c r="X84" s="236">
        <f t="shared" si="19"/>
        <v>0.54600000000000004</v>
      </c>
      <c r="Y84" s="166"/>
    </row>
    <row r="85" spans="1:25" ht="12.95" customHeight="1">
      <c r="A85" s="38"/>
      <c r="B85" s="602"/>
      <c r="C85" s="241" t="s">
        <v>420</v>
      </c>
      <c r="D85" s="131" t="s">
        <v>572</v>
      </c>
      <c r="E85" s="240">
        <v>3.0000000000000001E-3</v>
      </c>
      <c r="F85" s="240">
        <v>3.0000000000000001E-3</v>
      </c>
      <c r="G85" s="240">
        <v>3.0000000000000001E-3</v>
      </c>
      <c r="H85" s="240">
        <v>3.0000000000000001E-3</v>
      </c>
      <c r="I85" s="240">
        <v>3.0000000000000001E-3</v>
      </c>
      <c r="J85" s="240">
        <v>3.0000000000000001E-3</v>
      </c>
      <c r="K85" s="240">
        <v>3.0000000000000001E-3</v>
      </c>
      <c r="L85" s="240">
        <v>3.0000000000000001E-3</v>
      </c>
      <c r="M85" s="38"/>
      <c r="N85" s="38"/>
      <c r="O85" s="166"/>
      <c r="P85" s="166"/>
      <c r="Q85" s="236">
        <f t="shared" si="12"/>
        <v>0.54600000000000004</v>
      </c>
      <c r="R85" s="236">
        <f t="shared" si="13"/>
        <v>0.54600000000000004</v>
      </c>
      <c r="S85" s="236">
        <f t="shared" si="14"/>
        <v>0.54900000000000004</v>
      </c>
      <c r="T85" s="236">
        <f t="shared" si="15"/>
        <v>0.54600000000000004</v>
      </c>
      <c r="U85" s="236">
        <f t="shared" si="16"/>
        <v>0.54600000000000004</v>
      </c>
      <c r="V85" s="236">
        <f t="shared" si="17"/>
        <v>0.54600000000000004</v>
      </c>
      <c r="W85" s="236">
        <f t="shared" si="18"/>
        <v>0.54900000000000004</v>
      </c>
      <c r="X85" s="236">
        <f t="shared" si="19"/>
        <v>0.54600000000000004</v>
      </c>
      <c r="Y85" s="166"/>
    </row>
    <row r="86" spans="1:25" ht="12.95" customHeight="1">
      <c r="A86" s="38"/>
      <c r="B86" s="602"/>
      <c r="C86" s="241" t="s">
        <v>421</v>
      </c>
      <c r="D86" s="131" t="s">
        <v>573</v>
      </c>
      <c r="E86" s="240">
        <v>3.0000000000000001E-3</v>
      </c>
      <c r="F86" s="240">
        <v>3.0000000000000001E-3</v>
      </c>
      <c r="G86" s="240">
        <v>3.0000000000000001E-3</v>
      </c>
      <c r="H86" s="240">
        <v>3.0000000000000001E-3</v>
      </c>
      <c r="I86" s="240">
        <v>3.0000000000000001E-3</v>
      </c>
      <c r="J86" s="240">
        <v>3.0000000000000001E-3</v>
      </c>
      <c r="K86" s="240">
        <v>3.0000000000000001E-3</v>
      </c>
      <c r="L86" s="240">
        <v>3.0000000000000001E-3</v>
      </c>
      <c r="M86" s="38"/>
      <c r="N86" s="38"/>
      <c r="O86" s="166"/>
      <c r="P86" s="166"/>
      <c r="Q86" s="236">
        <f t="shared" si="12"/>
        <v>0.54600000000000004</v>
      </c>
      <c r="R86" s="236">
        <f t="shared" si="13"/>
        <v>0.54600000000000004</v>
      </c>
      <c r="S86" s="236">
        <f t="shared" si="14"/>
        <v>0.54900000000000004</v>
      </c>
      <c r="T86" s="236">
        <f t="shared" si="15"/>
        <v>0.54600000000000004</v>
      </c>
      <c r="U86" s="236">
        <f t="shared" si="16"/>
        <v>0.54600000000000004</v>
      </c>
      <c r="V86" s="236">
        <f t="shared" si="17"/>
        <v>0.54600000000000004</v>
      </c>
      <c r="W86" s="236">
        <f t="shared" si="18"/>
        <v>0.54900000000000004</v>
      </c>
      <c r="X86" s="236">
        <f t="shared" si="19"/>
        <v>0.54600000000000004</v>
      </c>
      <c r="Y86" s="166"/>
    </row>
    <row r="87" spans="1:25" ht="12.95" customHeight="1">
      <c r="A87" s="38"/>
      <c r="B87" s="602"/>
      <c r="C87" s="241" t="s">
        <v>422</v>
      </c>
      <c r="D87" s="131" t="s">
        <v>573</v>
      </c>
      <c r="E87" s="240">
        <v>3.0000000000000001E-3</v>
      </c>
      <c r="F87" s="240">
        <v>3.0000000000000001E-3</v>
      </c>
      <c r="G87" s="240">
        <v>3.0000000000000001E-3</v>
      </c>
      <c r="H87" s="240">
        <v>3.0000000000000001E-3</v>
      </c>
      <c r="I87" s="240">
        <v>3.0000000000000001E-3</v>
      </c>
      <c r="J87" s="240">
        <v>3.0000000000000001E-3</v>
      </c>
      <c r="K87" s="240">
        <v>3.0000000000000001E-3</v>
      </c>
      <c r="L87" s="240">
        <v>3.0000000000000001E-3</v>
      </c>
      <c r="M87" s="38"/>
      <c r="N87" s="38"/>
      <c r="O87" s="166"/>
      <c r="P87" s="166"/>
      <c r="Q87" s="236">
        <f t="shared" si="12"/>
        <v>0.54600000000000004</v>
      </c>
      <c r="R87" s="236">
        <f t="shared" si="13"/>
        <v>0.54600000000000004</v>
      </c>
      <c r="S87" s="236">
        <f t="shared" si="14"/>
        <v>0.54900000000000004</v>
      </c>
      <c r="T87" s="236">
        <f t="shared" si="15"/>
        <v>0.54600000000000004</v>
      </c>
      <c r="U87" s="236">
        <f t="shared" si="16"/>
        <v>0.54600000000000004</v>
      </c>
      <c r="V87" s="236">
        <f t="shared" si="17"/>
        <v>0.54600000000000004</v>
      </c>
      <c r="W87" s="236">
        <f t="shared" si="18"/>
        <v>0.54900000000000004</v>
      </c>
      <c r="X87" s="236">
        <f t="shared" si="19"/>
        <v>0.54600000000000004</v>
      </c>
      <c r="Y87" s="166"/>
    </row>
    <row r="88" spans="1:25" ht="12.95" customHeight="1">
      <c r="A88" s="38"/>
      <c r="B88" s="602"/>
      <c r="C88" s="241" t="s">
        <v>423</v>
      </c>
      <c r="D88" s="131" t="s">
        <v>572</v>
      </c>
      <c r="E88" s="240">
        <v>3.0000000000000001E-3</v>
      </c>
      <c r="F88" s="240">
        <v>3.0000000000000001E-3</v>
      </c>
      <c r="G88" s="240">
        <v>3.0000000000000001E-3</v>
      </c>
      <c r="H88" s="240">
        <v>3.0000000000000001E-3</v>
      </c>
      <c r="I88" s="240">
        <v>3.0000000000000001E-3</v>
      </c>
      <c r="J88" s="240">
        <v>3.0000000000000001E-3</v>
      </c>
      <c r="K88" s="240">
        <v>3.0000000000000001E-3</v>
      </c>
      <c r="L88" s="240">
        <v>3.0000000000000001E-3</v>
      </c>
      <c r="M88" s="38"/>
      <c r="N88" s="38"/>
      <c r="O88" s="166"/>
      <c r="P88" s="166"/>
      <c r="Q88" s="236">
        <f t="shared" si="12"/>
        <v>0.54600000000000004</v>
      </c>
      <c r="R88" s="236">
        <f t="shared" si="13"/>
        <v>0.54600000000000004</v>
      </c>
      <c r="S88" s="236">
        <f t="shared" si="14"/>
        <v>0.54900000000000004</v>
      </c>
      <c r="T88" s="236">
        <f t="shared" si="15"/>
        <v>0.54600000000000004</v>
      </c>
      <c r="U88" s="236">
        <f t="shared" si="16"/>
        <v>0.54600000000000004</v>
      </c>
      <c r="V88" s="236">
        <f t="shared" si="17"/>
        <v>0.54600000000000004</v>
      </c>
      <c r="W88" s="236">
        <f t="shared" si="18"/>
        <v>0.54900000000000004</v>
      </c>
      <c r="X88" s="236">
        <f t="shared" si="19"/>
        <v>0.54600000000000004</v>
      </c>
      <c r="Y88" s="166"/>
    </row>
    <row r="89" spans="1:25" ht="12.95" customHeight="1">
      <c r="A89" s="38"/>
      <c r="B89" s="602"/>
      <c r="C89" s="241" t="s">
        <v>424</v>
      </c>
      <c r="D89" s="131" t="s">
        <v>572</v>
      </c>
      <c r="E89" s="240">
        <v>3.0000000000000001E-3</v>
      </c>
      <c r="F89" s="240">
        <v>3.0000000000000001E-3</v>
      </c>
      <c r="G89" s="240">
        <v>3.0000000000000001E-3</v>
      </c>
      <c r="H89" s="240">
        <v>3.0000000000000001E-3</v>
      </c>
      <c r="I89" s="240">
        <v>3.0000000000000001E-3</v>
      </c>
      <c r="J89" s="240">
        <v>3.0000000000000001E-3</v>
      </c>
      <c r="K89" s="240">
        <v>3.0000000000000001E-3</v>
      </c>
      <c r="L89" s="240">
        <v>3.0000000000000001E-3</v>
      </c>
      <c r="M89" s="38"/>
      <c r="N89" s="38"/>
      <c r="O89" s="166"/>
      <c r="P89" s="166"/>
      <c r="Q89" s="236">
        <f t="shared" si="12"/>
        <v>0.54600000000000004</v>
      </c>
      <c r="R89" s="236">
        <f t="shared" si="13"/>
        <v>0.54600000000000004</v>
      </c>
      <c r="S89" s="236">
        <f t="shared" si="14"/>
        <v>0.54900000000000004</v>
      </c>
      <c r="T89" s="236">
        <f t="shared" si="15"/>
        <v>0.54600000000000004</v>
      </c>
      <c r="U89" s="236">
        <f t="shared" si="16"/>
        <v>0.54600000000000004</v>
      </c>
      <c r="V89" s="236">
        <f t="shared" si="17"/>
        <v>0.54600000000000004</v>
      </c>
      <c r="W89" s="236">
        <f t="shared" si="18"/>
        <v>0.54900000000000004</v>
      </c>
      <c r="X89" s="236">
        <f t="shared" si="19"/>
        <v>0.54600000000000004</v>
      </c>
      <c r="Y89" s="166"/>
    </row>
    <row r="90" spans="1:25" ht="12.95" customHeight="1">
      <c r="A90" s="38"/>
      <c r="B90" s="601" t="s">
        <v>425</v>
      </c>
      <c r="C90" s="241" t="s">
        <v>427</v>
      </c>
      <c r="D90" s="131" t="s">
        <v>574</v>
      </c>
      <c r="E90" s="240">
        <v>3.0000000000000001E-3</v>
      </c>
      <c r="F90" s="240">
        <v>3.0000000000000001E-3</v>
      </c>
      <c r="G90" s="240">
        <v>3.0000000000000001E-3</v>
      </c>
      <c r="H90" s="240">
        <v>3.0000000000000001E-3</v>
      </c>
      <c r="I90" s="240">
        <v>3.0000000000000001E-3</v>
      </c>
      <c r="J90" s="240">
        <v>3.0000000000000001E-3</v>
      </c>
      <c r="K90" s="240">
        <v>3.0000000000000001E-3</v>
      </c>
      <c r="L90" s="240">
        <v>3.0000000000000001E-3</v>
      </c>
      <c r="M90" s="38"/>
      <c r="N90" s="38"/>
      <c r="O90" s="166"/>
      <c r="P90" s="166"/>
      <c r="Q90" s="236">
        <f t="shared" si="12"/>
        <v>0.54600000000000004</v>
      </c>
      <c r="R90" s="236">
        <f t="shared" si="13"/>
        <v>0.54600000000000004</v>
      </c>
      <c r="S90" s="236">
        <f t="shared" si="14"/>
        <v>0.54900000000000004</v>
      </c>
      <c r="T90" s="236">
        <f t="shared" si="15"/>
        <v>0.54600000000000004</v>
      </c>
      <c r="U90" s="236">
        <f t="shared" si="16"/>
        <v>0.54600000000000004</v>
      </c>
      <c r="V90" s="236">
        <f t="shared" si="17"/>
        <v>0.54600000000000004</v>
      </c>
      <c r="W90" s="236">
        <f t="shared" si="18"/>
        <v>0.54900000000000004</v>
      </c>
      <c r="X90" s="236">
        <f t="shared" si="19"/>
        <v>0.54600000000000004</v>
      </c>
      <c r="Y90" s="166"/>
    </row>
    <row r="91" spans="1:25" ht="12.95" customHeight="1">
      <c r="A91" s="38"/>
      <c r="B91" s="602"/>
      <c r="C91" s="241" t="s">
        <v>428</v>
      </c>
      <c r="D91" s="131" t="s">
        <v>574</v>
      </c>
      <c r="E91" s="240">
        <v>3.0000000000000001E-3</v>
      </c>
      <c r="F91" s="240">
        <v>3.0000000000000001E-3</v>
      </c>
      <c r="G91" s="240">
        <v>3.0000000000000001E-3</v>
      </c>
      <c r="H91" s="240">
        <v>3.0000000000000001E-3</v>
      </c>
      <c r="I91" s="240">
        <v>3.0000000000000001E-3</v>
      </c>
      <c r="J91" s="240">
        <v>3.0000000000000001E-3</v>
      </c>
      <c r="K91" s="240">
        <v>3.0000000000000001E-3</v>
      </c>
      <c r="L91" s="240">
        <v>3.0000000000000001E-3</v>
      </c>
      <c r="M91" s="38"/>
      <c r="N91" s="38"/>
      <c r="O91" s="166"/>
      <c r="P91" s="166"/>
      <c r="Q91" s="236">
        <f t="shared" si="12"/>
        <v>0.54600000000000004</v>
      </c>
      <c r="R91" s="236">
        <f t="shared" si="13"/>
        <v>0.54600000000000004</v>
      </c>
      <c r="S91" s="236">
        <f t="shared" si="14"/>
        <v>0.54900000000000004</v>
      </c>
      <c r="T91" s="236">
        <f t="shared" si="15"/>
        <v>0.54600000000000004</v>
      </c>
      <c r="U91" s="236">
        <f t="shared" si="16"/>
        <v>0.54600000000000004</v>
      </c>
      <c r="V91" s="236">
        <f t="shared" si="17"/>
        <v>0.54600000000000004</v>
      </c>
      <c r="W91" s="236">
        <f t="shared" si="18"/>
        <v>0.54900000000000004</v>
      </c>
      <c r="X91" s="236">
        <f t="shared" si="19"/>
        <v>0.54600000000000004</v>
      </c>
      <c r="Y91" s="166"/>
    </row>
    <row r="92" spans="1:25" ht="12.95" customHeight="1">
      <c r="A92" s="38"/>
      <c r="B92" s="602"/>
      <c r="C92" s="241" t="s">
        <v>429</v>
      </c>
      <c r="D92" s="131" t="s">
        <v>575</v>
      </c>
      <c r="E92" s="240">
        <v>3.0000000000000001E-3</v>
      </c>
      <c r="F92" s="240">
        <v>3.0000000000000001E-3</v>
      </c>
      <c r="G92" s="240">
        <v>3.0000000000000001E-3</v>
      </c>
      <c r="H92" s="240">
        <v>3.0000000000000001E-3</v>
      </c>
      <c r="I92" s="240">
        <v>3.0000000000000001E-3</v>
      </c>
      <c r="J92" s="240">
        <v>3.0000000000000001E-3</v>
      </c>
      <c r="K92" s="240">
        <v>3.0000000000000001E-3</v>
      </c>
      <c r="L92" s="240">
        <v>3.0000000000000001E-3</v>
      </c>
      <c r="M92" s="38"/>
      <c r="N92" s="38"/>
      <c r="O92" s="166"/>
      <c r="P92" s="166"/>
      <c r="Q92" s="236">
        <f t="shared" si="12"/>
        <v>0.54600000000000004</v>
      </c>
      <c r="R92" s="236">
        <f t="shared" si="13"/>
        <v>0.54600000000000004</v>
      </c>
      <c r="S92" s="236">
        <f t="shared" si="14"/>
        <v>0.54900000000000004</v>
      </c>
      <c r="T92" s="236">
        <f t="shared" si="15"/>
        <v>0.54600000000000004</v>
      </c>
      <c r="U92" s="236">
        <f t="shared" si="16"/>
        <v>0.54600000000000004</v>
      </c>
      <c r="V92" s="236">
        <f t="shared" si="17"/>
        <v>0.54600000000000004</v>
      </c>
      <c r="W92" s="236">
        <f t="shared" si="18"/>
        <v>0.54900000000000004</v>
      </c>
      <c r="X92" s="236">
        <f t="shared" si="19"/>
        <v>0.54600000000000004</v>
      </c>
      <c r="Y92" s="166"/>
    </row>
    <row r="93" spans="1:25" ht="12.95" customHeight="1">
      <c r="A93" s="38"/>
      <c r="B93" s="602"/>
      <c r="C93" s="241" t="s">
        <v>430</v>
      </c>
      <c r="D93" s="131" t="s">
        <v>574</v>
      </c>
      <c r="E93" s="240">
        <v>3.0000000000000001E-3</v>
      </c>
      <c r="F93" s="240">
        <v>3.0000000000000001E-3</v>
      </c>
      <c r="G93" s="240">
        <v>3.0000000000000001E-3</v>
      </c>
      <c r="H93" s="240">
        <v>3.0000000000000001E-3</v>
      </c>
      <c r="I93" s="240">
        <v>3.0000000000000001E-3</v>
      </c>
      <c r="J93" s="240">
        <v>3.0000000000000001E-3</v>
      </c>
      <c r="K93" s="240">
        <v>3.0000000000000001E-3</v>
      </c>
      <c r="L93" s="240">
        <v>3.0000000000000001E-3</v>
      </c>
      <c r="M93" s="38"/>
      <c r="N93" s="38"/>
      <c r="O93" s="166"/>
      <c r="P93" s="166"/>
      <c r="Q93" s="236">
        <f t="shared" si="12"/>
        <v>0.54600000000000004</v>
      </c>
      <c r="R93" s="236">
        <f t="shared" si="13"/>
        <v>0.54600000000000004</v>
      </c>
      <c r="S93" s="236">
        <f t="shared" si="14"/>
        <v>0.54900000000000004</v>
      </c>
      <c r="T93" s="236">
        <f t="shared" si="15"/>
        <v>0.54600000000000004</v>
      </c>
      <c r="U93" s="236">
        <f t="shared" si="16"/>
        <v>0.54600000000000004</v>
      </c>
      <c r="V93" s="236">
        <f t="shared" si="17"/>
        <v>0.54600000000000004</v>
      </c>
      <c r="W93" s="236">
        <f t="shared" si="18"/>
        <v>0.54900000000000004</v>
      </c>
      <c r="X93" s="236">
        <f t="shared" si="19"/>
        <v>0.54600000000000004</v>
      </c>
      <c r="Y93" s="166"/>
    </row>
    <row r="94" spans="1:25" ht="12.95" customHeight="1">
      <c r="A94" s="38"/>
      <c r="B94" s="602"/>
      <c r="C94" s="241" t="s">
        <v>431</v>
      </c>
      <c r="D94" s="131" t="s">
        <v>574</v>
      </c>
      <c r="E94" s="240">
        <v>3.0000000000000001E-3</v>
      </c>
      <c r="F94" s="240">
        <v>3.0000000000000001E-3</v>
      </c>
      <c r="G94" s="240">
        <v>3.0000000000000001E-3</v>
      </c>
      <c r="H94" s="240">
        <v>3.0000000000000001E-3</v>
      </c>
      <c r="I94" s="240">
        <v>3.0000000000000001E-3</v>
      </c>
      <c r="J94" s="240">
        <v>3.0000000000000001E-3</v>
      </c>
      <c r="K94" s="240">
        <v>3.0000000000000001E-3</v>
      </c>
      <c r="L94" s="240">
        <v>3.0000000000000001E-3</v>
      </c>
      <c r="M94" s="38"/>
      <c r="N94" s="38"/>
      <c r="O94" s="166"/>
      <c r="P94" s="166"/>
      <c r="Q94" s="236">
        <f t="shared" si="12"/>
        <v>0.54600000000000004</v>
      </c>
      <c r="R94" s="236">
        <f t="shared" si="13"/>
        <v>0.54600000000000004</v>
      </c>
      <c r="S94" s="236">
        <f t="shared" si="14"/>
        <v>0.54900000000000004</v>
      </c>
      <c r="T94" s="236">
        <f t="shared" si="15"/>
        <v>0.54600000000000004</v>
      </c>
      <c r="U94" s="236">
        <f t="shared" si="16"/>
        <v>0.54600000000000004</v>
      </c>
      <c r="V94" s="236">
        <f t="shared" si="17"/>
        <v>0.54600000000000004</v>
      </c>
      <c r="W94" s="236">
        <f t="shared" si="18"/>
        <v>0.54900000000000004</v>
      </c>
      <c r="X94" s="236">
        <f t="shared" si="19"/>
        <v>0.54600000000000004</v>
      </c>
      <c r="Y94" s="166"/>
    </row>
    <row r="95" spans="1:25" ht="12.95" customHeight="1">
      <c r="A95" s="38"/>
      <c r="B95" s="602"/>
      <c r="C95" s="241" t="s">
        <v>432</v>
      </c>
      <c r="D95" s="131" t="s">
        <v>574</v>
      </c>
      <c r="E95" s="240">
        <v>3.0000000000000001E-3</v>
      </c>
      <c r="F95" s="240">
        <v>3.0000000000000001E-3</v>
      </c>
      <c r="G95" s="240">
        <v>3.0000000000000001E-3</v>
      </c>
      <c r="H95" s="240">
        <v>3.0000000000000001E-3</v>
      </c>
      <c r="I95" s="240">
        <v>3.0000000000000001E-3</v>
      </c>
      <c r="J95" s="240">
        <v>3.0000000000000001E-3</v>
      </c>
      <c r="K95" s="240">
        <v>3.0000000000000001E-3</v>
      </c>
      <c r="L95" s="240">
        <v>3.0000000000000001E-3</v>
      </c>
      <c r="M95" s="38"/>
      <c r="N95" s="38"/>
      <c r="O95" s="166"/>
      <c r="P95" s="166"/>
      <c r="Q95" s="236">
        <f t="shared" si="12"/>
        <v>0.54600000000000004</v>
      </c>
      <c r="R95" s="236">
        <f t="shared" si="13"/>
        <v>0.54600000000000004</v>
      </c>
      <c r="S95" s="236">
        <f t="shared" si="14"/>
        <v>0.54900000000000004</v>
      </c>
      <c r="T95" s="236">
        <f t="shared" si="15"/>
        <v>0.54600000000000004</v>
      </c>
      <c r="U95" s="236">
        <f t="shared" si="16"/>
        <v>0.54600000000000004</v>
      </c>
      <c r="V95" s="236">
        <f t="shared" si="17"/>
        <v>0.54600000000000004</v>
      </c>
      <c r="W95" s="236">
        <f t="shared" si="18"/>
        <v>0.54900000000000004</v>
      </c>
      <c r="X95" s="236">
        <f t="shared" si="19"/>
        <v>0.54600000000000004</v>
      </c>
      <c r="Y95" s="166"/>
    </row>
    <row r="96" spans="1:25" ht="12.95" customHeight="1">
      <c r="A96" s="38"/>
      <c r="B96" s="602"/>
      <c r="C96" s="241" t="s">
        <v>433</v>
      </c>
      <c r="D96" s="131" t="s">
        <v>574</v>
      </c>
      <c r="E96" s="240">
        <v>3.0000000000000001E-3</v>
      </c>
      <c r="F96" s="240">
        <v>3.0000000000000001E-3</v>
      </c>
      <c r="G96" s="240">
        <v>3.0000000000000001E-3</v>
      </c>
      <c r="H96" s="240">
        <v>3.0000000000000001E-3</v>
      </c>
      <c r="I96" s="240">
        <v>3.0000000000000001E-3</v>
      </c>
      <c r="J96" s="240">
        <v>3.0000000000000001E-3</v>
      </c>
      <c r="K96" s="240">
        <v>3.0000000000000001E-3</v>
      </c>
      <c r="L96" s="240">
        <v>3.0000000000000001E-3</v>
      </c>
      <c r="M96" s="38"/>
      <c r="N96" s="38"/>
      <c r="O96" s="166"/>
      <c r="P96" s="166"/>
      <c r="Q96" s="236">
        <f t="shared" si="12"/>
        <v>0.54600000000000004</v>
      </c>
      <c r="R96" s="236">
        <f t="shared" si="13"/>
        <v>0.54600000000000004</v>
      </c>
      <c r="S96" s="236">
        <f t="shared" si="14"/>
        <v>0.54900000000000004</v>
      </c>
      <c r="T96" s="236">
        <f t="shared" si="15"/>
        <v>0.54600000000000004</v>
      </c>
      <c r="U96" s="236">
        <f t="shared" si="16"/>
        <v>0.54600000000000004</v>
      </c>
      <c r="V96" s="236">
        <f t="shared" si="17"/>
        <v>0.54600000000000004</v>
      </c>
      <c r="W96" s="236">
        <f t="shared" si="18"/>
        <v>0.54900000000000004</v>
      </c>
      <c r="X96" s="236">
        <f t="shared" si="19"/>
        <v>0.54600000000000004</v>
      </c>
      <c r="Y96" s="166"/>
    </row>
    <row r="97" spans="1:25" ht="12.95" customHeight="1">
      <c r="A97" s="38"/>
      <c r="B97" s="602"/>
      <c r="C97" s="241" t="s">
        <v>434</v>
      </c>
      <c r="D97" s="131" t="s">
        <v>576</v>
      </c>
      <c r="E97" s="240">
        <v>3.0000000000000001E-3</v>
      </c>
      <c r="F97" s="240">
        <v>3.0000000000000001E-3</v>
      </c>
      <c r="G97" s="240">
        <v>3.0000000000000001E-3</v>
      </c>
      <c r="H97" s="240">
        <v>3.0000000000000001E-3</v>
      </c>
      <c r="I97" s="240">
        <v>3.0000000000000001E-3</v>
      </c>
      <c r="J97" s="240">
        <v>3.0000000000000001E-3</v>
      </c>
      <c r="K97" s="240">
        <v>3.0000000000000001E-3</v>
      </c>
      <c r="L97" s="240">
        <v>3.0000000000000001E-3</v>
      </c>
      <c r="M97" s="38"/>
      <c r="N97" s="38"/>
      <c r="O97" s="166"/>
      <c r="P97" s="166"/>
      <c r="Q97" s="236">
        <f t="shared" si="12"/>
        <v>0.54600000000000004</v>
      </c>
      <c r="R97" s="236">
        <f t="shared" si="13"/>
        <v>0.54600000000000004</v>
      </c>
      <c r="S97" s="236">
        <f t="shared" si="14"/>
        <v>0.54900000000000004</v>
      </c>
      <c r="T97" s="236">
        <f t="shared" si="15"/>
        <v>0.54600000000000004</v>
      </c>
      <c r="U97" s="236">
        <f t="shared" si="16"/>
        <v>0.54600000000000004</v>
      </c>
      <c r="V97" s="236">
        <f t="shared" si="17"/>
        <v>0.54600000000000004</v>
      </c>
      <c r="W97" s="236">
        <f t="shared" si="18"/>
        <v>0.54900000000000004</v>
      </c>
      <c r="X97" s="236">
        <f t="shared" si="19"/>
        <v>0.54600000000000004</v>
      </c>
      <c r="Y97" s="166"/>
    </row>
    <row r="98" spans="1:25" ht="12.95" customHeight="1">
      <c r="A98" s="38"/>
      <c r="B98" s="602"/>
      <c r="C98" s="241" t="s">
        <v>435</v>
      </c>
      <c r="D98" s="131" t="s">
        <v>576</v>
      </c>
      <c r="E98" s="240">
        <v>3.0000000000000001E-3</v>
      </c>
      <c r="F98" s="240">
        <v>3.0000000000000001E-3</v>
      </c>
      <c r="G98" s="240">
        <v>3.0000000000000001E-3</v>
      </c>
      <c r="H98" s="240">
        <v>3.0000000000000001E-3</v>
      </c>
      <c r="I98" s="240">
        <v>3.0000000000000001E-3</v>
      </c>
      <c r="J98" s="240">
        <v>3.0000000000000001E-3</v>
      </c>
      <c r="K98" s="240">
        <v>3.0000000000000001E-3</v>
      </c>
      <c r="L98" s="240">
        <v>3.0000000000000001E-3</v>
      </c>
      <c r="M98" s="38"/>
      <c r="N98" s="38"/>
      <c r="O98" s="166"/>
      <c r="P98" s="166"/>
      <c r="Q98" s="236">
        <f t="shared" si="12"/>
        <v>0.54600000000000004</v>
      </c>
      <c r="R98" s="236">
        <f t="shared" si="13"/>
        <v>0.54600000000000004</v>
      </c>
      <c r="S98" s="236">
        <f t="shared" si="14"/>
        <v>0.54900000000000004</v>
      </c>
      <c r="T98" s="236">
        <f t="shared" si="15"/>
        <v>0.54600000000000004</v>
      </c>
      <c r="U98" s="236">
        <f t="shared" si="16"/>
        <v>0.54600000000000004</v>
      </c>
      <c r="V98" s="236">
        <f t="shared" si="17"/>
        <v>0.54600000000000004</v>
      </c>
      <c r="W98" s="236">
        <f t="shared" si="18"/>
        <v>0.54900000000000004</v>
      </c>
      <c r="X98" s="236">
        <f t="shared" si="19"/>
        <v>0.54600000000000004</v>
      </c>
      <c r="Y98" s="166"/>
    </row>
    <row r="99" spans="1:25" ht="12.95" customHeight="1">
      <c r="A99" s="38"/>
      <c r="B99" s="602"/>
      <c r="C99" s="241" t="s">
        <v>436</v>
      </c>
      <c r="D99" s="131" t="s">
        <v>576</v>
      </c>
      <c r="E99" s="240">
        <v>3.0000000000000001E-3</v>
      </c>
      <c r="F99" s="240">
        <v>3.0000000000000001E-3</v>
      </c>
      <c r="G99" s="240">
        <v>3.0000000000000001E-3</v>
      </c>
      <c r="H99" s="240">
        <v>3.0000000000000001E-3</v>
      </c>
      <c r="I99" s="240">
        <v>3.0000000000000001E-3</v>
      </c>
      <c r="J99" s="240">
        <v>3.0000000000000001E-3</v>
      </c>
      <c r="K99" s="240">
        <v>3.0000000000000001E-3</v>
      </c>
      <c r="L99" s="240">
        <v>3.0000000000000001E-3</v>
      </c>
      <c r="M99" s="38"/>
      <c r="N99" s="38"/>
      <c r="O99" s="166"/>
      <c r="P99" s="166"/>
      <c r="Q99" s="236">
        <f t="shared" si="12"/>
        <v>0.54600000000000004</v>
      </c>
      <c r="R99" s="236">
        <f t="shared" si="13"/>
        <v>0.54600000000000004</v>
      </c>
      <c r="S99" s="236">
        <f t="shared" si="14"/>
        <v>0.54900000000000004</v>
      </c>
      <c r="T99" s="236">
        <f t="shared" si="15"/>
        <v>0.54600000000000004</v>
      </c>
      <c r="U99" s="236">
        <f t="shared" si="16"/>
        <v>0.54600000000000004</v>
      </c>
      <c r="V99" s="236">
        <f t="shared" si="17"/>
        <v>0.54600000000000004</v>
      </c>
      <c r="W99" s="236">
        <f t="shared" si="18"/>
        <v>0.54900000000000004</v>
      </c>
      <c r="X99" s="236">
        <f t="shared" si="19"/>
        <v>0.54600000000000004</v>
      </c>
      <c r="Y99" s="166"/>
    </row>
    <row r="100" spans="1:25" ht="12.95" customHeight="1">
      <c r="A100" s="38"/>
      <c r="B100" s="602"/>
      <c r="C100" s="241" t="s">
        <v>437</v>
      </c>
      <c r="D100" s="131" t="s">
        <v>576</v>
      </c>
      <c r="E100" s="240">
        <v>3.0000000000000001E-3</v>
      </c>
      <c r="F100" s="240">
        <v>3.0000000000000001E-3</v>
      </c>
      <c r="G100" s="240">
        <v>3.0000000000000001E-3</v>
      </c>
      <c r="H100" s="240">
        <v>3.0000000000000001E-3</v>
      </c>
      <c r="I100" s="240">
        <v>3.0000000000000001E-3</v>
      </c>
      <c r="J100" s="240">
        <v>3.0000000000000001E-3</v>
      </c>
      <c r="K100" s="240">
        <v>3.0000000000000001E-3</v>
      </c>
      <c r="L100" s="240">
        <v>3.0000000000000001E-3</v>
      </c>
      <c r="M100" s="38"/>
      <c r="N100" s="38"/>
      <c r="O100" s="166"/>
      <c r="P100" s="166"/>
      <c r="Q100" s="236">
        <f t="shared" si="12"/>
        <v>0.54600000000000004</v>
      </c>
      <c r="R100" s="236">
        <f t="shared" si="13"/>
        <v>0.54600000000000004</v>
      </c>
      <c r="S100" s="236">
        <f t="shared" si="14"/>
        <v>0.54900000000000004</v>
      </c>
      <c r="T100" s="236">
        <f t="shared" si="15"/>
        <v>0.54600000000000004</v>
      </c>
      <c r="U100" s="236">
        <f t="shared" si="16"/>
        <v>0.54600000000000004</v>
      </c>
      <c r="V100" s="236">
        <f t="shared" si="17"/>
        <v>0.54600000000000004</v>
      </c>
      <c r="W100" s="236">
        <f t="shared" si="18"/>
        <v>0.54900000000000004</v>
      </c>
      <c r="X100" s="236">
        <f t="shared" si="19"/>
        <v>0.54600000000000004</v>
      </c>
      <c r="Y100" s="166"/>
    </row>
    <row r="101" spans="1:25" ht="12.95" customHeight="1">
      <c r="A101" s="38"/>
      <c r="B101" s="602"/>
      <c r="C101" s="241" t="s">
        <v>438</v>
      </c>
      <c r="D101" s="131" t="s">
        <v>577</v>
      </c>
      <c r="E101" s="240">
        <v>3.0000000000000001E-3</v>
      </c>
      <c r="F101" s="240">
        <v>3.0000000000000001E-3</v>
      </c>
      <c r="G101" s="240">
        <v>3.0000000000000001E-3</v>
      </c>
      <c r="H101" s="240">
        <v>3.0000000000000001E-3</v>
      </c>
      <c r="I101" s="240">
        <v>3.0000000000000001E-3</v>
      </c>
      <c r="J101" s="240">
        <v>3.0000000000000001E-3</v>
      </c>
      <c r="K101" s="240">
        <v>3.0000000000000001E-3</v>
      </c>
      <c r="L101" s="240">
        <v>3.0000000000000001E-3</v>
      </c>
      <c r="M101" s="38"/>
      <c r="N101" s="38"/>
      <c r="O101" s="166"/>
      <c r="P101" s="166"/>
      <c r="Q101" s="236">
        <f t="shared" si="12"/>
        <v>0.54600000000000004</v>
      </c>
      <c r="R101" s="236">
        <f t="shared" si="13"/>
        <v>0.54600000000000004</v>
      </c>
      <c r="S101" s="236">
        <f t="shared" si="14"/>
        <v>0.54900000000000004</v>
      </c>
      <c r="T101" s="236">
        <f t="shared" si="15"/>
        <v>0.54600000000000004</v>
      </c>
      <c r="U101" s="236">
        <f t="shared" si="16"/>
        <v>0.54600000000000004</v>
      </c>
      <c r="V101" s="236">
        <f t="shared" si="17"/>
        <v>0.54600000000000004</v>
      </c>
      <c r="W101" s="236">
        <f t="shared" si="18"/>
        <v>0.54900000000000004</v>
      </c>
      <c r="X101" s="236">
        <f t="shared" si="19"/>
        <v>0.54600000000000004</v>
      </c>
      <c r="Y101" s="166"/>
    </row>
    <row r="102" spans="1:25" ht="12.95" customHeight="1">
      <c r="A102" s="38"/>
      <c r="B102" s="601" t="s">
        <v>439</v>
      </c>
      <c r="C102" s="242" t="s">
        <v>440</v>
      </c>
      <c r="D102" s="131" t="s">
        <v>578</v>
      </c>
      <c r="E102" s="240">
        <v>3.0000000000000001E-3</v>
      </c>
      <c r="F102" s="240">
        <v>3.0000000000000001E-3</v>
      </c>
      <c r="G102" s="240">
        <v>3.0000000000000001E-3</v>
      </c>
      <c r="H102" s="240">
        <v>3.0000000000000001E-3</v>
      </c>
      <c r="I102" s="240">
        <v>3.0000000000000001E-3</v>
      </c>
      <c r="J102" s="240">
        <v>3.0000000000000001E-3</v>
      </c>
      <c r="K102" s="240">
        <v>3.0000000000000001E-3</v>
      </c>
      <c r="L102" s="240">
        <v>3.0000000000000001E-3</v>
      </c>
      <c r="M102" s="38"/>
      <c r="N102" s="38"/>
      <c r="O102" s="166"/>
      <c r="P102" s="166"/>
      <c r="Q102" s="236">
        <f t="shared" si="12"/>
        <v>0.54600000000000004</v>
      </c>
      <c r="R102" s="236">
        <f t="shared" si="13"/>
        <v>0.54600000000000004</v>
      </c>
      <c r="S102" s="236">
        <f t="shared" si="14"/>
        <v>0.54900000000000004</v>
      </c>
      <c r="T102" s="236">
        <f t="shared" si="15"/>
        <v>0.54600000000000004</v>
      </c>
      <c r="U102" s="236">
        <f t="shared" si="16"/>
        <v>0.54600000000000004</v>
      </c>
      <c r="V102" s="236">
        <f t="shared" si="17"/>
        <v>0.54600000000000004</v>
      </c>
      <c r="W102" s="236">
        <f t="shared" si="18"/>
        <v>0.54900000000000004</v>
      </c>
      <c r="X102" s="236">
        <f t="shared" si="19"/>
        <v>0.54600000000000004</v>
      </c>
      <c r="Y102" s="166"/>
    </row>
    <row r="103" spans="1:25" ht="12.95" customHeight="1">
      <c r="A103" s="38"/>
      <c r="B103" s="602"/>
      <c r="C103" s="242" t="s">
        <v>441</v>
      </c>
      <c r="D103" s="131" t="s">
        <v>579</v>
      </c>
      <c r="E103" s="240">
        <v>3.0000000000000001E-3</v>
      </c>
      <c r="F103" s="240">
        <v>3.0000000000000001E-3</v>
      </c>
      <c r="G103" s="240">
        <v>3.0000000000000001E-3</v>
      </c>
      <c r="H103" s="240">
        <v>3.0000000000000001E-3</v>
      </c>
      <c r="I103" s="240">
        <v>3.0000000000000001E-3</v>
      </c>
      <c r="J103" s="240">
        <v>3.0000000000000001E-3</v>
      </c>
      <c r="K103" s="240">
        <v>3.0000000000000001E-3</v>
      </c>
      <c r="L103" s="240">
        <v>3.0000000000000001E-3</v>
      </c>
      <c r="M103" s="38"/>
      <c r="N103" s="38"/>
      <c r="O103" s="166"/>
      <c r="P103" s="166"/>
      <c r="Q103" s="236">
        <f t="shared" si="12"/>
        <v>0.54600000000000004</v>
      </c>
      <c r="R103" s="236">
        <f t="shared" si="13"/>
        <v>0.54600000000000004</v>
      </c>
      <c r="S103" s="236">
        <f t="shared" si="14"/>
        <v>0.54900000000000004</v>
      </c>
      <c r="T103" s="236">
        <f t="shared" si="15"/>
        <v>0.54600000000000004</v>
      </c>
      <c r="U103" s="236">
        <f t="shared" si="16"/>
        <v>0.54600000000000004</v>
      </c>
      <c r="V103" s="236">
        <f t="shared" si="17"/>
        <v>0.54600000000000004</v>
      </c>
      <c r="W103" s="236">
        <f t="shared" si="18"/>
        <v>0.54900000000000004</v>
      </c>
      <c r="X103" s="236">
        <f t="shared" si="19"/>
        <v>0.54600000000000004</v>
      </c>
      <c r="Y103" s="166"/>
    </row>
    <row r="104" spans="1:25" ht="12.95" customHeight="1">
      <c r="A104" s="38"/>
      <c r="B104" s="602"/>
      <c r="C104" s="242" t="s">
        <v>442</v>
      </c>
      <c r="D104" s="131" t="s">
        <v>578</v>
      </c>
      <c r="E104" s="240">
        <v>3.0000000000000001E-3</v>
      </c>
      <c r="F104" s="240">
        <v>3.0000000000000001E-3</v>
      </c>
      <c r="G104" s="240">
        <v>3.0000000000000001E-3</v>
      </c>
      <c r="H104" s="240">
        <v>3.0000000000000001E-3</v>
      </c>
      <c r="I104" s="240">
        <v>3.0000000000000001E-3</v>
      </c>
      <c r="J104" s="240">
        <v>3.0000000000000001E-3</v>
      </c>
      <c r="K104" s="240">
        <v>3.0000000000000001E-3</v>
      </c>
      <c r="L104" s="240">
        <v>3.0000000000000001E-3</v>
      </c>
      <c r="M104" s="38"/>
      <c r="N104" s="38"/>
      <c r="O104" s="166"/>
      <c r="P104" s="166"/>
      <c r="Q104" s="236">
        <f t="shared" si="12"/>
        <v>0.54600000000000004</v>
      </c>
      <c r="R104" s="236">
        <f t="shared" si="13"/>
        <v>0.54600000000000004</v>
      </c>
      <c r="S104" s="236">
        <f t="shared" si="14"/>
        <v>0.54900000000000004</v>
      </c>
      <c r="T104" s="236">
        <f t="shared" si="15"/>
        <v>0.54600000000000004</v>
      </c>
      <c r="U104" s="236">
        <f t="shared" si="16"/>
        <v>0.54600000000000004</v>
      </c>
      <c r="V104" s="236">
        <f t="shared" si="17"/>
        <v>0.54600000000000004</v>
      </c>
      <c r="W104" s="236">
        <f t="shared" si="18"/>
        <v>0.54900000000000004</v>
      </c>
      <c r="X104" s="236">
        <f t="shared" si="19"/>
        <v>0.54600000000000004</v>
      </c>
      <c r="Y104" s="166"/>
    </row>
    <row r="105" spans="1:25" ht="12.95" customHeight="1">
      <c r="A105" s="38"/>
      <c r="B105" s="602"/>
      <c r="C105" s="242" t="s">
        <v>443</v>
      </c>
      <c r="D105" s="131" t="s">
        <v>580</v>
      </c>
      <c r="E105" s="240">
        <v>3.0000000000000001E-3</v>
      </c>
      <c r="F105" s="240">
        <v>3.0000000000000001E-3</v>
      </c>
      <c r="G105" s="240">
        <v>3.0000000000000001E-3</v>
      </c>
      <c r="H105" s="240">
        <v>3.0000000000000001E-3</v>
      </c>
      <c r="I105" s="240">
        <v>3.0000000000000001E-3</v>
      </c>
      <c r="J105" s="240">
        <v>3.0000000000000001E-3</v>
      </c>
      <c r="K105" s="240">
        <v>3.0000000000000001E-3</v>
      </c>
      <c r="L105" s="240">
        <v>3.0000000000000001E-3</v>
      </c>
      <c r="M105" s="38"/>
      <c r="N105" s="38"/>
      <c r="O105" s="166"/>
      <c r="P105" s="166"/>
      <c r="Q105" s="236">
        <f t="shared" si="12"/>
        <v>0.54600000000000004</v>
      </c>
      <c r="R105" s="236">
        <f t="shared" si="13"/>
        <v>0.54600000000000004</v>
      </c>
      <c r="S105" s="236">
        <f t="shared" si="14"/>
        <v>0.54900000000000004</v>
      </c>
      <c r="T105" s="236">
        <f t="shared" si="15"/>
        <v>0.54600000000000004</v>
      </c>
      <c r="U105" s="236">
        <f t="shared" si="16"/>
        <v>0.54600000000000004</v>
      </c>
      <c r="V105" s="236">
        <f t="shared" si="17"/>
        <v>0.54600000000000004</v>
      </c>
      <c r="W105" s="236">
        <f t="shared" si="18"/>
        <v>0.54900000000000004</v>
      </c>
      <c r="X105" s="236">
        <f t="shared" si="19"/>
        <v>0.54600000000000004</v>
      </c>
      <c r="Y105" s="166"/>
    </row>
    <row r="106" spans="1:25" ht="12.95" customHeight="1">
      <c r="A106" s="38"/>
      <c r="B106" s="602"/>
      <c r="C106" s="242" t="s">
        <v>444</v>
      </c>
      <c r="D106" s="131" t="s">
        <v>579</v>
      </c>
      <c r="E106" s="240">
        <v>3.0000000000000001E-3</v>
      </c>
      <c r="F106" s="240">
        <v>3.0000000000000001E-3</v>
      </c>
      <c r="G106" s="240">
        <v>3.0000000000000001E-3</v>
      </c>
      <c r="H106" s="240">
        <v>3.0000000000000001E-3</v>
      </c>
      <c r="I106" s="240">
        <v>3.0000000000000001E-3</v>
      </c>
      <c r="J106" s="240">
        <v>3.0000000000000001E-3</v>
      </c>
      <c r="K106" s="240">
        <v>3.0000000000000001E-3</v>
      </c>
      <c r="L106" s="240">
        <v>3.0000000000000001E-3</v>
      </c>
      <c r="M106" s="38"/>
      <c r="N106" s="38"/>
      <c r="O106" s="166"/>
      <c r="P106" s="166"/>
      <c r="Q106" s="236">
        <f t="shared" si="12"/>
        <v>0.54600000000000004</v>
      </c>
      <c r="R106" s="236">
        <f t="shared" si="13"/>
        <v>0.54600000000000004</v>
      </c>
      <c r="S106" s="236">
        <f t="shared" si="14"/>
        <v>0.54900000000000004</v>
      </c>
      <c r="T106" s="236">
        <f t="shared" si="15"/>
        <v>0.54600000000000004</v>
      </c>
      <c r="U106" s="236">
        <f t="shared" si="16"/>
        <v>0.54600000000000004</v>
      </c>
      <c r="V106" s="236">
        <f t="shared" si="17"/>
        <v>0.54600000000000004</v>
      </c>
      <c r="W106" s="236">
        <f t="shared" si="18"/>
        <v>0.54900000000000004</v>
      </c>
      <c r="X106" s="236">
        <f t="shared" si="19"/>
        <v>0.54600000000000004</v>
      </c>
      <c r="Y106" s="166"/>
    </row>
    <row r="107" spans="1:25" ht="12.95" customHeight="1">
      <c r="A107" s="38"/>
      <c r="B107" s="602"/>
      <c r="C107" s="242" t="s">
        <v>445</v>
      </c>
      <c r="D107" s="131" t="s">
        <v>578</v>
      </c>
      <c r="E107" s="240">
        <v>3.0000000000000001E-3</v>
      </c>
      <c r="F107" s="240">
        <v>3.0000000000000001E-3</v>
      </c>
      <c r="G107" s="240">
        <v>3.0000000000000001E-3</v>
      </c>
      <c r="H107" s="240">
        <v>3.0000000000000001E-3</v>
      </c>
      <c r="I107" s="240">
        <v>3.0000000000000001E-3</v>
      </c>
      <c r="J107" s="240">
        <v>3.0000000000000001E-3</v>
      </c>
      <c r="K107" s="240">
        <v>3.0000000000000001E-3</v>
      </c>
      <c r="L107" s="240">
        <v>3.0000000000000001E-3</v>
      </c>
      <c r="M107" s="38"/>
      <c r="N107" s="38"/>
      <c r="O107" s="166"/>
      <c r="P107" s="166"/>
      <c r="Q107" s="236">
        <f t="shared" si="12"/>
        <v>0.54600000000000004</v>
      </c>
      <c r="R107" s="236">
        <f t="shared" si="13"/>
        <v>0.54600000000000004</v>
      </c>
      <c r="S107" s="236">
        <f t="shared" si="14"/>
        <v>0.54900000000000004</v>
      </c>
      <c r="T107" s="236">
        <f t="shared" si="15"/>
        <v>0.54600000000000004</v>
      </c>
      <c r="U107" s="236">
        <f t="shared" si="16"/>
        <v>0.54600000000000004</v>
      </c>
      <c r="V107" s="236">
        <f t="shared" si="17"/>
        <v>0.54600000000000004</v>
      </c>
      <c r="W107" s="236">
        <f t="shared" si="18"/>
        <v>0.54900000000000004</v>
      </c>
      <c r="X107" s="236">
        <f t="shared" si="19"/>
        <v>0.54600000000000004</v>
      </c>
      <c r="Y107" s="166"/>
    </row>
    <row r="108" spans="1:25" ht="12.95" customHeight="1">
      <c r="A108" s="38"/>
      <c r="B108" s="602"/>
      <c r="C108" s="242" t="s">
        <v>446</v>
      </c>
      <c r="D108" s="131" t="s">
        <v>580</v>
      </c>
      <c r="E108" s="240">
        <v>3.0000000000000001E-3</v>
      </c>
      <c r="F108" s="240">
        <v>3.0000000000000001E-3</v>
      </c>
      <c r="G108" s="240">
        <v>3.0000000000000001E-3</v>
      </c>
      <c r="H108" s="240">
        <v>3.0000000000000001E-3</v>
      </c>
      <c r="I108" s="240">
        <v>3.0000000000000001E-3</v>
      </c>
      <c r="J108" s="240">
        <v>3.0000000000000001E-3</v>
      </c>
      <c r="K108" s="240">
        <v>3.0000000000000001E-3</v>
      </c>
      <c r="L108" s="240">
        <v>3.0000000000000001E-3</v>
      </c>
      <c r="M108" s="38"/>
      <c r="N108" s="38"/>
      <c r="O108" s="166"/>
      <c r="P108" s="166"/>
      <c r="Q108" s="236">
        <f t="shared" si="12"/>
        <v>0.54600000000000004</v>
      </c>
      <c r="R108" s="236">
        <f t="shared" si="13"/>
        <v>0.54600000000000004</v>
      </c>
      <c r="S108" s="236">
        <f t="shared" si="14"/>
        <v>0.54900000000000004</v>
      </c>
      <c r="T108" s="236">
        <f t="shared" si="15"/>
        <v>0.54600000000000004</v>
      </c>
      <c r="U108" s="236">
        <f t="shared" si="16"/>
        <v>0.54600000000000004</v>
      </c>
      <c r="V108" s="236">
        <f t="shared" si="17"/>
        <v>0.54600000000000004</v>
      </c>
      <c r="W108" s="236">
        <f t="shared" si="18"/>
        <v>0.54900000000000004</v>
      </c>
      <c r="X108" s="236">
        <f t="shared" si="19"/>
        <v>0.54600000000000004</v>
      </c>
      <c r="Y108" s="166"/>
    </row>
    <row r="109" spans="1:25" ht="12.95" customHeight="1">
      <c r="A109" s="38"/>
      <c r="B109" s="602"/>
      <c r="C109" s="243" t="s">
        <v>447</v>
      </c>
      <c r="D109" s="131" t="s">
        <v>580</v>
      </c>
      <c r="E109" s="240">
        <v>3.0000000000000001E-3</v>
      </c>
      <c r="F109" s="240">
        <v>3.0000000000000001E-3</v>
      </c>
      <c r="G109" s="240">
        <v>3.0000000000000001E-3</v>
      </c>
      <c r="H109" s="240">
        <v>3.0000000000000001E-3</v>
      </c>
      <c r="I109" s="240">
        <v>3.0000000000000001E-3</v>
      </c>
      <c r="J109" s="240">
        <v>3.0000000000000001E-3</v>
      </c>
      <c r="K109" s="240">
        <v>3.0000000000000001E-3</v>
      </c>
      <c r="L109" s="240">
        <v>3.0000000000000001E-3</v>
      </c>
      <c r="M109" s="38"/>
      <c r="N109" s="38"/>
      <c r="O109" s="166"/>
      <c r="P109" s="166"/>
      <c r="Q109" s="236">
        <f t="shared" si="12"/>
        <v>0.54600000000000004</v>
      </c>
      <c r="R109" s="236">
        <f t="shared" si="13"/>
        <v>0.54600000000000004</v>
      </c>
      <c r="S109" s="236">
        <f t="shared" si="14"/>
        <v>0.54900000000000004</v>
      </c>
      <c r="T109" s="236">
        <f t="shared" si="15"/>
        <v>0.54600000000000004</v>
      </c>
      <c r="U109" s="236">
        <f t="shared" si="16"/>
        <v>0.54600000000000004</v>
      </c>
      <c r="V109" s="236">
        <f t="shared" si="17"/>
        <v>0.54600000000000004</v>
      </c>
      <c r="W109" s="236">
        <f t="shared" si="18"/>
        <v>0.54900000000000004</v>
      </c>
      <c r="X109" s="236">
        <f t="shared" si="19"/>
        <v>0.54600000000000004</v>
      </c>
      <c r="Y109" s="166"/>
    </row>
    <row r="110" spans="1:25" ht="12.95" customHeight="1">
      <c r="A110" s="38"/>
      <c r="B110" s="602"/>
      <c r="C110" s="242" t="s">
        <v>448</v>
      </c>
      <c r="D110" s="131" t="s">
        <v>579</v>
      </c>
      <c r="E110" s="240">
        <v>3.0000000000000001E-3</v>
      </c>
      <c r="F110" s="240">
        <v>3.0000000000000001E-3</v>
      </c>
      <c r="G110" s="240">
        <v>3.0000000000000001E-3</v>
      </c>
      <c r="H110" s="240">
        <v>3.0000000000000001E-3</v>
      </c>
      <c r="I110" s="240">
        <v>3.0000000000000001E-3</v>
      </c>
      <c r="J110" s="240">
        <v>3.0000000000000001E-3</v>
      </c>
      <c r="K110" s="240">
        <v>3.0000000000000001E-3</v>
      </c>
      <c r="L110" s="240">
        <v>3.0000000000000001E-3</v>
      </c>
      <c r="M110" s="38"/>
      <c r="N110" s="38"/>
      <c r="O110" s="166"/>
      <c r="P110" s="166"/>
      <c r="Q110" s="236">
        <f t="shared" si="12"/>
        <v>0.54600000000000004</v>
      </c>
      <c r="R110" s="236">
        <f t="shared" si="13"/>
        <v>0.54600000000000004</v>
      </c>
      <c r="S110" s="236">
        <f t="shared" si="14"/>
        <v>0.54900000000000004</v>
      </c>
      <c r="T110" s="236">
        <f t="shared" si="15"/>
        <v>0.54600000000000004</v>
      </c>
      <c r="U110" s="236">
        <f t="shared" si="16"/>
        <v>0.54600000000000004</v>
      </c>
      <c r="V110" s="236">
        <f t="shared" si="17"/>
        <v>0.54600000000000004</v>
      </c>
      <c r="W110" s="236">
        <f t="shared" si="18"/>
        <v>0.54900000000000004</v>
      </c>
      <c r="X110" s="236">
        <f t="shared" si="19"/>
        <v>0.54600000000000004</v>
      </c>
      <c r="Y110" s="166"/>
    </row>
    <row r="111" spans="1:25" ht="12.95" customHeight="1">
      <c r="A111" s="38"/>
      <c r="B111" s="602"/>
      <c r="C111" s="242" t="s">
        <v>449</v>
      </c>
      <c r="D111" s="131" t="s">
        <v>578</v>
      </c>
      <c r="E111" s="240">
        <v>3.0000000000000001E-3</v>
      </c>
      <c r="F111" s="240">
        <v>3.0000000000000001E-3</v>
      </c>
      <c r="G111" s="240">
        <v>3.0000000000000001E-3</v>
      </c>
      <c r="H111" s="240">
        <v>3.0000000000000001E-3</v>
      </c>
      <c r="I111" s="240">
        <v>3.0000000000000001E-3</v>
      </c>
      <c r="J111" s="240">
        <v>3.0000000000000001E-3</v>
      </c>
      <c r="K111" s="240">
        <v>3.0000000000000001E-3</v>
      </c>
      <c r="L111" s="240">
        <v>3.0000000000000001E-3</v>
      </c>
      <c r="M111" s="38"/>
      <c r="N111" s="38"/>
      <c r="O111" s="166"/>
      <c r="P111" s="166"/>
      <c r="Q111" s="236">
        <f t="shared" si="12"/>
        <v>0.54600000000000004</v>
      </c>
      <c r="R111" s="236">
        <f t="shared" si="13"/>
        <v>0.54600000000000004</v>
      </c>
      <c r="S111" s="236">
        <f t="shared" si="14"/>
        <v>0.54900000000000004</v>
      </c>
      <c r="T111" s="236">
        <f t="shared" si="15"/>
        <v>0.54600000000000004</v>
      </c>
      <c r="U111" s="236">
        <f t="shared" si="16"/>
        <v>0.54600000000000004</v>
      </c>
      <c r="V111" s="236">
        <f t="shared" si="17"/>
        <v>0.54600000000000004</v>
      </c>
      <c r="W111" s="236">
        <f t="shared" si="18"/>
        <v>0.54900000000000004</v>
      </c>
      <c r="X111" s="236">
        <f t="shared" si="19"/>
        <v>0.54600000000000004</v>
      </c>
      <c r="Y111" s="166"/>
    </row>
    <row r="112" spans="1:25" ht="12.95" customHeight="1">
      <c r="A112" s="38"/>
      <c r="B112" s="602"/>
      <c r="C112" s="242" t="s">
        <v>450</v>
      </c>
      <c r="D112" s="131" t="s">
        <v>580</v>
      </c>
      <c r="E112" s="240">
        <v>3.0000000000000001E-3</v>
      </c>
      <c r="F112" s="240">
        <v>3.0000000000000001E-3</v>
      </c>
      <c r="G112" s="240">
        <v>3.0000000000000001E-3</v>
      </c>
      <c r="H112" s="240">
        <v>3.0000000000000001E-3</v>
      </c>
      <c r="I112" s="240">
        <v>3.0000000000000001E-3</v>
      </c>
      <c r="J112" s="240">
        <v>3.0000000000000001E-3</v>
      </c>
      <c r="K112" s="240">
        <v>3.0000000000000001E-3</v>
      </c>
      <c r="L112" s="240">
        <v>3.0000000000000001E-3</v>
      </c>
      <c r="M112" s="38"/>
      <c r="N112" s="38"/>
      <c r="O112" s="166"/>
      <c r="P112" s="166"/>
      <c r="Q112" s="236">
        <f t="shared" si="12"/>
        <v>0.54600000000000004</v>
      </c>
      <c r="R112" s="236">
        <f t="shared" si="13"/>
        <v>0.54600000000000004</v>
      </c>
      <c r="S112" s="236">
        <f t="shared" si="14"/>
        <v>0.54900000000000004</v>
      </c>
      <c r="T112" s="236">
        <f t="shared" si="15"/>
        <v>0.54600000000000004</v>
      </c>
      <c r="U112" s="236">
        <f t="shared" si="16"/>
        <v>0.54600000000000004</v>
      </c>
      <c r="V112" s="236">
        <f t="shared" si="17"/>
        <v>0.54600000000000004</v>
      </c>
      <c r="W112" s="236">
        <f t="shared" si="18"/>
        <v>0.54900000000000004</v>
      </c>
      <c r="X112" s="236">
        <f t="shared" si="19"/>
        <v>0.54600000000000004</v>
      </c>
      <c r="Y112" s="166"/>
    </row>
    <row r="113" spans="1:25" ht="12.95" customHeight="1">
      <c r="A113" s="38"/>
      <c r="B113" s="602"/>
      <c r="C113" s="242" t="s">
        <v>451</v>
      </c>
      <c r="D113" s="131" t="s">
        <v>580</v>
      </c>
      <c r="E113" s="240">
        <v>3.0000000000000001E-3</v>
      </c>
      <c r="F113" s="240">
        <v>3.0000000000000001E-3</v>
      </c>
      <c r="G113" s="240">
        <v>3.0000000000000001E-3</v>
      </c>
      <c r="H113" s="240">
        <v>3.0000000000000001E-3</v>
      </c>
      <c r="I113" s="240">
        <v>3.0000000000000001E-3</v>
      </c>
      <c r="J113" s="240">
        <v>3.0000000000000001E-3</v>
      </c>
      <c r="K113" s="240">
        <v>3.0000000000000001E-3</v>
      </c>
      <c r="L113" s="240">
        <v>3.0000000000000001E-3</v>
      </c>
      <c r="M113" s="38"/>
      <c r="N113" s="38"/>
      <c r="O113" s="166"/>
      <c r="P113" s="166"/>
      <c r="Q113" s="236">
        <f t="shared" si="12"/>
        <v>0.54600000000000004</v>
      </c>
      <c r="R113" s="236">
        <f t="shared" si="13"/>
        <v>0.54600000000000004</v>
      </c>
      <c r="S113" s="236">
        <f t="shared" si="14"/>
        <v>0.54900000000000004</v>
      </c>
      <c r="T113" s="236">
        <f t="shared" si="15"/>
        <v>0.54600000000000004</v>
      </c>
      <c r="U113" s="236">
        <f t="shared" si="16"/>
        <v>0.54600000000000004</v>
      </c>
      <c r="V113" s="236">
        <f t="shared" si="17"/>
        <v>0.54600000000000004</v>
      </c>
      <c r="W113" s="236">
        <f t="shared" si="18"/>
        <v>0.54900000000000004</v>
      </c>
      <c r="X113" s="236">
        <f t="shared" si="19"/>
        <v>0.54600000000000004</v>
      </c>
      <c r="Y113" s="166"/>
    </row>
    <row r="114" spans="1:25" ht="12.95" customHeight="1">
      <c r="A114" s="38"/>
      <c r="B114" s="602"/>
      <c r="C114" s="242" t="s">
        <v>452</v>
      </c>
      <c r="D114" s="131" t="s">
        <v>578</v>
      </c>
      <c r="E114" s="240">
        <v>3.0000000000000001E-3</v>
      </c>
      <c r="F114" s="240">
        <v>3.0000000000000001E-3</v>
      </c>
      <c r="G114" s="240">
        <v>3.0000000000000001E-3</v>
      </c>
      <c r="H114" s="240">
        <v>3.0000000000000001E-3</v>
      </c>
      <c r="I114" s="240">
        <v>3.0000000000000001E-3</v>
      </c>
      <c r="J114" s="240">
        <v>3.0000000000000001E-3</v>
      </c>
      <c r="K114" s="240">
        <v>3.0000000000000001E-3</v>
      </c>
      <c r="L114" s="240">
        <v>3.0000000000000001E-3</v>
      </c>
      <c r="M114" s="38"/>
      <c r="N114" s="38"/>
      <c r="O114" s="166"/>
      <c r="P114" s="166"/>
      <c r="Q114" s="236">
        <f t="shared" si="12"/>
        <v>0.54600000000000004</v>
      </c>
      <c r="R114" s="236">
        <f t="shared" si="13"/>
        <v>0.54600000000000004</v>
      </c>
      <c r="S114" s="236">
        <f t="shared" si="14"/>
        <v>0.54900000000000004</v>
      </c>
      <c r="T114" s="236">
        <f t="shared" si="15"/>
        <v>0.54600000000000004</v>
      </c>
      <c r="U114" s="236">
        <f t="shared" si="16"/>
        <v>0.54600000000000004</v>
      </c>
      <c r="V114" s="236">
        <f t="shared" si="17"/>
        <v>0.54600000000000004</v>
      </c>
      <c r="W114" s="236">
        <f t="shared" si="18"/>
        <v>0.54900000000000004</v>
      </c>
      <c r="X114" s="236">
        <f t="shared" si="19"/>
        <v>0.54600000000000004</v>
      </c>
      <c r="Y114" s="166"/>
    </row>
    <row r="115" spans="1:25" ht="12.95" customHeight="1">
      <c r="A115" s="38"/>
      <c r="B115" s="602"/>
      <c r="C115" s="242" t="s">
        <v>453</v>
      </c>
      <c r="D115" s="131" t="s">
        <v>580</v>
      </c>
      <c r="E115" s="240">
        <v>3.0000000000000001E-3</v>
      </c>
      <c r="F115" s="240">
        <v>3.0000000000000001E-3</v>
      </c>
      <c r="G115" s="240">
        <v>3.0000000000000001E-3</v>
      </c>
      <c r="H115" s="240">
        <v>3.0000000000000001E-3</v>
      </c>
      <c r="I115" s="240">
        <v>3.0000000000000001E-3</v>
      </c>
      <c r="J115" s="240">
        <v>3.0000000000000001E-3</v>
      </c>
      <c r="K115" s="240">
        <v>3.0000000000000001E-3</v>
      </c>
      <c r="L115" s="240">
        <v>3.0000000000000001E-3</v>
      </c>
      <c r="M115" s="38"/>
      <c r="N115" s="38"/>
      <c r="O115" s="166"/>
      <c r="P115" s="166"/>
      <c r="Q115" s="236">
        <f t="shared" si="12"/>
        <v>0.54600000000000004</v>
      </c>
      <c r="R115" s="236">
        <f t="shared" si="13"/>
        <v>0.54600000000000004</v>
      </c>
      <c r="S115" s="236">
        <f t="shared" si="14"/>
        <v>0.54900000000000004</v>
      </c>
      <c r="T115" s="236">
        <f t="shared" si="15"/>
        <v>0.54600000000000004</v>
      </c>
      <c r="U115" s="236">
        <f t="shared" si="16"/>
        <v>0.54600000000000004</v>
      </c>
      <c r="V115" s="236">
        <f t="shared" si="17"/>
        <v>0.54600000000000004</v>
      </c>
      <c r="W115" s="236">
        <f t="shared" si="18"/>
        <v>0.54900000000000004</v>
      </c>
      <c r="X115" s="236">
        <f t="shared" si="19"/>
        <v>0.54600000000000004</v>
      </c>
      <c r="Y115" s="166"/>
    </row>
    <row r="116" spans="1:25" ht="12.95" customHeight="1">
      <c r="A116" s="38"/>
      <c r="B116" s="602"/>
      <c r="C116" s="242" t="s">
        <v>454</v>
      </c>
      <c r="D116" s="131" t="s">
        <v>578</v>
      </c>
      <c r="E116" s="240">
        <v>3.0000000000000001E-3</v>
      </c>
      <c r="F116" s="240">
        <v>3.0000000000000001E-3</v>
      </c>
      <c r="G116" s="240">
        <v>3.0000000000000001E-3</v>
      </c>
      <c r="H116" s="240">
        <v>3.0000000000000001E-3</v>
      </c>
      <c r="I116" s="240">
        <v>3.0000000000000001E-3</v>
      </c>
      <c r="J116" s="240">
        <v>3.0000000000000001E-3</v>
      </c>
      <c r="K116" s="240">
        <v>3.0000000000000001E-3</v>
      </c>
      <c r="L116" s="240">
        <v>3.0000000000000001E-3</v>
      </c>
      <c r="M116" s="38"/>
      <c r="N116" s="38"/>
      <c r="O116" s="166"/>
      <c r="P116" s="166"/>
      <c r="Q116" s="236">
        <f t="shared" si="12"/>
        <v>0.54600000000000004</v>
      </c>
      <c r="R116" s="236">
        <f t="shared" si="13"/>
        <v>0.54600000000000004</v>
      </c>
      <c r="S116" s="236">
        <f t="shared" si="14"/>
        <v>0.54900000000000004</v>
      </c>
      <c r="T116" s="236">
        <f t="shared" si="15"/>
        <v>0.54600000000000004</v>
      </c>
      <c r="U116" s="236">
        <f t="shared" si="16"/>
        <v>0.54600000000000004</v>
      </c>
      <c r="V116" s="236">
        <f t="shared" si="17"/>
        <v>0.54600000000000004</v>
      </c>
      <c r="W116" s="236">
        <f t="shared" si="18"/>
        <v>0.54900000000000004</v>
      </c>
      <c r="X116" s="236">
        <f t="shared" si="19"/>
        <v>0.54600000000000004</v>
      </c>
      <c r="Y116" s="166"/>
    </row>
    <row r="117" spans="1:25" ht="12.95" customHeight="1">
      <c r="A117" s="38"/>
      <c r="B117" s="602"/>
      <c r="C117" s="242" t="s">
        <v>455</v>
      </c>
      <c r="D117" s="131" t="s">
        <v>579</v>
      </c>
      <c r="E117" s="240">
        <v>3.0000000000000001E-3</v>
      </c>
      <c r="F117" s="240">
        <v>3.0000000000000001E-3</v>
      </c>
      <c r="G117" s="240">
        <v>3.0000000000000001E-3</v>
      </c>
      <c r="H117" s="240">
        <v>3.0000000000000001E-3</v>
      </c>
      <c r="I117" s="240">
        <v>3.0000000000000001E-3</v>
      </c>
      <c r="J117" s="240">
        <v>3.0000000000000001E-3</v>
      </c>
      <c r="K117" s="240">
        <v>3.0000000000000001E-3</v>
      </c>
      <c r="L117" s="240">
        <v>3.0000000000000001E-3</v>
      </c>
      <c r="M117" s="38"/>
      <c r="N117" s="38"/>
      <c r="O117" s="166"/>
      <c r="P117" s="166"/>
      <c r="Q117" s="236">
        <f t="shared" si="12"/>
        <v>0.54600000000000004</v>
      </c>
      <c r="R117" s="236">
        <f t="shared" si="13"/>
        <v>0.54600000000000004</v>
      </c>
      <c r="S117" s="236">
        <f t="shared" si="14"/>
        <v>0.54900000000000004</v>
      </c>
      <c r="T117" s="236">
        <f t="shared" si="15"/>
        <v>0.54600000000000004</v>
      </c>
      <c r="U117" s="236">
        <f t="shared" si="16"/>
        <v>0.54600000000000004</v>
      </c>
      <c r="V117" s="236">
        <f t="shared" si="17"/>
        <v>0.54600000000000004</v>
      </c>
      <c r="W117" s="236">
        <f t="shared" si="18"/>
        <v>0.54900000000000004</v>
      </c>
      <c r="X117" s="236">
        <f t="shared" si="19"/>
        <v>0.54600000000000004</v>
      </c>
      <c r="Y117" s="166"/>
    </row>
    <row r="118" spans="1:25" ht="12.95" customHeight="1">
      <c r="A118" s="38"/>
      <c r="B118" s="602"/>
      <c r="C118" s="242" t="s">
        <v>456</v>
      </c>
      <c r="D118" s="131" t="s">
        <v>578</v>
      </c>
      <c r="E118" s="240">
        <v>3.0000000000000001E-3</v>
      </c>
      <c r="F118" s="240">
        <v>3.0000000000000001E-3</v>
      </c>
      <c r="G118" s="240">
        <v>3.0000000000000001E-3</v>
      </c>
      <c r="H118" s="240">
        <v>3.0000000000000001E-3</v>
      </c>
      <c r="I118" s="240">
        <v>3.0000000000000001E-3</v>
      </c>
      <c r="J118" s="240">
        <v>3.0000000000000001E-3</v>
      </c>
      <c r="K118" s="240">
        <v>3.0000000000000001E-3</v>
      </c>
      <c r="L118" s="240">
        <v>3.0000000000000001E-3</v>
      </c>
      <c r="M118" s="38"/>
      <c r="N118" s="38"/>
      <c r="O118" s="166"/>
      <c r="P118" s="166"/>
      <c r="Q118" s="236">
        <f t="shared" si="12"/>
        <v>0.54600000000000004</v>
      </c>
      <c r="R118" s="236">
        <f t="shared" si="13"/>
        <v>0.54600000000000004</v>
      </c>
      <c r="S118" s="236">
        <f t="shared" si="14"/>
        <v>0.54900000000000004</v>
      </c>
      <c r="T118" s="236">
        <f t="shared" si="15"/>
        <v>0.54600000000000004</v>
      </c>
      <c r="U118" s="236">
        <f t="shared" si="16"/>
        <v>0.54600000000000004</v>
      </c>
      <c r="V118" s="236">
        <f t="shared" si="17"/>
        <v>0.54600000000000004</v>
      </c>
      <c r="W118" s="236">
        <f t="shared" si="18"/>
        <v>0.54900000000000004</v>
      </c>
      <c r="X118" s="236">
        <f t="shared" si="19"/>
        <v>0.54600000000000004</v>
      </c>
      <c r="Y118" s="166"/>
    </row>
    <row r="119" spans="1:25" ht="12.95" customHeight="1">
      <c r="A119" s="38"/>
      <c r="B119" s="602"/>
      <c r="C119" s="242" t="s">
        <v>457</v>
      </c>
      <c r="D119" s="131" t="s">
        <v>580</v>
      </c>
      <c r="E119" s="240">
        <v>3.0000000000000001E-3</v>
      </c>
      <c r="F119" s="240">
        <v>3.0000000000000001E-3</v>
      </c>
      <c r="G119" s="240">
        <v>3.0000000000000001E-3</v>
      </c>
      <c r="H119" s="240">
        <v>3.0000000000000001E-3</v>
      </c>
      <c r="I119" s="240">
        <v>3.0000000000000001E-3</v>
      </c>
      <c r="J119" s="240">
        <v>3.0000000000000001E-3</v>
      </c>
      <c r="K119" s="240">
        <v>3.0000000000000001E-3</v>
      </c>
      <c r="L119" s="240">
        <v>3.0000000000000001E-3</v>
      </c>
      <c r="M119" s="38"/>
      <c r="N119" s="38"/>
      <c r="O119" s="166"/>
      <c r="P119" s="166"/>
      <c r="Q119" s="236">
        <f t="shared" si="12"/>
        <v>0.54600000000000004</v>
      </c>
      <c r="R119" s="236">
        <f t="shared" si="13"/>
        <v>0.54600000000000004</v>
      </c>
      <c r="S119" s="236">
        <f t="shared" si="14"/>
        <v>0.54900000000000004</v>
      </c>
      <c r="T119" s="236">
        <f t="shared" si="15"/>
        <v>0.54600000000000004</v>
      </c>
      <c r="U119" s="236">
        <f t="shared" si="16"/>
        <v>0.54600000000000004</v>
      </c>
      <c r="V119" s="236">
        <f t="shared" si="17"/>
        <v>0.54600000000000004</v>
      </c>
      <c r="W119" s="236">
        <f t="shared" si="18"/>
        <v>0.54900000000000004</v>
      </c>
      <c r="X119" s="236">
        <f t="shared" si="19"/>
        <v>0.54600000000000004</v>
      </c>
      <c r="Y119" s="166"/>
    </row>
    <row r="120" spans="1:25" ht="12.95" customHeight="1">
      <c r="A120" s="38"/>
      <c r="B120" s="601" t="s">
        <v>458</v>
      </c>
      <c r="C120" s="241" t="s">
        <v>459</v>
      </c>
      <c r="D120" s="131" t="s">
        <v>581</v>
      </c>
      <c r="E120" s="240">
        <v>3.0000000000000001E-3</v>
      </c>
      <c r="F120" s="240">
        <v>3.0000000000000001E-3</v>
      </c>
      <c r="G120" s="240">
        <v>3.0000000000000001E-3</v>
      </c>
      <c r="H120" s="240">
        <v>3.0000000000000001E-3</v>
      </c>
      <c r="I120" s="240">
        <v>3.0000000000000001E-3</v>
      </c>
      <c r="J120" s="240">
        <v>3.0000000000000001E-3</v>
      </c>
      <c r="K120" s="240">
        <v>3.0000000000000001E-3</v>
      </c>
      <c r="L120" s="240">
        <v>3.0000000000000001E-3</v>
      </c>
      <c r="M120" s="38"/>
      <c r="N120" s="38"/>
      <c r="O120" s="166"/>
      <c r="P120" s="166"/>
      <c r="Q120" s="236">
        <f t="shared" si="12"/>
        <v>0.54600000000000004</v>
      </c>
      <c r="R120" s="236">
        <f t="shared" si="13"/>
        <v>0.54600000000000004</v>
      </c>
      <c r="S120" s="236">
        <f t="shared" si="14"/>
        <v>0.54900000000000004</v>
      </c>
      <c r="T120" s="236">
        <f t="shared" si="15"/>
        <v>0.54600000000000004</v>
      </c>
      <c r="U120" s="236">
        <f t="shared" si="16"/>
        <v>0.54600000000000004</v>
      </c>
      <c r="V120" s="236">
        <f t="shared" si="17"/>
        <v>0.54600000000000004</v>
      </c>
      <c r="W120" s="236">
        <f t="shared" si="18"/>
        <v>0.54900000000000004</v>
      </c>
      <c r="X120" s="236">
        <f t="shared" si="19"/>
        <v>0.54600000000000004</v>
      </c>
      <c r="Y120" s="166"/>
    </row>
    <row r="121" spans="1:25" ht="12.95" customHeight="1">
      <c r="A121" s="38"/>
      <c r="B121" s="602"/>
      <c r="C121" s="241" t="s">
        <v>460</v>
      </c>
      <c r="D121" s="131" t="s">
        <v>581</v>
      </c>
      <c r="E121" s="240">
        <v>3.0000000000000001E-3</v>
      </c>
      <c r="F121" s="240">
        <v>3.0000000000000001E-3</v>
      </c>
      <c r="G121" s="240">
        <v>3.0000000000000001E-3</v>
      </c>
      <c r="H121" s="240">
        <v>3.0000000000000001E-3</v>
      </c>
      <c r="I121" s="240">
        <v>3.0000000000000001E-3</v>
      </c>
      <c r="J121" s="240">
        <v>3.0000000000000001E-3</v>
      </c>
      <c r="K121" s="240">
        <v>3.0000000000000001E-3</v>
      </c>
      <c r="L121" s="240">
        <v>3.0000000000000001E-3</v>
      </c>
      <c r="M121" s="38"/>
      <c r="N121" s="38"/>
      <c r="O121" s="166"/>
      <c r="P121" s="166"/>
      <c r="Q121" s="236">
        <f t="shared" si="12"/>
        <v>0.54600000000000004</v>
      </c>
      <c r="R121" s="236">
        <f t="shared" si="13"/>
        <v>0.54600000000000004</v>
      </c>
      <c r="S121" s="236">
        <f t="shared" si="14"/>
        <v>0.54900000000000004</v>
      </c>
      <c r="T121" s="236">
        <f t="shared" si="15"/>
        <v>0.54600000000000004</v>
      </c>
      <c r="U121" s="236">
        <f t="shared" si="16"/>
        <v>0.54600000000000004</v>
      </c>
      <c r="V121" s="236">
        <f t="shared" si="17"/>
        <v>0.54600000000000004</v>
      </c>
      <c r="W121" s="236">
        <f t="shared" si="18"/>
        <v>0.54900000000000004</v>
      </c>
      <c r="X121" s="236">
        <f t="shared" si="19"/>
        <v>0.54600000000000004</v>
      </c>
      <c r="Y121" s="166"/>
    </row>
    <row r="122" spans="1:25" ht="12.95" customHeight="1">
      <c r="A122" s="38"/>
      <c r="B122" s="602"/>
      <c r="C122" s="241" t="s">
        <v>461</v>
      </c>
      <c r="D122" s="131" t="s">
        <v>581</v>
      </c>
      <c r="E122" s="240">
        <v>3.0000000000000001E-3</v>
      </c>
      <c r="F122" s="240">
        <v>3.0000000000000001E-3</v>
      </c>
      <c r="G122" s="240">
        <v>3.0000000000000001E-3</v>
      </c>
      <c r="H122" s="240">
        <v>3.0000000000000001E-3</v>
      </c>
      <c r="I122" s="240">
        <v>3.0000000000000001E-3</v>
      </c>
      <c r="J122" s="240">
        <v>3.0000000000000001E-3</v>
      </c>
      <c r="K122" s="240">
        <v>3.0000000000000001E-3</v>
      </c>
      <c r="L122" s="240">
        <v>3.0000000000000001E-3</v>
      </c>
      <c r="M122" s="38"/>
      <c r="N122" s="38"/>
      <c r="O122" s="166"/>
      <c r="P122" s="166"/>
      <c r="Q122" s="236">
        <f t="shared" si="12"/>
        <v>0.54600000000000004</v>
      </c>
      <c r="R122" s="236">
        <f t="shared" si="13"/>
        <v>0.54600000000000004</v>
      </c>
      <c r="S122" s="236">
        <f t="shared" si="14"/>
        <v>0.54900000000000004</v>
      </c>
      <c r="T122" s="236">
        <f t="shared" si="15"/>
        <v>0.54600000000000004</v>
      </c>
      <c r="U122" s="236">
        <f t="shared" si="16"/>
        <v>0.54600000000000004</v>
      </c>
      <c r="V122" s="236">
        <f t="shared" si="17"/>
        <v>0.54600000000000004</v>
      </c>
      <c r="W122" s="236">
        <f t="shared" si="18"/>
        <v>0.54900000000000004</v>
      </c>
      <c r="X122" s="236">
        <f t="shared" si="19"/>
        <v>0.54600000000000004</v>
      </c>
      <c r="Y122" s="166"/>
    </row>
    <row r="123" spans="1:25" ht="12.95" customHeight="1">
      <c r="A123" s="38"/>
      <c r="B123" s="602"/>
      <c r="C123" s="241" t="s">
        <v>462</v>
      </c>
      <c r="D123" s="131" t="s">
        <v>582</v>
      </c>
      <c r="E123" s="240">
        <v>3.0000000000000001E-3</v>
      </c>
      <c r="F123" s="240">
        <v>3.0000000000000001E-3</v>
      </c>
      <c r="G123" s="240">
        <v>3.0000000000000001E-3</v>
      </c>
      <c r="H123" s="240">
        <v>3.0000000000000001E-3</v>
      </c>
      <c r="I123" s="240">
        <v>3.0000000000000001E-3</v>
      </c>
      <c r="J123" s="240">
        <v>3.0000000000000001E-3</v>
      </c>
      <c r="K123" s="240">
        <v>3.0000000000000001E-3</v>
      </c>
      <c r="L123" s="240">
        <v>3.0000000000000001E-3</v>
      </c>
      <c r="M123" s="38"/>
      <c r="N123" s="38"/>
      <c r="O123" s="166"/>
      <c r="P123" s="166"/>
      <c r="Q123" s="236">
        <f t="shared" si="12"/>
        <v>0.54600000000000004</v>
      </c>
      <c r="R123" s="236">
        <f t="shared" si="13"/>
        <v>0.54600000000000004</v>
      </c>
      <c r="S123" s="236">
        <f t="shared" si="14"/>
        <v>0.54900000000000004</v>
      </c>
      <c r="T123" s="236">
        <f t="shared" si="15"/>
        <v>0.54600000000000004</v>
      </c>
      <c r="U123" s="236">
        <f t="shared" si="16"/>
        <v>0.54600000000000004</v>
      </c>
      <c r="V123" s="236">
        <f t="shared" si="17"/>
        <v>0.54600000000000004</v>
      </c>
      <c r="W123" s="236">
        <f t="shared" si="18"/>
        <v>0.54900000000000004</v>
      </c>
      <c r="X123" s="236">
        <f t="shared" si="19"/>
        <v>0.54600000000000004</v>
      </c>
      <c r="Y123" s="166"/>
    </row>
    <row r="124" spans="1:25" ht="12.95" customHeight="1">
      <c r="A124" s="38"/>
      <c r="B124" s="602"/>
      <c r="C124" s="241" t="s">
        <v>463</v>
      </c>
      <c r="D124" s="131" t="s">
        <v>582</v>
      </c>
      <c r="E124" s="240">
        <v>3.0000000000000001E-3</v>
      </c>
      <c r="F124" s="240">
        <v>3.0000000000000001E-3</v>
      </c>
      <c r="G124" s="240">
        <v>3.0000000000000001E-3</v>
      </c>
      <c r="H124" s="240">
        <v>3.0000000000000001E-3</v>
      </c>
      <c r="I124" s="240">
        <v>3.0000000000000001E-3</v>
      </c>
      <c r="J124" s="240">
        <v>3.0000000000000001E-3</v>
      </c>
      <c r="K124" s="240">
        <v>3.0000000000000001E-3</v>
      </c>
      <c r="L124" s="240">
        <v>3.0000000000000001E-3</v>
      </c>
      <c r="M124" s="38"/>
      <c r="N124" s="38"/>
      <c r="O124" s="166"/>
      <c r="P124" s="166"/>
      <c r="Q124" s="236">
        <f t="shared" si="12"/>
        <v>0.54600000000000004</v>
      </c>
      <c r="R124" s="236">
        <f t="shared" si="13"/>
        <v>0.54600000000000004</v>
      </c>
      <c r="S124" s="236">
        <f t="shared" si="14"/>
        <v>0.54900000000000004</v>
      </c>
      <c r="T124" s="236">
        <f t="shared" si="15"/>
        <v>0.54600000000000004</v>
      </c>
      <c r="U124" s="236">
        <f t="shared" si="16"/>
        <v>0.54600000000000004</v>
      </c>
      <c r="V124" s="236">
        <f t="shared" si="17"/>
        <v>0.54600000000000004</v>
      </c>
      <c r="W124" s="236">
        <f t="shared" si="18"/>
        <v>0.54900000000000004</v>
      </c>
      <c r="X124" s="236">
        <f t="shared" si="19"/>
        <v>0.54600000000000004</v>
      </c>
      <c r="Y124" s="166"/>
    </row>
    <row r="125" spans="1:25" ht="12.95" customHeight="1">
      <c r="A125" s="38"/>
      <c r="B125" s="602"/>
      <c r="C125" s="241" t="s">
        <v>464</v>
      </c>
      <c r="D125" s="131" t="s">
        <v>582</v>
      </c>
      <c r="E125" s="240">
        <v>3.0000000000000001E-3</v>
      </c>
      <c r="F125" s="240">
        <v>3.0000000000000001E-3</v>
      </c>
      <c r="G125" s="240">
        <v>3.0000000000000001E-3</v>
      </c>
      <c r="H125" s="240">
        <v>3.0000000000000001E-3</v>
      </c>
      <c r="I125" s="240">
        <v>3.0000000000000001E-3</v>
      </c>
      <c r="J125" s="240">
        <v>3.0000000000000001E-3</v>
      </c>
      <c r="K125" s="240">
        <v>3.0000000000000001E-3</v>
      </c>
      <c r="L125" s="240">
        <v>3.0000000000000001E-3</v>
      </c>
      <c r="M125" s="38"/>
      <c r="N125" s="38"/>
      <c r="O125" s="166"/>
      <c r="P125" s="166"/>
      <c r="Q125" s="236">
        <f t="shared" si="12"/>
        <v>0.54600000000000004</v>
      </c>
      <c r="R125" s="236">
        <f t="shared" si="13"/>
        <v>0.54600000000000004</v>
      </c>
      <c r="S125" s="236">
        <f t="shared" si="14"/>
        <v>0.54900000000000004</v>
      </c>
      <c r="T125" s="236">
        <f t="shared" si="15"/>
        <v>0.54600000000000004</v>
      </c>
      <c r="U125" s="236">
        <f t="shared" si="16"/>
        <v>0.54600000000000004</v>
      </c>
      <c r="V125" s="236">
        <f t="shared" si="17"/>
        <v>0.54600000000000004</v>
      </c>
      <c r="W125" s="236">
        <f t="shared" si="18"/>
        <v>0.54900000000000004</v>
      </c>
      <c r="X125" s="236">
        <f t="shared" si="19"/>
        <v>0.54600000000000004</v>
      </c>
      <c r="Y125" s="166"/>
    </row>
    <row r="126" spans="1:25" ht="12.95" customHeight="1">
      <c r="A126" s="38"/>
      <c r="B126" s="602"/>
      <c r="C126" s="241" t="s">
        <v>465</v>
      </c>
      <c r="D126" s="131" t="s">
        <v>582</v>
      </c>
      <c r="E126" s="240">
        <v>3.0000000000000001E-3</v>
      </c>
      <c r="F126" s="240">
        <v>3.0000000000000001E-3</v>
      </c>
      <c r="G126" s="240">
        <v>3.0000000000000001E-3</v>
      </c>
      <c r="H126" s="240">
        <v>3.0000000000000001E-3</v>
      </c>
      <c r="I126" s="240">
        <v>3.0000000000000001E-3</v>
      </c>
      <c r="J126" s="240">
        <v>3.0000000000000001E-3</v>
      </c>
      <c r="K126" s="240">
        <v>3.0000000000000001E-3</v>
      </c>
      <c r="L126" s="240">
        <v>3.0000000000000001E-3</v>
      </c>
      <c r="M126" s="38"/>
      <c r="N126" s="38"/>
      <c r="O126" s="166"/>
      <c r="P126" s="166"/>
      <c r="Q126" s="236">
        <f t="shared" si="12"/>
        <v>0.54600000000000004</v>
      </c>
      <c r="R126" s="236">
        <f t="shared" si="13"/>
        <v>0.54600000000000004</v>
      </c>
      <c r="S126" s="236">
        <f t="shared" si="14"/>
        <v>0.54900000000000004</v>
      </c>
      <c r="T126" s="236">
        <f t="shared" si="15"/>
        <v>0.54600000000000004</v>
      </c>
      <c r="U126" s="236">
        <f t="shared" si="16"/>
        <v>0.54600000000000004</v>
      </c>
      <c r="V126" s="236">
        <f t="shared" si="17"/>
        <v>0.54600000000000004</v>
      </c>
      <c r="W126" s="236">
        <f t="shared" si="18"/>
        <v>0.54900000000000004</v>
      </c>
      <c r="X126" s="236">
        <f t="shared" si="19"/>
        <v>0.54600000000000004</v>
      </c>
      <c r="Y126" s="166"/>
    </row>
    <row r="127" spans="1:25" ht="12.95" customHeight="1">
      <c r="A127" s="38"/>
      <c r="B127" s="602"/>
      <c r="C127" s="241" t="s">
        <v>466</v>
      </c>
      <c r="D127" s="131" t="s">
        <v>582</v>
      </c>
      <c r="E127" s="240">
        <v>3.0000000000000001E-3</v>
      </c>
      <c r="F127" s="240">
        <v>3.0000000000000001E-3</v>
      </c>
      <c r="G127" s="240">
        <v>3.0000000000000001E-3</v>
      </c>
      <c r="H127" s="240">
        <v>3.0000000000000001E-3</v>
      </c>
      <c r="I127" s="240">
        <v>3.0000000000000001E-3</v>
      </c>
      <c r="J127" s="240">
        <v>3.0000000000000001E-3</v>
      </c>
      <c r="K127" s="240">
        <v>3.0000000000000001E-3</v>
      </c>
      <c r="L127" s="240">
        <v>3.0000000000000001E-3</v>
      </c>
      <c r="M127" s="38"/>
      <c r="N127" s="38"/>
      <c r="O127" s="166"/>
      <c r="P127" s="166"/>
      <c r="Q127" s="236">
        <f t="shared" si="12"/>
        <v>0.54600000000000004</v>
      </c>
      <c r="R127" s="236">
        <f t="shared" si="13"/>
        <v>0.54600000000000004</v>
      </c>
      <c r="S127" s="236">
        <f t="shared" si="14"/>
        <v>0.54900000000000004</v>
      </c>
      <c r="T127" s="236">
        <f t="shared" si="15"/>
        <v>0.54600000000000004</v>
      </c>
      <c r="U127" s="236">
        <f t="shared" si="16"/>
        <v>0.54600000000000004</v>
      </c>
      <c r="V127" s="236">
        <f t="shared" si="17"/>
        <v>0.54600000000000004</v>
      </c>
      <c r="W127" s="236">
        <f t="shared" si="18"/>
        <v>0.54900000000000004</v>
      </c>
      <c r="X127" s="236">
        <f t="shared" si="19"/>
        <v>0.54600000000000004</v>
      </c>
      <c r="Y127" s="166"/>
    </row>
    <row r="128" spans="1:25" ht="12.95" customHeight="1">
      <c r="A128" s="38"/>
      <c r="B128" s="602"/>
      <c r="C128" s="241" t="s">
        <v>467</v>
      </c>
      <c r="D128" s="131" t="s">
        <v>582</v>
      </c>
      <c r="E128" s="240">
        <v>3.0000000000000001E-3</v>
      </c>
      <c r="F128" s="240">
        <v>3.0000000000000001E-3</v>
      </c>
      <c r="G128" s="240">
        <v>3.0000000000000001E-3</v>
      </c>
      <c r="H128" s="240">
        <v>3.0000000000000001E-3</v>
      </c>
      <c r="I128" s="240">
        <v>3.0000000000000001E-3</v>
      </c>
      <c r="J128" s="240">
        <v>3.0000000000000001E-3</v>
      </c>
      <c r="K128" s="240">
        <v>3.0000000000000001E-3</v>
      </c>
      <c r="L128" s="240">
        <v>3.0000000000000001E-3</v>
      </c>
      <c r="M128" s="38"/>
      <c r="N128" s="38"/>
      <c r="O128" s="166"/>
      <c r="P128" s="166"/>
      <c r="Q128" s="236">
        <f t="shared" si="12"/>
        <v>0.54600000000000004</v>
      </c>
      <c r="R128" s="236">
        <f t="shared" si="13"/>
        <v>0.54600000000000004</v>
      </c>
      <c r="S128" s="236">
        <f t="shared" si="14"/>
        <v>0.54900000000000004</v>
      </c>
      <c r="T128" s="236">
        <f t="shared" si="15"/>
        <v>0.54600000000000004</v>
      </c>
      <c r="U128" s="236">
        <f t="shared" si="16"/>
        <v>0.54600000000000004</v>
      </c>
      <c r="V128" s="236">
        <f t="shared" si="17"/>
        <v>0.54600000000000004</v>
      </c>
      <c r="W128" s="236">
        <f t="shared" si="18"/>
        <v>0.54900000000000004</v>
      </c>
      <c r="X128" s="236">
        <f t="shared" si="19"/>
        <v>0.54600000000000004</v>
      </c>
      <c r="Y128" s="166"/>
    </row>
    <row r="129" spans="1:25" ht="12.95" customHeight="1">
      <c r="A129" s="38"/>
      <c r="B129" s="602"/>
      <c r="C129" s="241" t="s">
        <v>468</v>
      </c>
      <c r="D129" s="131" t="s">
        <v>583</v>
      </c>
      <c r="E129" s="240">
        <v>3.0000000000000001E-3</v>
      </c>
      <c r="F129" s="240">
        <v>3.0000000000000001E-3</v>
      </c>
      <c r="G129" s="240">
        <v>3.0000000000000001E-3</v>
      </c>
      <c r="H129" s="240">
        <v>3.0000000000000001E-3</v>
      </c>
      <c r="I129" s="240">
        <v>3.0000000000000001E-3</v>
      </c>
      <c r="J129" s="240">
        <v>3.0000000000000001E-3</v>
      </c>
      <c r="K129" s="240">
        <v>3.0000000000000001E-3</v>
      </c>
      <c r="L129" s="240">
        <v>3.0000000000000001E-3</v>
      </c>
      <c r="M129" s="38"/>
      <c r="N129" s="38"/>
      <c r="O129" s="166"/>
      <c r="P129" s="166"/>
      <c r="Q129" s="236">
        <f t="shared" si="12"/>
        <v>0.54600000000000004</v>
      </c>
      <c r="R129" s="236">
        <f t="shared" si="13"/>
        <v>0.54600000000000004</v>
      </c>
      <c r="S129" s="236">
        <f t="shared" si="14"/>
        <v>0.54900000000000004</v>
      </c>
      <c r="T129" s="236">
        <f t="shared" si="15"/>
        <v>0.54600000000000004</v>
      </c>
      <c r="U129" s="236">
        <f t="shared" si="16"/>
        <v>0.54600000000000004</v>
      </c>
      <c r="V129" s="236">
        <f t="shared" si="17"/>
        <v>0.54600000000000004</v>
      </c>
      <c r="W129" s="236">
        <f t="shared" si="18"/>
        <v>0.54900000000000004</v>
      </c>
      <c r="X129" s="236">
        <f t="shared" si="19"/>
        <v>0.54600000000000004</v>
      </c>
      <c r="Y129" s="166"/>
    </row>
    <row r="130" spans="1:25" ht="12.95" customHeight="1">
      <c r="A130" s="38"/>
      <c r="B130" s="602"/>
      <c r="C130" s="241" t="s">
        <v>469</v>
      </c>
      <c r="D130" s="131" t="s">
        <v>583</v>
      </c>
      <c r="E130" s="240">
        <v>3.0000000000000001E-3</v>
      </c>
      <c r="F130" s="240">
        <v>3.0000000000000001E-3</v>
      </c>
      <c r="G130" s="240">
        <v>3.0000000000000001E-3</v>
      </c>
      <c r="H130" s="240">
        <v>3.0000000000000001E-3</v>
      </c>
      <c r="I130" s="240">
        <v>3.0000000000000001E-3</v>
      </c>
      <c r="J130" s="240">
        <v>3.0000000000000001E-3</v>
      </c>
      <c r="K130" s="240">
        <v>3.0000000000000001E-3</v>
      </c>
      <c r="L130" s="240">
        <v>3.0000000000000001E-3</v>
      </c>
      <c r="M130" s="38"/>
      <c r="N130" s="38"/>
      <c r="O130" s="166"/>
      <c r="P130" s="166"/>
      <c r="Q130" s="236">
        <f t="shared" si="12"/>
        <v>0.54600000000000004</v>
      </c>
      <c r="R130" s="236">
        <f t="shared" si="13"/>
        <v>0.54600000000000004</v>
      </c>
      <c r="S130" s="236">
        <f t="shared" si="14"/>
        <v>0.54900000000000004</v>
      </c>
      <c r="T130" s="236">
        <f t="shared" si="15"/>
        <v>0.54600000000000004</v>
      </c>
      <c r="U130" s="236">
        <f t="shared" si="16"/>
        <v>0.54600000000000004</v>
      </c>
      <c r="V130" s="236">
        <f t="shared" si="17"/>
        <v>0.54600000000000004</v>
      </c>
      <c r="W130" s="236">
        <f t="shared" si="18"/>
        <v>0.54900000000000004</v>
      </c>
      <c r="X130" s="236">
        <f t="shared" si="19"/>
        <v>0.54600000000000004</v>
      </c>
      <c r="Y130" s="166"/>
    </row>
    <row r="131" spans="1:25" ht="12.95" customHeight="1">
      <c r="A131" s="38"/>
      <c r="B131" s="602"/>
      <c r="C131" s="241" t="s">
        <v>470</v>
      </c>
      <c r="D131" s="131" t="s">
        <v>583</v>
      </c>
      <c r="E131" s="240">
        <v>3.0000000000000001E-3</v>
      </c>
      <c r="F131" s="240">
        <v>3.0000000000000001E-3</v>
      </c>
      <c r="G131" s="240">
        <v>3.0000000000000001E-3</v>
      </c>
      <c r="H131" s="240">
        <v>3.0000000000000001E-3</v>
      </c>
      <c r="I131" s="240">
        <v>3.0000000000000001E-3</v>
      </c>
      <c r="J131" s="240">
        <v>3.0000000000000001E-3</v>
      </c>
      <c r="K131" s="240">
        <v>3.0000000000000001E-3</v>
      </c>
      <c r="L131" s="240">
        <v>3.0000000000000001E-3</v>
      </c>
      <c r="M131" s="38"/>
      <c r="N131" s="38"/>
      <c r="O131" s="166"/>
      <c r="P131" s="166"/>
      <c r="Q131" s="236">
        <f t="shared" si="12"/>
        <v>0.54600000000000004</v>
      </c>
      <c r="R131" s="236">
        <f t="shared" si="13"/>
        <v>0.54600000000000004</v>
      </c>
      <c r="S131" s="236">
        <f t="shared" si="14"/>
        <v>0.54900000000000004</v>
      </c>
      <c r="T131" s="236">
        <f t="shared" si="15"/>
        <v>0.54600000000000004</v>
      </c>
      <c r="U131" s="236">
        <f t="shared" si="16"/>
        <v>0.54600000000000004</v>
      </c>
      <c r="V131" s="236">
        <f t="shared" si="17"/>
        <v>0.54600000000000004</v>
      </c>
      <c r="W131" s="236">
        <f t="shared" si="18"/>
        <v>0.54900000000000004</v>
      </c>
      <c r="X131" s="236">
        <f t="shared" si="19"/>
        <v>0.54600000000000004</v>
      </c>
      <c r="Y131" s="166"/>
    </row>
    <row r="132" spans="1:25" ht="12.95" customHeight="1">
      <c r="A132" s="38"/>
      <c r="B132" s="602"/>
      <c r="C132" s="241" t="s">
        <v>471</v>
      </c>
      <c r="D132" s="131" t="s">
        <v>583</v>
      </c>
      <c r="E132" s="240">
        <v>3.0000000000000001E-3</v>
      </c>
      <c r="F132" s="240">
        <v>3.0000000000000001E-3</v>
      </c>
      <c r="G132" s="240">
        <v>3.0000000000000001E-3</v>
      </c>
      <c r="H132" s="240">
        <v>3.0000000000000001E-3</v>
      </c>
      <c r="I132" s="240">
        <v>3.0000000000000001E-3</v>
      </c>
      <c r="J132" s="240">
        <v>3.0000000000000001E-3</v>
      </c>
      <c r="K132" s="240">
        <v>3.0000000000000001E-3</v>
      </c>
      <c r="L132" s="240">
        <v>3.0000000000000001E-3</v>
      </c>
      <c r="M132" s="38"/>
      <c r="N132" s="38"/>
      <c r="O132" s="166"/>
      <c r="P132" s="166"/>
      <c r="Q132" s="236">
        <f t="shared" si="12"/>
        <v>0.54600000000000004</v>
      </c>
      <c r="R132" s="236">
        <f t="shared" si="13"/>
        <v>0.54600000000000004</v>
      </c>
      <c r="S132" s="236">
        <f t="shared" si="14"/>
        <v>0.54900000000000004</v>
      </c>
      <c r="T132" s="236">
        <f t="shared" si="15"/>
        <v>0.54600000000000004</v>
      </c>
      <c r="U132" s="236">
        <f t="shared" si="16"/>
        <v>0.54600000000000004</v>
      </c>
      <c r="V132" s="236">
        <f t="shared" si="17"/>
        <v>0.54600000000000004</v>
      </c>
      <c r="W132" s="236">
        <f t="shared" si="18"/>
        <v>0.54900000000000004</v>
      </c>
      <c r="X132" s="236">
        <f t="shared" si="19"/>
        <v>0.54600000000000004</v>
      </c>
      <c r="Y132" s="166"/>
    </row>
    <row r="133" spans="1:25" ht="12.95" customHeight="1">
      <c r="A133" s="38"/>
      <c r="B133" s="602"/>
      <c r="C133" s="241" t="s">
        <v>472</v>
      </c>
      <c r="D133" s="131" t="s">
        <v>584</v>
      </c>
      <c r="E133" s="240">
        <v>3.0000000000000001E-3</v>
      </c>
      <c r="F133" s="240">
        <v>3.0000000000000001E-3</v>
      </c>
      <c r="G133" s="240">
        <v>3.0000000000000001E-3</v>
      </c>
      <c r="H133" s="240">
        <v>3.0000000000000001E-3</v>
      </c>
      <c r="I133" s="240">
        <v>3.0000000000000001E-3</v>
      </c>
      <c r="J133" s="240">
        <v>3.0000000000000001E-3</v>
      </c>
      <c r="K133" s="240">
        <v>3.0000000000000001E-3</v>
      </c>
      <c r="L133" s="240">
        <v>3.0000000000000001E-3</v>
      </c>
      <c r="M133" s="38"/>
      <c r="N133" s="38"/>
      <c r="O133" s="166"/>
      <c r="P133" s="166"/>
      <c r="Q133" s="236">
        <f t="shared" si="12"/>
        <v>0.54600000000000004</v>
      </c>
      <c r="R133" s="236">
        <f t="shared" si="13"/>
        <v>0.54600000000000004</v>
      </c>
      <c r="S133" s="236">
        <f t="shared" si="14"/>
        <v>0.54900000000000004</v>
      </c>
      <c r="T133" s="236">
        <f t="shared" si="15"/>
        <v>0.54600000000000004</v>
      </c>
      <c r="U133" s="236">
        <f t="shared" si="16"/>
        <v>0.54600000000000004</v>
      </c>
      <c r="V133" s="236">
        <f t="shared" si="17"/>
        <v>0.54600000000000004</v>
      </c>
      <c r="W133" s="236">
        <f t="shared" si="18"/>
        <v>0.54900000000000004</v>
      </c>
      <c r="X133" s="236">
        <f t="shared" si="19"/>
        <v>0.54600000000000004</v>
      </c>
      <c r="Y133" s="166"/>
    </row>
    <row r="134" spans="1:25" ht="12.95" customHeight="1">
      <c r="A134" s="38"/>
      <c r="B134" s="602"/>
      <c r="C134" s="241" t="s">
        <v>473</v>
      </c>
      <c r="D134" s="131" t="s">
        <v>584</v>
      </c>
      <c r="E134" s="240">
        <v>3.0000000000000001E-3</v>
      </c>
      <c r="F134" s="240">
        <v>3.0000000000000001E-3</v>
      </c>
      <c r="G134" s="240">
        <v>3.0000000000000001E-3</v>
      </c>
      <c r="H134" s="240">
        <v>3.0000000000000001E-3</v>
      </c>
      <c r="I134" s="240">
        <v>3.0000000000000001E-3</v>
      </c>
      <c r="J134" s="240">
        <v>3.0000000000000001E-3</v>
      </c>
      <c r="K134" s="240">
        <v>3.0000000000000001E-3</v>
      </c>
      <c r="L134" s="240">
        <v>3.0000000000000001E-3</v>
      </c>
      <c r="M134" s="38"/>
      <c r="N134" s="38"/>
      <c r="O134" s="166"/>
      <c r="P134" s="166"/>
      <c r="Q134" s="236">
        <f t="shared" si="12"/>
        <v>0.54600000000000004</v>
      </c>
      <c r="R134" s="236">
        <f t="shared" si="13"/>
        <v>0.54600000000000004</v>
      </c>
      <c r="S134" s="236">
        <f t="shared" si="14"/>
        <v>0.54900000000000004</v>
      </c>
      <c r="T134" s="236">
        <f t="shared" si="15"/>
        <v>0.54600000000000004</v>
      </c>
      <c r="U134" s="236">
        <f t="shared" si="16"/>
        <v>0.54600000000000004</v>
      </c>
      <c r="V134" s="236">
        <f t="shared" si="17"/>
        <v>0.54600000000000004</v>
      </c>
      <c r="W134" s="236">
        <f t="shared" si="18"/>
        <v>0.54900000000000004</v>
      </c>
      <c r="X134" s="236">
        <f t="shared" si="19"/>
        <v>0.54600000000000004</v>
      </c>
      <c r="Y134" s="166"/>
    </row>
    <row r="135" spans="1:25" ht="12.95" customHeight="1">
      <c r="A135" s="38"/>
      <c r="B135" s="602"/>
      <c r="C135" s="241" t="s">
        <v>474</v>
      </c>
      <c r="D135" s="131" t="s">
        <v>584</v>
      </c>
      <c r="E135" s="240">
        <v>3.0000000000000001E-3</v>
      </c>
      <c r="F135" s="240">
        <v>3.0000000000000001E-3</v>
      </c>
      <c r="G135" s="240">
        <v>3.0000000000000001E-3</v>
      </c>
      <c r="H135" s="240">
        <v>3.0000000000000001E-3</v>
      </c>
      <c r="I135" s="240">
        <v>3.0000000000000001E-3</v>
      </c>
      <c r="J135" s="240">
        <v>3.0000000000000001E-3</v>
      </c>
      <c r="K135" s="240">
        <v>3.0000000000000001E-3</v>
      </c>
      <c r="L135" s="240">
        <v>3.0000000000000001E-3</v>
      </c>
      <c r="M135" s="38"/>
      <c r="N135" s="38"/>
      <c r="O135" s="166"/>
      <c r="P135" s="166"/>
      <c r="Q135" s="236">
        <f t="shared" si="12"/>
        <v>0.54600000000000004</v>
      </c>
      <c r="R135" s="236">
        <f t="shared" si="13"/>
        <v>0.54600000000000004</v>
      </c>
      <c r="S135" s="236">
        <f t="shared" si="14"/>
        <v>0.54900000000000004</v>
      </c>
      <c r="T135" s="236">
        <f t="shared" si="15"/>
        <v>0.54600000000000004</v>
      </c>
      <c r="U135" s="236">
        <f t="shared" si="16"/>
        <v>0.54600000000000004</v>
      </c>
      <c r="V135" s="236">
        <f t="shared" si="17"/>
        <v>0.54600000000000004</v>
      </c>
      <c r="W135" s="236">
        <f t="shared" si="18"/>
        <v>0.54900000000000004</v>
      </c>
      <c r="X135" s="236">
        <f t="shared" si="19"/>
        <v>0.54600000000000004</v>
      </c>
      <c r="Y135" s="166"/>
    </row>
    <row r="136" spans="1:25" ht="12.95" customHeight="1">
      <c r="A136" s="38"/>
      <c r="B136" s="602"/>
      <c r="C136" s="241" t="s">
        <v>475</v>
      </c>
      <c r="D136" s="244" t="s">
        <v>585</v>
      </c>
      <c r="E136" s="240">
        <v>3.0000000000000001E-3</v>
      </c>
      <c r="F136" s="240">
        <v>3.0000000000000001E-3</v>
      </c>
      <c r="G136" s="240">
        <v>3.0000000000000001E-3</v>
      </c>
      <c r="H136" s="240">
        <v>3.0000000000000001E-3</v>
      </c>
      <c r="I136" s="240">
        <v>3.0000000000000001E-3</v>
      </c>
      <c r="J136" s="240">
        <v>3.0000000000000001E-3</v>
      </c>
      <c r="K136" s="240">
        <v>3.0000000000000001E-3</v>
      </c>
      <c r="L136" s="240">
        <v>3.0000000000000001E-3</v>
      </c>
      <c r="M136" s="38"/>
      <c r="N136" s="38"/>
      <c r="O136" s="166"/>
      <c r="P136" s="166"/>
      <c r="Q136" s="236">
        <f t="shared" si="12"/>
        <v>0.54600000000000004</v>
      </c>
      <c r="R136" s="236">
        <f t="shared" si="13"/>
        <v>0.54600000000000004</v>
      </c>
      <c r="S136" s="236">
        <f t="shared" si="14"/>
        <v>0.54900000000000004</v>
      </c>
      <c r="T136" s="236">
        <f t="shared" si="15"/>
        <v>0.54600000000000004</v>
      </c>
      <c r="U136" s="236">
        <f t="shared" si="16"/>
        <v>0.54600000000000004</v>
      </c>
      <c r="V136" s="236">
        <f t="shared" si="17"/>
        <v>0.54600000000000004</v>
      </c>
      <c r="W136" s="236">
        <f t="shared" si="18"/>
        <v>0.54900000000000004</v>
      </c>
      <c r="X136" s="236">
        <f t="shared" si="19"/>
        <v>0.54600000000000004</v>
      </c>
      <c r="Y136" s="166"/>
    </row>
    <row r="137" spans="1:25" ht="12.95" customHeight="1" thickBot="1">
      <c r="A137" s="38"/>
      <c r="B137" s="38"/>
      <c r="C137" s="55"/>
      <c r="D137" s="55"/>
      <c r="E137" s="55"/>
      <c r="F137" s="55"/>
      <c r="G137" s="55"/>
      <c r="H137" s="55"/>
      <c r="I137" s="55"/>
      <c r="J137" s="55"/>
      <c r="K137" s="55"/>
      <c r="L137" s="55"/>
      <c r="M137" s="38"/>
      <c r="N137" s="38"/>
      <c r="O137" s="38"/>
      <c r="P137" s="38"/>
      <c r="Q137" s="55"/>
      <c r="R137" s="55"/>
      <c r="S137" s="55"/>
      <c r="T137" s="55"/>
      <c r="U137" s="55"/>
      <c r="V137" s="55"/>
      <c r="W137" s="55"/>
      <c r="X137" s="237"/>
      <c r="Y137" s="177"/>
    </row>
    <row r="138" spans="1:25" ht="12.95" customHeight="1">
      <c r="A138" s="178" t="s">
        <v>278</v>
      </c>
      <c r="B138" s="88"/>
      <c r="C138" s="245"/>
      <c r="D138" s="245"/>
      <c r="E138" s="245"/>
      <c r="F138" s="245"/>
      <c r="G138" s="245"/>
      <c r="H138" s="245"/>
      <c r="I138" s="245"/>
      <c r="J138" s="246"/>
      <c r="K138" s="55"/>
      <c r="L138" s="55"/>
      <c r="M138" s="38"/>
      <c r="N138" s="38"/>
      <c r="O138" s="38"/>
      <c r="P138" s="38"/>
      <c r="Q138" s="38"/>
      <c r="R138" s="38"/>
      <c r="S138" s="38"/>
      <c r="T138" s="38"/>
      <c r="U138" s="38"/>
      <c r="V138" s="38"/>
      <c r="W138" s="38"/>
      <c r="X138" s="177"/>
      <c r="Y138" s="177"/>
    </row>
    <row r="139" spans="1:25" ht="12.95" customHeight="1">
      <c r="A139" s="89"/>
      <c r="B139" s="175" t="s">
        <v>335</v>
      </c>
      <c r="C139" s="55"/>
      <c r="D139" s="55"/>
      <c r="E139" s="55"/>
      <c r="F139" s="55"/>
      <c r="G139" s="55"/>
      <c r="H139" s="55"/>
      <c r="I139" s="55"/>
      <c r="J139" s="247"/>
      <c r="K139" s="55"/>
      <c r="L139" s="55"/>
      <c r="M139" s="38"/>
      <c r="N139" s="38"/>
      <c r="O139" s="38"/>
      <c r="P139" s="38"/>
      <c r="Q139" s="38"/>
      <c r="R139" s="38"/>
      <c r="S139" s="38"/>
      <c r="T139" s="38"/>
      <c r="U139" s="38"/>
      <c r="V139" s="38"/>
      <c r="W139" s="38"/>
      <c r="X139" s="177"/>
      <c r="Y139" s="177"/>
    </row>
    <row r="140" spans="1:25" ht="12.95" customHeight="1">
      <c r="A140" s="89"/>
      <c r="B140" s="38"/>
      <c r="C140" s="55"/>
      <c r="D140" s="55"/>
      <c r="E140" s="55"/>
      <c r="F140" s="55"/>
      <c r="G140" s="55"/>
      <c r="H140" s="55"/>
      <c r="I140" s="55"/>
      <c r="J140" s="247"/>
      <c r="K140" s="55"/>
      <c r="L140" s="55"/>
      <c r="M140" s="38"/>
      <c r="N140" s="38"/>
      <c r="O140" s="38"/>
      <c r="P140" s="38"/>
      <c r="Q140" s="38"/>
      <c r="R140" s="38"/>
      <c r="S140" s="38"/>
      <c r="T140" s="38"/>
      <c r="U140" s="38"/>
      <c r="V140" s="38"/>
      <c r="W140" s="38"/>
      <c r="X140" s="177"/>
      <c r="Y140" s="177"/>
    </row>
    <row r="141" spans="1:25" ht="12.95" customHeight="1">
      <c r="A141" s="89"/>
      <c r="B141" s="174" t="s">
        <v>332</v>
      </c>
      <c r="C141" s="55"/>
      <c r="D141" s="55"/>
      <c r="E141" s="55"/>
      <c r="F141" s="55"/>
      <c r="G141" s="55"/>
      <c r="H141" s="55"/>
      <c r="I141" s="55"/>
      <c r="J141" s="247"/>
      <c r="K141" s="55"/>
      <c r="L141" s="55"/>
      <c r="M141" s="38"/>
      <c r="N141" s="38"/>
      <c r="O141" s="38"/>
      <c r="P141" s="38"/>
      <c r="Q141" s="38"/>
      <c r="R141" s="38"/>
      <c r="S141" s="38"/>
      <c r="T141" s="38"/>
      <c r="U141" s="38"/>
      <c r="V141" s="38"/>
      <c r="W141" s="38"/>
      <c r="X141" s="177"/>
      <c r="Y141" s="177"/>
    </row>
    <row r="142" spans="1:25" ht="12.95" customHeight="1">
      <c r="A142" s="89"/>
      <c r="B142" s="174" t="s">
        <v>279</v>
      </c>
      <c r="C142" s="55"/>
      <c r="D142" s="55"/>
      <c r="E142" s="55"/>
      <c r="F142" s="55"/>
      <c r="G142" s="55"/>
      <c r="H142" s="55"/>
      <c r="I142" s="55"/>
      <c r="J142" s="247"/>
      <c r="K142" s="55"/>
      <c r="L142" s="55"/>
      <c r="M142" s="38"/>
      <c r="N142" s="38"/>
      <c r="O142" s="38"/>
      <c r="P142" s="38"/>
      <c r="Q142" s="38"/>
      <c r="R142" s="38"/>
      <c r="S142" s="38"/>
      <c r="T142" s="38"/>
      <c r="U142" s="38"/>
      <c r="V142" s="38"/>
      <c r="W142" s="38"/>
      <c r="X142" s="177"/>
      <c r="Y142" s="177"/>
    </row>
    <row r="143" spans="1:25" ht="12.95" customHeight="1">
      <c r="A143" s="89"/>
      <c r="B143" s="174" t="s">
        <v>280</v>
      </c>
      <c r="C143" s="55"/>
      <c r="D143" s="55"/>
      <c r="E143" s="55"/>
      <c r="F143" s="55"/>
      <c r="G143" s="55"/>
      <c r="H143" s="55"/>
      <c r="I143" s="55"/>
      <c r="J143" s="247"/>
      <c r="K143" s="55"/>
      <c r="L143" s="55"/>
      <c r="M143" s="38"/>
      <c r="N143" s="38"/>
      <c r="O143" s="38"/>
      <c r="P143" s="38"/>
      <c r="Q143" s="38"/>
      <c r="R143" s="38"/>
      <c r="S143" s="38"/>
      <c r="T143" s="38"/>
      <c r="U143" s="38"/>
      <c r="V143" s="38"/>
      <c r="W143" s="38"/>
      <c r="X143" s="177"/>
      <c r="Y143" s="177"/>
    </row>
    <row r="144" spans="1:25" ht="12.95" customHeight="1">
      <c r="A144" s="89"/>
      <c r="B144" s="174" t="s">
        <v>281</v>
      </c>
      <c r="C144" s="55"/>
      <c r="D144" s="55"/>
      <c r="E144" s="55"/>
      <c r="F144" s="55"/>
      <c r="G144" s="55"/>
      <c r="H144" s="55"/>
      <c r="I144" s="55"/>
      <c r="J144" s="247"/>
      <c r="K144" s="55"/>
      <c r="L144" s="55"/>
      <c r="M144" s="38"/>
      <c r="N144" s="38"/>
      <c r="O144" s="38"/>
      <c r="P144" s="38"/>
      <c r="Q144" s="38"/>
      <c r="R144" s="38"/>
      <c r="S144" s="38"/>
      <c r="T144" s="38"/>
      <c r="U144" s="38"/>
      <c r="V144" s="38"/>
      <c r="W144" s="38"/>
      <c r="X144" s="177"/>
      <c r="Y144" s="177"/>
    </row>
    <row r="145" spans="1:25" ht="12.95" customHeight="1">
      <c r="A145" s="89"/>
      <c r="B145" s="174" t="s">
        <v>282</v>
      </c>
      <c r="C145" s="55"/>
      <c r="D145" s="55"/>
      <c r="E145" s="55"/>
      <c r="F145" s="55"/>
      <c r="G145" s="55"/>
      <c r="H145" s="55"/>
      <c r="I145" s="55"/>
      <c r="J145" s="247"/>
      <c r="K145" s="55"/>
      <c r="L145" s="55"/>
      <c r="M145" s="38"/>
      <c r="N145" s="38"/>
      <c r="O145" s="38"/>
      <c r="P145" s="38"/>
      <c r="Q145" s="38"/>
      <c r="R145" s="38"/>
      <c r="S145" s="38"/>
      <c r="T145" s="38"/>
      <c r="U145" s="38"/>
      <c r="V145" s="38"/>
      <c r="W145" s="38"/>
      <c r="X145" s="177"/>
      <c r="Y145" s="177"/>
    </row>
    <row r="146" spans="1:25" ht="12.95" customHeight="1">
      <c r="A146" s="89"/>
      <c r="B146" s="174" t="s">
        <v>283</v>
      </c>
      <c r="C146" s="55"/>
      <c r="D146" s="55"/>
      <c r="E146" s="55"/>
      <c r="F146" s="55"/>
      <c r="G146" s="55"/>
      <c r="H146" s="55"/>
      <c r="I146" s="55"/>
      <c r="J146" s="247"/>
      <c r="K146" s="55"/>
      <c r="L146" s="55"/>
      <c r="M146" s="38"/>
      <c r="N146" s="38"/>
      <c r="O146" s="38"/>
      <c r="P146" s="38"/>
      <c r="Q146" s="38"/>
      <c r="R146" s="38"/>
      <c r="S146" s="38"/>
      <c r="T146" s="38"/>
      <c r="U146" s="38"/>
      <c r="V146" s="38"/>
      <c r="W146" s="38"/>
      <c r="X146" s="38"/>
      <c r="Y146" s="38"/>
    </row>
    <row r="147" spans="1:25" ht="12.95" customHeight="1">
      <c r="A147" s="179"/>
      <c r="B147" s="38"/>
      <c r="C147" s="55"/>
      <c r="D147" s="55"/>
      <c r="E147" s="55"/>
      <c r="F147" s="55"/>
      <c r="G147" s="55"/>
      <c r="H147" s="55"/>
      <c r="I147" s="55"/>
      <c r="J147" s="247"/>
      <c r="K147" s="55"/>
      <c r="L147" s="55"/>
      <c r="M147" s="38"/>
      <c r="N147" s="38"/>
      <c r="O147" s="38"/>
      <c r="P147" s="38"/>
      <c r="Q147" s="38"/>
      <c r="R147" s="38"/>
      <c r="S147" s="38"/>
      <c r="T147" s="38"/>
      <c r="U147" s="38"/>
      <c r="V147" s="38"/>
      <c r="W147" s="38"/>
      <c r="X147" s="38"/>
      <c r="Y147" s="38"/>
    </row>
    <row r="148" spans="1:25" ht="12.95" customHeight="1">
      <c r="A148" s="89"/>
      <c r="B148" s="38"/>
      <c r="C148" s="55"/>
      <c r="D148" s="55"/>
      <c r="E148" s="55"/>
      <c r="F148" s="55"/>
      <c r="G148" s="55"/>
      <c r="H148" s="55"/>
      <c r="I148" s="55"/>
      <c r="J148" s="247"/>
      <c r="K148" s="55"/>
      <c r="L148" s="55"/>
      <c r="M148" s="38"/>
      <c r="N148" s="38"/>
      <c r="O148" s="38"/>
      <c r="P148" s="38"/>
      <c r="Q148" s="38"/>
      <c r="R148" s="38"/>
      <c r="S148" s="38"/>
      <c r="T148" s="38"/>
      <c r="U148" s="38"/>
      <c r="V148" s="38"/>
      <c r="W148" s="38"/>
      <c r="X148" s="177"/>
      <c r="Y148" s="177"/>
    </row>
    <row r="149" spans="1:25" ht="12.95" customHeight="1">
      <c r="A149" s="89"/>
      <c r="B149" s="38" t="s">
        <v>333</v>
      </c>
      <c r="C149" s="55"/>
      <c r="D149" s="55"/>
      <c r="E149" s="55"/>
      <c r="F149" s="55"/>
      <c r="G149" s="55"/>
      <c r="H149" s="55"/>
      <c r="I149" s="55"/>
      <c r="J149" s="247"/>
      <c r="K149" s="55"/>
      <c r="L149" s="55"/>
      <c r="M149" s="38"/>
      <c r="N149" s="38"/>
      <c r="O149" s="38"/>
      <c r="P149" s="38"/>
      <c r="Q149" s="38"/>
      <c r="R149" s="38"/>
      <c r="S149" s="38"/>
      <c r="T149" s="38"/>
      <c r="U149" s="38"/>
      <c r="V149" s="38"/>
      <c r="W149" s="38"/>
      <c r="X149" s="177"/>
      <c r="Y149" s="177"/>
    </row>
    <row r="150" spans="1:25" ht="12.95" customHeight="1">
      <c r="A150" s="89"/>
      <c r="B150" s="38" t="s">
        <v>284</v>
      </c>
      <c r="C150" s="55"/>
      <c r="D150" s="55"/>
      <c r="E150" s="55"/>
      <c r="F150" s="55"/>
      <c r="G150" s="55"/>
      <c r="H150" s="55"/>
      <c r="I150" s="55"/>
      <c r="J150" s="247"/>
      <c r="K150" s="55"/>
      <c r="L150" s="55"/>
      <c r="M150" s="38"/>
      <c r="N150" s="38"/>
      <c r="O150" s="38"/>
      <c r="P150" s="38"/>
      <c r="Q150" s="38"/>
      <c r="R150" s="38"/>
      <c r="S150" s="38"/>
      <c r="T150" s="38"/>
      <c r="U150" s="38"/>
      <c r="V150" s="38"/>
      <c r="W150" s="38"/>
      <c r="X150" s="177"/>
      <c r="Y150" s="177"/>
    </row>
    <row r="151" spans="1:25" ht="12.95" customHeight="1">
      <c r="A151" s="89"/>
      <c r="B151" s="38" t="s">
        <v>334</v>
      </c>
      <c r="C151" s="55"/>
      <c r="D151" s="55"/>
      <c r="E151" s="55"/>
      <c r="F151" s="55"/>
      <c r="G151" s="55"/>
      <c r="H151" s="55"/>
      <c r="I151" s="55"/>
      <c r="J151" s="247"/>
      <c r="K151" s="55"/>
      <c r="L151" s="55"/>
      <c r="M151" s="38"/>
      <c r="N151" s="38"/>
      <c r="O151" s="38"/>
      <c r="P151" s="38"/>
      <c r="Q151" s="38"/>
      <c r="R151" s="38"/>
      <c r="S151" s="38"/>
      <c r="T151" s="38"/>
      <c r="U151" s="38"/>
      <c r="V151" s="38"/>
      <c r="W151" s="38"/>
      <c r="X151" s="177"/>
      <c r="Y151" s="177"/>
    </row>
    <row r="152" spans="1:25" ht="12.95" customHeight="1">
      <c r="A152" s="89"/>
      <c r="B152" s="38"/>
      <c r="C152" s="55"/>
      <c r="D152" s="55"/>
      <c r="E152" s="55"/>
      <c r="F152" s="55"/>
      <c r="G152" s="55"/>
      <c r="H152" s="55"/>
      <c r="I152" s="55"/>
      <c r="J152" s="247"/>
      <c r="K152" s="55"/>
      <c r="L152" s="55"/>
      <c r="M152" s="38"/>
      <c r="N152" s="38"/>
      <c r="O152" s="38"/>
      <c r="P152" s="38"/>
      <c r="Q152" s="38"/>
      <c r="R152" s="38"/>
      <c r="S152" s="38"/>
      <c r="T152" s="38"/>
      <c r="U152" s="38"/>
      <c r="V152" s="38"/>
      <c r="W152" s="38"/>
      <c r="X152" s="177"/>
      <c r="Y152" s="177"/>
    </row>
    <row r="153" spans="1:25" ht="12.95" customHeight="1">
      <c r="A153" s="89"/>
      <c r="B153" s="175"/>
      <c r="C153" s="55"/>
      <c r="D153" s="55"/>
      <c r="E153" s="55"/>
      <c r="F153" s="55"/>
      <c r="G153" s="55"/>
      <c r="H153" s="55"/>
      <c r="I153" s="55"/>
      <c r="J153" s="247"/>
      <c r="K153" s="55"/>
      <c r="L153" s="55"/>
      <c r="M153" s="38"/>
      <c r="N153" s="38"/>
      <c r="O153" s="38"/>
      <c r="P153" s="38"/>
      <c r="Q153" s="38"/>
      <c r="R153" s="38"/>
      <c r="S153" s="38"/>
      <c r="T153" s="38"/>
      <c r="U153" s="38"/>
      <c r="V153" s="38"/>
      <c r="W153" s="38"/>
      <c r="X153" s="177"/>
      <c r="Y153" s="177"/>
    </row>
    <row r="154" spans="1:25" ht="12.95" customHeight="1">
      <c r="A154" s="89"/>
      <c r="B154" s="38"/>
      <c r="C154" s="55"/>
      <c r="D154" s="55"/>
      <c r="E154" s="55"/>
      <c r="F154" s="55"/>
      <c r="G154" s="55"/>
      <c r="H154" s="55"/>
      <c r="I154" s="55"/>
      <c r="J154" s="247"/>
      <c r="K154" s="55"/>
      <c r="L154" s="55"/>
      <c r="M154" s="38"/>
      <c r="N154" s="38"/>
      <c r="O154" s="38"/>
      <c r="P154" s="38"/>
      <c r="Q154" s="38"/>
      <c r="R154" s="38"/>
      <c r="S154" s="38"/>
      <c r="T154" s="38"/>
      <c r="U154" s="38"/>
      <c r="V154" s="38"/>
      <c r="W154" s="38"/>
      <c r="X154" s="177"/>
      <c r="Y154" s="177"/>
    </row>
    <row r="155" spans="1:25" ht="12.95" customHeight="1">
      <c r="A155" s="89"/>
      <c r="B155" s="38"/>
      <c r="C155" s="55"/>
      <c r="D155" s="55"/>
      <c r="E155" s="55"/>
      <c r="F155" s="55"/>
      <c r="G155" s="55"/>
      <c r="H155" s="55"/>
      <c r="I155" s="55"/>
      <c r="J155" s="247"/>
      <c r="K155" s="55"/>
      <c r="L155" s="55"/>
      <c r="M155" s="38"/>
      <c r="N155" s="38"/>
      <c r="O155" s="38"/>
      <c r="P155" s="38"/>
      <c r="Q155" s="38"/>
      <c r="R155" s="38"/>
      <c r="S155" s="38"/>
      <c r="T155" s="38"/>
      <c r="U155" s="38"/>
      <c r="V155" s="38"/>
      <c r="W155" s="38"/>
      <c r="X155" s="177"/>
      <c r="Y155" s="177"/>
    </row>
    <row r="156" spans="1:25" ht="12.95" customHeight="1">
      <c r="A156" s="89"/>
      <c r="B156" s="38"/>
      <c r="C156" s="55"/>
      <c r="D156" s="55"/>
      <c r="E156" s="55"/>
      <c r="F156" s="55"/>
      <c r="G156" s="55"/>
      <c r="H156" s="55"/>
      <c r="I156" s="55"/>
      <c r="J156" s="247"/>
      <c r="K156" s="55"/>
      <c r="L156" s="55"/>
      <c r="M156" s="38"/>
      <c r="N156" s="38"/>
      <c r="O156" s="38"/>
      <c r="P156" s="38"/>
      <c r="Q156" s="38"/>
      <c r="R156" s="38"/>
      <c r="S156" s="38"/>
      <c r="T156" s="38"/>
      <c r="U156" s="38"/>
      <c r="V156" s="38"/>
      <c r="W156" s="38"/>
      <c r="X156" s="177"/>
      <c r="Y156" s="177"/>
    </row>
    <row r="157" spans="1:25" ht="12.95" customHeight="1">
      <c r="A157" s="89"/>
      <c r="B157" s="38"/>
      <c r="C157" s="55"/>
      <c r="D157" s="55"/>
      <c r="E157" s="55"/>
      <c r="F157" s="55"/>
      <c r="G157" s="55"/>
      <c r="H157" s="55"/>
      <c r="I157" s="55"/>
      <c r="J157" s="247"/>
      <c r="K157" s="55"/>
      <c r="L157" s="55"/>
      <c r="M157" s="38"/>
      <c r="N157" s="38"/>
      <c r="O157" s="38"/>
      <c r="P157" s="38"/>
      <c r="Q157" s="38"/>
      <c r="R157" s="38"/>
      <c r="S157" s="38"/>
      <c r="T157" s="38"/>
      <c r="U157" s="38"/>
      <c r="V157" s="38"/>
      <c r="W157" s="38"/>
      <c r="X157" s="177"/>
      <c r="Y157" s="177"/>
    </row>
    <row r="158" spans="1:25" ht="12.95" customHeight="1">
      <c r="A158" s="89"/>
      <c r="B158" s="38"/>
      <c r="C158" s="55"/>
      <c r="D158" s="55"/>
      <c r="E158" s="55"/>
      <c r="F158" s="55"/>
      <c r="G158" s="55"/>
      <c r="H158" s="55"/>
      <c r="I158" s="55"/>
      <c r="J158" s="247"/>
      <c r="K158" s="55"/>
      <c r="L158" s="55"/>
      <c r="M158" s="38"/>
      <c r="N158" s="38"/>
      <c r="O158" s="38"/>
      <c r="P158" s="38"/>
      <c r="Q158" s="38"/>
      <c r="R158" s="38"/>
      <c r="S158" s="38"/>
      <c r="T158" s="38"/>
      <c r="U158" s="38"/>
      <c r="V158" s="38"/>
      <c r="W158" s="38"/>
      <c r="X158" s="177"/>
      <c r="Y158" s="177"/>
    </row>
    <row r="159" spans="1:25" ht="12.95" customHeight="1">
      <c r="A159" s="89"/>
      <c r="B159" s="38"/>
      <c r="C159" s="55"/>
      <c r="D159" s="55"/>
      <c r="E159" s="55"/>
      <c r="F159" s="55"/>
      <c r="G159" s="55"/>
      <c r="H159" s="55"/>
      <c r="I159" s="55"/>
      <c r="J159" s="247"/>
      <c r="K159" s="55"/>
      <c r="L159" s="55"/>
      <c r="M159" s="38"/>
      <c r="N159" s="38"/>
      <c r="O159" s="38"/>
      <c r="P159" s="38"/>
      <c r="Q159" s="38"/>
      <c r="R159" s="38"/>
      <c r="S159" s="38"/>
      <c r="T159" s="38"/>
      <c r="U159" s="38"/>
      <c r="V159" s="38"/>
      <c r="W159" s="38"/>
      <c r="X159" s="177"/>
      <c r="Y159" s="177"/>
    </row>
    <row r="160" spans="1:25" ht="12.95" customHeight="1">
      <c r="A160" s="89"/>
      <c r="B160" s="38"/>
      <c r="C160" s="55"/>
      <c r="D160" s="55"/>
      <c r="E160" s="55"/>
      <c r="F160" s="55"/>
      <c r="G160" s="55"/>
      <c r="H160" s="55"/>
      <c r="I160" s="55"/>
      <c r="J160" s="247"/>
      <c r="K160" s="55"/>
      <c r="L160" s="55"/>
      <c r="M160" s="38"/>
      <c r="N160" s="38"/>
      <c r="O160" s="38"/>
      <c r="P160" s="38"/>
      <c r="Q160" s="38"/>
      <c r="R160" s="38"/>
      <c r="S160" s="38"/>
      <c r="T160" s="38"/>
      <c r="U160" s="38"/>
      <c r="V160" s="38"/>
      <c r="W160" s="38"/>
      <c r="X160" s="177"/>
      <c r="Y160" s="177"/>
    </row>
    <row r="161" spans="1:25" ht="12.95" customHeight="1">
      <c r="A161" s="89"/>
      <c r="B161" s="38" t="s">
        <v>336</v>
      </c>
      <c r="C161" s="55"/>
      <c r="D161" s="55"/>
      <c r="E161" s="55"/>
      <c r="F161" s="55"/>
      <c r="G161" s="55"/>
      <c r="H161" s="55"/>
      <c r="I161" s="55"/>
      <c r="J161" s="247"/>
      <c r="K161" s="55"/>
      <c r="L161" s="55"/>
      <c r="M161" s="38"/>
      <c r="N161" s="38"/>
      <c r="O161" s="38"/>
      <c r="P161" s="38"/>
      <c r="Q161" s="38"/>
      <c r="R161" s="38"/>
      <c r="S161" s="38"/>
      <c r="T161" s="38"/>
      <c r="U161" s="38"/>
      <c r="V161" s="38"/>
      <c r="W161" s="38"/>
      <c r="X161" s="177"/>
      <c r="Y161" s="177"/>
    </row>
    <row r="162" spans="1:25" ht="12.95" customHeight="1">
      <c r="A162" s="89"/>
      <c r="B162" s="175"/>
      <c r="C162" s="55"/>
      <c r="D162" s="55"/>
      <c r="E162" s="55"/>
      <c r="F162" s="55"/>
      <c r="G162" s="55"/>
      <c r="H162" s="55"/>
      <c r="I162" s="55"/>
      <c r="J162" s="247"/>
      <c r="K162" s="55"/>
      <c r="L162" s="55"/>
      <c r="M162" s="38"/>
      <c r="N162" s="38"/>
      <c r="O162" s="38"/>
      <c r="P162" s="38"/>
      <c r="Q162" s="38"/>
      <c r="R162" s="38"/>
      <c r="S162" s="38"/>
      <c r="T162" s="38"/>
      <c r="U162" s="38"/>
      <c r="V162" s="38"/>
      <c r="W162" s="38"/>
      <c r="X162" s="177"/>
      <c r="Y162" s="177"/>
    </row>
    <row r="163" spans="1:25" ht="12.95" customHeight="1" thickBot="1">
      <c r="A163" s="90"/>
      <c r="B163" s="91"/>
      <c r="C163" s="248"/>
      <c r="D163" s="248"/>
      <c r="E163" s="248"/>
      <c r="F163" s="248"/>
      <c r="G163" s="248"/>
      <c r="H163" s="248"/>
      <c r="I163" s="248"/>
      <c r="J163" s="249"/>
      <c r="K163" s="55"/>
      <c r="L163" s="55"/>
      <c r="M163" s="38"/>
      <c r="N163" s="38"/>
      <c r="O163" s="38"/>
      <c r="P163" s="38"/>
      <c r="Q163" s="38"/>
      <c r="R163" s="38"/>
      <c r="S163" s="38"/>
      <c r="T163" s="38"/>
      <c r="U163" s="38"/>
      <c r="V163" s="38"/>
      <c r="W163" s="38"/>
      <c r="X163" s="177"/>
      <c r="Y163" s="177"/>
    </row>
    <row r="164" spans="1:25" ht="12.95" customHeight="1">
      <c r="A164" s="38"/>
      <c r="B164" s="38"/>
      <c r="C164" s="55"/>
      <c r="D164" s="55"/>
      <c r="E164" s="55"/>
      <c r="F164" s="55"/>
      <c r="G164" s="55"/>
      <c r="H164" s="55"/>
      <c r="I164" s="55"/>
      <c r="J164" s="55"/>
      <c r="K164" s="55"/>
      <c r="L164" s="55"/>
      <c r="M164" s="38"/>
      <c r="N164" s="38"/>
      <c r="O164" s="38"/>
      <c r="P164" s="38"/>
      <c r="Q164" s="38"/>
      <c r="R164" s="38"/>
      <c r="S164" s="38"/>
      <c r="T164" s="38"/>
      <c r="U164" s="38"/>
      <c r="V164" s="38"/>
      <c r="W164" s="38"/>
      <c r="X164" s="38"/>
      <c r="Y164" s="38"/>
    </row>
    <row r="165" spans="1:25" ht="14.2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155"/>
      <c r="Y165" s="155"/>
    </row>
    <row r="166" spans="1:25" ht="14.25">
      <c r="A166" s="176"/>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spans="1:25" ht="14.2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177"/>
      <c r="Y167" s="177"/>
    </row>
    <row r="168" spans="1:25" ht="14.2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spans="1:25" ht="14.2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row>
  </sheetData>
  <mergeCells count="10">
    <mergeCell ref="B66:B89"/>
    <mergeCell ref="B90:B101"/>
    <mergeCell ref="B102:B119"/>
    <mergeCell ref="B120:B136"/>
    <mergeCell ref="Q11:X13"/>
    <mergeCell ref="B14:C14"/>
    <mergeCell ref="B16:B38"/>
    <mergeCell ref="B39:B43"/>
    <mergeCell ref="B44:B54"/>
    <mergeCell ref="B55:B65"/>
  </mergeCells>
  <hyperlinks>
    <hyperlink ref="C3" location="Contents!A6" display="Back to Contents"/>
    <hyperlink ref="B139" r:id="rId1" display="Special Condition E6: Distribution Network Exit Capacity costs and incentive revenue (Ext)"/>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T41"/>
  <sheetViews>
    <sheetView zoomScale="80" zoomScaleNormal="80" workbookViewId="0">
      <selection activeCell="J35" sqref="J35"/>
    </sheetView>
  </sheetViews>
  <sheetFormatPr defaultRowHeight="12.75"/>
  <cols>
    <col min="1" max="1" width="30.625" style="251" customWidth="1"/>
    <col min="3" max="3" width="20.875" customWidth="1"/>
    <col min="6" max="14" width="14.25" customWidth="1"/>
  </cols>
  <sheetData>
    <row r="1" spans="1:20" ht="15">
      <c r="A1" s="577" t="str">
        <f>CompName</f>
        <v>A Sample GDN</v>
      </c>
      <c r="B1" s="265"/>
      <c r="C1" s="265"/>
      <c r="D1" s="265"/>
      <c r="E1" s="265"/>
      <c r="F1" s="265"/>
      <c r="G1" s="265"/>
      <c r="H1" s="265"/>
      <c r="I1" s="265"/>
      <c r="J1" s="265"/>
      <c r="K1" s="265"/>
      <c r="L1" s="265"/>
      <c r="M1" s="265"/>
      <c r="N1" s="265"/>
      <c r="O1" s="268"/>
      <c r="P1" s="268"/>
      <c r="Q1" s="268"/>
      <c r="R1" s="268"/>
      <c r="S1" s="268"/>
      <c r="T1" s="468"/>
    </row>
    <row r="2" spans="1:20" ht="15">
      <c r="A2" s="578" t="str">
        <f>RegYr</f>
        <v xml:space="preserve"> 20xx</v>
      </c>
      <c r="B2" s="36"/>
      <c r="C2" s="36"/>
      <c r="D2" s="36"/>
      <c r="E2" s="36"/>
      <c r="F2" s="36"/>
      <c r="G2" s="36"/>
      <c r="H2" s="36"/>
      <c r="I2" s="36"/>
      <c r="J2" s="36"/>
      <c r="K2" s="36"/>
      <c r="L2" s="36"/>
      <c r="M2" s="36"/>
      <c r="N2" s="36"/>
      <c r="O2" s="41"/>
      <c r="P2" s="37"/>
      <c r="Q2" s="37"/>
      <c r="R2" s="37"/>
      <c r="S2" s="37"/>
      <c r="T2" s="305"/>
    </row>
    <row r="3" spans="1:20" ht="15">
      <c r="A3" s="578"/>
      <c r="B3" s="36"/>
      <c r="C3" s="36"/>
      <c r="D3" s="36"/>
      <c r="E3" s="36"/>
      <c r="F3" s="36"/>
      <c r="G3" s="36"/>
      <c r="H3" s="36"/>
      <c r="I3" s="36"/>
      <c r="J3" s="36"/>
      <c r="K3" s="36"/>
      <c r="L3" s="36"/>
      <c r="M3" s="36"/>
      <c r="N3" s="36"/>
      <c r="O3" s="37"/>
      <c r="P3" s="37"/>
      <c r="Q3" s="37"/>
      <c r="R3" s="37"/>
      <c r="S3" s="37"/>
      <c r="T3" s="305"/>
    </row>
    <row r="4" spans="1:20" ht="45">
      <c r="A4" s="579" t="s">
        <v>643</v>
      </c>
      <c r="B4" s="28"/>
      <c r="C4" s="28"/>
      <c r="D4" s="44"/>
      <c r="E4" s="44"/>
      <c r="F4" s="44"/>
      <c r="G4" s="44"/>
      <c r="H4" s="44"/>
      <c r="I4" s="44"/>
      <c r="J4" s="44"/>
      <c r="K4" s="44"/>
      <c r="L4" s="44"/>
      <c r="M4" s="44"/>
      <c r="N4" s="44"/>
      <c r="O4" s="41"/>
      <c r="P4" s="37"/>
      <c r="Q4" s="37"/>
      <c r="R4" s="37"/>
      <c r="S4" s="37"/>
      <c r="T4" s="305"/>
    </row>
    <row r="5" spans="1:20" ht="17.25">
      <c r="A5" s="615" t="s">
        <v>806</v>
      </c>
      <c r="B5" s="616"/>
      <c r="C5" s="616"/>
      <c r="D5" s="380"/>
      <c r="E5" s="200"/>
      <c r="F5" s="200"/>
      <c r="G5" s="200"/>
      <c r="H5" s="200"/>
      <c r="I5" s="200"/>
      <c r="J5" s="200"/>
      <c r="K5" s="200"/>
      <c r="L5" s="200"/>
      <c r="M5" s="200"/>
      <c r="N5" s="200"/>
      <c r="O5" s="37"/>
      <c r="P5" s="37"/>
      <c r="Q5" s="37"/>
      <c r="R5" s="37"/>
      <c r="S5" s="37"/>
      <c r="T5" s="305"/>
    </row>
    <row r="6" spans="1:20" ht="14.25">
      <c r="A6" s="617" t="s">
        <v>642</v>
      </c>
      <c r="B6" s="618"/>
      <c r="C6" s="618"/>
      <c r="D6" s="200"/>
      <c r="E6" s="200"/>
      <c r="F6" s="200"/>
      <c r="G6" s="200"/>
      <c r="H6" s="200"/>
      <c r="I6" s="200"/>
      <c r="J6" s="200"/>
      <c r="K6" s="200"/>
      <c r="L6" s="200"/>
      <c r="M6" s="200"/>
      <c r="N6" s="200"/>
      <c r="O6" s="41"/>
      <c r="P6" s="37"/>
      <c r="Q6" s="37"/>
      <c r="R6" s="37"/>
      <c r="S6" s="37"/>
      <c r="T6" s="305"/>
    </row>
    <row r="7" spans="1:20" ht="14.25">
      <c r="A7" s="477"/>
      <c r="B7" s="200"/>
      <c r="C7" s="435" t="s">
        <v>676</v>
      </c>
      <c r="D7" s="200"/>
      <c r="E7" s="200"/>
      <c r="F7" s="200"/>
      <c r="G7" s="38"/>
      <c r="H7" s="38"/>
      <c r="I7" s="38"/>
      <c r="J7" s="200"/>
      <c r="K7" s="200"/>
      <c r="L7" s="200"/>
      <c r="M7" s="200"/>
      <c r="N7" s="200"/>
      <c r="O7" s="37"/>
      <c r="P7" s="37"/>
      <c r="Q7" s="37"/>
      <c r="R7" s="37"/>
      <c r="S7" s="37"/>
      <c r="T7" s="305"/>
    </row>
    <row r="8" spans="1:20" ht="14.25">
      <c r="A8" s="477"/>
      <c r="B8" s="38"/>
      <c r="C8" s="200"/>
      <c r="D8" s="38"/>
      <c r="E8" s="342"/>
      <c r="F8" s="422" t="s">
        <v>529</v>
      </c>
      <c r="G8" s="343" t="s">
        <v>66</v>
      </c>
      <c r="H8" s="343" t="s">
        <v>67</v>
      </c>
      <c r="I8" s="343" t="s">
        <v>68</v>
      </c>
      <c r="J8" s="343" t="s">
        <v>69</v>
      </c>
      <c r="K8" s="343" t="s">
        <v>70</v>
      </c>
      <c r="L8" s="343" t="s">
        <v>71</v>
      </c>
      <c r="M8" s="343" t="s">
        <v>72</v>
      </c>
      <c r="N8" s="343" t="s">
        <v>73</v>
      </c>
      <c r="O8" s="41"/>
      <c r="P8" s="37"/>
      <c r="Q8" s="37"/>
      <c r="R8" s="37"/>
      <c r="S8" s="37"/>
      <c r="T8" s="305"/>
    </row>
    <row r="9" spans="1:20" ht="14.25">
      <c r="A9" s="477"/>
      <c r="B9" s="38"/>
      <c r="C9" s="38"/>
      <c r="D9" s="38"/>
      <c r="E9" s="342"/>
      <c r="F9" s="342"/>
      <c r="G9" s="342"/>
      <c r="H9" s="342"/>
      <c r="I9" s="342"/>
      <c r="J9" s="342"/>
      <c r="K9" s="342"/>
      <c r="L9" s="342"/>
      <c r="M9" s="342"/>
      <c r="N9" s="342"/>
      <c r="O9" s="37"/>
      <c r="P9" s="37"/>
      <c r="Q9" s="37"/>
      <c r="R9" s="37"/>
      <c r="S9" s="37"/>
      <c r="T9" s="305"/>
    </row>
    <row r="10" spans="1:20" ht="14.25">
      <c r="A10" s="477"/>
      <c r="B10" s="38"/>
      <c r="C10" s="38"/>
      <c r="D10" s="38"/>
      <c r="E10" s="342"/>
      <c r="F10" s="342"/>
      <c r="G10" s="342"/>
      <c r="H10" s="342"/>
      <c r="I10" s="342"/>
      <c r="J10" s="342"/>
      <c r="K10" s="342"/>
      <c r="L10" s="342"/>
      <c r="M10" s="342"/>
      <c r="N10" s="342"/>
      <c r="O10" s="41"/>
      <c r="P10" s="37"/>
      <c r="Q10" s="37"/>
      <c r="R10" s="37"/>
      <c r="S10" s="37"/>
      <c r="T10" s="305"/>
    </row>
    <row r="11" spans="1:20" ht="14.25">
      <c r="A11" s="477"/>
      <c r="B11" s="38"/>
      <c r="C11" s="38"/>
      <c r="D11" s="38"/>
      <c r="E11" s="38"/>
      <c r="F11" s="38"/>
      <c r="G11" s="38"/>
      <c r="H11" s="38"/>
      <c r="I11" s="38"/>
      <c r="J11" s="38"/>
      <c r="K11" s="38"/>
      <c r="L11" s="38"/>
      <c r="M11" s="38"/>
      <c r="N11" s="38"/>
      <c r="O11" s="37"/>
      <c r="P11" s="37"/>
      <c r="Q11" s="37"/>
      <c r="R11" s="37"/>
      <c r="S11" s="37"/>
      <c r="T11" s="305"/>
    </row>
    <row r="12" spans="1:20" ht="28.5">
      <c r="A12" s="473" t="s">
        <v>641</v>
      </c>
      <c r="B12" s="38" t="s">
        <v>640</v>
      </c>
      <c r="C12" s="376" t="s">
        <v>834</v>
      </c>
      <c r="D12" s="38"/>
      <c r="E12" s="38"/>
      <c r="F12" s="38"/>
      <c r="G12" s="348">
        <f>BR!G14</f>
        <v>0</v>
      </c>
      <c r="H12" s="348">
        <f>BR!H14</f>
        <v>0</v>
      </c>
      <c r="I12" s="348">
        <f>BR!I14</f>
        <v>0</v>
      </c>
      <c r="J12" s="348">
        <f>BR!J14</f>
        <v>0</v>
      </c>
      <c r="K12" s="348">
        <f>BR!K14</f>
        <v>0</v>
      </c>
      <c r="L12" s="348">
        <f>BR!L14</f>
        <v>0</v>
      </c>
      <c r="M12" s="348">
        <f>BR!M14</f>
        <v>0</v>
      </c>
      <c r="N12" s="348">
        <f>BR!N14</f>
        <v>0</v>
      </c>
      <c r="O12" s="41"/>
      <c r="P12" s="37"/>
      <c r="Q12" s="37"/>
      <c r="R12" s="37"/>
      <c r="S12" s="37"/>
      <c r="T12" s="305"/>
    </row>
    <row r="13" spans="1:20" ht="14.25">
      <c r="A13" s="473" t="s">
        <v>639</v>
      </c>
      <c r="B13" s="38" t="s">
        <v>638</v>
      </c>
      <c r="C13" s="376" t="s">
        <v>834</v>
      </c>
      <c r="D13" s="38"/>
      <c r="E13" s="38"/>
      <c r="F13" s="38"/>
      <c r="G13" s="348">
        <f>PT!G16</f>
        <v>0</v>
      </c>
      <c r="H13" s="348">
        <f>PT!H16</f>
        <v>0</v>
      </c>
      <c r="I13" s="348">
        <f>PT!I16</f>
        <v>0</v>
      </c>
      <c r="J13" s="348">
        <f>PT!J16</f>
        <v>0</v>
      </c>
      <c r="K13" s="348">
        <f>PT!K16</f>
        <v>0</v>
      </c>
      <c r="L13" s="348">
        <f>PT!L16</f>
        <v>0</v>
      </c>
      <c r="M13" s="348">
        <f>PT!M16</f>
        <v>0</v>
      </c>
      <c r="N13" s="348">
        <f>PT!N16</f>
        <v>0</v>
      </c>
      <c r="O13" s="37"/>
      <c r="P13" s="37"/>
      <c r="Q13" s="37"/>
      <c r="R13" s="37"/>
      <c r="S13" s="37"/>
      <c r="T13" s="305"/>
    </row>
    <row r="14" spans="1:20" ht="14.25">
      <c r="A14" s="473" t="s">
        <v>637</v>
      </c>
      <c r="B14" s="38" t="s">
        <v>636</v>
      </c>
      <c r="C14" s="376" t="s">
        <v>834</v>
      </c>
      <c r="D14" s="38"/>
      <c r="E14" s="38"/>
      <c r="F14" s="38"/>
      <c r="G14" s="347"/>
      <c r="H14" s="347"/>
      <c r="I14" s="348">
        <f>EX!I19</f>
        <v>21.134941087674598</v>
      </c>
      <c r="J14" s="348">
        <f>EX!J19</f>
        <v>0</v>
      </c>
      <c r="K14" s="348">
        <f>EX!K19</f>
        <v>0</v>
      </c>
      <c r="L14" s="348">
        <f>EX!L19</f>
        <v>0</v>
      </c>
      <c r="M14" s="348">
        <f>EX!M19</f>
        <v>0</v>
      </c>
      <c r="N14" s="348">
        <f>EX!N19</f>
        <v>0</v>
      </c>
      <c r="O14" s="41"/>
      <c r="P14" s="37"/>
      <c r="Q14" s="37"/>
      <c r="R14" s="37"/>
      <c r="S14" s="37"/>
      <c r="T14" s="305"/>
    </row>
    <row r="15" spans="1:20" ht="28.5">
      <c r="A15" s="477" t="s">
        <v>635</v>
      </c>
      <c r="B15" s="38" t="s">
        <v>634</v>
      </c>
      <c r="C15" s="376" t="s">
        <v>834</v>
      </c>
      <c r="D15" s="38"/>
      <c r="E15" s="38"/>
      <c r="F15" s="38"/>
      <c r="G15" s="347"/>
      <c r="H15" s="347"/>
      <c r="I15" s="348">
        <f>BM!I14</f>
        <v>0</v>
      </c>
      <c r="J15" s="348">
        <f>BM!J14</f>
        <v>0</v>
      </c>
      <c r="K15" s="348">
        <f>BM!K14</f>
        <v>0</v>
      </c>
      <c r="L15" s="348">
        <f>BM!L14</f>
        <v>0</v>
      </c>
      <c r="M15" s="348">
        <f>BM!M14</f>
        <v>0</v>
      </c>
      <c r="N15" s="348">
        <f>BM!N14</f>
        <v>0</v>
      </c>
      <c r="O15" s="37"/>
      <c r="P15" s="37"/>
      <c r="Q15" s="37"/>
      <c r="R15" s="37"/>
      <c r="S15" s="37"/>
      <c r="T15" s="305"/>
    </row>
    <row r="16" spans="1:20" ht="28.5">
      <c r="A16" s="477" t="s">
        <v>633</v>
      </c>
      <c r="B16" s="38" t="s">
        <v>632</v>
      </c>
      <c r="C16" s="376" t="s">
        <v>834</v>
      </c>
      <c r="D16" s="38"/>
      <c r="E16" s="38"/>
      <c r="F16" s="38"/>
      <c r="G16" s="347"/>
      <c r="H16" s="347"/>
      <c r="I16" s="348">
        <f>SHR!I12</f>
        <v>0</v>
      </c>
      <c r="J16" s="348">
        <f>SHR!J12</f>
        <v>0</v>
      </c>
      <c r="K16" s="348">
        <f>SHR!K12</f>
        <v>0</v>
      </c>
      <c r="L16" s="348">
        <f>SHR!L12</f>
        <v>0</v>
      </c>
      <c r="M16" s="348">
        <f>SHR!M12</f>
        <v>0</v>
      </c>
      <c r="N16" s="348">
        <f>SHR!N12</f>
        <v>0</v>
      </c>
      <c r="O16" s="41"/>
      <c r="P16" s="37"/>
      <c r="Q16" s="37"/>
      <c r="R16" s="37"/>
      <c r="S16" s="37"/>
      <c r="T16" s="305"/>
    </row>
    <row r="17" spans="1:20" ht="28.5">
      <c r="A17" s="477" t="s">
        <v>631</v>
      </c>
      <c r="B17" s="38" t="s">
        <v>630</v>
      </c>
      <c r="C17" s="376" t="s">
        <v>834</v>
      </c>
      <c r="D17" s="38"/>
      <c r="E17" s="38"/>
      <c r="F17" s="38"/>
      <c r="G17" s="347"/>
      <c r="H17" s="347"/>
      <c r="I17" s="348">
        <f>EEI!I32</f>
        <v>0</v>
      </c>
      <c r="J17" s="348">
        <f>EEI!J32</f>
        <v>0</v>
      </c>
      <c r="K17" s="348">
        <f>EEI!K32</f>
        <v>0</v>
      </c>
      <c r="L17" s="348">
        <f>EEI!L32</f>
        <v>0</v>
      </c>
      <c r="M17" s="348">
        <f>EEI!M32</f>
        <v>0</v>
      </c>
      <c r="N17" s="348">
        <f>EEI!N32</f>
        <v>0</v>
      </c>
      <c r="O17" s="37"/>
      <c r="P17" s="37"/>
      <c r="Q17" s="37"/>
      <c r="R17" s="37"/>
      <c r="S17" s="37"/>
      <c r="T17" s="305"/>
    </row>
    <row r="18" spans="1:20" ht="14.25">
      <c r="A18" s="477" t="s">
        <v>629</v>
      </c>
      <c r="B18" s="38" t="s">
        <v>628</v>
      </c>
      <c r="C18" s="376" t="s">
        <v>834</v>
      </c>
      <c r="D18" s="38"/>
      <c r="E18" s="38"/>
      <c r="F18" s="38"/>
      <c r="G18" s="348">
        <f>DRS!G13</f>
        <v>0</v>
      </c>
      <c r="H18" s="348">
        <f>DRS!H13</f>
        <v>0</v>
      </c>
      <c r="I18" s="347"/>
      <c r="J18" s="348">
        <f>DRS!J13</f>
        <v>0</v>
      </c>
      <c r="K18" s="347"/>
      <c r="L18" s="347"/>
      <c r="M18" s="348">
        <f>DRS!M13</f>
        <v>0</v>
      </c>
      <c r="N18" s="347"/>
      <c r="O18" s="41"/>
      <c r="P18" s="37"/>
      <c r="Q18" s="37"/>
      <c r="R18" s="37"/>
      <c r="S18" s="37"/>
      <c r="T18" s="305"/>
    </row>
    <row r="19" spans="1:20" ht="14.25">
      <c r="A19" s="473" t="s">
        <v>3</v>
      </c>
      <c r="B19" s="38" t="s">
        <v>627</v>
      </c>
      <c r="C19" s="376" t="s">
        <v>834</v>
      </c>
      <c r="D19" s="38"/>
      <c r="E19" s="38"/>
      <c r="F19" s="38"/>
      <c r="G19" s="348">
        <f>NIA!G11</f>
        <v>0</v>
      </c>
      <c r="H19" s="348">
        <f>NIA!H11</f>
        <v>0</v>
      </c>
      <c r="I19" s="348">
        <f>NIA!I11</f>
        <v>0</v>
      </c>
      <c r="J19" s="348">
        <f>NIA!J11</f>
        <v>0</v>
      </c>
      <c r="K19" s="348">
        <f>NIA!K11</f>
        <v>0</v>
      </c>
      <c r="L19" s="348">
        <f>NIA!L11</f>
        <v>0</v>
      </c>
      <c r="M19" s="348">
        <f>NIA!M11</f>
        <v>0</v>
      </c>
      <c r="N19" s="348">
        <f>NIA!N11</f>
        <v>0</v>
      </c>
      <c r="O19" s="37"/>
      <c r="P19" s="37"/>
      <c r="Q19" s="37"/>
      <c r="R19" s="37"/>
      <c r="S19" s="37"/>
      <c r="T19" s="305"/>
    </row>
    <row r="20" spans="1:20" ht="14.25">
      <c r="A20" s="473" t="s">
        <v>626</v>
      </c>
      <c r="B20" s="38" t="s">
        <v>625</v>
      </c>
      <c r="C20" s="376" t="s">
        <v>834</v>
      </c>
      <c r="D20" s="38"/>
      <c r="E20" s="38"/>
      <c r="F20" s="38"/>
      <c r="G20" s="348">
        <f>Kt!G24</f>
        <v>0</v>
      </c>
      <c r="H20" s="347"/>
      <c r="I20" s="348">
        <f>Kt!I24</f>
        <v>0</v>
      </c>
      <c r="J20" s="348">
        <f>Kt!J24</f>
        <v>0</v>
      </c>
      <c r="K20" s="348">
        <f>Kt!K24</f>
        <v>-21.451965203989715</v>
      </c>
      <c r="L20" s="348">
        <f>Kt!L24</f>
        <v>0</v>
      </c>
      <c r="M20" s="348">
        <f>Kt!M24</f>
        <v>-21.773744682049561</v>
      </c>
      <c r="N20" s="348">
        <f>Kt!N24</f>
        <v>0</v>
      </c>
      <c r="O20" s="41"/>
      <c r="P20" s="37"/>
      <c r="Q20" s="37"/>
      <c r="R20" s="37"/>
      <c r="S20" s="37"/>
      <c r="T20" s="305"/>
    </row>
    <row r="21" spans="1:20" ht="14.25">
      <c r="A21" s="473"/>
      <c r="B21" s="38"/>
      <c r="C21" s="376" t="s">
        <v>834</v>
      </c>
      <c r="D21" s="38"/>
      <c r="E21" s="38"/>
      <c r="F21" s="38"/>
      <c r="G21" s="38"/>
      <c r="H21" s="38"/>
      <c r="I21" s="38"/>
      <c r="J21" s="38"/>
      <c r="K21" s="38"/>
      <c r="L21" s="38"/>
      <c r="M21" s="38"/>
      <c r="N21" s="38"/>
      <c r="O21" s="37"/>
      <c r="P21" s="37"/>
      <c r="Q21" s="37"/>
      <c r="R21" s="37"/>
      <c r="S21" s="37"/>
      <c r="T21" s="305"/>
    </row>
    <row r="22" spans="1:20" ht="28.5">
      <c r="A22" s="473" t="s">
        <v>624</v>
      </c>
      <c r="B22" s="38" t="s">
        <v>623</v>
      </c>
      <c r="C22" s="376" t="s">
        <v>834</v>
      </c>
      <c r="D22" s="38"/>
      <c r="E22" s="38"/>
      <c r="F22" s="434">
        <f>input!F32</f>
        <v>0</v>
      </c>
      <c r="G22" s="349">
        <f t="shared" ref="G22:N22" si="0">SUM(G12:G19)-G20</f>
        <v>0</v>
      </c>
      <c r="H22" s="349">
        <f t="shared" si="0"/>
        <v>0</v>
      </c>
      <c r="I22" s="349">
        <f t="shared" si="0"/>
        <v>21.134941087674598</v>
      </c>
      <c r="J22" s="349">
        <f t="shared" si="0"/>
        <v>0</v>
      </c>
      <c r="K22" s="349">
        <f t="shared" si="0"/>
        <v>21.451965203989715</v>
      </c>
      <c r="L22" s="349">
        <f t="shared" si="0"/>
        <v>0</v>
      </c>
      <c r="M22" s="349">
        <f t="shared" si="0"/>
        <v>21.773744682049561</v>
      </c>
      <c r="N22" s="349">
        <f t="shared" si="0"/>
        <v>0</v>
      </c>
      <c r="O22" s="41"/>
      <c r="P22" s="37"/>
      <c r="Q22" s="37"/>
      <c r="R22" s="37"/>
      <c r="S22" s="37"/>
      <c r="T22" s="305"/>
    </row>
    <row r="23" spans="1:20" ht="14.25">
      <c r="A23" s="477"/>
      <c r="B23" s="200"/>
      <c r="C23" s="37"/>
      <c r="D23" s="37"/>
      <c r="E23" s="37"/>
      <c r="F23" s="37"/>
      <c r="G23" s="37"/>
      <c r="H23" s="37"/>
      <c r="I23" s="37"/>
      <c r="J23" s="37"/>
      <c r="K23" s="37"/>
      <c r="L23" s="37"/>
      <c r="M23" s="37"/>
      <c r="N23" s="37"/>
      <c r="O23" s="37"/>
      <c r="P23" s="37"/>
      <c r="Q23" s="37"/>
      <c r="R23" s="37"/>
      <c r="S23" s="37"/>
      <c r="T23" s="305"/>
    </row>
    <row r="24" spans="1:20" ht="14.25">
      <c r="A24" s="477"/>
      <c r="B24" s="200"/>
      <c r="C24" s="41"/>
      <c r="D24" s="41"/>
      <c r="E24" s="41"/>
      <c r="F24" s="41"/>
      <c r="G24" s="41"/>
      <c r="H24" s="41"/>
      <c r="I24" s="41"/>
      <c r="J24" s="41"/>
      <c r="K24" s="41"/>
      <c r="L24" s="41"/>
      <c r="M24" s="41"/>
      <c r="N24" s="41"/>
      <c r="O24" s="41"/>
      <c r="P24" s="37"/>
      <c r="Q24" s="37"/>
      <c r="R24" s="37"/>
      <c r="S24" s="37"/>
      <c r="T24" s="305"/>
    </row>
    <row r="25" spans="1:20">
      <c r="A25" s="281"/>
      <c r="B25" s="41"/>
      <c r="C25" s="37"/>
      <c r="D25" s="37"/>
      <c r="E25" s="37"/>
      <c r="F25" s="37"/>
      <c r="G25" s="37"/>
      <c r="H25" s="37"/>
      <c r="I25" s="37"/>
      <c r="J25" s="37"/>
      <c r="K25" s="37"/>
      <c r="L25" s="37"/>
      <c r="M25" s="37"/>
      <c r="N25" s="37"/>
      <c r="O25" s="37"/>
      <c r="P25" s="37"/>
      <c r="Q25" s="37"/>
      <c r="R25" s="37"/>
      <c r="S25" s="37"/>
      <c r="T25" s="305"/>
    </row>
    <row r="26" spans="1:20">
      <c r="A26" s="281"/>
      <c r="B26" s="41"/>
      <c r="C26" s="41"/>
      <c r="D26" s="41"/>
      <c r="E26" s="41"/>
      <c r="F26" s="41"/>
      <c r="G26" s="41"/>
      <c r="H26" s="41"/>
      <c r="I26" s="41"/>
      <c r="J26" s="41"/>
      <c r="K26" s="41"/>
      <c r="L26" s="41"/>
      <c r="M26" s="41"/>
      <c r="N26" s="41"/>
      <c r="O26" s="41"/>
      <c r="P26" s="37"/>
      <c r="Q26" s="37"/>
      <c r="R26" s="37"/>
      <c r="S26" s="37"/>
      <c r="T26" s="305"/>
    </row>
    <row r="27" spans="1:20">
      <c r="A27" s="281"/>
      <c r="B27" s="41"/>
      <c r="C27" s="37"/>
      <c r="D27" s="37"/>
      <c r="E27" s="37"/>
      <c r="F27" s="37"/>
      <c r="G27" s="37"/>
      <c r="H27" s="37"/>
      <c r="I27" s="37"/>
      <c r="J27" s="37"/>
      <c r="K27" s="37"/>
      <c r="L27" s="37"/>
      <c r="M27" s="37"/>
      <c r="N27" s="37"/>
      <c r="O27" s="37"/>
      <c r="P27" s="37"/>
      <c r="Q27" s="37"/>
      <c r="R27" s="37"/>
      <c r="S27" s="37"/>
      <c r="T27" s="305"/>
    </row>
    <row r="28" spans="1:20">
      <c r="A28" s="572"/>
      <c r="B28" s="37"/>
      <c r="C28" s="41"/>
      <c r="D28" s="41"/>
      <c r="E28" s="41"/>
      <c r="F28" s="41"/>
      <c r="G28" s="41"/>
      <c r="H28" s="41"/>
      <c r="I28" s="41"/>
      <c r="J28" s="41"/>
      <c r="K28" s="41"/>
      <c r="L28" s="41"/>
      <c r="M28" s="41"/>
      <c r="N28" s="41"/>
      <c r="O28" s="41"/>
      <c r="P28" s="37"/>
      <c r="Q28" s="37"/>
      <c r="R28" s="37"/>
      <c r="S28" s="37"/>
      <c r="T28" s="305"/>
    </row>
    <row r="29" spans="1:20">
      <c r="A29" s="572"/>
      <c r="B29" s="37"/>
      <c r="C29" s="37"/>
      <c r="D29" s="37"/>
      <c r="E29" s="37"/>
      <c r="F29" s="37"/>
      <c r="G29" s="37"/>
      <c r="H29" s="37"/>
      <c r="I29" s="37"/>
      <c r="J29" s="37"/>
      <c r="K29" s="37"/>
      <c r="L29" s="37"/>
      <c r="M29" s="37"/>
      <c r="N29" s="37"/>
      <c r="O29" s="37"/>
      <c r="P29" s="37"/>
      <c r="Q29" s="37"/>
      <c r="R29" s="37"/>
      <c r="S29" s="37"/>
      <c r="T29" s="305"/>
    </row>
    <row r="30" spans="1:20">
      <c r="A30" s="572"/>
      <c r="B30" s="37"/>
      <c r="C30" s="41"/>
      <c r="D30" s="41"/>
      <c r="E30" s="41"/>
      <c r="F30" s="41"/>
      <c r="G30" s="41"/>
      <c r="H30" s="41"/>
      <c r="I30" s="41"/>
      <c r="J30" s="41"/>
      <c r="K30" s="41"/>
      <c r="L30" s="41"/>
      <c r="M30" s="41"/>
      <c r="N30" s="41"/>
      <c r="O30" s="41"/>
      <c r="P30" s="37"/>
      <c r="Q30" s="37"/>
      <c r="R30" s="37"/>
      <c r="S30" s="37"/>
      <c r="T30" s="305"/>
    </row>
    <row r="31" spans="1:20">
      <c r="A31" s="572"/>
      <c r="B31" s="37"/>
      <c r="C31" s="37"/>
      <c r="D31" s="37"/>
      <c r="E31" s="37"/>
      <c r="F31" s="37"/>
      <c r="G31" s="37"/>
      <c r="H31" s="37"/>
      <c r="I31" s="37"/>
      <c r="J31" s="37"/>
      <c r="K31" s="37"/>
      <c r="L31" s="37"/>
      <c r="M31" s="37"/>
      <c r="N31" s="37"/>
      <c r="O31" s="37"/>
      <c r="P31" s="37"/>
      <c r="Q31" s="37"/>
      <c r="R31" s="37"/>
      <c r="S31" s="37"/>
      <c r="T31" s="305"/>
    </row>
    <row r="32" spans="1:20">
      <c r="A32" s="572"/>
      <c r="B32" s="37"/>
      <c r="C32" s="41"/>
      <c r="D32" s="41"/>
      <c r="E32" s="41"/>
      <c r="F32" s="41"/>
      <c r="G32" s="41"/>
      <c r="H32" s="41"/>
      <c r="I32" s="41"/>
      <c r="J32" s="41"/>
      <c r="K32" s="41"/>
      <c r="L32" s="41"/>
      <c r="M32" s="41"/>
      <c r="N32" s="41"/>
      <c r="O32" s="41"/>
      <c r="P32" s="37"/>
      <c r="Q32" s="37"/>
      <c r="R32" s="37"/>
      <c r="S32" s="37"/>
      <c r="T32" s="305"/>
    </row>
    <row r="33" spans="1:20">
      <c r="A33" s="572"/>
      <c r="B33" s="37"/>
      <c r="C33" s="37"/>
      <c r="D33" s="37"/>
      <c r="E33" s="37"/>
      <c r="F33" s="37"/>
      <c r="G33" s="37"/>
      <c r="H33" s="37"/>
      <c r="I33" s="37"/>
      <c r="J33" s="37"/>
      <c r="K33" s="37"/>
      <c r="L33" s="37"/>
      <c r="M33" s="37"/>
      <c r="N33" s="37"/>
      <c r="O33" s="37"/>
      <c r="P33" s="37"/>
      <c r="Q33" s="37"/>
      <c r="R33" s="37"/>
      <c r="S33" s="37"/>
      <c r="T33" s="305"/>
    </row>
    <row r="34" spans="1:20">
      <c r="A34" s="572"/>
      <c r="B34" s="37"/>
      <c r="C34" s="41"/>
      <c r="D34" s="41"/>
      <c r="E34" s="41"/>
      <c r="F34" s="41"/>
      <c r="G34" s="41"/>
      <c r="H34" s="41"/>
      <c r="I34" s="41"/>
      <c r="J34" s="41"/>
      <c r="K34" s="41"/>
      <c r="L34" s="41"/>
      <c r="M34" s="41"/>
      <c r="N34" s="41"/>
      <c r="O34" s="41"/>
      <c r="P34" s="37"/>
      <c r="Q34" s="37"/>
      <c r="R34" s="37"/>
      <c r="S34" s="37"/>
      <c r="T34" s="305"/>
    </row>
    <row r="35" spans="1:20">
      <c r="A35" s="572"/>
      <c r="B35" s="37"/>
      <c r="C35" s="37"/>
      <c r="D35" s="37"/>
      <c r="E35" s="37"/>
      <c r="F35" s="37"/>
      <c r="G35" s="37"/>
      <c r="H35" s="37"/>
      <c r="I35" s="37"/>
      <c r="J35" s="37"/>
      <c r="K35" s="37"/>
      <c r="L35" s="37"/>
      <c r="M35" s="37"/>
      <c r="N35" s="37"/>
      <c r="O35" s="37"/>
      <c r="P35" s="37"/>
      <c r="Q35" s="37"/>
      <c r="R35" s="37"/>
      <c r="S35" s="37"/>
      <c r="T35" s="305"/>
    </row>
    <row r="36" spans="1:20">
      <c r="A36" s="572"/>
      <c r="B36" s="37"/>
      <c r="C36" s="41"/>
      <c r="D36" s="41"/>
      <c r="E36" s="41"/>
      <c r="F36" s="41"/>
      <c r="G36" s="41"/>
      <c r="H36" s="41"/>
      <c r="I36" s="41"/>
      <c r="J36" s="41"/>
      <c r="K36" s="41"/>
      <c r="L36" s="41"/>
      <c r="M36" s="41"/>
      <c r="N36" s="41"/>
      <c r="O36" s="41"/>
      <c r="P36" s="37"/>
      <c r="Q36" s="37"/>
      <c r="R36" s="37"/>
      <c r="S36" s="37"/>
      <c r="T36" s="305"/>
    </row>
    <row r="37" spans="1:20">
      <c r="A37" s="572"/>
      <c r="B37" s="37"/>
      <c r="C37" s="37"/>
      <c r="D37" s="37"/>
      <c r="E37" s="37"/>
      <c r="F37" s="37"/>
      <c r="G37" s="37"/>
      <c r="H37" s="37"/>
      <c r="I37" s="37"/>
      <c r="J37" s="37"/>
      <c r="K37" s="37"/>
      <c r="L37" s="37"/>
      <c r="M37" s="37"/>
      <c r="N37" s="37"/>
      <c r="O37" s="37"/>
      <c r="P37" s="37"/>
      <c r="Q37" s="37"/>
      <c r="R37" s="37"/>
      <c r="S37" s="37"/>
      <c r="T37" s="305"/>
    </row>
    <row r="38" spans="1:20">
      <c r="A38" s="572"/>
      <c r="B38" s="37"/>
      <c r="C38" s="41"/>
      <c r="D38" s="41"/>
      <c r="E38" s="41"/>
      <c r="F38" s="41"/>
      <c r="G38" s="41"/>
      <c r="H38" s="41"/>
      <c r="I38" s="41"/>
      <c r="J38" s="41"/>
      <c r="K38" s="41"/>
      <c r="L38" s="41"/>
      <c r="M38" s="41"/>
      <c r="N38" s="41"/>
      <c r="O38" s="41"/>
      <c r="P38" s="37"/>
      <c r="Q38" s="37"/>
      <c r="R38" s="37"/>
      <c r="S38" s="37"/>
      <c r="T38" s="305"/>
    </row>
    <row r="39" spans="1:20">
      <c r="A39" s="572"/>
      <c r="B39" s="37"/>
      <c r="C39" s="37"/>
      <c r="D39" s="37"/>
      <c r="E39" s="37"/>
      <c r="F39" s="37"/>
      <c r="G39" s="37"/>
      <c r="H39" s="37"/>
      <c r="I39" s="37"/>
      <c r="J39" s="37"/>
      <c r="K39" s="37"/>
      <c r="L39" s="37"/>
      <c r="M39" s="37"/>
      <c r="N39" s="37"/>
      <c r="O39" s="37"/>
      <c r="P39" s="37"/>
      <c r="Q39" s="37"/>
      <c r="R39" s="37"/>
      <c r="S39" s="37"/>
      <c r="T39" s="305"/>
    </row>
    <row r="40" spans="1:20" ht="13.5" thickBot="1">
      <c r="A40" s="576"/>
      <c r="B40" s="255"/>
      <c r="C40" s="255"/>
      <c r="D40" s="255"/>
      <c r="E40" s="255"/>
      <c r="F40" s="255"/>
      <c r="G40" s="255"/>
      <c r="H40" s="255"/>
      <c r="I40" s="255"/>
      <c r="J40" s="255"/>
      <c r="K40" s="255"/>
      <c r="L40" s="255"/>
      <c r="M40" s="255"/>
      <c r="N40" s="255"/>
      <c r="O40" s="255"/>
      <c r="P40" s="255"/>
      <c r="Q40" s="255"/>
      <c r="R40" s="255"/>
      <c r="S40" s="255"/>
      <c r="T40" s="306"/>
    </row>
    <row r="41" spans="1:20">
      <c r="A41" s="252"/>
      <c r="B41" s="37"/>
      <c r="C41" s="37"/>
      <c r="D41" s="37"/>
      <c r="E41" s="37"/>
    </row>
  </sheetData>
  <mergeCells count="2">
    <mergeCell ref="A5:C5"/>
    <mergeCell ref="A6:C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R67"/>
  <sheetViews>
    <sheetView tabSelected="1" topLeftCell="B1" zoomScale="81" zoomScaleNormal="81" workbookViewId="0">
      <selection activeCell="C10" sqref="C10"/>
    </sheetView>
  </sheetViews>
  <sheetFormatPr defaultRowHeight="12.75"/>
  <cols>
    <col min="1" max="1" width="25.5" customWidth="1"/>
    <col min="2" max="3" width="14.375" customWidth="1"/>
    <col min="5" max="14" width="11.125" customWidth="1"/>
  </cols>
  <sheetData>
    <row r="1" spans="1:18" ht="15">
      <c r="A1" s="466" t="str">
        <f>CompName</f>
        <v>A Sample GDN</v>
      </c>
      <c r="B1" s="264"/>
      <c r="C1" s="264"/>
      <c r="D1" s="264"/>
      <c r="E1" s="264"/>
      <c r="F1" s="264"/>
      <c r="G1" s="264"/>
      <c r="H1" s="264"/>
      <c r="I1" s="264"/>
      <c r="J1" s="264"/>
      <c r="K1" s="264"/>
      <c r="L1" s="264"/>
      <c r="M1" s="264"/>
      <c r="N1" s="264"/>
      <c r="O1" s="467"/>
      <c r="P1" s="268"/>
      <c r="Q1" s="268"/>
      <c r="R1" s="468"/>
    </row>
    <row r="2" spans="1:18" ht="15">
      <c r="A2" s="469" t="str">
        <f>RegYr</f>
        <v xml:space="preserve"> 20xx</v>
      </c>
      <c r="B2" s="271"/>
      <c r="C2" s="271"/>
      <c r="D2" s="271"/>
      <c r="E2" s="271"/>
      <c r="F2" s="271"/>
      <c r="G2" s="271"/>
      <c r="H2" s="271"/>
      <c r="I2" s="271"/>
      <c r="J2" s="271"/>
      <c r="K2" s="271"/>
      <c r="L2" s="271"/>
      <c r="M2" s="271"/>
      <c r="N2" s="271"/>
      <c r="O2" s="464"/>
      <c r="P2" s="37"/>
      <c r="Q2" s="37"/>
      <c r="R2" s="305"/>
    </row>
    <row r="3" spans="1:18" ht="15">
      <c r="A3" s="470"/>
      <c r="B3" s="271"/>
      <c r="C3" s="271"/>
      <c r="D3" s="271"/>
      <c r="E3" s="271"/>
      <c r="F3" s="271"/>
      <c r="G3" s="271"/>
      <c r="H3" s="271"/>
      <c r="I3" s="271"/>
      <c r="J3" s="271"/>
      <c r="K3" s="271"/>
      <c r="L3" s="271"/>
      <c r="M3" s="271"/>
      <c r="N3" s="271"/>
      <c r="O3" s="464"/>
      <c r="P3" s="37"/>
      <c r="Q3" s="37"/>
      <c r="R3" s="305"/>
    </row>
    <row r="4" spans="1:18" ht="15">
      <c r="A4" s="471" t="s">
        <v>677</v>
      </c>
      <c r="B4" s="207"/>
      <c r="C4" s="207"/>
      <c r="D4" s="207"/>
      <c r="E4" s="207"/>
      <c r="F4" s="207"/>
      <c r="G4" s="207"/>
      <c r="H4" s="207"/>
      <c r="I4" s="207"/>
      <c r="J4" s="207"/>
      <c r="K4" s="207"/>
      <c r="L4" s="207"/>
      <c r="M4" s="207"/>
      <c r="N4" s="207"/>
      <c r="O4" s="465"/>
      <c r="P4" s="37"/>
      <c r="Q4" s="37"/>
      <c r="R4" s="305"/>
    </row>
    <row r="5" spans="1:18" ht="17.25">
      <c r="A5" s="619" t="s">
        <v>797</v>
      </c>
      <c r="B5" s="616"/>
      <c r="C5" s="616"/>
      <c r="D5" s="418"/>
      <c r="E5" s="421" t="s">
        <v>530</v>
      </c>
      <c r="F5" s="422" t="s">
        <v>529</v>
      </c>
      <c r="G5" s="343" t="s">
        <v>66</v>
      </c>
      <c r="H5" s="343" t="s">
        <v>67</v>
      </c>
      <c r="I5" s="343" t="s">
        <v>68</v>
      </c>
      <c r="J5" s="343" t="s">
        <v>69</v>
      </c>
      <c r="K5" s="343" t="s">
        <v>70</v>
      </c>
      <c r="L5" s="343" t="s">
        <v>71</v>
      </c>
      <c r="M5" s="343" t="s">
        <v>72</v>
      </c>
      <c r="N5" s="343" t="s">
        <v>73</v>
      </c>
      <c r="O5" s="27"/>
      <c r="P5" s="41"/>
      <c r="Q5" s="37"/>
      <c r="R5" s="305"/>
    </row>
    <row r="6" spans="1:18" ht="14.25">
      <c r="A6" s="620" t="s">
        <v>675</v>
      </c>
      <c r="B6" s="618"/>
      <c r="C6" s="618"/>
      <c r="D6" s="200"/>
      <c r="E6" s="200"/>
      <c r="F6" s="200"/>
      <c r="G6" s="200"/>
      <c r="H6" s="200"/>
      <c r="I6" s="200"/>
      <c r="J6" s="200"/>
      <c r="K6" s="200"/>
      <c r="L6" s="200"/>
      <c r="M6" s="200"/>
      <c r="N6" s="200"/>
      <c r="O6" s="41"/>
      <c r="P6" s="41"/>
      <c r="Q6" s="37"/>
      <c r="R6" s="305"/>
    </row>
    <row r="7" spans="1:18" ht="14.25">
      <c r="A7" s="472"/>
      <c r="B7" s="200"/>
      <c r="C7" s="435" t="s">
        <v>676</v>
      </c>
      <c r="D7" s="200"/>
      <c r="E7" s="38"/>
      <c r="F7" s="38"/>
      <c r="G7" s="38"/>
      <c r="H7" s="38"/>
      <c r="I7" s="38"/>
      <c r="J7" s="38"/>
      <c r="K7" s="200"/>
      <c r="L7" s="200"/>
      <c r="M7" s="200"/>
      <c r="N7" s="200"/>
      <c r="O7" s="41"/>
      <c r="P7" s="41"/>
      <c r="Q7" s="37"/>
      <c r="R7" s="305"/>
    </row>
    <row r="8" spans="1:18" ht="14.25">
      <c r="A8" s="472"/>
      <c r="B8" s="38"/>
      <c r="C8" s="200"/>
      <c r="D8" s="200"/>
      <c r="E8" s="200"/>
      <c r="F8" s="200"/>
      <c r="G8" s="343" t="s">
        <v>66</v>
      </c>
      <c r="H8" s="343" t="s">
        <v>67</v>
      </c>
      <c r="I8" s="343" t="s">
        <v>68</v>
      </c>
      <c r="J8" s="343" t="s">
        <v>69</v>
      </c>
      <c r="K8" s="343" t="s">
        <v>70</v>
      </c>
      <c r="L8" s="343" t="s">
        <v>71</v>
      </c>
      <c r="M8" s="343" t="s">
        <v>72</v>
      </c>
      <c r="N8" s="343" t="s">
        <v>73</v>
      </c>
      <c r="O8" s="41"/>
      <c r="P8" s="41"/>
      <c r="Q8" s="37"/>
      <c r="R8" s="305"/>
    </row>
    <row r="9" spans="1:18" ht="14.25">
      <c r="A9" s="472"/>
      <c r="B9" s="38"/>
      <c r="C9" s="200"/>
      <c r="D9" s="200"/>
      <c r="E9" s="200"/>
      <c r="F9" s="200"/>
      <c r="G9" s="452"/>
      <c r="H9" s="452"/>
      <c r="I9" s="452"/>
      <c r="J9" s="452"/>
      <c r="K9" s="418"/>
      <c r="L9" s="418"/>
      <c r="M9" s="418"/>
      <c r="N9" s="418"/>
      <c r="O9" s="41"/>
      <c r="P9" s="41"/>
      <c r="Q9" s="37"/>
      <c r="R9" s="305"/>
    </row>
    <row r="10" spans="1:18" ht="28.5">
      <c r="A10" s="89" t="s">
        <v>674</v>
      </c>
      <c r="B10" s="38" t="s">
        <v>673</v>
      </c>
      <c r="C10" s="444" t="s">
        <v>726</v>
      </c>
      <c r="D10" s="200"/>
      <c r="E10" s="200"/>
      <c r="F10" s="200"/>
      <c r="G10" s="360">
        <f>'Licence condition values'!G12</f>
        <v>0</v>
      </c>
      <c r="H10" s="360">
        <f>'Licence condition values'!H12</f>
        <v>0</v>
      </c>
      <c r="I10" s="360">
        <f>'Licence condition values'!I12</f>
        <v>0</v>
      </c>
      <c r="J10" s="360">
        <f>'Licence condition values'!J12</f>
        <v>0</v>
      </c>
      <c r="K10" s="360">
        <f>'Licence condition values'!K12</f>
        <v>0</v>
      </c>
      <c r="L10" s="360">
        <f>'Licence condition values'!L12</f>
        <v>0</v>
      </c>
      <c r="M10" s="360">
        <f>'Licence condition values'!M12</f>
        <v>0</v>
      </c>
      <c r="N10" s="360">
        <f>'Licence condition values'!N12</f>
        <v>0</v>
      </c>
      <c r="O10" s="41"/>
      <c r="P10" s="41"/>
      <c r="Q10" s="37"/>
      <c r="R10" s="305"/>
    </row>
    <row r="11" spans="1:18" ht="14.25">
      <c r="A11" s="89" t="s">
        <v>672</v>
      </c>
      <c r="B11" s="38" t="s">
        <v>671</v>
      </c>
      <c r="C11" s="376" t="s">
        <v>834</v>
      </c>
      <c r="D11" s="200"/>
      <c r="E11" s="200"/>
      <c r="F11" s="200"/>
      <c r="G11" s="347"/>
      <c r="H11" s="392">
        <f>input!H37</f>
        <v>0</v>
      </c>
      <c r="I11" s="392">
        <f>input!I37</f>
        <v>0</v>
      </c>
      <c r="J11" s="392">
        <f>input!J37</f>
        <v>0</v>
      </c>
      <c r="K11" s="392">
        <f>input!K37</f>
        <v>0</v>
      </c>
      <c r="L11" s="392">
        <f>input!L37</f>
        <v>0</v>
      </c>
      <c r="M11" s="392">
        <f>input!M37</f>
        <v>0</v>
      </c>
      <c r="N11" s="392">
        <f>input!N37</f>
        <v>0</v>
      </c>
      <c r="O11" s="41"/>
      <c r="P11" s="41"/>
      <c r="Q11" s="37"/>
      <c r="R11" s="305"/>
    </row>
    <row r="12" spans="1:18" ht="14.25">
      <c r="A12" s="89" t="s">
        <v>658</v>
      </c>
      <c r="B12" s="38" t="s">
        <v>670</v>
      </c>
      <c r="C12" s="376" t="s">
        <v>834</v>
      </c>
      <c r="D12" s="200"/>
      <c r="E12" s="200"/>
      <c r="F12" s="200"/>
      <c r="G12" s="347"/>
      <c r="H12" s="347"/>
      <c r="I12" s="348">
        <f t="shared" ref="I12:N12" si="0">I34</f>
        <v>0</v>
      </c>
      <c r="J12" s="348" t="str">
        <f t="shared" si="0"/>
        <v>-</v>
      </c>
      <c r="K12" s="348" t="str">
        <f t="shared" si="0"/>
        <v>-</v>
      </c>
      <c r="L12" s="348" t="str">
        <f t="shared" si="0"/>
        <v>-</v>
      </c>
      <c r="M12" s="348" t="str">
        <f t="shared" si="0"/>
        <v>-</v>
      </c>
      <c r="N12" s="348" t="str">
        <f t="shared" si="0"/>
        <v>-</v>
      </c>
      <c r="O12" s="41"/>
      <c r="P12" s="41"/>
      <c r="Q12" s="37"/>
      <c r="R12" s="305"/>
    </row>
    <row r="13" spans="1:18" ht="14.25">
      <c r="A13" s="89" t="s">
        <v>669</v>
      </c>
      <c r="B13" s="38" t="s">
        <v>664</v>
      </c>
      <c r="C13" s="200" t="s">
        <v>21</v>
      </c>
      <c r="D13" s="200"/>
      <c r="E13" s="200"/>
      <c r="F13" s="200"/>
      <c r="G13" s="356">
        <f t="shared" ref="G13:N13" si="1">G23</f>
        <v>1.0081967213114753</v>
      </c>
      <c r="H13" s="356">
        <f t="shared" si="1"/>
        <v>1.0163934426229508</v>
      </c>
      <c r="I13" s="356">
        <f t="shared" si="1"/>
        <v>1.0245901639344261</v>
      </c>
      <c r="J13" s="356">
        <f t="shared" si="1"/>
        <v>0</v>
      </c>
      <c r="K13" s="356">
        <f t="shared" si="1"/>
        <v>0</v>
      </c>
      <c r="L13" s="356">
        <f t="shared" si="1"/>
        <v>0</v>
      </c>
      <c r="M13" s="356">
        <f t="shared" si="1"/>
        <v>0</v>
      </c>
      <c r="N13" s="356">
        <f t="shared" si="1"/>
        <v>0</v>
      </c>
      <c r="O13" s="41"/>
      <c r="P13" s="41"/>
      <c r="Q13" s="37"/>
      <c r="R13" s="305"/>
    </row>
    <row r="14" spans="1:18" ht="28.5">
      <c r="A14" s="473" t="s">
        <v>668</v>
      </c>
      <c r="B14" s="38" t="s">
        <v>640</v>
      </c>
      <c r="C14" s="376" t="s">
        <v>834</v>
      </c>
      <c r="D14" s="200"/>
      <c r="E14" s="200"/>
      <c r="F14" s="200"/>
      <c r="G14" s="349">
        <f t="shared" ref="G14:N14" si="2">SUM(G10:G12)*G13</f>
        <v>0</v>
      </c>
      <c r="H14" s="349">
        <f t="shared" si="2"/>
        <v>0</v>
      </c>
      <c r="I14" s="349">
        <f t="shared" si="2"/>
        <v>0</v>
      </c>
      <c r="J14" s="349">
        <f t="shared" si="2"/>
        <v>0</v>
      </c>
      <c r="K14" s="349">
        <f t="shared" si="2"/>
        <v>0</v>
      </c>
      <c r="L14" s="349">
        <f t="shared" si="2"/>
        <v>0</v>
      </c>
      <c r="M14" s="349">
        <f t="shared" si="2"/>
        <v>0</v>
      </c>
      <c r="N14" s="349">
        <f t="shared" si="2"/>
        <v>0</v>
      </c>
      <c r="O14" s="41"/>
      <c r="P14" s="41"/>
      <c r="Q14" s="37"/>
      <c r="R14" s="305"/>
    </row>
    <row r="15" spans="1:18" ht="14.25">
      <c r="A15" s="472"/>
      <c r="B15" s="200"/>
      <c r="C15" s="200"/>
      <c r="D15" s="200"/>
      <c r="E15" s="200"/>
      <c r="F15" s="200"/>
      <c r="G15" s="200"/>
      <c r="H15" s="200"/>
      <c r="I15" s="200"/>
      <c r="J15" s="200"/>
      <c r="K15" s="200"/>
      <c r="L15" s="200"/>
      <c r="M15" s="200"/>
      <c r="N15" s="200"/>
      <c r="O15" s="41"/>
      <c r="P15" s="41"/>
      <c r="Q15" s="37"/>
      <c r="R15" s="305"/>
    </row>
    <row r="16" spans="1:18" ht="14.25">
      <c r="A16" s="472"/>
      <c r="B16" s="200"/>
      <c r="C16" s="200"/>
      <c r="D16" s="200"/>
      <c r="E16" s="200"/>
      <c r="F16" s="200"/>
      <c r="G16" s="200"/>
      <c r="H16" s="200"/>
      <c r="I16" s="200"/>
      <c r="J16" s="200"/>
      <c r="K16" s="200"/>
      <c r="L16" s="200"/>
      <c r="M16" s="200"/>
      <c r="N16" s="200"/>
      <c r="O16" s="41"/>
      <c r="P16" s="41"/>
      <c r="Q16" s="37"/>
      <c r="R16" s="305"/>
    </row>
    <row r="17" spans="1:18" ht="17.25">
      <c r="A17" s="472"/>
      <c r="B17" s="200"/>
      <c r="C17" s="200"/>
      <c r="D17" s="200"/>
      <c r="E17" s="200"/>
      <c r="F17" s="200"/>
      <c r="G17" s="461" t="s">
        <v>798</v>
      </c>
      <c r="H17" s="200"/>
      <c r="I17" s="200"/>
      <c r="J17" s="200"/>
      <c r="K17" s="200"/>
      <c r="L17" s="200"/>
      <c r="M17" s="200"/>
      <c r="N17" s="200"/>
      <c r="O17" s="41"/>
      <c r="P17" s="41"/>
      <c r="Q17" s="37"/>
      <c r="R17" s="305"/>
    </row>
    <row r="18" spans="1:18" ht="14.25">
      <c r="A18" s="474"/>
      <c r="B18" s="418"/>
      <c r="C18" s="200"/>
      <c r="D18" s="475"/>
      <c r="E18" s="475"/>
      <c r="F18" s="475"/>
      <c r="G18" s="200"/>
      <c r="H18" s="200"/>
      <c r="I18" s="200"/>
      <c r="J18" s="200"/>
      <c r="K18" s="200"/>
      <c r="L18" s="200"/>
      <c r="M18" s="200"/>
      <c r="N18" s="200"/>
      <c r="O18" s="41"/>
      <c r="P18" s="41"/>
      <c r="Q18" s="37"/>
      <c r="R18" s="305"/>
    </row>
    <row r="19" spans="1:18" ht="28.5">
      <c r="A19" s="474"/>
      <c r="B19" s="380"/>
      <c r="C19" s="380"/>
      <c r="D19" s="423" t="s">
        <v>597</v>
      </c>
      <c r="E19" s="421" t="s">
        <v>530</v>
      </c>
      <c r="F19" s="422" t="s">
        <v>529</v>
      </c>
      <c r="G19" s="343" t="s">
        <v>66</v>
      </c>
      <c r="H19" s="343" t="s">
        <v>67</v>
      </c>
      <c r="I19" s="343" t="s">
        <v>68</v>
      </c>
      <c r="J19" s="343" t="s">
        <v>69</v>
      </c>
      <c r="K19" s="343" t="s">
        <v>70</v>
      </c>
      <c r="L19" s="343" t="s">
        <v>71</v>
      </c>
      <c r="M19" s="343" t="s">
        <v>72</v>
      </c>
      <c r="N19" s="343" t="s">
        <v>73</v>
      </c>
      <c r="O19" s="41"/>
      <c r="P19" s="41"/>
      <c r="Q19" s="37"/>
      <c r="R19" s="305"/>
    </row>
    <row r="20" spans="1:18" ht="28.5">
      <c r="A20" s="476" t="s">
        <v>858</v>
      </c>
      <c r="B20" s="380" t="s">
        <v>667</v>
      </c>
      <c r="C20" s="418" t="s">
        <v>21</v>
      </c>
      <c r="D20" s="424">
        <f>input!C14</f>
        <v>1.22</v>
      </c>
      <c r="E20" s="424">
        <f>input!D14</f>
        <v>1.23</v>
      </c>
      <c r="F20" s="424">
        <f>input!E14</f>
        <v>1.24</v>
      </c>
      <c r="G20" s="424">
        <f>input!F14</f>
        <v>1.25</v>
      </c>
      <c r="H20" s="424">
        <f>input!G14</f>
        <v>0</v>
      </c>
      <c r="I20" s="424">
        <f>input!H14</f>
        <v>0</v>
      </c>
      <c r="J20" s="424">
        <f>input!I14</f>
        <v>0</v>
      </c>
      <c r="K20" s="424">
        <f>input!J14</f>
        <v>0</v>
      </c>
      <c r="L20" s="424">
        <f>input!K14</f>
        <v>0</v>
      </c>
      <c r="M20" s="424">
        <f>input!L14</f>
        <v>0</v>
      </c>
      <c r="N20" s="424">
        <f>input!M14</f>
        <v>0</v>
      </c>
      <c r="O20" s="41"/>
      <c r="P20" s="41"/>
      <c r="Q20" s="37"/>
      <c r="R20" s="305"/>
    </row>
    <row r="21" spans="1:18" ht="14.25">
      <c r="A21" s="476" t="s">
        <v>723</v>
      </c>
      <c r="B21" s="380" t="s">
        <v>666</v>
      </c>
      <c r="C21" s="200" t="s">
        <v>21</v>
      </c>
      <c r="D21" s="463"/>
      <c r="E21" s="425">
        <f t="shared" ref="E21:N21" si="3">E20/$D$20</f>
        <v>1.0081967213114753</v>
      </c>
      <c r="F21" s="425">
        <f t="shared" si="3"/>
        <v>1.0163934426229508</v>
      </c>
      <c r="G21" s="425">
        <f t="shared" si="3"/>
        <v>1.0245901639344261</v>
      </c>
      <c r="H21" s="425">
        <f t="shared" si="3"/>
        <v>0</v>
      </c>
      <c r="I21" s="425">
        <f t="shared" si="3"/>
        <v>0</v>
      </c>
      <c r="J21" s="425">
        <f t="shared" si="3"/>
        <v>0</v>
      </c>
      <c r="K21" s="425">
        <f t="shared" si="3"/>
        <v>0</v>
      </c>
      <c r="L21" s="425">
        <f t="shared" si="3"/>
        <v>0</v>
      </c>
      <c r="M21" s="425">
        <f t="shared" si="3"/>
        <v>0</v>
      </c>
      <c r="N21" s="425">
        <f t="shared" si="3"/>
        <v>0</v>
      </c>
      <c r="O21" s="41"/>
      <c r="P21" s="41"/>
      <c r="Q21" s="37"/>
      <c r="R21" s="305"/>
    </row>
    <row r="22" spans="1:18" ht="30" customHeight="1">
      <c r="A22" s="474" t="s">
        <v>857</v>
      </c>
      <c r="B22" s="380" t="s">
        <v>665</v>
      </c>
      <c r="C22" s="200" t="s">
        <v>21</v>
      </c>
      <c r="D22" s="380"/>
      <c r="E22" s="380"/>
      <c r="F22" s="426">
        <f>(0.75*input!E18)+(0.25*input!F19)</f>
        <v>0</v>
      </c>
      <c r="G22" s="426">
        <f>(0.75*input!F19)+(0.25*input!G20)</f>
        <v>0</v>
      </c>
      <c r="H22" s="426">
        <f>(0.75*input!G20)+(0.25*input!H21)</f>
        <v>0</v>
      </c>
      <c r="I22" s="426">
        <f>(0.75*input!H21)+(0.25*input!I22)</f>
        <v>0</v>
      </c>
      <c r="J22" s="426">
        <f>(0.75*input!I22)+(0.25*input!J23)</f>
        <v>0</v>
      </c>
      <c r="K22" s="426">
        <f>(0.75*input!J23)+(0.25*input!K24)</f>
        <v>0</v>
      </c>
      <c r="L22" s="426">
        <f>(0.75*input!K24)+(0.25*input!L25)</f>
        <v>0</v>
      </c>
      <c r="M22" s="426">
        <f>(0.75*input!L25)+(0.25*input!M26)</f>
        <v>0</v>
      </c>
      <c r="N22" s="426">
        <f>(0.75*input!M26)+(0.25*input!N27)</f>
        <v>0</v>
      </c>
      <c r="O22" s="41"/>
      <c r="P22" s="41"/>
      <c r="Q22" s="37"/>
      <c r="R22" s="305"/>
    </row>
    <row r="23" spans="1:18" ht="28.5">
      <c r="A23" s="477" t="s">
        <v>722</v>
      </c>
      <c r="B23" s="380" t="s">
        <v>664</v>
      </c>
      <c r="C23" s="380"/>
      <c r="D23" s="380"/>
      <c r="E23" s="380"/>
      <c r="F23" s="380"/>
      <c r="G23" s="427">
        <f t="shared" ref="G23:N23" si="4">E21*(1+F$22)*(1+G$22)</f>
        <v>1.0081967213114753</v>
      </c>
      <c r="H23" s="427">
        <f t="shared" si="4"/>
        <v>1.0163934426229508</v>
      </c>
      <c r="I23" s="427">
        <f t="shared" si="4"/>
        <v>1.0245901639344261</v>
      </c>
      <c r="J23" s="427">
        <f t="shared" si="4"/>
        <v>0</v>
      </c>
      <c r="K23" s="427">
        <f t="shared" si="4"/>
        <v>0</v>
      </c>
      <c r="L23" s="427">
        <f t="shared" si="4"/>
        <v>0</v>
      </c>
      <c r="M23" s="427">
        <f t="shared" si="4"/>
        <v>0</v>
      </c>
      <c r="N23" s="427">
        <f t="shared" si="4"/>
        <v>0</v>
      </c>
      <c r="O23" s="41"/>
      <c r="P23" s="41"/>
      <c r="Q23" s="37"/>
      <c r="R23" s="305"/>
    </row>
    <row r="24" spans="1:18" ht="31.5" customHeight="1">
      <c r="A24" s="478" t="s">
        <v>663</v>
      </c>
      <c r="B24" s="200"/>
      <c r="C24" s="200"/>
      <c r="D24" s="200"/>
      <c r="E24" s="200"/>
      <c r="F24" s="380"/>
      <c r="G24" s="200"/>
      <c r="H24" s="200"/>
      <c r="I24" s="200"/>
      <c r="J24" s="200"/>
      <c r="K24" s="200"/>
      <c r="L24" s="200"/>
      <c r="M24" s="200"/>
      <c r="N24" s="200"/>
      <c r="O24" s="41"/>
      <c r="P24" s="41"/>
      <c r="Q24" s="37"/>
      <c r="R24" s="305"/>
    </row>
    <row r="25" spans="1:18" ht="14.25">
      <c r="A25" s="474"/>
      <c r="B25" s="200"/>
      <c r="C25" s="200"/>
      <c r="D25" s="200"/>
      <c r="E25" s="200"/>
      <c r="F25" s="200"/>
      <c r="G25" s="200"/>
      <c r="H25" s="200"/>
      <c r="I25" s="200"/>
      <c r="J25" s="200"/>
      <c r="K25" s="200"/>
      <c r="L25" s="200"/>
      <c r="M25" s="200"/>
      <c r="N25" s="200"/>
      <c r="O25" s="41"/>
      <c r="P25" s="41"/>
      <c r="Q25" s="37"/>
      <c r="R25" s="305"/>
    </row>
    <row r="26" spans="1:18" ht="14.25">
      <c r="A26" s="474"/>
      <c r="B26" s="200"/>
      <c r="C26" s="200"/>
      <c r="D26" s="200"/>
      <c r="E26" s="200"/>
      <c r="F26" s="200"/>
      <c r="G26" s="200"/>
      <c r="H26" s="200"/>
      <c r="I26" s="200"/>
      <c r="J26" s="200"/>
      <c r="K26" s="200"/>
      <c r="L26" s="200"/>
      <c r="M26" s="200"/>
      <c r="N26" s="200"/>
      <c r="O26" s="41"/>
      <c r="P26" s="41"/>
      <c r="Q26" s="37"/>
      <c r="R26" s="305"/>
    </row>
    <row r="27" spans="1:18" ht="14.25">
      <c r="A27" s="474"/>
      <c r="B27" s="200"/>
      <c r="C27" s="200"/>
      <c r="D27" s="200"/>
      <c r="E27" s="200"/>
      <c r="F27" s="200"/>
      <c r="G27" s="200"/>
      <c r="H27" s="200"/>
      <c r="I27" s="200"/>
      <c r="J27" s="200"/>
      <c r="K27" s="200"/>
      <c r="L27" s="200"/>
      <c r="M27" s="200"/>
      <c r="N27" s="200"/>
      <c r="O27" s="41"/>
      <c r="P27" s="41"/>
      <c r="Q27" s="37"/>
      <c r="R27" s="305"/>
    </row>
    <row r="28" spans="1:18" ht="14.25">
      <c r="A28" s="474"/>
      <c r="B28" s="200"/>
      <c r="C28" s="200"/>
      <c r="D28" s="200"/>
      <c r="E28" s="200"/>
      <c r="F28" s="200"/>
      <c r="G28" s="200"/>
      <c r="H28" s="200"/>
      <c r="I28" s="200"/>
      <c r="J28" s="200"/>
      <c r="K28" s="200"/>
      <c r="L28" s="200"/>
      <c r="M28" s="200"/>
      <c r="N28" s="200"/>
      <c r="O28" s="41"/>
      <c r="P28" s="41"/>
      <c r="Q28" s="37"/>
      <c r="R28" s="305"/>
    </row>
    <row r="29" spans="1:18" ht="14.25">
      <c r="A29" s="474"/>
      <c r="B29" s="200"/>
      <c r="C29" s="200"/>
      <c r="D29" s="200"/>
      <c r="E29" s="200"/>
      <c r="F29" s="200"/>
      <c r="G29" s="200"/>
      <c r="H29" s="200"/>
      <c r="I29" s="200"/>
      <c r="J29" s="200"/>
      <c r="K29" s="200"/>
      <c r="L29" s="200"/>
      <c r="M29" s="200"/>
      <c r="N29" s="200"/>
      <c r="O29" s="41"/>
      <c r="P29" s="41"/>
      <c r="Q29" s="37"/>
      <c r="R29" s="305"/>
    </row>
    <row r="30" spans="1:18" ht="14.25">
      <c r="A30" s="474"/>
      <c r="B30" s="200"/>
      <c r="C30" s="200"/>
      <c r="D30" s="200"/>
      <c r="E30" s="200"/>
      <c r="F30" s="200"/>
      <c r="G30" s="200"/>
      <c r="H30" s="200"/>
      <c r="I30" s="200"/>
      <c r="J30" s="200"/>
      <c r="K30" s="200"/>
      <c r="L30" s="200"/>
      <c r="M30" s="200"/>
      <c r="N30" s="200"/>
      <c r="O30" s="41"/>
      <c r="P30" s="41"/>
      <c r="Q30" s="37"/>
      <c r="R30" s="305"/>
    </row>
    <row r="31" spans="1:18" ht="28.5">
      <c r="A31" s="476" t="s">
        <v>662</v>
      </c>
      <c r="B31" s="200" t="s">
        <v>661</v>
      </c>
      <c r="C31" s="376" t="s">
        <v>834</v>
      </c>
      <c r="D31" s="200"/>
      <c r="E31" s="405"/>
      <c r="F31" s="200"/>
      <c r="G31" s="389"/>
      <c r="H31" s="389"/>
      <c r="I31" s="356">
        <f t="shared" ref="I31:N31" si="5">I55</f>
        <v>0</v>
      </c>
      <c r="J31" s="356">
        <f t="shared" si="5"/>
        <v>0</v>
      </c>
      <c r="K31" s="356">
        <f t="shared" si="5"/>
        <v>20.627702501570408</v>
      </c>
      <c r="L31" s="356">
        <f t="shared" si="5"/>
        <v>0</v>
      </c>
      <c r="M31" s="356">
        <f t="shared" si="5"/>
        <v>0</v>
      </c>
      <c r="N31" s="356">
        <f t="shared" si="5"/>
        <v>0</v>
      </c>
      <c r="O31" s="41"/>
      <c r="P31" s="41"/>
      <c r="Q31" s="37"/>
      <c r="R31" s="305"/>
    </row>
    <row r="32" spans="1:18" ht="14.25">
      <c r="A32" s="474" t="s">
        <v>660</v>
      </c>
      <c r="B32" s="200" t="s">
        <v>339</v>
      </c>
      <c r="C32" s="200" t="s">
        <v>21</v>
      </c>
      <c r="D32" s="200"/>
      <c r="E32" s="462"/>
      <c r="F32" s="200"/>
      <c r="G32" s="389"/>
      <c r="H32" s="389"/>
      <c r="I32" s="428">
        <f t="shared" ref="I32:N32" si="6">G42</f>
        <v>1.04243</v>
      </c>
      <c r="J32" s="428">
        <f t="shared" si="6"/>
        <v>1.04243</v>
      </c>
      <c r="K32" s="428">
        <f t="shared" si="6"/>
        <v>1.04243</v>
      </c>
      <c r="L32" s="428">
        <f t="shared" si="6"/>
        <v>1.04243</v>
      </c>
      <c r="M32" s="428">
        <f t="shared" si="6"/>
        <v>1.04243</v>
      </c>
      <c r="N32" s="428">
        <f t="shared" si="6"/>
        <v>1.04243</v>
      </c>
      <c r="O32" s="41"/>
      <c r="P32" s="41"/>
      <c r="Q32" s="37"/>
      <c r="R32" s="305"/>
    </row>
    <row r="33" spans="1:18" ht="14.25">
      <c r="A33" s="474" t="s">
        <v>660</v>
      </c>
      <c r="B33" s="200" t="s">
        <v>659</v>
      </c>
      <c r="C33" s="200" t="s">
        <v>21</v>
      </c>
      <c r="D33" s="200"/>
      <c r="E33" s="462"/>
      <c r="F33" s="200"/>
      <c r="G33" s="389"/>
      <c r="H33" s="389"/>
      <c r="I33" s="428">
        <f t="shared" ref="I33:N33" si="7">H42</f>
        <v>1.04243</v>
      </c>
      <c r="J33" s="428">
        <f t="shared" si="7"/>
        <v>1.04243</v>
      </c>
      <c r="K33" s="428">
        <f t="shared" si="7"/>
        <v>1.04243</v>
      </c>
      <c r="L33" s="428">
        <f t="shared" si="7"/>
        <v>1.04243</v>
      </c>
      <c r="M33" s="428">
        <f t="shared" si="7"/>
        <v>1.04243</v>
      </c>
      <c r="N33" s="428">
        <f t="shared" si="7"/>
        <v>1.04243</v>
      </c>
      <c r="O33" s="41"/>
      <c r="P33" s="41"/>
      <c r="Q33" s="37"/>
      <c r="R33" s="305"/>
    </row>
    <row r="34" spans="1:18" ht="14.25">
      <c r="A34" s="474" t="s">
        <v>658</v>
      </c>
      <c r="B34" s="200" t="s">
        <v>657</v>
      </c>
      <c r="C34" s="376" t="s">
        <v>834</v>
      </c>
      <c r="D34" s="200"/>
      <c r="E34" s="200"/>
      <c r="F34" s="200"/>
      <c r="G34" s="389"/>
      <c r="H34" s="389"/>
      <c r="I34" s="429">
        <f>IFERROR(((BR!G$21-BR!G$23)/BR!G$21)*I$31*I$32*I$33,"-")</f>
        <v>0</v>
      </c>
      <c r="J34" s="429" t="str">
        <f>IFERROR(((BR!H$21-BR!H$23)/BR!H$21)*J$31*J$32*J$33,"-")</f>
        <v>-</v>
      </c>
      <c r="K34" s="429" t="str">
        <f>IFERROR(((BR!I$21-BR!I$23)/BR!I$21)*K$31*K$32*K$33,"-")</f>
        <v>-</v>
      </c>
      <c r="L34" s="429" t="str">
        <f>IFERROR(((BR!J$21-BR!J$23)/BR!J$21)*L$31*L$32*L$33,"-")</f>
        <v>-</v>
      </c>
      <c r="M34" s="429" t="str">
        <f>IFERROR(((BR!K$21-BR!K$23)/BR!K$21)*M$31*M$32*M$33,"-")</f>
        <v>-</v>
      </c>
      <c r="N34" s="429" t="str">
        <f>IFERROR(((BR!L$21-BR!L$23)/BR!L$21)*N$31*N$32*N$33,"-")</f>
        <v>-</v>
      </c>
      <c r="O34" s="41"/>
      <c r="P34" s="41"/>
      <c r="Q34" s="37"/>
      <c r="R34" s="305"/>
    </row>
    <row r="35" spans="1:18" ht="14.25">
      <c r="A35" s="474"/>
      <c r="B35" s="200"/>
      <c r="C35" s="200"/>
      <c r="D35" s="200"/>
      <c r="E35" s="200"/>
      <c r="F35" s="200"/>
      <c r="G35" s="200"/>
      <c r="H35" s="200"/>
      <c r="I35" s="200"/>
      <c r="J35" s="200"/>
      <c r="K35" s="200"/>
      <c r="L35" s="200"/>
      <c r="M35" s="200"/>
      <c r="N35" s="200"/>
      <c r="O35" s="200"/>
      <c r="P35" s="200"/>
      <c r="Q35" s="37"/>
      <c r="R35" s="305"/>
    </row>
    <row r="36" spans="1:18" ht="14.25">
      <c r="A36" s="474"/>
      <c r="B36" s="200"/>
      <c r="C36" s="200"/>
      <c r="D36" s="200"/>
      <c r="E36" s="200"/>
      <c r="F36" s="200"/>
      <c r="G36" s="200"/>
      <c r="H36" s="200"/>
      <c r="I36" s="200"/>
      <c r="J36" s="200"/>
      <c r="K36" s="200"/>
      <c r="L36" s="200"/>
      <c r="M36" s="200"/>
      <c r="N36" s="200"/>
      <c r="O36" s="200"/>
      <c r="P36" s="200"/>
      <c r="Q36" s="37"/>
      <c r="R36" s="305"/>
    </row>
    <row r="37" spans="1:18" ht="14.25">
      <c r="A37" s="474"/>
      <c r="B37" s="448"/>
      <c r="C37" s="200"/>
      <c r="D37" s="200"/>
      <c r="E37" s="200"/>
      <c r="F37" s="200"/>
      <c r="G37" s="200"/>
      <c r="H37" s="200"/>
      <c r="I37" s="200"/>
      <c r="J37" s="200"/>
      <c r="K37" s="200"/>
      <c r="L37" s="200"/>
      <c r="M37" s="200"/>
      <c r="N37" s="200"/>
      <c r="O37" s="200"/>
      <c r="P37" s="200"/>
      <c r="Q37" s="37"/>
      <c r="R37" s="305"/>
    </row>
    <row r="38" spans="1:18" ht="14.25">
      <c r="A38" s="478" t="s">
        <v>22</v>
      </c>
      <c r="B38" s="200"/>
      <c r="C38" s="200"/>
      <c r="D38" s="200"/>
      <c r="E38" s="200"/>
      <c r="F38" s="200"/>
      <c r="G38" s="200"/>
      <c r="H38" s="200"/>
      <c r="I38" s="200"/>
      <c r="J38" s="200"/>
      <c r="K38" s="200"/>
      <c r="L38" s="200"/>
      <c r="M38" s="200"/>
      <c r="N38" s="200"/>
      <c r="O38" s="200"/>
      <c r="P38" s="200"/>
      <c r="Q38" s="37"/>
      <c r="R38" s="305"/>
    </row>
    <row r="39" spans="1:18" ht="14.25">
      <c r="A39" s="478"/>
      <c r="B39" s="200"/>
      <c r="C39" s="200"/>
      <c r="D39" s="200"/>
      <c r="E39" s="200"/>
      <c r="F39" s="200"/>
      <c r="G39" s="343" t="s">
        <v>66</v>
      </c>
      <c r="H39" s="343" t="s">
        <v>67</v>
      </c>
      <c r="I39" s="343" t="s">
        <v>68</v>
      </c>
      <c r="J39" s="343" t="s">
        <v>69</v>
      </c>
      <c r="K39" s="343" t="s">
        <v>70</v>
      </c>
      <c r="L39" s="343" t="s">
        <v>71</v>
      </c>
      <c r="M39" s="343" t="s">
        <v>72</v>
      </c>
      <c r="N39" s="343" t="s">
        <v>73</v>
      </c>
      <c r="O39" s="41"/>
      <c r="P39" s="41"/>
      <c r="Q39" s="37"/>
      <c r="R39" s="305"/>
    </row>
    <row r="40" spans="1:18" ht="28.5">
      <c r="A40" s="476" t="s">
        <v>656</v>
      </c>
      <c r="B40" s="200"/>
      <c r="C40" s="200" t="s">
        <v>655</v>
      </c>
      <c r="D40" s="200"/>
      <c r="E40" s="200"/>
      <c r="F40" s="200"/>
      <c r="G40" s="430">
        <f>input!G42*(1-input!G43)+(input!G44*input!G43)</f>
        <v>4.2429999999999995E-2</v>
      </c>
      <c r="H40" s="430">
        <f>input!H42*(1-input!H43)+(input!H44*input!H43)</f>
        <v>4.2429999999999995E-2</v>
      </c>
      <c r="I40" s="430">
        <f>input!I42*(1-input!I43)+(input!I44*input!I43)</f>
        <v>4.2429999999999995E-2</v>
      </c>
      <c r="J40" s="430">
        <f>input!J42*(1-input!J43)+(input!J44*input!J43)</f>
        <v>4.2429999999999995E-2</v>
      </c>
      <c r="K40" s="430">
        <f>input!K42*(1-input!K43)+(input!K44*input!K43)</f>
        <v>4.2429999999999995E-2</v>
      </c>
      <c r="L40" s="430">
        <f>input!L42*(1-input!L43)+(input!L44*input!L43)</f>
        <v>4.2429999999999995E-2</v>
      </c>
      <c r="M40" s="430">
        <f>input!M42*(1-input!M43)+(input!M44*input!M43)</f>
        <v>4.2429999999999995E-2</v>
      </c>
      <c r="N40" s="430">
        <f>input!N42*(1-input!N43)+(input!N44*input!N43)</f>
        <v>4.2429999999999995E-2</v>
      </c>
      <c r="O40" s="41"/>
      <c r="P40" s="41"/>
      <c r="Q40" s="37"/>
      <c r="R40" s="305"/>
    </row>
    <row r="41" spans="1:18" ht="14.25">
      <c r="A41" s="474"/>
      <c r="B41" s="200"/>
      <c r="C41" s="200"/>
      <c r="D41" s="200"/>
      <c r="E41" s="200"/>
      <c r="F41" s="200"/>
      <c r="G41" s="418"/>
      <c r="H41" s="418"/>
      <c r="I41" s="418"/>
      <c r="J41" s="418"/>
      <c r="K41" s="418"/>
      <c r="L41" s="418"/>
      <c r="M41" s="418"/>
      <c r="N41" s="418"/>
      <c r="O41" s="41"/>
      <c r="P41" s="41"/>
      <c r="Q41" s="37"/>
      <c r="R41" s="305"/>
    </row>
    <row r="42" spans="1:18" ht="14.25">
      <c r="A42" s="474" t="s">
        <v>654</v>
      </c>
      <c r="B42" s="200"/>
      <c r="C42" s="200" t="s">
        <v>653</v>
      </c>
      <c r="D42" s="200"/>
      <c r="E42" s="200"/>
      <c r="F42" s="200"/>
      <c r="G42" s="431">
        <f t="shared" ref="G42:N42" si="8">1+G40</f>
        <v>1.04243</v>
      </c>
      <c r="H42" s="431">
        <f t="shared" si="8"/>
        <v>1.04243</v>
      </c>
      <c r="I42" s="431">
        <f t="shared" si="8"/>
        <v>1.04243</v>
      </c>
      <c r="J42" s="431">
        <f t="shared" si="8"/>
        <v>1.04243</v>
      </c>
      <c r="K42" s="431">
        <f t="shared" si="8"/>
        <v>1.04243</v>
      </c>
      <c r="L42" s="431">
        <f t="shared" si="8"/>
        <v>1.04243</v>
      </c>
      <c r="M42" s="431">
        <f t="shared" si="8"/>
        <v>1.04243</v>
      </c>
      <c r="N42" s="431">
        <f t="shared" si="8"/>
        <v>1.04243</v>
      </c>
      <c r="O42" s="41"/>
      <c r="P42" s="41"/>
      <c r="Q42" s="37"/>
      <c r="R42" s="305"/>
    </row>
    <row r="43" spans="1:18" ht="14.25">
      <c r="A43" s="474"/>
      <c r="B43" s="200"/>
      <c r="C43" s="200"/>
      <c r="D43" s="200"/>
      <c r="E43" s="200"/>
      <c r="F43" s="200"/>
      <c r="G43" s="200"/>
      <c r="H43" s="200"/>
      <c r="I43" s="200"/>
      <c r="J43" s="200"/>
      <c r="K43" s="200"/>
      <c r="L43" s="200"/>
      <c r="M43" s="200"/>
      <c r="N43" s="200"/>
      <c r="O43" s="41"/>
      <c r="P43" s="41"/>
      <c r="Q43" s="37"/>
      <c r="R43" s="305"/>
    </row>
    <row r="44" spans="1:18" ht="14.25">
      <c r="A44" s="474"/>
      <c r="B44" s="200"/>
      <c r="C44" s="200"/>
      <c r="D44" s="200"/>
      <c r="E44" s="200"/>
      <c r="F44" s="200"/>
      <c r="G44" s="200"/>
      <c r="H44" s="200"/>
      <c r="I44" s="200"/>
      <c r="J44" s="200"/>
      <c r="K44" s="200"/>
      <c r="L44" s="200"/>
      <c r="M44" s="200"/>
      <c r="N44" s="200"/>
      <c r="O44" s="41"/>
      <c r="P44" s="41"/>
      <c r="Q44" s="37"/>
      <c r="R44" s="305"/>
    </row>
    <row r="45" spans="1:18" ht="14.25">
      <c r="A45" s="474"/>
      <c r="B45" s="200"/>
      <c r="C45" s="200"/>
      <c r="D45" s="200"/>
      <c r="E45" s="200"/>
      <c r="F45" s="200"/>
      <c r="G45" s="200"/>
      <c r="H45" s="200"/>
      <c r="I45" s="200"/>
      <c r="J45" s="200"/>
      <c r="K45" s="200"/>
      <c r="L45" s="200"/>
      <c r="M45" s="200"/>
      <c r="N45" s="200"/>
      <c r="O45" s="41"/>
      <c r="P45" s="41"/>
      <c r="Q45" s="37"/>
      <c r="R45" s="305"/>
    </row>
    <row r="46" spans="1:18" ht="14.25">
      <c r="A46" s="474"/>
      <c r="B46" s="200"/>
      <c r="C46" s="200"/>
      <c r="D46" s="200"/>
      <c r="E46" s="200"/>
      <c r="F46" s="200"/>
      <c r="G46" s="200"/>
      <c r="H46" s="200"/>
      <c r="I46" s="200"/>
      <c r="J46" s="200"/>
      <c r="K46" s="200"/>
      <c r="L46" s="200"/>
      <c r="M46" s="200"/>
      <c r="N46" s="200"/>
      <c r="O46" s="41"/>
      <c r="P46" s="41"/>
      <c r="Q46" s="37"/>
      <c r="R46" s="305"/>
    </row>
    <row r="47" spans="1:18" ht="14.25">
      <c r="A47" s="474"/>
      <c r="B47" s="200"/>
      <c r="C47" s="200"/>
      <c r="D47" s="200"/>
      <c r="E47" s="200"/>
      <c r="F47" s="200"/>
      <c r="G47" s="200"/>
      <c r="H47" s="200"/>
      <c r="I47" s="200"/>
      <c r="J47" s="200"/>
      <c r="K47" s="200"/>
      <c r="L47" s="200"/>
      <c r="M47" s="200"/>
      <c r="N47" s="200"/>
      <c r="O47" s="41"/>
      <c r="P47" s="41"/>
      <c r="Q47" s="37"/>
      <c r="R47" s="305"/>
    </row>
    <row r="48" spans="1:18" ht="58.5">
      <c r="A48" s="476" t="s">
        <v>652</v>
      </c>
      <c r="B48" s="200" t="s">
        <v>799</v>
      </c>
      <c r="C48" s="376" t="s">
        <v>834</v>
      </c>
      <c r="D48" s="200"/>
      <c r="E48" s="200"/>
      <c r="F48" s="200"/>
      <c r="G48" s="347"/>
      <c r="H48" s="347"/>
      <c r="I48" s="432">
        <f t="shared" ref="I48:N48" si="9">G14</f>
        <v>0</v>
      </c>
      <c r="J48" s="432">
        <f t="shared" si="9"/>
        <v>0</v>
      </c>
      <c r="K48" s="432">
        <f t="shared" si="9"/>
        <v>0</v>
      </c>
      <c r="L48" s="432">
        <f t="shared" si="9"/>
        <v>0</v>
      </c>
      <c r="M48" s="432">
        <f t="shared" si="9"/>
        <v>0</v>
      </c>
      <c r="N48" s="432">
        <f t="shared" si="9"/>
        <v>0</v>
      </c>
      <c r="O48" s="41"/>
      <c r="P48" s="41"/>
      <c r="Q48" s="37"/>
      <c r="R48" s="305"/>
    </row>
    <row r="49" spans="1:18" ht="42.75">
      <c r="A49" s="476" t="s">
        <v>651</v>
      </c>
      <c r="B49" s="200" t="s">
        <v>650</v>
      </c>
      <c r="C49" s="376" t="s">
        <v>834</v>
      </c>
      <c r="D49" s="200"/>
      <c r="E49" s="200"/>
      <c r="F49" s="200"/>
      <c r="G49" s="347"/>
      <c r="H49" s="347"/>
      <c r="I49" s="432">
        <f>PT!G27</f>
        <v>0</v>
      </c>
      <c r="J49" s="432">
        <f>PT!H27</f>
        <v>0</v>
      </c>
      <c r="K49" s="432">
        <f>PT!I27</f>
        <v>0</v>
      </c>
      <c r="L49" s="432">
        <f>PT!J27</f>
        <v>0</v>
      </c>
      <c r="M49" s="432">
        <f>PT!K27</f>
        <v>0</v>
      </c>
      <c r="N49" s="432">
        <f>PT!L27</f>
        <v>0</v>
      </c>
      <c r="O49" s="41"/>
      <c r="P49" s="41"/>
      <c r="Q49" s="37"/>
      <c r="R49" s="305"/>
    </row>
    <row r="50" spans="1:18" ht="44.25">
      <c r="A50" s="476" t="s">
        <v>649</v>
      </c>
      <c r="B50" s="200" t="s">
        <v>800</v>
      </c>
      <c r="C50" s="376" t="s">
        <v>834</v>
      </c>
      <c r="D50" s="200"/>
      <c r="E50" s="200"/>
      <c r="F50" s="200"/>
      <c r="G50" s="347"/>
      <c r="H50" s="347"/>
      <c r="I50" s="432">
        <f>PT!G37</f>
        <v>0</v>
      </c>
      <c r="J50" s="432">
        <f>PT!H37</f>
        <v>0</v>
      </c>
      <c r="K50" s="432">
        <f>PT!I37</f>
        <v>0</v>
      </c>
      <c r="L50" s="432">
        <f>PT!J37</f>
        <v>0</v>
      </c>
      <c r="M50" s="432">
        <f>PT!K37</f>
        <v>0</v>
      </c>
      <c r="N50" s="432">
        <f>PT!L37</f>
        <v>0</v>
      </c>
      <c r="O50" s="41"/>
      <c r="P50" s="41"/>
      <c r="Q50" s="37"/>
      <c r="R50" s="305"/>
    </row>
    <row r="51" spans="1:18" ht="44.25">
      <c r="A51" s="476" t="s">
        <v>648</v>
      </c>
      <c r="B51" s="200" t="s">
        <v>801</v>
      </c>
      <c r="C51" s="376" t="s">
        <v>834</v>
      </c>
      <c r="D51" s="200"/>
      <c r="E51" s="200"/>
      <c r="F51" s="200"/>
      <c r="G51" s="347"/>
      <c r="H51" s="347"/>
      <c r="I51" s="432">
        <f>PT!G49</f>
        <v>0</v>
      </c>
      <c r="J51" s="432">
        <f>PT!H49</f>
        <v>0</v>
      </c>
      <c r="K51" s="432">
        <f>PT!I49</f>
        <v>0</v>
      </c>
      <c r="L51" s="432">
        <f>PT!J49</f>
        <v>0</v>
      </c>
      <c r="M51" s="432">
        <f>PT!K49</f>
        <v>0</v>
      </c>
      <c r="N51" s="432">
        <f>PT!N49</f>
        <v>0</v>
      </c>
      <c r="O51" s="41"/>
      <c r="P51" s="41"/>
      <c r="Q51" s="37"/>
      <c r="R51" s="305"/>
    </row>
    <row r="52" spans="1:18" ht="44.25">
      <c r="A52" s="476" t="s">
        <v>647</v>
      </c>
      <c r="B52" s="200" t="s">
        <v>802</v>
      </c>
      <c r="C52" s="376" t="s">
        <v>834</v>
      </c>
      <c r="D52" s="200"/>
      <c r="E52" s="200"/>
      <c r="F52" s="200"/>
      <c r="G52" s="347"/>
      <c r="H52" s="347"/>
      <c r="I52" s="432">
        <f>PT!G67</f>
        <v>0</v>
      </c>
      <c r="J52" s="432">
        <f>PT!H67</f>
        <v>0</v>
      </c>
      <c r="K52" s="432">
        <f>PT!I67</f>
        <v>0</v>
      </c>
      <c r="L52" s="432">
        <f>PT!J67</f>
        <v>0</v>
      </c>
      <c r="M52" s="432">
        <f>PT!K67</f>
        <v>0</v>
      </c>
      <c r="N52" s="432">
        <f>PT!L67</f>
        <v>0</v>
      </c>
      <c r="O52" s="41"/>
      <c r="P52" s="41"/>
      <c r="Q52" s="37"/>
      <c r="R52" s="305"/>
    </row>
    <row r="53" spans="1:18" ht="58.5">
      <c r="A53" s="476" t="s">
        <v>646</v>
      </c>
      <c r="B53" s="200" t="s">
        <v>803</v>
      </c>
      <c r="C53" s="376" t="s">
        <v>834</v>
      </c>
      <c r="D53" s="200"/>
      <c r="E53" s="200"/>
      <c r="F53" s="200"/>
      <c r="G53" s="347"/>
      <c r="H53" s="347"/>
      <c r="I53" s="432">
        <f>EX!G19</f>
        <v>0</v>
      </c>
      <c r="J53" s="432">
        <f>EX!H19</f>
        <v>0</v>
      </c>
      <c r="K53" s="432">
        <f>EX!I19</f>
        <v>21.134941087674598</v>
      </c>
      <c r="L53" s="432">
        <f>EX!J19</f>
        <v>0</v>
      </c>
      <c r="M53" s="432">
        <f>EX!K19</f>
        <v>0</v>
      </c>
      <c r="N53" s="432">
        <f>EX!L19</f>
        <v>0</v>
      </c>
      <c r="O53" s="41"/>
      <c r="P53" s="41"/>
      <c r="Q53" s="37"/>
      <c r="R53" s="305"/>
    </row>
    <row r="54" spans="1:18" ht="30">
      <c r="A54" s="476" t="s">
        <v>645</v>
      </c>
      <c r="B54" s="200" t="s">
        <v>804</v>
      </c>
      <c r="C54" s="376" t="s">
        <v>834</v>
      </c>
      <c r="D54" s="200"/>
      <c r="E54" s="200"/>
      <c r="F54" s="200"/>
      <c r="G54" s="347"/>
      <c r="H54" s="347"/>
      <c r="I54" s="432">
        <f>SHR!G25</f>
        <v>0</v>
      </c>
      <c r="J54" s="432">
        <f>SHR!H25</f>
        <v>0</v>
      </c>
      <c r="K54" s="432">
        <f>SHR!I25</f>
        <v>0</v>
      </c>
      <c r="L54" s="432">
        <f>SHR!J25</f>
        <v>0</v>
      </c>
      <c r="M54" s="432">
        <f>SHR!K25</f>
        <v>0</v>
      </c>
      <c r="N54" s="432">
        <f>SHR!L25</f>
        <v>0</v>
      </c>
      <c r="O54" s="41"/>
      <c r="P54" s="41"/>
      <c r="Q54" s="37"/>
      <c r="R54" s="305"/>
    </row>
    <row r="55" spans="1:18" ht="72.75">
      <c r="A55" s="476" t="s">
        <v>644</v>
      </c>
      <c r="B55" s="200" t="s">
        <v>805</v>
      </c>
      <c r="C55" s="376" t="s">
        <v>834</v>
      </c>
      <c r="D55" s="200"/>
      <c r="E55" s="200"/>
      <c r="F55" s="200"/>
      <c r="G55" s="347"/>
      <c r="H55" s="347"/>
      <c r="I55" s="433">
        <f>IFERROR((I48+I49+I50+I51+I52+I53+I54)/G23,0)</f>
        <v>0</v>
      </c>
      <c r="J55" s="433">
        <f t="shared" ref="J55:N55" si="10">IFERROR((J48+J49+J50+J51+J52+J53+J54)/H23,0)</f>
        <v>0</v>
      </c>
      <c r="K55" s="433">
        <f t="shared" si="10"/>
        <v>20.627702501570408</v>
      </c>
      <c r="L55" s="433">
        <f t="shared" si="10"/>
        <v>0</v>
      </c>
      <c r="M55" s="433">
        <f t="shared" si="10"/>
        <v>0</v>
      </c>
      <c r="N55" s="433">
        <f t="shared" si="10"/>
        <v>0</v>
      </c>
      <c r="O55" s="41"/>
      <c r="P55" s="41"/>
      <c r="Q55" s="37"/>
      <c r="R55" s="305"/>
    </row>
    <row r="56" spans="1:18" ht="14.25">
      <c r="A56" s="474"/>
      <c r="B56" s="200"/>
      <c r="C56" s="200"/>
      <c r="D56" s="200"/>
      <c r="E56" s="200"/>
      <c r="F56" s="200"/>
      <c r="G56" s="200"/>
      <c r="H56" s="200"/>
      <c r="I56" s="200"/>
      <c r="J56" s="200"/>
      <c r="K56" s="200"/>
      <c r="L56" s="200"/>
      <c r="M56" s="200"/>
      <c r="N56" s="200"/>
      <c r="O56" s="41"/>
      <c r="P56" s="41"/>
      <c r="Q56" s="37"/>
      <c r="R56" s="305"/>
    </row>
    <row r="57" spans="1:18">
      <c r="A57" s="479"/>
      <c r="B57" s="41"/>
      <c r="C57" s="41"/>
      <c r="D57" s="41"/>
      <c r="E57" s="41"/>
      <c r="F57" s="41"/>
      <c r="G57" s="41"/>
      <c r="H57" s="41"/>
      <c r="I57" s="41"/>
      <c r="J57" s="41"/>
      <c r="K57" s="41"/>
      <c r="L57" s="41"/>
      <c r="M57" s="41"/>
      <c r="N57" s="41"/>
      <c r="O57" s="41"/>
      <c r="P57" s="37"/>
      <c r="Q57" s="37"/>
      <c r="R57" s="305"/>
    </row>
    <row r="58" spans="1:18">
      <c r="A58" s="480"/>
      <c r="B58" s="37"/>
      <c r="C58" s="37"/>
      <c r="D58" s="37"/>
      <c r="E58" s="37"/>
      <c r="F58" s="37"/>
      <c r="G58" s="37"/>
      <c r="H58" s="37"/>
      <c r="I58" s="37"/>
      <c r="J58" s="37"/>
      <c r="K58" s="37"/>
      <c r="L58" s="37"/>
      <c r="M58" s="37"/>
      <c r="N58" s="37"/>
      <c r="O58" s="37"/>
      <c r="P58" s="37"/>
      <c r="Q58" s="37"/>
      <c r="R58" s="305"/>
    </row>
    <row r="59" spans="1:18">
      <c r="A59" s="480"/>
      <c r="B59" s="37"/>
      <c r="C59" s="37"/>
      <c r="D59" s="37"/>
      <c r="E59" s="37"/>
      <c r="F59" s="37"/>
      <c r="G59" s="37"/>
      <c r="H59" s="37"/>
      <c r="I59" s="37"/>
      <c r="J59" s="37"/>
      <c r="K59" s="37"/>
      <c r="L59" s="37"/>
      <c r="M59" s="37"/>
      <c r="N59" s="37"/>
      <c r="O59" s="37"/>
      <c r="P59" s="37"/>
      <c r="Q59" s="37"/>
      <c r="R59" s="305"/>
    </row>
    <row r="60" spans="1:18">
      <c r="A60" s="480"/>
      <c r="B60" s="37"/>
      <c r="C60" s="37"/>
      <c r="D60" s="37"/>
      <c r="E60" s="37"/>
      <c r="F60" s="37"/>
      <c r="G60" s="37"/>
      <c r="H60" s="37"/>
      <c r="I60" s="37"/>
      <c r="J60" s="37"/>
      <c r="K60" s="37"/>
      <c r="L60" s="37"/>
      <c r="M60" s="37"/>
      <c r="N60" s="37"/>
      <c r="O60" s="37"/>
      <c r="P60" s="37"/>
      <c r="Q60" s="37"/>
      <c r="R60" s="305"/>
    </row>
    <row r="61" spans="1:18">
      <c r="A61" s="480"/>
      <c r="B61" s="37"/>
      <c r="C61" s="37"/>
      <c r="D61" s="37"/>
      <c r="E61" s="37"/>
      <c r="F61" s="37"/>
      <c r="G61" s="37"/>
      <c r="H61" s="37"/>
      <c r="I61" s="37"/>
      <c r="J61" s="37"/>
      <c r="K61" s="37"/>
      <c r="L61" s="37"/>
      <c r="M61" s="37"/>
      <c r="N61" s="37"/>
      <c r="O61" s="37"/>
      <c r="P61" s="37"/>
      <c r="Q61" s="37"/>
      <c r="R61" s="305"/>
    </row>
    <row r="62" spans="1:18">
      <c r="A62" s="480"/>
      <c r="B62" s="37"/>
      <c r="C62" s="37"/>
      <c r="D62" s="37"/>
      <c r="E62" s="37"/>
      <c r="F62" s="37"/>
      <c r="G62" s="37"/>
      <c r="H62" s="37"/>
      <c r="I62" s="37"/>
      <c r="J62" s="37"/>
      <c r="K62" s="37"/>
      <c r="L62" s="37"/>
      <c r="M62" s="37"/>
      <c r="N62" s="37"/>
      <c r="O62" s="37"/>
      <c r="P62" s="37"/>
      <c r="Q62" s="37"/>
      <c r="R62" s="305"/>
    </row>
    <row r="63" spans="1:18">
      <c r="A63" s="480"/>
      <c r="B63" s="37"/>
      <c r="C63" s="37"/>
      <c r="D63" s="37"/>
      <c r="E63" s="37"/>
      <c r="F63" s="37"/>
      <c r="G63" s="37"/>
      <c r="H63" s="37"/>
      <c r="I63" s="37"/>
      <c r="J63" s="37"/>
      <c r="K63" s="37"/>
      <c r="L63" s="37"/>
      <c r="M63" s="37"/>
      <c r="N63" s="37"/>
      <c r="O63" s="37"/>
      <c r="P63" s="37"/>
      <c r="Q63" s="37"/>
      <c r="R63" s="305"/>
    </row>
    <row r="64" spans="1:18">
      <c r="A64" s="480"/>
      <c r="B64" s="37"/>
      <c r="C64" s="37"/>
      <c r="D64" s="37"/>
      <c r="E64" s="37"/>
      <c r="F64" s="37"/>
      <c r="G64" s="37"/>
      <c r="H64" s="37"/>
      <c r="I64" s="37"/>
      <c r="J64" s="37"/>
      <c r="K64" s="37"/>
      <c r="L64" s="37"/>
      <c r="M64" s="37"/>
      <c r="N64" s="37"/>
      <c r="O64" s="37"/>
      <c r="P64" s="37"/>
      <c r="Q64" s="37"/>
      <c r="R64" s="305"/>
    </row>
    <row r="65" spans="1:18">
      <c r="A65" s="480"/>
      <c r="B65" s="37"/>
      <c r="C65" s="37"/>
      <c r="D65" s="37"/>
      <c r="E65" s="37"/>
      <c r="F65" s="37"/>
      <c r="G65" s="37"/>
      <c r="H65" s="37"/>
      <c r="I65" s="37"/>
      <c r="J65" s="37"/>
      <c r="K65" s="37"/>
      <c r="L65" s="37"/>
      <c r="M65" s="37"/>
      <c r="N65" s="37"/>
      <c r="O65" s="37"/>
      <c r="P65" s="37"/>
      <c r="Q65" s="37"/>
      <c r="R65" s="305"/>
    </row>
    <row r="66" spans="1:18">
      <c r="A66" s="480"/>
      <c r="B66" s="37"/>
      <c r="C66" s="37"/>
      <c r="D66" s="37"/>
      <c r="E66" s="37"/>
      <c r="F66" s="37"/>
      <c r="G66" s="37"/>
      <c r="H66" s="37"/>
      <c r="I66" s="37"/>
      <c r="J66" s="37"/>
      <c r="K66" s="37"/>
      <c r="L66" s="37"/>
      <c r="M66" s="37"/>
      <c r="N66" s="37"/>
      <c r="O66" s="37"/>
      <c r="P66" s="37"/>
      <c r="Q66" s="37"/>
      <c r="R66" s="305"/>
    </row>
    <row r="67" spans="1:18" ht="13.5" thickBot="1">
      <c r="A67" s="481"/>
      <c r="B67" s="255"/>
      <c r="C67" s="255"/>
      <c r="D67" s="255"/>
      <c r="E67" s="255"/>
      <c r="F67" s="255"/>
      <c r="G67" s="255"/>
      <c r="H67" s="255"/>
      <c r="I67" s="255"/>
      <c r="J67" s="255"/>
      <c r="K67" s="255"/>
      <c r="L67" s="255"/>
      <c r="M67" s="255"/>
      <c r="N67" s="255"/>
      <c r="O67" s="255"/>
      <c r="P67" s="255"/>
      <c r="Q67" s="255"/>
      <c r="R67" s="306"/>
    </row>
  </sheetData>
  <mergeCells count="2">
    <mergeCell ref="A5:C5"/>
    <mergeCell ref="A6:C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T86"/>
  <sheetViews>
    <sheetView topLeftCell="A58" zoomScale="80" zoomScaleNormal="80" workbookViewId="0">
      <selection activeCell="J35" sqref="J35"/>
    </sheetView>
  </sheetViews>
  <sheetFormatPr defaultRowHeight="12.75"/>
  <cols>
    <col min="1" max="1" width="37" customWidth="1"/>
    <col min="2" max="2" width="27.375" customWidth="1"/>
    <col min="3" max="3" width="14.625" customWidth="1"/>
    <col min="4" max="6" width="5.625" customWidth="1"/>
    <col min="7" max="14" width="12.25" customWidth="1"/>
  </cols>
  <sheetData>
    <row r="1" spans="1:20" ht="15">
      <c r="A1" s="466" t="str">
        <f>CompName</f>
        <v>A Sample GDN</v>
      </c>
      <c r="B1" s="485"/>
      <c r="C1" s="485"/>
      <c r="D1" s="265"/>
      <c r="E1" s="265"/>
      <c r="F1" s="265"/>
      <c r="G1" s="265"/>
      <c r="H1" s="265"/>
      <c r="I1" s="265"/>
      <c r="J1" s="265"/>
      <c r="K1" s="265"/>
      <c r="L1" s="265"/>
      <c r="M1" s="265"/>
      <c r="N1" s="486"/>
      <c r="O1" s="487"/>
      <c r="P1" s="268"/>
      <c r="Q1" s="268"/>
      <c r="R1" s="268"/>
      <c r="S1" s="268"/>
      <c r="T1" s="468"/>
    </row>
    <row r="2" spans="1:20" ht="15">
      <c r="A2" s="469" t="str">
        <f>RegYr</f>
        <v xml:space="preserve"> 20xx</v>
      </c>
      <c r="B2" s="370"/>
      <c r="C2" s="370"/>
      <c r="D2" s="36"/>
      <c r="E2" s="36"/>
      <c r="F2" s="36"/>
      <c r="G2" s="36"/>
      <c r="H2" s="36"/>
      <c r="I2" s="36"/>
      <c r="J2" s="36"/>
      <c r="K2" s="36"/>
      <c r="L2" s="36"/>
      <c r="M2" s="36"/>
      <c r="N2" s="180"/>
      <c r="O2" s="41"/>
      <c r="P2" s="37"/>
      <c r="Q2" s="37"/>
      <c r="R2" s="37"/>
      <c r="S2" s="37"/>
      <c r="T2" s="305"/>
    </row>
    <row r="3" spans="1:20" ht="15">
      <c r="A3" s="469"/>
      <c r="B3" s="370"/>
      <c r="C3" s="370"/>
      <c r="D3" s="36"/>
      <c r="E3" s="36"/>
      <c r="F3" s="36"/>
      <c r="G3" s="36"/>
      <c r="H3" s="36"/>
      <c r="I3" s="36"/>
      <c r="J3" s="36"/>
      <c r="K3" s="36"/>
      <c r="L3" s="36"/>
      <c r="M3" s="36"/>
      <c r="N3" s="180"/>
      <c r="O3" s="200"/>
      <c r="P3" s="37"/>
      <c r="Q3" s="37"/>
      <c r="R3" s="37"/>
      <c r="S3" s="37"/>
      <c r="T3" s="305"/>
    </row>
    <row r="4" spans="1:20" ht="15">
      <c r="A4" s="471" t="s">
        <v>19</v>
      </c>
      <c r="B4" s="400"/>
      <c r="C4" s="400"/>
      <c r="D4" s="36"/>
      <c r="E4" s="36"/>
      <c r="F4" s="36"/>
      <c r="G4" s="36"/>
      <c r="H4" s="36"/>
      <c r="I4" s="36"/>
      <c r="J4" s="36"/>
      <c r="K4" s="36"/>
      <c r="L4" s="36"/>
      <c r="M4" s="36"/>
      <c r="N4" s="180"/>
      <c r="O4" s="41"/>
      <c r="P4" s="37"/>
      <c r="Q4" s="37"/>
      <c r="R4" s="37"/>
      <c r="S4" s="37"/>
      <c r="T4" s="305"/>
    </row>
    <row r="5" spans="1:20" ht="17.25">
      <c r="A5" s="615" t="s">
        <v>784</v>
      </c>
      <c r="B5" s="616"/>
      <c r="C5" s="616"/>
      <c r="D5" s="41"/>
      <c r="E5" s="41"/>
      <c r="F5" s="41"/>
      <c r="G5" s="41"/>
      <c r="H5" s="41"/>
      <c r="I5" s="41"/>
      <c r="J5" s="41"/>
      <c r="K5" s="41"/>
      <c r="L5" s="41"/>
      <c r="M5" s="41"/>
      <c r="N5" s="41"/>
      <c r="O5" s="200"/>
      <c r="P5" s="37"/>
      <c r="Q5" s="37"/>
      <c r="R5" s="37"/>
      <c r="S5" s="37"/>
      <c r="T5" s="305"/>
    </row>
    <row r="6" spans="1:20" ht="14.25">
      <c r="A6" s="620" t="s">
        <v>694</v>
      </c>
      <c r="B6" s="618"/>
      <c r="C6" s="618"/>
      <c r="D6" s="41"/>
      <c r="E6" s="41"/>
      <c r="F6" s="41"/>
      <c r="G6" s="55"/>
      <c r="H6" s="55"/>
      <c r="I6" s="55"/>
      <c r="J6" s="41"/>
      <c r="K6" s="41"/>
      <c r="L6" s="41"/>
      <c r="M6" s="41"/>
      <c r="N6" s="41"/>
      <c r="O6" s="41"/>
      <c r="P6" s="37"/>
      <c r="Q6" s="37"/>
      <c r="R6" s="37"/>
      <c r="S6" s="37"/>
      <c r="T6" s="305"/>
    </row>
    <row r="7" spans="1:20" ht="14.25">
      <c r="A7" s="472"/>
      <c r="B7" s="200"/>
      <c r="C7" s="435" t="s">
        <v>676</v>
      </c>
      <c r="D7" s="200"/>
      <c r="E7" s="200"/>
      <c r="F7" s="200"/>
      <c r="G7" s="38"/>
      <c r="H7" s="38"/>
      <c r="I7" s="38"/>
      <c r="J7" s="200"/>
      <c r="K7" s="200"/>
      <c r="L7" s="200"/>
      <c r="M7" s="200"/>
      <c r="N7" s="200"/>
      <c r="O7" s="200"/>
      <c r="P7" s="37"/>
      <c r="Q7" s="37"/>
      <c r="R7" s="37"/>
      <c r="S7" s="37"/>
      <c r="T7" s="305"/>
    </row>
    <row r="8" spans="1:20" ht="15" customHeight="1">
      <c r="A8" s="472"/>
      <c r="B8" s="38"/>
      <c r="C8" s="38"/>
      <c r="D8" s="200"/>
      <c r="E8" s="38"/>
      <c r="F8" s="38"/>
      <c r="G8" s="343" t="s">
        <v>66</v>
      </c>
      <c r="H8" s="343" t="s">
        <v>67</v>
      </c>
      <c r="I8" s="343" t="s">
        <v>68</v>
      </c>
      <c r="J8" s="343" t="s">
        <v>69</v>
      </c>
      <c r="K8" s="343" t="s">
        <v>70</v>
      </c>
      <c r="L8" s="343" t="s">
        <v>71</v>
      </c>
      <c r="M8" s="343" t="s">
        <v>72</v>
      </c>
      <c r="N8" s="343" t="s">
        <v>73</v>
      </c>
      <c r="O8" s="200"/>
      <c r="P8" s="37"/>
      <c r="Q8" s="37"/>
      <c r="R8" s="37"/>
      <c r="S8" s="37"/>
      <c r="T8" s="305"/>
    </row>
    <row r="9" spans="1:20" ht="15" customHeight="1">
      <c r="A9" s="472"/>
      <c r="B9" s="38"/>
      <c r="C9" s="38"/>
      <c r="D9" s="200"/>
      <c r="E9" s="38"/>
      <c r="F9" s="38"/>
      <c r="G9" s="452"/>
      <c r="H9" s="452"/>
      <c r="I9" s="452"/>
      <c r="J9" s="452"/>
      <c r="K9" s="418"/>
      <c r="L9" s="418"/>
      <c r="M9" s="418"/>
      <c r="N9" s="418"/>
      <c r="O9" s="41"/>
      <c r="P9" s="37"/>
      <c r="Q9" s="37"/>
      <c r="R9" s="37"/>
      <c r="S9" s="37"/>
      <c r="T9" s="305"/>
    </row>
    <row r="10" spans="1:20" ht="15" customHeight="1">
      <c r="A10" s="472" t="s">
        <v>807</v>
      </c>
      <c r="B10" s="38" t="s">
        <v>1</v>
      </c>
      <c r="C10" s="376" t="s">
        <v>834</v>
      </c>
      <c r="D10" s="200"/>
      <c r="E10" s="38"/>
      <c r="F10" s="200"/>
      <c r="G10" s="347"/>
      <c r="H10" s="347"/>
      <c r="I10" s="356">
        <f t="shared" ref="I10:N10" si="0">I27</f>
        <v>0</v>
      </c>
      <c r="J10" s="356">
        <f t="shared" si="0"/>
        <v>0</v>
      </c>
      <c r="K10" s="356">
        <f t="shared" si="0"/>
        <v>0</v>
      </c>
      <c r="L10" s="356">
        <f t="shared" si="0"/>
        <v>0</v>
      </c>
      <c r="M10" s="356">
        <f t="shared" si="0"/>
        <v>0</v>
      </c>
      <c r="N10" s="356">
        <f t="shared" si="0"/>
        <v>0</v>
      </c>
      <c r="O10" s="200"/>
      <c r="P10" s="37"/>
      <c r="Q10" s="37"/>
      <c r="R10" s="37"/>
      <c r="S10" s="37"/>
      <c r="T10" s="305"/>
    </row>
    <row r="11" spans="1:20" ht="15" customHeight="1">
      <c r="A11" s="472" t="s">
        <v>808</v>
      </c>
      <c r="B11" s="38" t="s">
        <v>685</v>
      </c>
      <c r="C11" s="376" t="s">
        <v>834</v>
      </c>
      <c r="D11" s="200"/>
      <c r="E11" s="38"/>
      <c r="F11" s="200"/>
      <c r="G11" s="347"/>
      <c r="H11" s="347"/>
      <c r="I11" s="356">
        <f t="shared" ref="I11:N11" si="1">I37</f>
        <v>0</v>
      </c>
      <c r="J11" s="356">
        <f t="shared" si="1"/>
        <v>0</v>
      </c>
      <c r="K11" s="356">
        <f t="shared" si="1"/>
        <v>0</v>
      </c>
      <c r="L11" s="356">
        <f t="shared" si="1"/>
        <v>0</v>
      </c>
      <c r="M11" s="356">
        <f t="shared" si="1"/>
        <v>0</v>
      </c>
      <c r="N11" s="356">
        <f t="shared" si="1"/>
        <v>0</v>
      </c>
      <c r="O11" s="41"/>
      <c r="P11" s="37"/>
      <c r="Q11" s="37"/>
      <c r="R11" s="37"/>
      <c r="S11" s="37"/>
      <c r="T11" s="305"/>
    </row>
    <row r="12" spans="1:20" ht="15" customHeight="1">
      <c r="A12" s="472" t="s">
        <v>809</v>
      </c>
      <c r="B12" s="200" t="s">
        <v>785</v>
      </c>
      <c r="C12" s="376" t="s">
        <v>834</v>
      </c>
      <c r="D12" s="200"/>
      <c r="E12" s="38"/>
      <c r="F12" s="200"/>
      <c r="G12" s="347"/>
      <c r="H12" s="347"/>
      <c r="I12" s="356">
        <f t="shared" ref="I12:N12" si="2">I49</f>
        <v>0</v>
      </c>
      <c r="J12" s="356">
        <f t="shared" si="2"/>
        <v>0</v>
      </c>
      <c r="K12" s="356">
        <f t="shared" si="2"/>
        <v>0</v>
      </c>
      <c r="L12" s="356">
        <f t="shared" si="2"/>
        <v>0</v>
      </c>
      <c r="M12" s="356">
        <f t="shared" si="2"/>
        <v>0</v>
      </c>
      <c r="N12" s="356">
        <f t="shared" si="2"/>
        <v>0</v>
      </c>
      <c r="O12" s="200"/>
      <c r="P12" s="37"/>
      <c r="Q12" s="37"/>
      <c r="R12" s="37"/>
      <c r="S12" s="37"/>
      <c r="T12" s="305"/>
    </row>
    <row r="13" spans="1:20" ht="30">
      <c r="A13" s="477" t="s">
        <v>810</v>
      </c>
      <c r="B13" s="200" t="s">
        <v>786</v>
      </c>
      <c r="C13" s="376" t="s">
        <v>834</v>
      </c>
      <c r="D13" s="200"/>
      <c r="E13" s="38"/>
      <c r="F13" s="200"/>
      <c r="G13" s="347"/>
      <c r="H13" s="356">
        <f t="shared" ref="H13:N13" si="3">H67</f>
        <v>0</v>
      </c>
      <c r="I13" s="356">
        <f t="shared" si="3"/>
        <v>0</v>
      </c>
      <c r="J13" s="356">
        <f t="shared" si="3"/>
        <v>0</v>
      </c>
      <c r="K13" s="356">
        <f t="shared" si="3"/>
        <v>0</v>
      </c>
      <c r="L13" s="356">
        <f t="shared" si="3"/>
        <v>0</v>
      </c>
      <c r="M13" s="356">
        <f t="shared" si="3"/>
        <v>0</v>
      </c>
      <c r="N13" s="356">
        <f t="shared" si="3"/>
        <v>0</v>
      </c>
      <c r="O13" s="41"/>
      <c r="P13" s="37"/>
      <c r="Q13" s="37"/>
      <c r="R13" s="37"/>
      <c r="S13" s="37"/>
      <c r="T13" s="305"/>
    </row>
    <row r="14" spans="1:20" ht="84" customHeight="1">
      <c r="A14" s="477" t="s">
        <v>811</v>
      </c>
      <c r="B14" s="200" t="s">
        <v>787</v>
      </c>
      <c r="C14" s="376" t="s">
        <v>834</v>
      </c>
      <c r="D14" s="200"/>
      <c r="E14" s="38"/>
      <c r="F14" s="200"/>
      <c r="G14" s="419">
        <f>input!G53</f>
        <v>0</v>
      </c>
      <c r="H14" s="419">
        <f>input!H53</f>
        <v>0</v>
      </c>
      <c r="I14" s="419">
        <f>input!I53</f>
        <v>0</v>
      </c>
      <c r="J14" s="419">
        <f>input!J53</f>
        <v>0</v>
      </c>
      <c r="K14" s="419">
        <f>input!K53</f>
        <v>0</v>
      </c>
      <c r="L14" s="419">
        <f>input!L53</f>
        <v>0</v>
      </c>
      <c r="M14" s="419">
        <f>input!M53</f>
        <v>0</v>
      </c>
      <c r="N14" s="419">
        <f>input!N53</f>
        <v>0</v>
      </c>
      <c r="O14" s="200"/>
      <c r="P14" s="37"/>
      <c r="Q14" s="37"/>
      <c r="R14" s="37"/>
      <c r="S14" s="37"/>
      <c r="T14" s="305"/>
    </row>
    <row r="15" spans="1:20" ht="61.5" customHeight="1">
      <c r="A15" s="477" t="s">
        <v>812</v>
      </c>
      <c r="B15" s="200" t="s">
        <v>788</v>
      </c>
      <c r="C15" s="376" t="s">
        <v>834</v>
      </c>
      <c r="D15" s="200"/>
      <c r="E15" s="38"/>
      <c r="F15" s="200"/>
      <c r="G15" s="408">
        <f>input!G54</f>
        <v>0</v>
      </c>
      <c r="H15" s="408">
        <f>input!H54</f>
        <v>0</v>
      </c>
      <c r="I15" s="408">
        <f>input!I54</f>
        <v>0</v>
      </c>
      <c r="J15" s="408">
        <f>input!J54</f>
        <v>0</v>
      </c>
      <c r="K15" s="408">
        <f>input!K54</f>
        <v>0</v>
      </c>
      <c r="L15" s="408">
        <f>input!L54</f>
        <v>0</v>
      </c>
      <c r="M15" s="408">
        <f>input!M54</f>
        <v>0</v>
      </c>
      <c r="N15" s="408">
        <f>input!N54</f>
        <v>0</v>
      </c>
      <c r="O15" s="200"/>
      <c r="P15" s="37"/>
      <c r="Q15" s="37"/>
      <c r="R15" s="37"/>
      <c r="S15" s="37"/>
      <c r="T15" s="305"/>
    </row>
    <row r="16" spans="1:20" ht="14.25">
      <c r="A16" s="89" t="s">
        <v>693</v>
      </c>
      <c r="B16" s="38" t="s">
        <v>638</v>
      </c>
      <c r="C16" s="376" t="s">
        <v>834</v>
      </c>
      <c r="D16" s="200"/>
      <c r="E16" s="38"/>
      <c r="F16" s="200"/>
      <c r="G16" s="407">
        <f t="shared" ref="G16:N16" si="4">SUM(G10:G15)</f>
        <v>0</v>
      </c>
      <c r="H16" s="407">
        <f t="shared" si="4"/>
        <v>0</v>
      </c>
      <c r="I16" s="407">
        <f t="shared" si="4"/>
        <v>0</v>
      </c>
      <c r="J16" s="407">
        <f t="shared" si="4"/>
        <v>0</v>
      </c>
      <c r="K16" s="407">
        <f t="shared" si="4"/>
        <v>0</v>
      </c>
      <c r="L16" s="407">
        <f t="shared" si="4"/>
        <v>0</v>
      </c>
      <c r="M16" s="407">
        <f t="shared" si="4"/>
        <v>0</v>
      </c>
      <c r="N16" s="407">
        <f t="shared" si="4"/>
        <v>0</v>
      </c>
      <c r="O16" s="41"/>
      <c r="P16" s="37"/>
      <c r="Q16" s="37"/>
      <c r="R16" s="37"/>
      <c r="S16" s="37"/>
      <c r="T16" s="305"/>
    </row>
    <row r="17" spans="1:20" ht="15" customHeight="1">
      <c r="A17" s="89"/>
      <c r="B17" s="38"/>
      <c r="C17" s="38"/>
      <c r="D17" s="38"/>
      <c r="E17" s="200"/>
      <c r="F17" s="200"/>
      <c r="G17" s="418"/>
      <c r="H17" s="418"/>
      <c r="I17" s="418"/>
      <c r="J17" s="418"/>
      <c r="K17" s="418"/>
      <c r="L17" s="418"/>
      <c r="M17" s="418"/>
      <c r="N17" s="418"/>
      <c r="O17" s="200"/>
      <c r="P17" s="37"/>
      <c r="Q17" s="37"/>
      <c r="R17" s="37"/>
      <c r="S17" s="37"/>
      <c r="T17" s="305"/>
    </row>
    <row r="18" spans="1:20" ht="15" customHeight="1">
      <c r="A18" s="89"/>
      <c r="B18" s="38"/>
      <c r="C18" s="38"/>
      <c r="D18" s="38"/>
      <c r="E18" s="200"/>
      <c r="F18" s="200"/>
      <c r="G18" s="418"/>
      <c r="H18" s="418"/>
      <c r="I18" s="418"/>
      <c r="J18" s="418"/>
      <c r="K18" s="418"/>
      <c r="L18" s="418"/>
      <c r="M18" s="418"/>
      <c r="N18" s="418"/>
      <c r="O18" s="41"/>
      <c r="P18" s="37"/>
      <c r="Q18" s="37"/>
      <c r="R18" s="37"/>
      <c r="S18" s="37"/>
      <c r="T18" s="305"/>
    </row>
    <row r="19" spans="1:20" ht="15" customHeight="1">
      <c r="A19" s="488" t="s">
        <v>10</v>
      </c>
      <c r="B19" s="38"/>
      <c r="C19" s="38"/>
      <c r="D19" s="38"/>
      <c r="E19" s="200"/>
      <c r="F19" s="200"/>
      <c r="G19" s="489"/>
      <c r="H19" s="418"/>
      <c r="I19" s="418"/>
      <c r="J19" s="418"/>
      <c r="K19" s="418"/>
      <c r="L19" s="418"/>
      <c r="M19" s="418"/>
      <c r="N19" s="418"/>
      <c r="O19" s="200"/>
      <c r="P19" s="37"/>
      <c r="Q19" s="37"/>
      <c r="R19" s="37"/>
      <c r="S19" s="37"/>
      <c r="T19" s="305"/>
    </row>
    <row r="20" spans="1:20" ht="15" customHeight="1">
      <c r="A20" s="89"/>
      <c r="B20" s="38"/>
      <c r="C20" s="38"/>
      <c r="D20" s="38"/>
      <c r="E20" s="200"/>
      <c r="F20" s="200"/>
      <c r="G20" s="343" t="s">
        <v>66</v>
      </c>
      <c r="H20" s="343" t="s">
        <v>67</v>
      </c>
      <c r="I20" s="343" t="s">
        <v>68</v>
      </c>
      <c r="J20" s="343" t="s">
        <v>69</v>
      </c>
      <c r="K20" s="343" t="s">
        <v>70</v>
      </c>
      <c r="L20" s="343" t="s">
        <v>71</v>
      </c>
      <c r="M20" s="343" t="s">
        <v>72</v>
      </c>
      <c r="N20" s="343" t="s">
        <v>73</v>
      </c>
      <c r="O20" s="41"/>
      <c r="P20" s="37"/>
      <c r="Q20" s="37"/>
      <c r="R20" s="37"/>
      <c r="S20" s="37"/>
      <c r="T20" s="305"/>
    </row>
    <row r="21" spans="1:20" ht="15" customHeight="1">
      <c r="A21" s="490" t="s">
        <v>587</v>
      </c>
      <c r="B21" s="38" t="s">
        <v>692</v>
      </c>
      <c r="C21" s="376" t="s">
        <v>834</v>
      </c>
      <c r="D21" s="38"/>
      <c r="E21" s="200"/>
      <c r="F21" s="200"/>
      <c r="G21" s="347"/>
      <c r="H21" s="347"/>
      <c r="I21" s="419">
        <f>input!G48</f>
        <v>0</v>
      </c>
      <c r="J21" s="419">
        <f>input!H48</f>
        <v>0</v>
      </c>
      <c r="K21" s="419">
        <f>input!I48</f>
        <v>0</v>
      </c>
      <c r="L21" s="419">
        <f>input!J48</f>
        <v>0</v>
      </c>
      <c r="M21" s="419">
        <f>input!K48</f>
        <v>0</v>
      </c>
      <c r="N21" s="419">
        <f>input!L48</f>
        <v>0</v>
      </c>
      <c r="O21" s="200"/>
      <c r="P21" s="37"/>
      <c r="Q21" s="37"/>
      <c r="R21" s="37"/>
      <c r="S21" s="37"/>
      <c r="T21" s="305"/>
    </row>
    <row r="22" spans="1:20" ht="15" customHeight="1">
      <c r="A22" s="477" t="s">
        <v>723</v>
      </c>
      <c r="B22" s="38" t="s">
        <v>538</v>
      </c>
      <c r="C22" s="38" t="s">
        <v>21</v>
      </c>
      <c r="D22" s="38"/>
      <c r="E22" s="200"/>
      <c r="F22" s="200"/>
      <c r="G22" s="347"/>
      <c r="H22" s="347"/>
      <c r="I22" s="356">
        <f>BR!G21</f>
        <v>1.0245901639344261</v>
      </c>
      <c r="J22" s="356">
        <f>BR!H21</f>
        <v>0</v>
      </c>
      <c r="K22" s="356">
        <f>BR!I21</f>
        <v>0</v>
      </c>
      <c r="L22" s="356">
        <f>BR!J21</f>
        <v>0</v>
      </c>
      <c r="M22" s="356">
        <f>BR!K21</f>
        <v>0</v>
      </c>
      <c r="N22" s="356">
        <f>BR!L21</f>
        <v>0</v>
      </c>
      <c r="O22" s="200"/>
      <c r="P22" s="37"/>
      <c r="Q22" s="37"/>
      <c r="R22" s="37"/>
      <c r="S22" s="37"/>
      <c r="T22" s="305"/>
    </row>
    <row r="23" spans="1:20" ht="28.5">
      <c r="A23" s="89" t="s">
        <v>9</v>
      </c>
      <c r="B23" s="38" t="s">
        <v>691</v>
      </c>
      <c r="C23" s="444" t="s">
        <v>726</v>
      </c>
      <c r="D23" s="38"/>
      <c r="E23" s="200"/>
      <c r="F23" s="200"/>
      <c r="G23" s="347"/>
      <c r="H23" s="347"/>
      <c r="I23" s="420">
        <f>'Licence condition values'!G15</f>
        <v>0</v>
      </c>
      <c r="J23" s="420">
        <f>'Licence condition values'!H15</f>
        <v>0</v>
      </c>
      <c r="K23" s="420">
        <f>'Licence condition values'!I15</f>
        <v>0</v>
      </c>
      <c r="L23" s="420">
        <f>'Licence condition values'!J15</f>
        <v>0</v>
      </c>
      <c r="M23" s="420">
        <f>'Licence condition values'!K15</f>
        <v>0</v>
      </c>
      <c r="N23" s="420">
        <f>'Licence condition values'!L15</f>
        <v>0</v>
      </c>
      <c r="O23" s="41"/>
      <c r="P23" s="37"/>
      <c r="Q23" s="37"/>
      <c r="R23" s="37"/>
      <c r="S23" s="37"/>
      <c r="T23" s="305"/>
    </row>
    <row r="24" spans="1:20" ht="15" customHeight="1">
      <c r="A24" s="89" t="s">
        <v>25</v>
      </c>
      <c r="B24" s="38" t="s">
        <v>339</v>
      </c>
      <c r="C24" s="38" t="s">
        <v>21</v>
      </c>
      <c r="D24" s="38"/>
      <c r="E24" s="200"/>
      <c r="F24" s="200"/>
      <c r="G24" s="347"/>
      <c r="H24" s="347"/>
      <c r="I24" s="356">
        <f>BR!G42</f>
        <v>1.04243</v>
      </c>
      <c r="J24" s="356">
        <f>BR!H42</f>
        <v>1.04243</v>
      </c>
      <c r="K24" s="356">
        <f>BR!I42</f>
        <v>1.04243</v>
      </c>
      <c r="L24" s="356">
        <f>BR!J42</f>
        <v>1.04243</v>
      </c>
      <c r="M24" s="356">
        <f>BR!K42</f>
        <v>1.04243</v>
      </c>
      <c r="N24" s="356">
        <f>BR!L42</f>
        <v>1.04243</v>
      </c>
      <c r="O24" s="200"/>
      <c r="P24" s="37"/>
      <c r="Q24" s="37"/>
      <c r="R24" s="37"/>
      <c r="S24" s="37"/>
      <c r="T24" s="305"/>
    </row>
    <row r="25" spans="1:20" ht="15" customHeight="1">
      <c r="A25" s="89" t="s">
        <v>25</v>
      </c>
      <c r="B25" s="200" t="s">
        <v>751</v>
      </c>
      <c r="C25" s="38" t="s">
        <v>21</v>
      </c>
      <c r="D25" s="38"/>
      <c r="E25" s="200"/>
      <c r="F25" s="200"/>
      <c r="G25" s="347"/>
      <c r="H25" s="347"/>
      <c r="I25" s="356">
        <f>BR!H42</f>
        <v>1.04243</v>
      </c>
      <c r="J25" s="356">
        <f>BR!I42</f>
        <v>1.04243</v>
      </c>
      <c r="K25" s="356">
        <f>BR!J42</f>
        <v>1.04243</v>
      </c>
      <c r="L25" s="356">
        <f>BR!K42</f>
        <v>1.04243</v>
      </c>
      <c r="M25" s="356">
        <f>BR!L42</f>
        <v>1.04243</v>
      </c>
      <c r="N25" s="356">
        <f>BR!M42</f>
        <v>1.04243</v>
      </c>
      <c r="O25" s="41"/>
      <c r="P25" s="37"/>
      <c r="Q25" s="37"/>
      <c r="R25" s="37"/>
      <c r="S25" s="37"/>
      <c r="T25" s="305"/>
    </row>
    <row r="26" spans="1:20" ht="15" customHeight="1">
      <c r="A26" s="89" t="s">
        <v>669</v>
      </c>
      <c r="B26" s="38" t="s">
        <v>6</v>
      </c>
      <c r="C26" s="38" t="s">
        <v>21</v>
      </c>
      <c r="D26" s="38"/>
      <c r="E26" s="200"/>
      <c r="F26" s="200"/>
      <c r="G26" s="347"/>
      <c r="H26" s="347"/>
      <c r="I26" s="356">
        <f>BR!I23</f>
        <v>1.0245901639344261</v>
      </c>
      <c r="J26" s="356">
        <f>BR!J23</f>
        <v>0</v>
      </c>
      <c r="K26" s="356">
        <f>BR!K23</f>
        <v>0</v>
      </c>
      <c r="L26" s="356">
        <f>BR!L23</f>
        <v>0</v>
      </c>
      <c r="M26" s="356">
        <f>BR!M23</f>
        <v>0</v>
      </c>
      <c r="N26" s="356">
        <f>BR!N23</f>
        <v>0</v>
      </c>
      <c r="O26" s="200"/>
      <c r="P26" s="37"/>
      <c r="Q26" s="37"/>
      <c r="R26" s="37"/>
      <c r="S26" s="37"/>
      <c r="T26" s="305"/>
    </row>
    <row r="27" spans="1:20" ht="15" customHeight="1">
      <c r="A27" s="89" t="s">
        <v>690</v>
      </c>
      <c r="B27" s="38" t="s">
        <v>1</v>
      </c>
      <c r="C27" s="376" t="s">
        <v>834</v>
      </c>
      <c r="D27" s="38"/>
      <c r="E27" s="200"/>
      <c r="F27" s="200"/>
      <c r="G27" s="347"/>
      <c r="H27" s="347"/>
      <c r="I27" s="407">
        <f t="shared" ref="I27:N27" si="5">IFERROR(((I21/I22)-I23)*I24*I25*I26,0)</f>
        <v>0</v>
      </c>
      <c r="J27" s="407">
        <f t="shared" si="5"/>
        <v>0</v>
      </c>
      <c r="K27" s="407">
        <f t="shared" si="5"/>
        <v>0</v>
      </c>
      <c r="L27" s="407">
        <f t="shared" si="5"/>
        <v>0</v>
      </c>
      <c r="M27" s="407">
        <f t="shared" si="5"/>
        <v>0</v>
      </c>
      <c r="N27" s="407">
        <f t="shared" si="5"/>
        <v>0</v>
      </c>
      <c r="O27" s="41"/>
      <c r="P27" s="37"/>
      <c r="Q27" s="37"/>
      <c r="R27" s="37"/>
      <c r="S27" s="37"/>
      <c r="T27" s="305"/>
    </row>
    <row r="28" spans="1:20" ht="15" customHeight="1">
      <c r="A28" s="89"/>
      <c r="B28" s="38"/>
      <c r="C28" s="38"/>
      <c r="D28" s="38"/>
      <c r="E28" s="200"/>
      <c r="F28" s="483"/>
      <c r="G28" s="482"/>
      <c r="H28" s="482"/>
      <c r="I28" s="482"/>
      <c r="J28" s="482"/>
      <c r="K28" s="482"/>
      <c r="L28" s="482"/>
      <c r="M28" s="482"/>
      <c r="N28" s="418"/>
      <c r="O28" s="200"/>
      <c r="P28" s="37"/>
      <c r="Q28" s="37"/>
      <c r="R28" s="37"/>
      <c r="S28" s="37"/>
      <c r="T28" s="305"/>
    </row>
    <row r="29" spans="1:20" ht="15" customHeight="1">
      <c r="A29" s="488" t="s">
        <v>7</v>
      </c>
      <c r="B29" s="38"/>
      <c r="C29" s="38"/>
      <c r="D29" s="38"/>
      <c r="E29" s="200"/>
      <c r="F29" s="200"/>
      <c r="G29" s="489"/>
      <c r="H29" s="418"/>
      <c r="I29" s="418"/>
      <c r="J29" s="418"/>
      <c r="K29" s="418"/>
      <c r="L29" s="418"/>
      <c r="M29" s="418"/>
      <c r="N29" s="418"/>
      <c r="O29" s="200"/>
      <c r="P29" s="37"/>
      <c r="Q29" s="37"/>
      <c r="R29" s="37"/>
      <c r="S29" s="37"/>
      <c r="T29" s="305"/>
    </row>
    <row r="30" spans="1:20" ht="15" customHeight="1">
      <c r="A30" s="89"/>
      <c r="B30" s="38"/>
      <c r="C30" s="38"/>
      <c r="D30" s="38"/>
      <c r="E30" s="200"/>
      <c r="F30" s="200"/>
      <c r="G30" s="418"/>
      <c r="H30" s="418"/>
      <c r="I30" s="418"/>
      <c r="J30" s="418"/>
      <c r="K30" s="418"/>
      <c r="L30" s="418"/>
      <c r="M30" s="418"/>
      <c r="N30" s="418"/>
      <c r="O30" s="41"/>
      <c r="P30" s="37"/>
      <c r="Q30" s="37"/>
      <c r="R30" s="37"/>
      <c r="S30" s="37"/>
      <c r="T30" s="305"/>
    </row>
    <row r="31" spans="1:20" ht="15" customHeight="1">
      <c r="A31" s="89" t="s">
        <v>586</v>
      </c>
      <c r="B31" s="38" t="s">
        <v>689</v>
      </c>
      <c r="C31" s="376" t="s">
        <v>834</v>
      </c>
      <c r="D31" s="38"/>
      <c r="E31" s="200"/>
      <c r="F31" s="200"/>
      <c r="G31" s="347"/>
      <c r="H31" s="347"/>
      <c r="I31" s="419">
        <f>input!G50</f>
        <v>0</v>
      </c>
      <c r="J31" s="419">
        <f>input!H50</f>
        <v>0</v>
      </c>
      <c r="K31" s="419">
        <f>input!I50</f>
        <v>0</v>
      </c>
      <c r="L31" s="419">
        <f>input!J50</f>
        <v>0</v>
      </c>
      <c r="M31" s="419">
        <f>input!K50</f>
        <v>0</v>
      </c>
      <c r="N31" s="419">
        <f>input!L50</f>
        <v>0</v>
      </c>
      <c r="O31" s="200"/>
      <c r="P31" s="37"/>
      <c r="Q31" s="37"/>
      <c r="R31" s="37"/>
      <c r="S31" s="37"/>
      <c r="T31" s="305"/>
    </row>
    <row r="32" spans="1:20" ht="15" customHeight="1">
      <c r="A32" s="477" t="s">
        <v>723</v>
      </c>
      <c r="B32" s="38" t="s">
        <v>538</v>
      </c>
      <c r="C32" s="38" t="s">
        <v>21</v>
      </c>
      <c r="D32" s="38"/>
      <c r="E32" s="200"/>
      <c r="F32" s="200"/>
      <c r="G32" s="347"/>
      <c r="H32" s="347"/>
      <c r="I32" s="356">
        <f>BR!G21</f>
        <v>1.0245901639344261</v>
      </c>
      <c r="J32" s="356">
        <f>BR!H21</f>
        <v>0</v>
      </c>
      <c r="K32" s="356">
        <f>BR!I21</f>
        <v>0</v>
      </c>
      <c r="L32" s="356">
        <f>BR!J21</f>
        <v>0</v>
      </c>
      <c r="M32" s="356">
        <f>BR!K21</f>
        <v>0</v>
      </c>
      <c r="N32" s="356">
        <f>BR!L21</f>
        <v>0</v>
      </c>
      <c r="O32" s="41"/>
      <c r="P32" s="37"/>
      <c r="Q32" s="37"/>
      <c r="R32" s="37"/>
      <c r="S32" s="37"/>
      <c r="T32" s="305"/>
    </row>
    <row r="33" spans="1:20" ht="28.5">
      <c r="A33" s="89" t="s">
        <v>688</v>
      </c>
      <c r="B33" s="38" t="s">
        <v>687</v>
      </c>
      <c r="C33" s="444" t="s">
        <v>726</v>
      </c>
      <c r="D33" s="38"/>
      <c r="E33" s="200"/>
      <c r="F33" s="200"/>
      <c r="G33" s="347"/>
      <c r="H33" s="347"/>
      <c r="I33" s="420">
        <f>'Licence condition values'!G16</f>
        <v>0</v>
      </c>
      <c r="J33" s="420">
        <f>'Licence condition values'!H16</f>
        <v>0</v>
      </c>
      <c r="K33" s="420">
        <f>'Licence condition values'!I16</f>
        <v>0</v>
      </c>
      <c r="L33" s="420">
        <f>'Licence condition values'!J16</f>
        <v>0</v>
      </c>
      <c r="M33" s="420">
        <f>'Licence condition values'!K16</f>
        <v>0</v>
      </c>
      <c r="N33" s="420">
        <f>'Licence condition values'!L16</f>
        <v>0</v>
      </c>
      <c r="O33" s="200"/>
      <c r="P33" s="37"/>
      <c r="Q33" s="37"/>
      <c r="R33" s="37"/>
      <c r="S33" s="37"/>
      <c r="T33" s="305"/>
    </row>
    <row r="34" spans="1:20" ht="15" customHeight="1">
      <c r="A34" s="89" t="s">
        <v>25</v>
      </c>
      <c r="B34" s="38" t="s">
        <v>339</v>
      </c>
      <c r="C34" s="38" t="s">
        <v>21</v>
      </c>
      <c r="D34" s="38"/>
      <c r="E34" s="200"/>
      <c r="F34" s="200"/>
      <c r="G34" s="347"/>
      <c r="H34" s="347"/>
      <c r="I34" s="356">
        <f>BR!G42</f>
        <v>1.04243</v>
      </c>
      <c r="J34" s="356">
        <f>BR!H42</f>
        <v>1.04243</v>
      </c>
      <c r="K34" s="356">
        <f>BR!I42</f>
        <v>1.04243</v>
      </c>
      <c r="L34" s="356">
        <f>BR!J42</f>
        <v>1.04243</v>
      </c>
      <c r="M34" s="356">
        <f>BR!K42</f>
        <v>1.04243</v>
      </c>
      <c r="N34" s="356">
        <f>BR!L42</f>
        <v>1.04243</v>
      </c>
      <c r="O34" s="41"/>
      <c r="P34" s="37"/>
      <c r="Q34" s="37"/>
      <c r="R34" s="37"/>
      <c r="S34" s="37"/>
      <c r="T34" s="305"/>
    </row>
    <row r="35" spans="1:20" ht="15" customHeight="1">
      <c r="A35" s="89" t="s">
        <v>25</v>
      </c>
      <c r="B35" s="200" t="s">
        <v>751</v>
      </c>
      <c r="C35" s="38" t="s">
        <v>21</v>
      </c>
      <c r="D35" s="38"/>
      <c r="E35" s="200"/>
      <c r="F35" s="200"/>
      <c r="G35" s="347"/>
      <c r="H35" s="347"/>
      <c r="I35" s="356">
        <f>BR!H42</f>
        <v>1.04243</v>
      </c>
      <c r="J35" s="356">
        <f>BR!I42</f>
        <v>1.04243</v>
      </c>
      <c r="K35" s="356">
        <f>BR!J42</f>
        <v>1.04243</v>
      </c>
      <c r="L35" s="356">
        <f>BR!K42</f>
        <v>1.04243</v>
      </c>
      <c r="M35" s="356">
        <f>BR!L42</f>
        <v>1.04243</v>
      </c>
      <c r="N35" s="356">
        <f>BR!M42</f>
        <v>1.04243</v>
      </c>
      <c r="O35" s="200"/>
      <c r="P35" s="37"/>
      <c r="Q35" s="37"/>
      <c r="R35" s="37"/>
      <c r="S35" s="37"/>
      <c r="T35" s="305"/>
    </row>
    <row r="36" spans="1:20" ht="15" customHeight="1">
      <c r="A36" s="89" t="s">
        <v>669</v>
      </c>
      <c r="B36" s="38" t="s">
        <v>6</v>
      </c>
      <c r="C36" s="38" t="s">
        <v>21</v>
      </c>
      <c r="D36" s="38"/>
      <c r="E36" s="200"/>
      <c r="F36" s="200"/>
      <c r="G36" s="347"/>
      <c r="H36" s="347"/>
      <c r="I36" s="356">
        <f>BR!I23</f>
        <v>1.0245901639344261</v>
      </c>
      <c r="J36" s="356">
        <f>BR!J23</f>
        <v>0</v>
      </c>
      <c r="K36" s="356">
        <f>BR!K23</f>
        <v>0</v>
      </c>
      <c r="L36" s="356">
        <f>BR!L23</f>
        <v>0</v>
      </c>
      <c r="M36" s="356">
        <f>BR!M23</f>
        <v>0</v>
      </c>
      <c r="N36" s="356">
        <f>BR!N23</f>
        <v>0</v>
      </c>
      <c r="O36" s="200"/>
      <c r="P36" s="37"/>
      <c r="Q36" s="37"/>
      <c r="R36" s="37"/>
      <c r="S36" s="37"/>
      <c r="T36" s="305"/>
    </row>
    <row r="37" spans="1:20" ht="15" customHeight="1">
      <c r="A37" s="89" t="s">
        <v>686</v>
      </c>
      <c r="B37" s="38" t="s">
        <v>685</v>
      </c>
      <c r="C37" s="376" t="s">
        <v>834</v>
      </c>
      <c r="D37" s="38"/>
      <c r="E37" s="200"/>
      <c r="F37" s="200"/>
      <c r="G37" s="347"/>
      <c r="H37" s="347"/>
      <c r="I37" s="407">
        <f t="shared" ref="I37:N37" si="6">IFERROR(((I31/I32)-I33)*I34*I35*I36,0)</f>
        <v>0</v>
      </c>
      <c r="J37" s="407">
        <f t="shared" si="6"/>
        <v>0</v>
      </c>
      <c r="K37" s="407">
        <f t="shared" si="6"/>
        <v>0</v>
      </c>
      <c r="L37" s="407">
        <f t="shared" si="6"/>
        <v>0</v>
      </c>
      <c r="M37" s="407">
        <f t="shared" si="6"/>
        <v>0</v>
      </c>
      <c r="N37" s="407">
        <f t="shared" si="6"/>
        <v>0</v>
      </c>
      <c r="O37" s="41"/>
      <c r="P37" s="37"/>
      <c r="Q37" s="37"/>
      <c r="R37" s="37"/>
      <c r="S37" s="37"/>
      <c r="T37" s="305"/>
    </row>
    <row r="38" spans="1:20" ht="15" customHeight="1">
      <c r="A38" s="89"/>
      <c r="B38" s="38"/>
      <c r="C38" s="38"/>
      <c r="D38" s="38"/>
      <c r="E38" s="200"/>
      <c r="F38" s="200"/>
      <c r="G38" s="418"/>
      <c r="H38" s="418"/>
      <c r="I38" s="418"/>
      <c r="J38" s="418"/>
      <c r="K38" s="418"/>
      <c r="L38" s="418"/>
      <c r="M38" s="418"/>
      <c r="N38" s="418"/>
      <c r="O38" s="200"/>
      <c r="P38" s="37"/>
      <c r="Q38" s="37"/>
      <c r="R38" s="37"/>
      <c r="S38" s="37"/>
      <c r="T38" s="305"/>
    </row>
    <row r="39" spans="1:20" ht="15" customHeight="1">
      <c r="A39" s="89"/>
      <c r="B39" s="38"/>
      <c r="C39" s="38"/>
      <c r="D39" s="38"/>
      <c r="E39" s="200"/>
      <c r="F39" s="200"/>
      <c r="G39" s="418"/>
      <c r="H39" s="418"/>
      <c r="I39" s="418"/>
      <c r="J39" s="418"/>
      <c r="K39" s="418"/>
      <c r="L39" s="418"/>
      <c r="M39" s="418"/>
      <c r="N39" s="418"/>
      <c r="O39" s="41"/>
      <c r="P39" s="37"/>
      <c r="Q39" s="37"/>
      <c r="R39" s="37"/>
      <c r="S39" s="37"/>
      <c r="T39" s="305"/>
    </row>
    <row r="40" spans="1:20" ht="15" customHeight="1">
      <c r="A40" s="488" t="s">
        <v>188</v>
      </c>
      <c r="B40" s="200"/>
      <c r="C40" s="200"/>
      <c r="D40" s="200"/>
      <c r="E40" s="200"/>
      <c r="F40" s="200"/>
      <c r="G40" s="418"/>
      <c r="H40" s="418"/>
      <c r="I40" s="418"/>
      <c r="J40" s="418"/>
      <c r="K40" s="418"/>
      <c r="L40" s="418"/>
      <c r="M40" s="418"/>
      <c r="N40" s="418"/>
      <c r="O40" s="200"/>
      <c r="P40" s="37"/>
      <c r="Q40" s="37"/>
      <c r="R40" s="37"/>
      <c r="S40" s="37"/>
      <c r="T40" s="305"/>
    </row>
    <row r="41" spans="1:20" ht="15" customHeight="1">
      <c r="A41" s="472"/>
      <c r="B41" s="200"/>
      <c r="C41" s="200"/>
      <c r="D41" s="200"/>
      <c r="E41" s="200"/>
      <c r="F41" s="200"/>
      <c r="G41" s="418"/>
      <c r="H41" s="418"/>
      <c r="I41" s="418"/>
      <c r="J41" s="418"/>
      <c r="K41" s="418"/>
      <c r="L41" s="418"/>
      <c r="M41" s="418"/>
      <c r="N41" s="418"/>
      <c r="O41" s="41"/>
      <c r="P41" s="37"/>
      <c r="Q41" s="37"/>
      <c r="R41" s="37"/>
      <c r="S41" s="37"/>
      <c r="T41" s="305"/>
    </row>
    <row r="42" spans="1:20" ht="15" customHeight="1">
      <c r="A42" s="472"/>
      <c r="B42" s="200"/>
      <c r="C42" s="200"/>
      <c r="D42" s="200"/>
      <c r="E42" s="200"/>
      <c r="F42" s="200"/>
      <c r="G42" s="418"/>
      <c r="H42" s="418"/>
      <c r="I42" s="418"/>
      <c r="J42" s="418"/>
      <c r="K42" s="418"/>
      <c r="L42" s="418"/>
      <c r="M42" s="418"/>
      <c r="N42" s="418"/>
      <c r="O42" s="200"/>
      <c r="P42" s="37"/>
      <c r="Q42" s="37"/>
      <c r="R42" s="37"/>
      <c r="S42" s="37"/>
      <c r="T42" s="305"/>
    </row>
    <row r="43" spans="1:20" ht="15" customHeight="1">
      <c r="A43" s="472" t="s">
        <v>588</v>
      </c>
      <c r="B43" s="200" t="s">
        <v>789</v>
      </c>
      <c r="C43" s="376" t="s">
        <v>834</v>
      </c>
      <c r="D43" s="200"/>
      <c r="E43" s="200"/>
      <c r="F43" s="200"/>
      <c r="G43" s="347"/>
      <c r="H43" s="347"/>
      <c r="I43" s="419">
        <f>input!G52</f>
        <v>0</v>
      </c>
      <c r="J43" s="419">
        <f>input!H52</f>
        <v>0</v>
      </c>
      <c r="K43" s="419">
        <f>input!I52</f>
        <v>0</v>
      </c>
      <c r="L43" s="419">
        <f>input!J52</f>
        <v>0</v>
      </c>
      <c r="M43" s="419">
        <f>input!K52</f>
        <v>0</v>
      </c>
      <c r="N43" s="419">
        <f>input!L52</f>
        <v>0</v>
      </c>
      <c r="O43" s="200"/>
      <c r="P43" s="37"/>
      <c r="Q43" s="37"/>
      <c r="R43" s="37"/>
      <c r="S43" s="37"/>
      <c r="T43" s="305"/>
    </row>
    <row r="44" spans="1:20" ht="15" customHeight="1">
      <c r="A44" s="477" t="s">
        <v>723</v>
      </c>
      <c r="B44" s="38" t="s">
        <v>538</v>
      </c>
      <c r="C44" s="38" t="s">
        <v>21</v>
      </c>
      <c r="D44" s="200"/>
      <c r="E44" s="200"/>
      <c r="F44" s="200"/>
      <c r="G44" s="347"/>
      <c r="H44" s="347"/>
      <c r="I44" s="356">
        <f>BR!G21</f>
        <v>1.0245901639344261</v>
      </c>
      <c r="J44" s="356">
        <f>BR!H21</f>
        <v>0</v>
      </c>
      <c r="K44" s="356">
        <f>BR!I21</f>
        <v>0</v>
      </c>
      <c r="L44" s="356">
        <f>BR!J21</f>
        <v>0</v>
      </c>
      <c r="M44" s="356">
        <f>BR!K21</f>
        <v>0</v>
      </c>
      <c r="N44" s="356">
        <f>BR!L21</f>
        <v>0</v>
      </c>
      <c r="O44" s="41"/>
      <c r="P44" s="37"/>
      <c r="Q44" s="37"/>
      <c r="R44" s="37"/>
      <c r="S44" s="37"/>
      <c r="T44" s="305"/>
    </row>
    <row r="45" spans="1:20" ht="30">
      <c r="A45" s="472" t="s">
        <v>589</v>
      </c>
      <c r="B45" s="200" t="s">
        <v>790</v>
      </c>
      <c r="C45" s="444" t="s">
        <v>726</v>
      </c>
      <c r="D45" s="200"/>
      <c r="E45" s="200"/>
      <c r="F45" s="200"/>
      <c r="G45" s="347"/>
      <c r="H45" s="347"/>
      <c r="I45" s="420">
        <f>'Licence condition values'!G17</f>
        <v>0</v>
      </c>
      <c r="J45" s="420">
        <f>'Licence condition values'!H17</f>
        <v>0</v>
      </c>
      <c r="K45" s="420">
        <f>'Licence condition values'!I17</f>
        <v>0</v>
      </c>
      <c r="L45" s="420">
        <f>'Licence condition values'!J17</f>
        <v>0</v>
      </c>
      <c r="M45" s="420">
        <f>'Licence condition values'!K17</f>
        <v>0</v>
      </c>
      <c r="N45" s="420">
        <f>'Licence condition values'!L17</f>
        <v>0</v>
      </c>
      <c r="O45" s="200"/>
      <c r="P45" s="37"/>
      <c r="Q45" s="37"/>
      <c r="R45" s="37"/>
      <c r="S45" s="37"/>
      <c r="T45" s="305"/>
    </row>
    <row r="46" spans="1:20" ht="15" customHeight="1">
      <c r="A46" s="89" t="s">
        <v>25</v>
      </c>
      <c r="B46" s="38" t="s">
        <v>339</v>
      </c>
      <c r="C46" s="38" t="s">
        <v>21</v>
      </c>
      <c r="D46" s="200"/>
      <c r="E46" s="200"/>
      <c r="F46" s="200"/>
      <c r="G46" s="347"/>
      <c r="H46" s="347"/>
      <c r="I46" s="356">
        <f>BR!G42</f>
        <v>1.04243</v>
      </c>
      <c r="J46" s="356">
        <f>BR!H42</f>
        <v>1.04243</v>
      </c>
      <c r="K46" s="356">
        <f>BR!I42</f>
        <v>1.04243</v>
      </c>
      <c r="L46" s="356">
        <f>BR!J42</f>
        <v>1.04243</v>
      </c>
      <c r="M46" s="356">
        <f>BR!K42</f>
        <v>1.04243</v>
      </c>
      <c r="N46" s="356">
        <f>BR!L42</f>
        <v>1.04243</v>
      </c>
      <c r="O46" s="41"/>
      <c r="P46" s="37"/>
      <c r="Q46" s="37"/>
      <c r="R46" s="37"/>
      <c r="S46" s="37"/>
      <c r="T46" s="305"/>
    </row>
    <row r="47" spans="1:20" ht="15" customHeight="1">
      <c r="A47" s="89" t="s">
        <v>25</v>
      </c>
      <c r="B47" s="38" t="s">
        <v>659</v>
      </c>
      <c r="C47" s="38" t="s">
        <v>21</v>
      </c>
      <c r="D47" s="200"/>
      <c r="E47" s="200"/>
      <c r="F47" s="200"/>
      <c r="G47" s="347"/>
      <c r="H47" s="347"/>
      <c r="I47" s="356">
        <f>BR!H42</f>
        <v>1.04243</v>
      </c>
      <c r="J47" s="356">
        <f>BR!I42</f>
        <v>1.04243</v>
      </c>
      <c r="K47" s="356">
        <f>BR!J42</f>
        <v>1.04243</v>
      </c>
      <c r="L47" s="356">
        <f>BR!K42</f>
        <v>1.04243</v>
      </c>
      <c r="M47" s="356">
        <f>BR!L42</f>
        <v>1.04243</v>
      </c>
      <c r="N47" s="356">
        <f>BR!M42</f>
        <v>1.04243</v>
      </c>
      <c r="O47" s="200"/>
      <c r="P47" s="37"/>
      <c r="Q47" s="37"/>
      <c r="R47" s="37"/>
      <c r="S47" s="37"/>
      <c r="T47" s="305"/>
    </row>
    <row r="48" spans="1:20" ht="15" customHeight="1">
      <c r="A48" s="89" t="s">
        <v>669</v>
      </c>
      <c r="B48" s="38" t="s">
        <v>6</v>
      </c>
      <c r="C48" s="38" t="s">
        <v>21</v>
      </c>
      <c r="D48" s="200"/>
      <c r="E48" s="200"/>
      <c r="F48" s="200"/>
      <c r="G48" s="347"/>
      <c r="H48" s="347"/>
      <c r="I48" s="356">
        <f>BR!I23</f>
        <v>1.0245901639344261</v>
      </c>
      <c r="J48" s="356">
        <f>BR!J23</f>
        <v>0</v>
      </c>
      <c r="K48" s="356">
        <f>BR!K23</f>
        <v>0</v>
      </c>
      <c r="L48" s="356">
        <f>BR!L23</f>
        <v>0</v>
      </c>
      <c r="M48" s="356">
        <f>BR!M23</f>
        <v>0</v>
      </c>
      <c r="N48" s="356">
        <f>BR!N23</f>
        <v>0</v>
      </c>
      <c r="O48" s="41"/>
      <c r="P48" s="37"/>
      <c r="Q48" s="37"/>
      <c r="R48" s="37"/>
      <c r="S48" s="37"/>
      <c r="T48" s="305"/>
    </row>
    <row r="49" spans="1:20" ht="15" customHeight="1">
      <c r="A49" s="472" t="s">
        <v>684</v>
      </c>
      <c r="B49" s="200" t="s">
        <v>813</v>
      </c>
      <c r="C49" s="376" t="s">
        <v>834</v>
      </c>
      <c r="D49" s="200"/>
      <c r="E49" s="200"/>
      <c r="F49" s="200"/>
      <c r="G49" s="347"/>
      <c r="H49" s="347"/>
      <c r="I49" s="407">
        <f t="shared" ref="I49:N49" si="7">IFERROR(((I43/I44)-I45)*I46*I47*I48,0)</f>
        <v>0</v>
      </c>
      <c r="J49" s="407">
        <f t="shared" si="7"/>
        <v>0</v>
      </c>
      <c r="K49" s="407">
        <f t="shared" si="7"/>
        <v>0</v>
      </c>
      <c r="L49" s="407">
        <f t="shared" si="7"/>
        <v>0</v>
      </c>
      <c r="M49" s="407">
        <f t="shared" si="7"/>
        <v>0</v>
      </c>
      <c r="N49" s="407">
        <f t="shared" si="7"/>
        <v>0</v>
      </c>
      <c r="O49" s="200"/>
      <c r="P49" s="37"/>
      <c r="Q49" s="37"/>
      <c r="R49" s="37"/>
      <c r="S49" s="37"/>
      <c r="T49" s="305"/>
    </row>
    <row r="50" spans="1:20" ht="15" customHeight="1">
      <c r="A50" s="472"/>
      <c r="B50" s="200"/>
      <c r="C50" s="200"/>
      <c r="D50" s="200"/>
      <c r="E50" s="200"/>
      <c r="F50" s="200"/>
      <c r="G50" s="418"/>
      <c r="H50" s="418"/>
      <c r="I50" s="418"/>
      <c r="J50" s="418"/>
      <c r="K50" s="418"/>
      <c r="L50" s="418"/>
      <c r="M50" s="418"/>
      <c r="N50" s="418"/>
      <c r="O50" s="200"/>
      <c r="P50" s="37"/>
      <c r="Q50" s="37"/>
      <c r="R50" s="37"/>
      <c r="S50" s="37"/>
      <c r="T50" s="305"/>
    </row>
    <row r="51" spans="1:20" ht="15" customHeight="1">
      <c r="A51" s="472"/>
      <c r="B51" s="200"/>
      <c r="C51" s="200"/>
      <c r="D51" s="200"/>
      <c r="E51" s="200"/>
      <c r="F51" s="200"/>
      <c r="G51" s="418"/>
      <c r="H51" s="418"/>
      <c r="I51" s="418"/>
      <c r="J51" s="418"/>
      <c r="K51" s="418"/>
      <c r="L51" s="418"/>
      <c r="M51" s="418"/>
      <c r="N51" s="418"/>
      <c r="O51" s="41"/>
      <c r="P51" s="37"/>
      <c r="Q51" s="37"/>
      <c r="R51" s="37"/>
      <c r="S51" s="37"/>
      <c r="T51" s="305"/>
    </row>
    <row r="52" spans="1:20" ht="15" customHeight="1">
      <c r="A52" s="472"/>
      <c r="B52" s="200"/>
      <c r="C52" s="200"/>
      <c r="D52" s="200"/>
      <c r="E52" s="200"/>
      <c r="F52" s="200"/>
      <c r="G52" s="418"/>
      <c r="H52" s="418"/>
      <c r="I52" s="418"/>
      <c r="J52" s="418"/>
      <c r="K52" s="418"/>
      <c r="L52" s="418"/>
      <c r="M52" s="418"/>
      <c r="N52" s="418"/>
      <c r="O52" s="200"/>
      <c r="P52" s="37"/>
      <c r="Q52" s="37"/>
      <c r="R52" s="37"/>
      <c r="S52" s="37"/>
      <c r="T52" s="305"/>
    </row>
    <row r="53" spans="1:20" ht="28.5">
      <c r="A53" s="491" t="s">
        <v>683</v>
      </c>
      <c r="B53" s="200"/>
      <c r="C53" s="200"/>
      <c r="D53" s="200"/>
      <c r="E53" s="200"/>
      <c r="F53" s="200"/>
      <c r="G53" s="418"/>
      <c r="H53" s="418"/>
      <c r="I53" s="418"/>
      <c r="J53" s="418"/>
      <c r="K53" s="418"/>
      <c r="L53" s="418"/>
      <c r="M53" s="418"/>
      <c r="N53" s="418"/>
      <c r="O53" s="41"/>
      <c r="P53" s="37"/>
      <c r="Q53" s="37"/>
      <c r="R53" s="37"/>
      <c r="S53" s="37"/>
      <c r="T53" s="305"/>
    </row>
    <row r="54" spans="1:20" ht="15" customHeight="1">
      <c r="A54" s="472"/>
      <c r="B54" s="200"/>
      <c r="C54" s="200"/>
      <c r="D54" s="200"/>
      <c r="E54" s="200"/>
      <c r="F54" s="200"/>
      <c r="G54" s="418"/>
      <c r="H54" s="418"/>
      <c r="I54" s="418"/>
      <c r="J54" s="418"/>
      <c r="K54" s="418"/>
      <c r="L54" s="418"/>
      <c r="M54" s="418"/>
      <c r="N54" s="418"/>
      <c r="O54" s="200"/>
      <c r="P54" s="37"/>
      <c r="Q54" s="37"/>
      <c r="R54" s="37"/>
      <c r="S54" s="37"/>
      <c r="T54" s="305"/>
    </row>
    <row r="55" spans="1:20" ht="15" customHeight="1">
      <c r="A55" s="472"/>
      <c r="B55" s="200"/>
      <c r="C55" s="200"/>
      <c r="D55" s="200"/>
      <c r="E55" s="200"/>
      <c r="F55" s="200"/>
      <c r="G55" s="418"/>
      <c r="H55" s="418"/>
      <c r="I55" s="418"/>
      <c r="J55" s="418"/>
      <c r="K55" s="418"/>
      <c r="L55" s="418"/>
      <c r="M55" s="418"/>
      <c r="N55" s="418"/>
      <c r="O55" s="41"/>
      <c r="P55" s="37"/>
      <c r="Q55" s="37"/>
      <c r="R55" s="37"/>
      <c r="S55" s="37"/>
      <c r="T55" s="305"/>
    </row>
    <row r="56" spans="1:20" ht="15" customHeight="1">
      <c r="A56" s="472"/>
      <c r="B56" s="200"/>
      <c r="C56" s="200"/>
      <c r="D56" s="200"/>
      <c r="E56" s="200"/>
      <c r="F56" s="200"/>
      <c r="G56" s="418"/>
      <c r="H56" s="418"/>
      <c r="I56" s="418"/>
      <c r="J56" s="418"/>
      <c r="K56" s="418"/>
      <c r="L56" s="418"/>
      <c r="M56" s="418"/>
      <c r="N56" s="418"/>
      <c r="O56" s="200"/>
      <c r="P56" s="37"/>
      <c r="Q56" s="37"/>
      <c r="R56" s="37"/>
      <c r="S56" s="37"/>
      <c r="T56" s="305"/>
    </row>
    <row r="57" spans="1:20" ht="15" customHeight="1">
      <c r="A57" s="472"/>
      <c r="B57" s="200"/>
      <c r="C57" s="200"/>
      <c r="D57" s="200"/>
      <c r="E57" s="200"/>
      <c r="F57" s="200"/>
      <c r="G57" s="343" t="s">
        <v>66</v>
      </c>
      <c r="H57" s="343" t="s">
        <v>67</v>
      </c>
      <c r="I57" s="343" t="s">
        <v>68</v>
      </c>
      <c r="J57" s="343" t="s">
        <v>69</v>
      </c>
      <c r="K57" s="343" t="s">
        <v>70</v>
      </c>
      <c r="L57" s="343" t="s">
        <v>71</v>
      </c>
      <c r="M57" s="343" t="s">
        <v>72</v>
      </c>
      <c r="N57" s="343" t="s">
        <v>73</v>
      </c>
      <c r="O57" s="200"/>
      <c r="P57" s="37"/>
      <c r="Q57" s="37"/>
      <c r="R57" s="37"/>
      <c r="S57" s="37"/>
      <c r="T57" s="305"/>
    </row>
    <row r="58" spans="1:20" ht="73.5" customHeight="1">
      <c r="A58" s="477" t="s">
        <v>682</v>
      </c>
      <c r="B58" s="200" t="s">
        <v>791</v>
      </c>
      <c r="C58" s="376" t="s">
        <v>834</v>
      </c>
      <c r="D58" s="200"/>
      <c r="E58" s="200"/>
      <c r="F58" s="200"/>
      <c r="G58" s="347"/>
      <c r="H58" s="419">
        <f>input!F58</f>
        <v>0</v>
      </c>
      <c r="I58" s="419">
        <f>input!G58</f>
        <v>0</v>
      </c>
      <c r="J58" s="419">
        <f>input!H58</f>
        <v>0</v>
      </c>
      <c r="K58" s="419">
        <f>input!I58</f>
        <v>0</v>
      </c>
      <c r="L58" s="419">
        <f>input!J58</f>
        <v>0</v>
      </c>
      <c r="M58" s="419">
        <f>input!K58</f>
        <v>0</v>
      </c>
      <c r="N58" s="419">
        <f>input!L58</f>
        <v>0</v>
      </c>
      <c r="O58" s="41"/>
      <c r="P58" s="37"/>
      <c r="Q58" s="37"/>
      <c r="R58" s="37"/>
      <c r="S58" s="37"/>
      <c r="T58" s="305"/>
    </row>
    <row r="59" spans="1:20" ht="40.5" customHeight="1">
      <c r="A59" s="477" t="s">
        <v>681</v>
      </c>
      <c r="B59" s="200" t="s">
        <v>792</v>
      </c>
      <c r="C59" s="376" t="s">
        <v>834</v>
      </c>
      <c r="D59" s="200"/>
      <c r="E59" s="200"/>
      <c r="F59" s="200"/>
      <c r="G59" s="347"/>
      <c r="H59" s="419">
        <f>input!F59</f>
        <v>0</v>
      </c>
      <c r="I59" s="419">
        <f>input!G59</f>
        <v>0</v>
      </c>
      <c r="J59" s="419">
        <f>input!H59</f>
        <v>0</v>
      </c>
      <c r="K59" s="419">
        <f>input!I59</f>
        <v>0</v>
      </c>
      <c r="L59" s="419">
        <f>input!J59</f>
        <v>0</v>
      </c>
      <c r="M59" s="419">
        <f>input!K59</f>
        <v>0</v>
      </c>
      <c r="N59" s="419">
        <f>input!L59</f>
        <v>0</v>
      </c>
      <c r="O59" s="200"/>
      <c r="P59" s="37"/>
      <c r="Q59" s="37"/>
      <c r="R59" s="37"/>
      <c r="S59" s="37"/>
      <c r="T59" s="305"/>
    </row>
    <row r="60" spans="1:20" ht="30">
      <c r="A60" s="472" t="s">
        <v>168</v>
      </c>
      <c r="B60" s="200" t="s">
        <v>793</v>
      </c>
      <c r="C60" s="444" t="s">
        <v>726</v>
      </c>
      <c r="D60" s="200"/>
      <c r="E60" s="200"/>
      <c r="F60" s="200"/>
      <c r="G60" s="347"/>
      <c r="H60" s="420">
        <f>'Licence condition values'!F12</f>
        <v>0</v>
      </c>
      <c r="I60" s="420">
        <f>'Licence condition values'!G12</f>
        <v>0</v>
      </c>
      <c r="J60" s="420">
        <f>'Licence condition values'!H12</f>
        <v>0</v>
      </c>
      <c r="K60" s="420">
        <f>'Licence condition values'!I12</f>
        <v>0</v>
      </c>
      <c r="L60" s="420">
        <f>'Licence condition values'!J12</f>
        <v>0</v>
      </c>
      <c r="M60" s="420">
        <f>'Licence condition values'!K12</f>
        <v>0</v>
      </c>
      <c r="N60" s="420">
        <f>'Licence condition values'!L12</f>
        <v>0</v>
      </c>
      <c r="O60" s="41"/>
      <c r="P60" s="37"/>
      <c r="Q60" s="37"/>
      <c r="R60" s="37"/>
      <c r="S60" s="37"/>
      <c r="T60" s="305"/>
    </row>
    <row r="61" spans="1:20" ht="15" customHeight="1">
      <c r="A61" s="477" t="s">
        <v>723</v>
      </c>
      <c r="B61" s="200" t="s">
        <v>794</v>
      </c>
      <c r="C61" s="38" t="s">
        <v>21</v>
      </c>
      <c r="D61" s="200"/>
      <c r="E61" s="200"/>
      <c r="F61" s="200"/>
      <c r="G61" s="347"/>
      <c r="H61" s="356">
        <f>BR!F21</f>
        <v>1.0163934426229508</v>
      </c>
      <c r="I61" s="356">
        <f>BR!G21</f>
        <v>1.0245901639344261</v>
      </c>
      <c r="J61" s="356">
        <f>BR!H21</f>
        <v>0</v>
      </c>
      <c r="K61" s="356">
        <f>BR!I21</f>
        <v>0</v>
      </c>
      <c r="L61" s="356">
        <f>BR!J21</f>
        <v>0</v>
      </c>
      <c r="M61" s="356">
        <f>BR!K21</f>
        <v>0</v>
      </c>
      <c r="N61" s="356">
        <f>BR!L21</f>
        <v>0</v>
      </c>
      <c r="O61" s="200"/>
      <c r="P61" s="37"/>
      <c r="Q61" s="37"/>
      <c r="R61" s="37"/>
      <c r="S61" s="37"/>
      <c r="T61" s="305"/>
    </row>
    <row r="62" spans="1:20" ht="15" customHeight="1">
      <c r="A62" s="89" t="s">
        <v>25</v>
      </c>
      <c r="B62" s="200" t="s">
        <v>795</v>
      </c>
      <c r="C62" s="38" t="s">
        <v>21</v>
      </c>
      <c r="D62" s="200"/>
      <c r="E62" s="200"/>
      <c r="F62" s="200"/>
      <c r="G62" s="347"/>
      <c r="H62" s="356">
        <f>BR!F42</f>
        <v>0</v>
      </c>
      <c r="I62" s="356">
        <f>BR!G42</f>
        <v>1.04243</v>
      </c>
      <c r="J62" s="356">
        <f>BR!H42</f>
        <v>1.04243</v>
      </c>
      <c r="K62" s="356">
        <f>BR!I42</f>
        <v>1.04243</v>
      </c>
      <c r="L62" s="356">
        <f>BR!J42</f>
        <v>1.04243</v>
      </c>
      <c r="M62" s="356">
        <f>BR!K42</f>
        <v>1.04243</v>
      </c>
      <c r="N62" s="356">
        <f>BR!L42</f>
        <v>1.04243</v>
      </c>
      <c r="O62" s="41"/>
      <c r="P62" s="37"/>
      <c r="Q62" s="37"/>
      <c r="R62" s="37"/>
      <c r="S62" s="37"/>
      <c r="T62" s="305"/>
    </row>
    <row r="63" spans="1:20" ht="15" customHeight="1">
      <c r="A63" s="89" t="s">
        <v>25</v>
      </c>
      <c r="B63" s="200" t="s">
        <v>751</v>
      </c>
      <c r="C63" s="38" t="s">
        <v>21</v>
      </c>
      <c r="D63" s="200"/>
      <c r="E63" s="200"/>
      <c r="F63" s="200"/>
      <c r="G63" s="347"/>
      <c r="H63" s="356">
        <f>BR!G42</f>
        <v>1.04243</v>
      </c>
      <c r="I63" s="356">
        <f>BR!H42</f>
        <v>1.04243</v>
      </c>
      <c r="J63" s="356">
        <f>BR!I42</f>
        <v>1.04243</v>
      </c>
      <c r="K63" s="356">
        <f>BR!J42</f>
        <v>1.04243</v>
      </c>
      <c r="L63" s="356">
        <f>BR!K42</f>
        <v>1.04243</v>
      </c>
      <c r="M63" s="356">
        <f>BR!L42</f>
        <v>1.04243</v>
      </c>
      <c r="N63" s="356">
        <f>BR!M42</f>
        <v>1.04243</v>
      </c>
      <c r="O63" s="200"/>
      <c r="P63" s="37"/>
      <c r="Q63" s="37"/>
      <c r="R63" s="37"/>
      <c r="S63" s="37"/>
      <c r="T63" s="305"/>
    </row>
    <row r="64" spans="1:20" ht="15" customHeight="1">
      <c r="A64" s="89" t="s">
        <v>669</v>
      </c>
      <c r="B64" s="200" t="s">
        <v>796</v>
      </c>
      <c r="C64" s="38" t="s">
        <v>21</v>
      </c>
      <c r="D64" s="200"/>
      <c r="E64" s="38"/>
      <c r="F64" s="200"/>
      <c r="G64" s="347"/>
      <c r="H64" s="356">
        <f>BR!H23</f>
        <v>1.0163934426229508</v>
      </c>
      <c r="I64" s="356">
        <f>BR!I23</f>
        <v>1.0245901639344261</v>
      </c>
      <c r="J64" s="356">
        <f>BR!J23</f>
        <v>0</v>
      </c>
      <c r="K64" s="356">
        <f>BR!K23</f>
        <v>0</v>
      </c>
      <c r="L64" s="356">
        <f>BR!L23</f>
        <v>0</v>
      </c>
      <c r="M64" s="356">
        <f>BR!M23</f>
        <v>0</v>
      </c>
      <c r="N64" s="356">
        <f>BR!N23</f>
        <v>0</v>
      </c>
      <c r="O64" s="200"/>
      <c r="P64" s="37"/>
      <c r="Q64" s="37"/>
      <c r="R64" s="37"/>
      <c r="S64" s="37"/>
      <c r="T64" s="305"/>
    </row>
    <row r="65" spans="1:20" ht="28.5">
      <c r="A65" s="89" t="s">
        <v>679</v>
      </c>
      <c r="B65" s="484" t="s">
        <v>680</v>
      </c>
      <c r="C65" s="376" t="s">
        <v>834</v>
      </c>
      <c r="D65" s="200"/>
      <c r="E65" s="38"/>
      <c r="F65" s="200"/>
      <c r="G65" s="347"/>
      <c r="H65" s="356">
        <f t="shared" ref="H65:N65" si="8">0.95*(H58+H59)/H61</f>
        <v>0</v>
      </c>
      <c r="I65" s="356">
        <f t="shared" si="8"/>
        <v>0</v>
      </c>
      <c r="J65" s="356" t="e">
        <f t="shared" si="8"/>
        <v>#DIV/0!</v>
      </c>
      <c r="K65" s="356" t="e">
        <f t="shared" si="8"/>
        <v>#DIV/0!</v>
      </c>
      <c r="L65" s="356" t="e">
        <f t="shared" si="8"/>
        <v>#DIV/0!</v>
      </c>
      <c r="M65" s="356" t="e">
        <f t="shared" si="8"/>
        <v>#DIV/0!</v>
      </c>
      <c r="N65" s="356" t="e">
        <f t="shared" si="8"/>
        <v>#DIV/0!</v>
      </c>
      <c r="O65" s="41"/>
      <c r="P65" s="37"/>
      <c r="Q65" s="37"/>
      <c r="R65" s="37"/>
      <c r="S65" s="37"/>
      <c r="T65" s="305"/>
    </row>
    <row r="66" spans="1:20" ht="15" customHeight="1">
      <c r="A66" s="89" t="s">
        <v>679</v>
      </c>
      <c r="B66" s="484" t="s">
        <v>678</v>
      </c>
      <c r="C66" s="444" t="s">
        <v>726</v>
      </c>
      <c r="D66" s="200"/>
      <c r="E66" s="38"/>
      <c r="F66" s="200"/>
      <c r="G66" s="347"/>
      <c r="H66" s="356">
        <f t="shared" ref="H66:N66" si="9">0.015*H60</f>
        <v>0</v>
      </c>
      <c r="I66" s="356">
        <f t="shared" si="9"/>
        <v>0</v>
      </c>
      <c r="J66" s="356">
        <f t="shared" si="9"/>
        <v>0</v>
      </c>
      <c r="K66" s="356">
        <f t="shared" si="9"/>
        <v>0</v>
      </c>
      <c r="L66" s="356">
        <f t="shared" si="9"/>
        <v>0</v>
      </c>
      <c r="M66" s="356">
        <f t="shared" si="9"/>
        <v>0</v>
      </c>
      <c r="N66" s="356">
        <f t="shared" si="9"/>
        <v>0</v>
      </c>
      <c r="O66" s="200"/>
      <c r="P66" s="37"/>
      <c r="Q66" s="37"/>
      <c r="R66" s="37"/>
      <c r="S66" s="37"/>
      <c r="T66" s="305"/>
    </row>
    <row r="67" spans="1:20" ht="40.5" customHeight="1">
      <c r="A67" s="477" t="s">
        <v>810</v>
      </c>
      <c r="B67" s="200" t="s">
        <v>786</v>
      </c>
      <c r="C67" s="376" t="s">
        <v>834</v>
      </c>
      <c r="D67" s="200"/>
      <c r="E67" s="38"/>
      <c r="F67" s="200"/>
      <c r="G67" s="347"/>
      <c r="H67" s="407">
        <f>IFERROR(MAX(H65-H66,0)*(H62*H63*H64),0)</f>
        <v>0</v>
      </c>
      <c r="I67" s="407">
        <f t="shared" ref="I67:N67" si="10">IFERROR(MAX(I65-I66,0)*(I62*I63*I64),0)</f>
        <v>0</v>
      </c>
      <c r="J67" s="407">
        <f t="shared" si="10"/>
        <v>0</v>
      </c>
      <c r="K67" s="407">
        <f t="shared" si="10"/>
        <v>0</v>
      </c>
      <c r="L67" s="407">
        <f t="shared" si="10"/>
        <v>0</v>
      </c>
      <c r="M67" s="407">
        <f t="shared" si="10"/>
        <v>0</v>
      </c>
      <c r="N67" s="407">
        <f t="shared" si="10"/>
        <v>0</v>
      </c>
      <c r="O67" s="41"/>
      <c r="P67" s="37"/>
      <c r="Q67" s="37"/>
      <c r="R67" s="37"/>
      <c r="S67" s="37"/>
      <c r="T67" s="305"/>
    </row>
    <row r="68" spans="1:20" ht="15" customHeight="1">
      <c r="A68" s="472"/>
      <c r="B68" s="200"/>
      <c r="C68" s="200"/>
      <c r="D68" s="200"/>
      <c r="E68" s="200"/>
      <c r="F68" s="200"/>
      <c r="G68" s="200"/>
      <c r="H68" s="200"/>
      <c r="I68" s="200"/>
      <c r="J68" s="200"/>
      <c r="K68" s="200"/>
      <c r="L68" s="200"/>
      <c r="M68" s="200"/>
      <c r="N68" s="200"/>
      <c r="O68" s="200"/>
      <c r="P68" s="37"/>
      <c r="Q68" s="37"/>
      <c r="R68" s="37"/>
      <c r="S68" s="37"/>
      <c r="T68" s="305"/>
    </row>
    <row r="69" spans="1:20" ht="15" customHeight="1">
      <c r="A69" s="582" t="s">
        <v>699</v>
      </c>
      <c r="B69" s="200"/>
      <c r="C69" s="200"/>
      <c r="D69" s="200"/>
      <c r="E69" s="200"/>
      <c r="F69" s="345"/>
      <c r="G69" s="41"/>
      <c r="H69" s="41"/>
      <c r="I69" s="41"/>
      <c r="J69" s="41"/>
      <c r="K69" s="41"/>
      <c r="L69" s="41"/>
      <c r="M69" s="41"/>
      <c r="N69" s="41"/>
      <c r="O69" s="41"/>
      <c r="P69" s="37"/>
      <c r="Q69" s="37"/>
      <c r="R69" s="37"/>
      <c r="S69" s="37"/>
      <c r="T69" s="305"/>
    </row>
    <row r="70" spans="1:20" ht="15" customHeight="1" thickBot="1">
      <c r="A70" s="6"/>
      <c r="B70" s="200"/>
      <c r="C70" s="200"/>
      <c r="D70" s="200"/>
      <c r="E70" s="200"/>
      <c r="F70" s="200"/>
      <c r="G70" s="200"/>
      <c r="H70" s="200"/>
      <c r="I70" s="200"/>
      <c r="J70" s="200"/>
      <c r="K70" s="200"/>
      <c r="L70" s="200"/>
      <c r="M70" s="200"/>
      <c r="N70" s="200"/>
      <c r="O70" s="200"/>
      <c r="P70" s="37"/>
      <c r="Q70" s="37"/>
      <c r="R70" s="37"/>
      <c r="S70" s="37"/>
      <c r="T70" s="305"/>
    </row>
    <row r="71" spans="1:20" ht="15" customHeight="1">
      <c r="A71" s="621" t="s">
        <v>872</v>
      </c>
      <c r="B71" s="622"/>
      <c r="C71" s="623"/>
      <c r="D71" s="200"/>
      <c r="E71" s="200"/>
      <c r="F71" s="200"/>
      <c r="G71" s="200"/>
      <c r="H71" s="200"/>
      <c r="I71" s="200"/>
      <c r="J71" s="200"/>
      <c r="K71" s="200"/>
      <c r="L71" s="200"/>
      <c r="M71" s="200"/>
      <c r="N71" s="200"/>
      <c r="O71" s="200"/>
      <c r="P71" s="37"/>
      <c r="Q71" s="37"/>
      <c r="R71" s="37"/>
      <c r="S71" s="37"/>
      <c r="T71" s="305"/>
    </row>
    <row r="72" spans="1:20" ht="15" customHeight="1">
      <c r="A72" s="624"/>
      <c r="B72" s="625"/>
      <c r="C72" s="626"/>
      <c r="D72" s="200"/>
      <c r="E72" s="200"/>
      <c r="F72" s="200"/>
      <c r="G72" s="41"/>
      <c r="H72" s="41"/>
      <c r="I72" s="41"/>
      <c r="J72" s="41"/>
      <c r="K72" s="41"/>
      <c r="L72" s="41"/>
      <c r="M72" s="41"/>
      <c r="N72" s="41"/>
      <c r="O72" s="41"/>
      <c r="P72" s="37"/>
      <c r="Q72" s="37"/>
      <c r="R72" s="37"/>
      <c r="S72" s="37"/>
      <c r="T72" s="305"/>
    </row>
    <row r="73" spans="1:20" ht="15" customHeight="1">
      <c r="A73" s="624"/>
      <c r="B73" s="625"/>
      <c r="C73" s="626"/>
      <c r="D73" s="37"/>
      <c r="E73" s="37"/>
      <c r="F73" s="37"/>
      <c r="G73" s="200"/>
      <c r="H73" s="200"/>
      <c r="I73" s="200"/>
      <c r="J73" s="200"/>
      <c r="K73" s="200"/>
      <c r="L73" s="200"/>
      <c r="M73" s="200"/>
      <c r="N73" s="200"/>
      <c r="O73" s="200"/>
      <c r="P73" s="37"/>
      <c r="Q73" s="37"/>
      <c r="R73" s="37"/>
      <c r="S73" s="37"/>
      <c r="T73" s="305"/>
    </row>
    <row r="74" spans="1:20" ht="15" customHeight="1">
      <c r="A74" s="624"/>
      <c r="B74" s="625"/>
      <c r="C74" s="626"/>
      <c r="D74" s="37"/>
      <c r="E74" s="37"/>
      <c r="F74" s="37"/>
      <c r="G74" s="41"/>
      <c r="H74" s="41"/>
      <c r="I74" s="41"/>
      <c r="J74" s="41"/>
      <c r="K74" s="41"/>
      <c r="L74" s="41"/>
      <c r="M74" s="41"/>
      <c r="N74" s="41"/>
      <c r="O74" s="41"/>
      <c r="P74" s="37"/>
      <c r="Q74" s="37"/>
      <c r="R74" s="37"/>
      <c r="S74" s="37"/>
      <c r="T74" s="305"/>
    </row>
    <row r="75" spans="1:20" ht="15" customHeight="1">
      <c r="A75" s="624"/>
      <c r="B75" s="625"/>
      <c r="C75" s="626"/>
      <c r="D75" s="37"/>
      <c r="E75" s="37"/>
      <c r="F75" s="37"/>
      <c r="G75" s="200"/>
      <c r="H75" s="200"/>
      <c r="I75" s="200"/>
      <c r="J75" s="200"/>
      <c r="K75" s="200"/>
      <c r="L75" s="200"/>
      <c r="M75" s="200"/>
      <c r="N75" s="200"/>
      <c r="O75" s="200"/>
      <c r="P75" s="37"/>
      <c r="Q75" s="37"/>
      <c r="R75" s="37"/>
      <c r="S75" s="37"/>
      <c r="T75" s="305"/>
    </row>
    <row r="76" spans="1:20" ht="15" customHeight="1">
      <c r="A76" s="624"/>
      <c r="B76" s="625"/>
      <c r="C76" s="626"/>
      <c r="D76" s="37"/>
      <c r="E76" s="37"/>
      <c r="F76" s="37"/>
      <c r="G76" s="41"/>
      <c r="H76" s="41"/>
      <c r="I76" s="41"/>
      <c r="J76" s="41"/>
      <c r="K76" s="41"/>
      <c r="L76" s="41"/>
      <c r="M76" s="41"/>
      <c r="N76" s="41"/>
      <c r="O76" s="41"/>
      <c r="P76" s="37"/>
      <c r="Q76" s="37"/>
      <c r="R76" s="37"/>
      <c r="S76" s="37"/>
      <c r="T76" s="305"/>
    </row>
    <row r="77" spans="1:20" ht="30" customHeight="1" thickBot="1">
      <c r="A77" s="627"/>
      <c r="B77" s="628"/>
      <c r="C77" s="629"/>
      <c r="D77" s="37"/>
      <c r="E77" s="37"/>
      <c r="F77" s="37"/>
      <c r="G77" s="200"/>
      <c r="H77" s="200"/>
      <c r="I77" s="200"/>
      <c r="J77" s="200"/>
      <c r="K77" s="200"/>
      <c r="L77" s="200"/>
      <c r="M77" s="200"/>
      <c r="N77" s="200"/>
      <c r="O77" s="200"/>
      <c r="P77" s="37"/>
      <c r="Q77" s="37"/>
      <c r="R77" s="37"/>
      <c r="S77" s="37"/>
      <c r="T77" s="305"/>
    </row>
    <row r="78" spans="1:20" ht="15" customHeight="1">
      <c r="A78" s="40"/>
      <c r="B78" s="37"/>
      <c r="C78" s="37"/>
      <c r="D78" s="37"/>
      <c r="E78" s="37"/>
      <c r="F78" s="37"/>
      <c r="G78" s="200"/>
      <c r="H78" s="200"/>
      <c r="I78" s="200"/>
      <c r="J78" s="200"/>
      <c r="K78" s="200"/>
      <c r="L78" s="200"/>
      <c r="M78" s="200"/>
      <c r="N78" s="200"/>
      <c r="O78" s="200"/>
      <c r="P78" s="37"/>
      <c r="Q78" s="37"/>
      <c r="R78" s="37"/>
      <c r="S78" s="37"/>
      <c r="T78" s="305"/>
    </row>
    <row r="79" spans="1:20" ht="15" customHeight="1">
      <c r="A79" s="40"/>
      <c r="B79" s="37"/>
      <c r="C79" s="37"/>
      <c r="D79" s="37"/>
      <c r="E79" s="37"/>
      <c r="F79" s="37"/>
      <c r="G79" s="41"/>
      <c r="H79" s="41"/>
      <c r="I79" s="41"/>
      <c r="J79" s="41"/>
      <c r="K79" s="41"/>
      <c r="L79" s="41"/>
      <c r="M79" s="41"/>
      <c r="N79" s="41"/>
      <c r="O79" s="41"/>
      <c r="P79" s="37"/>
      <c r="Q79" s="37"/>
      <c r="R79" s="37"/>
      <c r="S79" s="37"/>
      <c r="T79" s="305"/>
    </row>
    <row r="80" spans="1:20" ht="15" thickBot="1">
      <c r="A80" s="581"/>
      <c r="B80" s="255"/>
      <c r="C80" s="255"/>
      <c r="D80" s="255"/>
      <c r="E80" s="255"/>
      <c r="F80" s="255"/>
      <c r="G80" s="494"/>
      <c r="H80" s="494"/>
      <c r="I80" s="494"/>
      <c r="J80" s="494"/>
      <c r="K80" s="494"/>
      <c r="L80" s="494"/>
      <c r="M80" s="494"/>
      <c r="N80" s="494"/>
      <c r="O80" s="494"/>
      <c r="P80" s="255"/>
      <c r="Q80" s="255"/>
      <c r="R80" s="255"/>
      <c r="S80" s="255"/>
      <c r="T80" s="306"/>
    </row>
    <row r="81" spans="1:6">
      <c r="A81" s="580"/>
      <c r="B81" s="30"/>
      <c r="C81" s="30"/>
      <c r="D81" s="30"/>
      <c r="E81" s="30"/>
      <c r="F81" s="30"/>
    </row>
    <row r="82" spans="1:6">
      <c r="A82" s="580"/>
      <c r="B82" s="30"/>
    </row>
    <row r="83" spans="1:6">
      <c r="A83" s="580"/>
      <c r="B83" s="30"/>
    </row>
    <row r="84" spans="1:6">
      <c r="A84" s="580"/>
      <c r="B84" s="30"/>
    </row>
    <row r="85" spans="1:6">
      <c r="A85" s="580"/>
      <c r="B85" s="30"/>
    </row>
    <row r="86" spans="1:6">
      <c r="A86" s="30"/>
      <c r="B86" s="30"/>
    </row>
  </sheetData>
  <mergeCells count="3">
    <mergeCell ref="A5:C5"/>
    <mergeCell ref="A6:C6"/>
    <mergeCell ref="A71:C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ther" ma:contentTypeID="0x0101001B29A5457858BB40B9775B98A0F7A81700B6FD844EDB26B54183974AAB8871BF4D" ma:contentTypeVersion="22" ma:contentTypeDescription="Any item containing internal Ofgem or external information" ma:contentTypeScope="" ma:versionID="b4213a0b57cca02f2d8bbd504fe67d84">
  <xsd:schema xmlns:xsd="http://www.w3.org/2001/XMLSchema" xmlns:p="http://schemas.microsoft.com/office/2006/metadata/properties" xmlns:ns2="2cd398cc-5242-4f22-a36e-b22b9499e21b" targetNamespace="http://schemas.microsoft.com/office/2006/metadata/properties" ma:root="true" ma:fieldsID="7cd88dc9ae4796da4f79113fdbd8d1a8"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ma:readOnly="fals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Ref_x0020_No_x0020_New" ma:index="15"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ma:readOnly="tru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Overview xmlns="2cd398cc-5242-4f22-a36e-b22b9499e21b" xsi:nil="true"/>
    <Ref_x0020_No_x0020_New xmlns="2cd398cc-5242-4f22-a36e-b22b9499e21b" xsi:nil="true"/>
    <Closing_x0020_Date xmlns="2cd398cc-5242-4f22-a36e-b22b9499e21b" xsi:nil="true"/>
    <_x003a_ xmlns="2cd398cc-5242-4f22-a36e-b22b9499e21b">2013/05/09 RIIO GD1 Draft RIGS </_x003a_>
    <Work_x0020_Area xmlns="2cd398cc-5242-4f22-a36e-b22b9499e21b">Gas Distribution</Work_x0020_Area>
    <Publication_x0020_Date_x003a_ xmlns="2cd398cc-5242-4f22-a36e-b22b9499e21b">2013-05-09T00:00:00+00:00</Publication_x0020_Date_x003a_>
    <_x003a__x003a_ xmlns="2cd398cc-5242-4f22-a36e-b22b9499e21b">- Subsidiary Document</_x003a__x003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B62E6-B997-4E62-BC6D-E7D8B7624B9E}"/>
</file>

<file path=customXml/itemProps2.xml><?xml version="1.0" encoding="utf-8"?>
<ds:datastoreItem xmlns:ds="http://schemas.openxmlformats.org/officeDocument/2006/customXml" ds:itemID="{B310CED8-BAE2-4612-951F-CEEFA734AECB}"/>
</file>

<file path=customXml/itemProps3.xml><?xml version="1.0" encoding="utf-8"?>
<ds:datastoreItem xmlns:ds="http://schemas.openxmlformats.org/officeDocument/2006/customXml" ds:itemID="{C9305048-D070-47AE-B61F-EF270D200E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Sheet2</vt:lpstr>
      <vt:lpstr>CompName</vt:lpstr>
      <vt:lpstr>RegYr</vt:lpstr>
    </vt:vector>
  </TitlesOfParts>
  <Company>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 Gas Distribution Revenue Reporting Template </dc:title>
  <dc:creator>DN</dc:creator>
  <cp:keywords/>
  <cp:lastModifiedBy>Ruth Irvine</cp:lastModifiedBy>
  <cp:lastPrinted>2013-04-03T15:23:21Z</cp:lastPrinted>
  <dcterms:created xsi:type="dcterms:W3CDTF">2012-08-23T07:44:41Z</dcterms:created>
  <dcterms:modified xsi:type="dcterms:W3CDTF">2013-05-08T14:41:34Z</dcterms:modified>
  <cp:contentType>Other</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0x0101001B29A5457858BB40B9775B98A0F7A81700B6FD844EDB26B54183974AAB8871BF4D</vt:lpwstr>
  </property>
  <property fmtid="{D5CDD505-2E9C-101B-9397-08002B2CF9AE}" pid="4" name="Classification">
    <vt:lpwstr>Unclassified</vt:lpwstr>
  </property>
</Properties>
</file>