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Default Extension="bin" ContentType="application/vnd.openxmlformats-officedocument.spreadsheetml.printerSettings"/>
  <Override PartName="/xl/drawings/drawing9.xml" ContentType="application/vnd.openxmlformats-officedocument.drawing+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375" yWindow="-120" windowWidth="15480" windowHeight="11640" firstSheet="10" activeTab="13"/>
  </bookViews>
  <sheets>
    <sheet name="Pension Pack cover" sheetId="11" r:id="rId1"/>
    <sheet name="Version control" sheetId="12" r:id="rId2"/>
    <sheet name="Contents" sheetId="13" r:id="rId3"/>
    <sheet name="Changes Log" sheetId="14" r:id="rId4"/>
    <sheet name="P1.1 PDAM Licensee provided" sheetId="4" r:id="rId5"/>
    <sheet name="P1.2 PDAM Actuary provided data" sheetId="6" r:id="rId6"/>
    <sheet name="P1.3 Pension Primary scheme " sheetId="8" r:id="rId7"/>
    <sheet name="P1.4 Pensions_PPF_Admin" sheetId="20" r:id="rId8"/>
    <sheet name="P2.1 PDAM Licensee provided" sheetId="33" r:id="rId9"/>
    <sheet name="P2.2 PDAM Actuary provided" sheetId="34" r:id="rId10"/>
    <sheet name="P2.4 Pensions_PPF_Admin" sheetId="26" r:id="rId11"/>
    <sheet name="P2.3 Pension Primary scheme" sheetId="36" r:id="rId12"/>
    <sheet name="Para 6.20 adjustments" sheetId="37" r:id="rId13"/>
    <sheet name="Example P1.1 PDAM Licensee " sheetId="28" r:id="rId14"/>
    <sheet name="Example P1.2 PDAM Actuary" sheetId="29"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 hidden="1">'Pension Pack cover'!$C$12:$D$12</definedName>
    <definedName name="_Order1" hidden="1">255</definedName>
    <definedName name="_Order2" hidden="1">0</definedName>
    <definedName name="_Toc199051678" localSheetId="3">'Changes Log'!#REF!</definedName>
    <definedName name="_Toc352922511" localSheetId="12">'Para 6.20 adjustments'!$A$4</definedName>
    <definedName name="compname">'[1]Universal data'!$C$8</definedName>
    <definedName name="constrainsts" localSheetId="3">'[2]4.3 Network Analysis Load'!#REF!</definedName>
    <definedName name="constrainsts" localSheetId="6">'[3]4.3 Network Analysis Load'!#REF!</definedName>
    <definedName name="constrainsts" localSheetId="7">'[3]4.3 Network Analysis Load'!#REF!</definedName>
    <definedName name="constrainsts" localSheetId="11">'[3]4.3 Network Analysis Load'!#REF!</definedName>
    <definedName name="constrainsts" localSheetId="10">'[3]4.3 Network Analysis Load'!#REF!</definedName>
    <definedName name="constrainsts">'[3]4.3 Network Analysis Load'!#REF!</definedName>
    <definedName name="Guidance" localSheetId="1">'Version control'!#REF!</definedName>
    <definedName name="Guidance">'[4]Version control'!$B$33:$C$46</definedName>
    <definedName name="Guidance2" localSheetId="11">'Version control'!#REF!</definedName>
    <definedName name="Guidance2">'Version control'!#REF!</definedName>
    <definedName name="List_1" localSheetId="7">'[5]F5 Financing costs'!$A$454:$A$456</definedName>
    <definedName name="List_1" localSheetId="10">'[5]F5 Financing costs'!$A$454:$A$456</definedName>
    <definedName name="List_1">'[6]F5 Financing costs'!$A$454:$A$456</definedName>
    <definedName name="ManagerialAllocations">'[7]2.12 Cost Mapping'!$AJ$12:$AJ$499</definedName>
    <definedName name="Pal_Workbook_GUID" hidden="1">"LJ9YVKRJVQ1A1KNUG7XIT5A9"</definedName>
    <definedName name="PrimeRecordAllocations">'[7]2.12 Cost Mapping'!$AI$12:$AI$499</definedName>
    <definedName name="_xlnm.Print_Area" localSheetId="2">Contents!$A$1:$D$27</definedName>
    <definedName name="_xlnm.Print_Area" localSheetId="13">'Example P1.1 PDAM Licensee '!$A$1:$K$176</definedName>
    <definedName name="_xlnm.Print_Area" localSheetId="14">'Example P1.2 PDAM Actuary'!$A$1:$O$106</definedName>
    <definedName name="_xlnm.Print_Area" localSheetId="4">'P1.1 PDAM Licensee provided'!$A$1:$K$176</definedName>
    <definedName name="_xlnm.Print_Area" localSheetId="5">'P1.2 PDAM Actuary provided data'!$A$1:$O$106</definedName>
    <definedName name="_xlnm.Print_Area" localSheetId="6">'P1.3 Pension Primary scheme '!$A$1:$G$345</definedName>
    <definedName name="_xlnm.Print_Area" localSheetId="7">'P1.4 Pensions_PPF_Admin'!$A$1:$F$86</definedName>
    <definedName name="_xlnm.Print_Area" localSheetId="8">'P2.1 PDAM Licensee provided'!$A$1:$K$176</definedName>
    <definedName name="_xlnm.Print_Area" localSheetId="9">'P2.2 PDAM Actuary provided'!$A$1:$O$106</definedName>
    <definedName name="_xlnm.Print_Area" localSheetId="11">'P2.3 Pension Primary scheme'!$A$1:$G$345</definedName>
    <definedName name="_xlnm.Print_Area" localSheetId="10">'P2.4 Pensions_PPF_Admin'!$A$1:$F$86</definedName>
    <definedName name="_xlnm.Print_Area" localSheetId="0">'Pension Pack cover'!$A$1:$H$110</definedName>
    <definedName name="_xlnm.Print_Area" localSheetId="1">'Version control'!$A$1:$E$18</definedName>
    <definedName name="_xlnm.Print_Titles" localSheetId="6">'P1.3 Pension Primary scheme '!#REF!</definedName>
    <definedName name="_xlnm.Print_Titles" localSheetId="11">'P2.3 Pension Primary scheme'!#REF!</definedName>
    <definedName name="RepAllow">'[8]3.9a Repex to RAV'!$M$8:$Q$16</definedName>
    <definedName name="Repyear">'[1]Universal data'!$C$21</definedName>
    <definedName name="RepYearM1">'[1]Universal data'!$C$20</definedName>
    <definedName name="RepYearP1">'[1]Universal data'!$C$22</definedName>
    <definedName name="RepYearP5">'[1]Universal data'!$C$26</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ounding">'[1]Universal data'!$C$29</definedName>
    <definedName name="SAPBEXhrIndnt" hidden="1">"Wide"</definedName>
    <definedName name="SAPsysID" hidden="1">"708C5W7SBKP804JT78WJ0JNKI"</definedName>
    <definedName name="SAPwbID" hidden="1">"ARS"</definedName>
    <definedName name="selecteddno">'[9]User Interface'!$Z$45</definedName>
    <definedName name="shortname">'[1]Universal data'!$C$9</definedName>
    <definedName name="Table2.12TotalCost">'[7]2.12 Cost Mapping'!$C$12:$C$499</definedName>
    <definedName name="www" localSheetId="7">#REF!</definedName>
    <definedName name="www" localSheetId="11">#REF!</definedName>
    <definedName name="www" localSheetId="10">#REF!</definedName>
    <definedName name="www">#REF!</definedName>
    <definedName name="Year">'Pension Pack cover'!$B$80:$B$99</definedName>
    <definedName name="Z_755C4068_4334_4554_8214_F2B7A76C4A12_.wvu.PrintArea" localSheetId="6" hidden="1">'P1.3 Pension Primary scheme '!$A$1:$G$336</definedName>
    <definedName name="Z_755C4068_4334_4554_8214_F2B7A76C4A12_.wvu.PrintArea" localSheetId="11" hidden="1">'P2.3 Pension Primary scheme'!$A$1:$G$336</definedName>
    <definedName name="Z_9F87CBFC_E3DF_4B9E_8030_01C84F6B3383_.wvu.PrintArea" localSheetId="6" hidden="1">'P1.3 Pension Primary scheme '!$A$1:$G$336</definedName>
    <definedName name="Z_9F87CBFC_E3DF_4B9E_8030_01C84F6B3383_.wvu.PrintArea" localSheetId="11" hidden="1">'P2.3 Pension Primary scheme'!$A$1:$G$336</definedName>
    <definedName name="Z_DA304C26_A3DA_4A7B_9A64_707BB52AC343_.wvu.PrintArea" localSheetId="6" hidden="1">'P1.3 Pension Primary scheme '!$A$1:$G$336</definedName>
    <definedName name="Z_DA304C26_A3DA_4A7B_9A64_707BB52AC343_.wvu.PrintArea" localSheetId="11" hidden="1">'P2.3 Pension Primary scheme'!$A$1:$G$336</definedName>
  </definedNames>
  <calcPr calcId="125725"/>
</workbook>
</file>

<file path=xl/calcChain.xml><?xml version="1.0" encoding="utf-8"?>
<calcChain xmlns="http://schemas.openxmlformats.org/spreadsheetml/2006/main">
  <c r="I107" i="28"/>
  <c r="F107"/>
  <c r="C107"/>
  <c r="I107" i="33"/>
  <c r="F107"/>
  <c r="C107"/>
  <c r="D107" i="4"/>
  <c r="F107"/>
  <c r="I107"/>
  <c r="C15" i="37"/>
  <c r="C22" s="1"/>
  <c r="A3"/>
  <c r="A3" i="8"/>
  <c r="C20" i="37"/>
  <c r="C19"/>
  <c r="A3" i="33"/>
  <c r="A3" i="4"/>
  <c r="B157" i="33"/>
  <c r="B156"/>
  <c r="B38" i="34"/>
  <c r="B62"/>
  <c r="B62" i="11"/>
  <c r="B62" i="4"/>
  <c r="B62" i="6"/>
  <c r="B156" i="11"/>
  <c r="B156" i="4"/>
  <c r="B157" i="11"/>
  <c r="B157" i="4"/>
  <c r="B109" i="11"/>
  <c r="B109" i="4"/>
  <c r="B137" i="11"/>
  <c r="C46" i="26"/>
  <c r="C46" i="20"/>
  <c r="C21" i="37"/>
  <c r="D24" s="1"/>
  <c r="D23"/>
  <c r="C24"/>
  <c r="B148" i="28"/>
  <c r="B148" i="33"/>
  <c r="B148" i="4"/>
  <c r="C23" i="37"/>
  <c r="E23"/>
  <c r="E316" i="36"/>
  <c r="F316"/>
  <c r="G316" s="1"/>
  <c r="E307"/>
  <c r="E299"/>
  <c r="E291"/>
  <c r="E285"/>
  <c r="E278"/>
  <c r="F278"/>
  <c r="G278" s="1"/>
  <c r="H278" s="1"/>
  <c r="I278" s="1"/>
  <c r="J278" s="1"/>
  <c r="K278" s="1"/>
  <c r="L278" s="1"/>
  <c r="M278" s="1"/>
  <c r="N278" s="1"/>
  <c r="H195"/>
  <c r="H196"/>
  <c r="G195"/>
  <c r="G196"/>
  <c r="F174"/>
  <c r="E174"/>
  <c r="D174"/>
  <c r="F172"/>
  <c r="E172"/>
  <c r="D172"/>
  <c r="F166"/>
  <c r="E166"/>
  <c r="D166"/>
  <c r="D129"/>
  <c r="A120"/>
  <c r="A119"/>
  <c r="A118"/>
  <c r="A117"/>
  <c r="R112"/>
  <c r="Q112"/>
  <c r="P112"/>
  <c r="N112"/>
  <c r="M112"/>
  <c r="L112"/>
  <c r="J112"/>
  <c r="I112"/>
  <c r="H112"/>
  <c r="F112"/>
  <c r="E112"/>
  <c r="D112"/>
  <c r="R111"/>
  <c r="Q111"/>
  <c r="P111"/>
  <c r="N111"/>
  <c r="M111"/>
  <c r="L111"/>
  <c r="J111"/>
  <c r="I111"/>
  <c r="H111"/>
  <c r="F111"/>
  <c r="E111"/>
  <c r="D111"/>
  <c r="R110"/>
  <c r="Q110"/>
  <c r="P110"/>
  <c r="N110"/>
  <c r="M110"/>
  <c r="L110"/>
  <c r="J110"/>
  <c r="I110"/>
  <c r="H110"/>
  <c r="F110"/>
  <c r="E110"/>
  <c r="D110"/>
  <c r="P109"/>
  <c r="P113" s="1"/>
  <c r="Q109" s="1"/>
  <c r="Q113" s="1"/>
  <c r="R109" s="1"/>
  <c r="R113" s="1"/>
  <c r="L109"/>
  <c r="L113" s="1"/>
  <c r="M109" s="1"/>
  <c r="M113" s="1"/>
  <c r="N109" s="1"/>
  <c r="N113" s="1"/>
  <c r="H109"/>
  <c r="H113" s="1"/>
  <c r="I109" s="1"/>
  <c r="I113" s="1"/>
  <c r="J109" s="1"/>
  <c r="J113" s="1"/>
  <c r="D109"/>
  <c r="D113" s="1"/>
  <c r="E109" s="1"/>
  <c r="E113" s="1"/>
  <c r="F109" s="1"/>
  <c r="F113" s="1"/>
  <c r="P106"/>
  <c r="Q101" s="1"/>
  <c r="Q106" s="1"/>
  <c r="R101" s="1"/>
  <c r="R106" s="1"/>
  <c r="L106"/>
  <c r="H106"/>
  <c r="I101" s="1"/>
  <c r="I106" s="1"/>
  <c r="J101" s="1"/>
  <c r="J106" s="1"/>
  <c r="D106"/>
  <c r="D159"/>
  <c r="M101"/>
  <c r="M106"/>
  <c r="N101" s="1"/>
  <c r="N106" s="1"/>
  <c r="E101"/>
  <c r="E106"/>
  <c r="R97"/>
  <c r="Q97"/>
  <c r="P97"/>
  <c r="P98"/>
  <c r="Q93" s="1"/>
  <c r="Q98" s="1"/>
  <c r="R93" s="1"/>
  <c r="R98" s="1"/>
  <c r="N97"/>
  <c r="M97"/>
  <c r="L97"/>
  <c r="L98"/>
  <c r="M93" s="1"/>
  <c r="M98" s="1"/>
  <c r="N93" s="1"/>
  <c r="N98" s="1"/>
  <c r="J97"/>
  <c r="I97"/>
  <c r="H97"/>
  <c r="H98" s="1"/>
  <c r="I93" s="1"/>
  <c r="I98" s="1"/>
  <c r="J93" s="1"/>
  <c r="J98" s="1"/>
  <c r="F97"/>
  <c r="E97"/>
  <c r="D97"/>
  <c r="D98" s="1"/>
  <c r="P90"/>
  <c r="L90"/>
  <c r="H90"/>
  <c r="D90"/>
  <c r="D157"/>
  <c r="R85"/>
  <c r="Q85"/>
  <c r="N85"/>
  <c r="M85"/>
  <c r="J85"/>
  <c r="I85"/>
  <c r="F85"/>
  <c r="E85"/>
  <c r="Q84"/>
  <c r="Q90"/>
  <c r="R84" s="1"/>
  <c r="R90" s="1"/>
  <c r="M84"/>
  <c r="M90"/>
  <c r="N84" s="1"/>
  <c r="N90" s="1"/>
  <c r="I84"/>
  <c r="I90"/>
  <c r="J84" s="1"/>
  <c r="J90" s="1"/>
  <c r="E84"/>
  <c r="E90"/>
  <c r="P81"/>
  <c r="L81"/>
  <c r="H81"/>
  <c r="D81"/>
  <c r="D156" s="1"/>
  <c r="Q73"/>
  <c r="Q81" s="1"/>
  <c r="R73" s="1"/>
  <c r="R81" s="1"/>
  <c r="M73"/>
  <c r="M81" s="1"/>
  <c r="N73" s="1"/>
  <c r="N81" s="1"/>
  <c r="I73"/>
  <c r="I81" s="1"/>
  <c r="J73" s="1"/>
  <c r="J81" s="1"/>
  <c r="E73"/>
  <c r="E81" s="1"/>
  <c r="Q71"/>
  <c r="R71" s="1"/>
  <c r="M71"/>
  <c r="N71" s="1"/>
  <c r="I71"/>
  <c r="J71" s="1"/>
  <c r="E71"/>
  <c r="F71" s="1"/>
  <c r="S63"/>
  <c r="R63"/>
  <c r="Q63"/>
  <c r="P63"/>
  <c r="O63"/>
  <c r="N63"/>
  <c r="M63"/>
  <c r="L63"/>
  <c r="K63"/>
  <c r="J63"/>
  <c r="I63"/>
  <c r="H63"/>
  <c r="G63"/>
  <c r="F63"/>
  <c r="E63"/>
  <c r="D63"/>
  <c r="E43"/>
  <c r="F43" s="1"/>
  <c r="G43" s="1"/>
  <c r="H43" s="1"/>
  <c r="I43" s="1"/>
  <c r="J43" s="1"/>
  <c r="K43" s="1"/>
  <c r="L43" s="1"/>
  <c r="M43" s="1"/>
  <c r="N43" s="1"/>
  <c r="O43" s="1"/>
  <c r="P43" s="1"/>
  <c r="P36"/>
  <c r="O36"/>
  <c r="N36"/>
  <c r="M36"/>
  <c r="L36"/>
  <c r="K36"/>
  <c r="J36"/>
  <c r="I36"/>
  <c r="H36"/>
  <c r="G36"/>
  <c r="F36"/>
  <c r="E36"/>
  <c r="D36"/>
  <c r="E30"/>
  <c r="F30"/>
  <c r="G30" s="1"/>
  <c r="H30" s="1"/>
  <c r="I30" s="1"/>
  <c r="J30" s="1"/>
  <c r="K30" s="1"/>
  <c r="L30" s="1"/>
  <c r="M30" s="1"/>
  <c r="N30" s="1"/>
  <c r="O30" s="1"/>
  <c r="P30" s="1"/>
  <c r="H6"/>
  <c r="I6"/>
  <c r="J6" s="1"/>
  <c r="E6"/>
  <c r="F6" s="1"/>
  <c r="A3"/>
  <c r="A2"/>
  <c r="D6" i="33"/>
  <c r="D4" i="26" s="1"/>
  <c r="D99" i="34"/>
  <c r="C99"/>
  <c r="B99"/>
  <c r="E98"/>
  <c r="E97"/>
  <c r="E96"/>
  <c r="E95"/>
  <c r="E94"/>
  <c r="E93"/>
  <c r="E92"/>
  <c r="E91"/>
  <c r="E90"/>
  <c r="E89"/>
  <c r="E88"/>
  <c r="E87"/>
  <c r="E86"/>
  <c r="E85"/>
  <c r="E99" s="1"/>
  <c r="B85"/>
  <c r="D78"/>
  <c r="D72"/>
  <c r="D105" s="1"/>
  <c r="D43"/>
  <c r="D62" s="1"/>
  <c r="D63" s="1"/>
  <c r="B25"/>
  <c r="B21"/>
  <c r="D20"/>
  <c r="D74" s="1"/>
  <c r="D103" s="1"/>
  <c r="A14"/>
  <c r="D12"/>
  <c r="D25" s="1"/>
  <c r="D38" s="1"/>
  <c r="D39" s="1"/>
  <c r="A8"/>
  <c r="A3"/>
  <c r="A2"/>
  <c r="J153" i="33"/>
  <c r="I153"/>
  <c r="B140"/>
  <c r="I138"/>
  <c r="H138"/>
  <c r="G138"/>
  <c r="F138"/>
  <c r="E138"/>
  <c r="D138"/>
  <c r="C138"/>
  <c r="J137"/>
  <c r="I142"/>
  <c r="J136"/>
  <c r="H141"/>
  <c r="J135"/>
  <c r="I140"/>
  <c r="B135"/>
  <c r="J129"/>
  <c r="B129"/>
  <c r="H123"/>
  <c r="H154"/>
  <c r="G123"/>
  <c r="G154"/>
  <c r="F123"/>
  <c r="F154"/>
  <c r="B122"/>
  <c r="J121"/>
  <c r="J120"/>
  <c r="J119"/>
  <c r="J118"/>
  <c r="J117"/>
  <c r="B116"/>
  <c r="H115"/>
  <c r="G115"/>
  <c r="F115"/>
  <c r="E115"/>
  <c r="D115"/>
  <c r="C115"/>
  <c r="B115"/>
  <c r="B109"/>
  <c r="B107"/>
  <c r="C105"/>
  <c r="D104" s="1"/>
  <c r="B104"/>
  <c r="H102"/>
  <c r="K102" s="1"/>
  <c r="G102"/>
  <c r="J102" s="1"/>
  <c r="F102"/>
  <c r="I102" s="1"/>
  <c r="I105" s="1"/>
  <c r="J104" s="1"/>
  <c r="I101"/>
  <c r="J101" s="1"/>
  <c r="K101" s="1"/>
  <c r="F101"/>
  <c r="G101"/>
  <c r="H101" s="1"/>
  <c r="D101"/>
  <c r="B141" s="1"/>
  <c r="I85"/>
  <c r="J85" s="1"/>
  <c r="F85"/>
  <c r="G85"/>
  <c r="C85"/>
  <c r="J84"/>
  <c r="G84"/>
  <c r="D84"/>
  <c r="J80"/>
  <c r="G80"/>
  <c r="D80"/>
  <c r="D81"/>
  <c r="H77"/>
  <c r="E77"/>
  <c r="I76"/>
  <c r="F76"/>
  <c r="I63"/>
  <c r="J63"/>
  <c r="F63"/>
  <c r="G63"/>
  <c r="C63"/>
  <c r="J62"/>
  <c r="G62"/>
  <c r="D62"/>
  <c r="J58"/>
  <c r="G58"/>
  <c r="D58"/>
  <c r="D59"/>
  <c r="H55"/>
  <c r="E55"/>
  <c r="I54"/>
  <c r="F54"/>
  <c r="I41"/>
  <c r="J41"/>
  <c r="F41"/>
  <c r="G41"/>
  <c r="C41"/>
  <c r="J40"/>
  <c r="G40"/>
  <c r="D40"/>
  <c r="J36"/>
  <c r="G36"/>
  <c r="D36"/>
  <c r="D37"/>
  <c r="H33"/>
  <c r="E33"/>
  <c r="I32"/>
  <c r="F32"/>
  <c r="J29"/>
  <c r="G29"/>
  <c r="D29"/>
  <c r="K28"/>
  <c r="K29" s="1"/>
  <c r="H28"/>
  <c r="H29" s="1"/>
  <c r="E28"/>
  <c r="E29" s="1"/>
  <c r="B28"/>
  <c r="B75" s="1"/>
  <c r="K27"/>
  <c r="H27"/>
  <c r="E27"/>
  <c r="B27"/>
  <c r="B53"/>
  <c r="K26"/>
  <c r="H26"/>
  <c r="E26"/>
  <c r="B26"/>
  <c r="B31" s="1"/>
  <c r="J23"/>
  <c r="G23"/>
  <c r="H16"/>
  <c r="G16"/>
  <c r="F16"/>
  <c r="E16"/>
  <c r="D16"/>
  <c r="C16"/>
  <c r="I15"/>
  <c r="J15" s="1"/>
  <c r="I14"/>
  <c r="I115" s="1"/>
  <c r="J115" s="1"/>
  <c r="H13"/>
  <c r="H153" s="1"/>
  <c r="G13"/>
  <c r="G153" s="1"/>
  <c r="F13"/>
  <c r="F153" s="1"/>
  <c r="E13"/>
  <c r="I100" s="1"/>
  <c r="D13"/>
  <c r="D153" s="1"/>
  <c r="C13"/>
  <c r="C100" s="1"/>
  <c r="B11"/>
  <c r="D6" i="34"/>
  <c r="A2" i="33"/>
  <c r="B99" i="6"/>
  <c r="B85"/>
  <c r="B21"/>
  <c r="A14"/>
  <c r="A8"/>
  <c r="D99" i="29"/>
  <c r="C99"/>
  <c r="E98"/>
  <c r="E97"/>
  <c r="E96"/>
  <c r="E95"/>
  <c r="E94"/>
  <c r="E93"/>
  <c r="E92"/>
  <c r="E91"/>
  <c r="E90"/>
  <c r="E89"/>
  <c r="E88"/>
  <c r="E87"/>
  <c r="E86"/>
  <c r="E85"/>
  <c r="E99"/>
  <c r="D78"/>
  <c r="D72"/>
  <c r="D79" s="1"/>
  <c r="D43"/>
  <c r="D62" s="1"/>
  <c r="D63" s="1"/>
  <c r="B38"/>
  <c r="B25"/>
  <c r="D20"/>
  <c r="D74"/>
  <c r="D103" s="1"/>
  <c r="D12"/>
  <c r="D25" s="1"/>
  <c r="D38" s="1"/>
  <c r="D39" s="1"/>
  <c r="A3"/>
  <c r="J153" i="28"/>
  <c r="I153"/>
  <c r="B140"/>
  <c r="I138"/>
  <c r="H138"/>
  <c r="G138"/>
  <c r="F138"/>
  <c r="E138"/>
  <c r="D138"/>
  <c r="C138"/>
  <c r="J137"/>
  <c r="I142"/>
  <c r="J136"/>
  <c r="H141"/>
  <c r="J135"/>
  <c r="I140"/>
  <c r="B135"/>
  <c r="J129"/>
  <c r="B129"/>
  <c r="H123"/>
  <c r="H154" s="1"/>
  <c r="H156" s="1"/>
  <c r="G123"/>
  <c r="G154"/>
  <c r="G156" s="1"/>
  <c r="F123"/>
  <c r="F154" s="1"/>
  <c r="F156" s="1"/>
  <c r="B122"/>
  <c r="J121"/>
  <c r="J120"/>
  <c r="J119"/>
  <c r="J118"/>
  <c r="J117"/>
  <c r="B116"/>
  <c r="H115"/>
  <c r="G115"/>
  <c r="F115"/>
  <c r="E115"/>
  <c r="D115"/>
  <c r="C115"/>
  <c r="B115"/>
  <c r="B109"/>
  <c r="B107"/>
  <c r="C105"/>
  <c r="D104" s="1"/>
  <c r="B104"/>
  <c r="H102"/>
  <c r="K102"/>
  <c r="G102"/>
  <c r="J102"/>
  <c r="F102"/>
  <c r="I102"/>
  <c r="I105" s="1"/>
  <c r="J104" s="1"/>
  <c r="I101"/>
  <c r="J101" s="1"/>
  <c r="K101" s="1"/>
  <c r="F101"/>
  <c r="G101"/>
  <c r="H101" s="1"/>
  <c r="D101"/>
  <c r="B141" s="1"/>
  <c r="I85"/>
  <c r="J85" s="1"/>
  <c r="G85"/>
  <c r="F85"/>
  <c r="C85"/>
  <c r="J84"/>
  <c r="G84"/>
  <c r="D84"/>
  <c r="J80"/>
  <c r="G80"/>
  <c r="G81"/>
  <c r="H79" s="1"/>
  <c r="H80" s="1"/>
  <c r="D80"/>
  <c r="D81"/>
  <c r="H77"/>
  <c r="E77"/>
  <c r="I76"/>
  <c r="F76"/>
  <c r="I63"/>
  <c r="J63"/>
  <c r="F63"/>
  <c r="G63"/>
  <c r="C63"/>
  <c r="J62"/>
  <c r="G62"/>
  <c r="D62"/>
  <c r="H55"/>
  <c r="E55"/>
  <c r="I54"/>
  <c r="F54"/>
  <c r="I41"/>
  <c r="J41"/>
  <c r="F41"/>
  <c r="G41"/>
  <c r="C41"/>
  <c r="J40"/>
  <c r="G40"/>
  <c r="D40"/>
  <c r="H33"/>
  <c r="E33"/>
  <c r="I32"/>
  <c r="F32"/>
  <c r="B28"/>
  <c r="B75" s="1"/>
  <c r="J27"/>
  <c r="J58" s="1"/>
  <c r="J59" s="1"/>
  <c r="K57" s="1"/>
  <c r="K58" s="1"/>
  <c r="G27"/>
  <c r="G58" s="1"/>
  <c r="G59" s="1"/>
  <c r="H57" s="1"/>
  <c r="H58" s="1"/>
  <c r="D27"/>
  <c r="D58" s="1"/>
  <c r="B27"/>
  <c r="B53" s="1"/>
  <c r="J26"/>
  <c r="J36" s="1"/>
  <c r="J37" s="1"/>
  <c r="K35" s="1"/>
  <c r="K36" s="1"/>
  <c r="G26"/>
  <c r="G36" s="1"/>
  <c r="G37" s="1"/>
  <c r="H35" s="1"/>
  <c r="H36" s="1"/>
  <c r="D26"/>
  <c r="D36" s="1"/>
  <c r="B26"/>
  <c r="B31" s="1"/>
  <c r="J23"/>
  <c r="G23"/>
  <c r="H16"/>
  <c r="G16"/>
  <c r="F16"/>
  <c r="E16"/>
  <c r="D16"/>
  <c r="C16"/>
  <c r="I15"/>
  <c r="J15" s="1"/>
  <c r="I14"/>
  <c r="I115" s="1"/>
  <c r="J115" s="1"/>
  <c r="H13"/>
  <c r="H153" s="1"/>
  <c r="G13"/>
  <c r="G153" s="1"/>
  <c r="F13"/>
  <c r="F153" s="1"/>
  <c r="E13"/>
  <c r="I100" s="1"/>
  <c r="D13"/>
  <c r="D153" s="1"/>
  <c r="C13"/>
  <c r="C100" s="1"/>
  <c r="B11"/>
  <c r="D6"/>
  <c r="D6" i="29"/>
  <c r="F86" i="26"/>
  <c r="E86"/>
  <c r="D86"/>
  <c r="F72"/>
  <c r="E72"/>
  <c r="D72"/>
  <c r="C72"/>
  <c r="F69"/>
  <c r="E69"/>
  <c r="D69"/>
  <c r="C69"/>
  <c r="F58"/>
  <c r="F70" s="1"/>
  <c r="E58"/>
  <c r="E70" s="1"/>
  <c r="D58"/>
  <c r="D70" s="1"/>
  <c r="C58"/>
  <c r="C70" s="1"/>
  <c r="F40"/>
  <c r="F41" s="1"/>
  <c r="E40"/>
  <c r="E41" s="1"/>
  <c r="D40"/>
  <c r="D41" s="1"/>
  <c r="C40"/>
  <c r="C41" s="1"/>
  <c r="K28"/>
  <c r="J28"/>
  <c r="I28"/>
  <c r="H28"/>
  <c r="F28"/>
  <c r="F32" s="1"/>
  <c r="E28"/>
  <c r="E32" s="1"/>
  <c r="D28"/>
  <c r="D32" s="1"/>
  <c r="C28"/>
  <c r="C32" s="1"/>
  <c r="F17"/>
  <c r="F29" s="1"/>
  <c r="E17"/>
  <c r="E29" s="1"/>
  <c r="D17"/>
  <c r="D29" s="1"/>
  <c r="C17"/>
  <c r="C29" s="1"/>
  <c r="D5"/>
  <c r="D46" s="1"/>
  <c r="A3"/>
  <c r="A2"/>
  <c r="H6" i="8"/>
  <c r="I6"/>
  <c r="J6" s="1"/>
  <c r="H195"/>
  <c r="G195"/>
  <c r="D4" i="36"/>
  <c r="E5" i="26"/>
  <c r="D79" i="34"/>
  <c r="E157" i="36"/>
  <c r="F84"/>
  <c r="F90"/>
  <c r="F157" s="1"/>
  <c r="E159"/>
  <c r="F101"/>
  <c r="F106"/>
  <c r="F159" s="1"/>
  <c r="D132"/>
  <c r="D133"/>
  <c r="D135"/>
  <c r="D46" i="33"/>
  <c r="D47"/>
  <c r="E35"/>
  <c r="D68"/>
  <c r="D69"/>
  <c r="E57"/>
  <c r="D90"/>
  <c r="D91"/>
  <c r="E79"/>
  <c r="E36"/>
  <c r="G37"/>
  <c r="H35"/>
  <c r="H36" s="1"/>
  <c r="E58"/>
  <c r="G59"/>
  <c r="H57"/>
  <c r="H58" s="1"/>
  <c r="E80"/>
  <c r="G81"/>
  <c r="H79"/>
  <c r="H80" s="1"/>
  <c r="F100"/>
  <c r="F105"/>
  <c r="G104"/>
  <c r="C114"/>
  <c r="E114"/>
  <c r="G114"/>
  <c r="C128"/>
  <c r="E128"/>
  <c r="G128"/>
  <c r="C134"/>
  <c r="E134"/>
  <c r="G134"/>
  <c r="B136"/>
  <c r="D140"/>
  <c r="F140"/>
  <c r="H140"/>
  <c r="C141"/>
  <c r="J141"/>
  <c r="E141"/>
  <c r="G141"/>
  <c r="I141"/>
  <c r="D142"/>
  <c r="F142"/>
  <c r="H142"/>
  <c r="C153"/>
  <c r="E153"/>
  <c r="D21" i="34"/>
  <c r="I16" i="33"/>
  <c r="J16" s="1"/>
  <c r="J37"/>
  <c r="K35" s="1"/>
  <c r="K36" s="1"/>
  <c r="D41"/>
  <c r="J59"/>
  <c r="K57" s="1"/>
  <c r="K58" s="1"/>
  <c r="D63"/>
  <c r="J81"/>
  <c r="K79" s="1"/>
  <c r="K80" s="1"/>
  <c r="D85"/>
  <c r="E101"/>
  <c r="D114"/>
  <c r="F114"/>
  <c r="H114"/>
  <c r="B123"/>
  <c r="D128"/>
  <c r="F128"/>
  <c r="H128"/>
  <c r="D134"/>
  <c r="F134"/>
  <c r="H134"/>
  <c r="J138"/>
  <c r="I143"/>
  <c r="I148" s="1"/>
  <c r="I155" s="1"/>
  <c r="C140"/>
  <c r="E140"/>
  <c r="E143" s="1"/>
  <c r="E148" s="1"/>
  <c r="E155" s="1"/>
  <c r="E157" s="1"/>
  <c r="G140"/>
  <c r="D141"/>
  <c r="F141"/>
  <c r="C142"/>
  <c r="J142"/>
  <c r="E142"/>
  <c r="G142"/>
  <c r="D90" i="28"/>
  <c r="D91"/>
  <c r="E80"/>
  <c r="E79"/>
  <c r="F100"/>
  <c r="F105"/>
  <c r="G104" s="1"/>
  <c r="C114"/>
  <c r="E114"/>
  <c r="G114"/>
  <c r="C128"/>
  <c r="E128"/>
  <c r="G128"/>
  <c r="C134"/>
  <c r="E134"/>
  <c r="G134"/>
  <c r="B136"/>
  <c r="D140"/>
  <c r="F140"/>
  <c r="H140"/>
  <c r="C141"/>
  <c r="E141"/>
  <c r="G141"/>
  <c r="I141"/>
  <c r="D142"/>
  <c r="F142"/>
  <c r="H142"/>
  <c r="C153"/>
  <c r="E153"/>
  <c r="D105" i="29"/>
  <c r="I16" i="28"/>
  <c r="J16" s="1"/>
  <c r="D29"/>
  <c r="E28" s="1"/>
  <c r="E29" s="1"/>
  <c r="G29"/>
  <c r="H28"/>
  <c r="H29" s="1"/>
  <c r="J29"/>
  <c r="K28" s="1"/>
  <c r="K29" s="1"/>
  <c r="D41"/>
  <c r="D63"/>
  <c r="J81"/>
  <c r="K79"/>
  <c r="K80" s="1"/>
  <c r="D85"/>
  <c r="E101"/>
  <c r="D114"/>
  <c r="F114"/>
  <c r="H114"/>
  <c r="B123"/>
  <c r="D128"/>
  <c r="F128"/>
  <c r="H128"/>
  <c r="D134"/>
  <c r="F134"/>
  <c r="H134"/>
  <c r="J138"/>
  <c r="C140"/>
  <c r="E140"/>
  <c r="G140"/>
  <c r="D141"/>
  <c r="F141"/>
  <c r="C142"/>
  <c r="E142"/>
  <c r="G142"/>
  <c r="D21" i="29"/>
  <c r="M28" i="26"/>
  <c r="O28"/>
  <c r="N28"/>
  <c r="P28"/>
  <c r="D72" i="20"/>
  <c r="E72"/>
  <c r="F72"/>
  <c r="C72"/>
  <c r="K28"/>
  <c r="J28"/>
  <c r="I28"/>
  <c r="H28"/>
  <c r="Q63" i="8"/>
  <c r="R63"/>
  <c r="S63"/>
  <c r="R112"/>
  <c r="Q112"/>
  <c r="P112"/>
  <c r="R111"/>
  <c r="Q111"/>
  <c r="P111"/>
  <c r="R110"/>
  <c r="Q110"/>
  <c r="P110"/>
  <c r="P109"/>
  <c r="P113" s="1"/>
  <c r="Q109" s="1"/>
  <c r="Q113" s="1"/>
  <c r="R109" s="1"/>
  <c r="R113" s="1"/>
  <c r="P106"/>
  <c r="Q101" s="1"/>
  <c r="Q106" s="1"/>
  <c r="R101" s="1"/>
  <c r="R106" s="1"/>
  <c r="R97"/>
  <c r="Q97"/>
  <c r="P97"/>
  <c r="P98"/>
  <c r="Q93" s="1"/>
  <c r="Q98" s="1"/>
  <c r="R93" s="1"/>
  <c r="R98" s="1"/>
  <c r="P90"/>
  <c r="Q84" s="1"/>
  <c r="Q90" s="1"/>
  <c r="R84" s="1"/>
  <c r="R90" s="1"/>
  <c r="R85"/>
  <c r="Q85"/>
  <c r="P81"/>
  <c r="Q73" s="1"/>
  <c r="Q81" s="1"/>
  <c r="R73" s="1"/>
  <c r="R81" s="1"/>
  <c r="Q71"/>
  <c r="R71"/>
  <c r="N112"/>
  <c r="M112"/>
  <c r="L112"/>
  <c r="N111"/>
  <c r="M111"/>
  <c r="L111"/>
  <c r="N110"/>
  <c r="M110"/>
  <c r="L110"/>
  <c r="L109"/>
  <c r="L106"/>
  <c r="M101"/>
  <c r="M106" s="1"/>
  <c r="N101" s="1"/>
  <c r="N106" s="1"/>
  <c r="N97"/>
  <c r="M97"/>
  <c r="L97"/>
  <c r="L98" s="1"/>
  <c r="M93" s="1"/>
  <c r="M98" s="1"/>
  <c r="N93" s="1"/>
  <c r="N98" s="1"/>
  <c r="L90"/>
  <c r="N85"/>
  <c r="M85"/>
  <c r="M84"/>
  <c r="M90" s="1"/>
  <c r="N84" s="1"/>
  <c r="N90" s="1"/>
  <c r="L81"/>
  <c r="M73" s="1"/>
  <c r="M81" s="1"/>
  <c r="N73" s="1"/>
  <c r="N81" s="1"/>
  <c r="M71"/>
  <c r="N71"/>
  <c r="J112"/>
  <c r="I112"/>
  <c r="H112"/>
  <c r="J111"/>
  <c r="I111"/>
  <c r="H111"/>
  <c r="J110"/>
  <c r="I110"/>
  <c r="H110"/>
  <c r="H109"/>
  <c r="H106"/>
  <c r="I101"/>
  <c r="I106" s="1"/>
  <c r="J101" s="1"/>
  <c r="J106" s="1"/>
  <c r="J97"/>
  <c r="I97"/>
  <c r="H97"/>
  <c r="H98" s="1"/>
  <c r="I93" s="1"/>
  <c r="I98" s="1"/>
  <c r="J93" s="1"/>
  <c r="J98" s="1"/>
  <c r="H90"/>
  <c r="I84"/>
  <c r="J85"/>
  <c r="I85"/>
  <c r="H81"/>
  <c r="I73"/>
  <c r="I81" s="1"/>
  <c r="J73" s="1"/>
  <c r="J81" s="1"/>
  <c r="I71"/>
  <c r="J71" s="1"/>
  <c r="F86" i="20"/>
  <c r="E86"/>
  <c r="D86"/>
  <c r="H26" i="28"/>
  <c r="I143"/>
  <c r="I148" s="1"/>
  <c r="I155" s="1"/>
  <c r="F5" i="26"/>
  <c r="F46" s="1"/>
  <c r="E46"/>
  <c r="I90" i="8"/>
  <c r="J84"/>
  <c r="J90" s="1"/>
  <c r="H113"/>
  <c r="I109"/>
  <c r="I113" s="1"/>
  <c r="J109" s="1"/>
  <c r="J113" s="1"/>
  <c r="L113"/>
  <c r="M109" s="1"/>
  <c r="M113" s="1"/>
  <c r="N109" s="1"/>
  <c r="N113" s="1"/>
  <c r="D94" i="33"/>
  <c r="E94"/>
  <c r="D86"/>
  <c r="C86"/>
  <c r="D73"/>
  <c r="E73"/>
  <c r="D65"/>
  <c r="C65"/>
  <c r="D50"/>
  <c r="E50"/>
  <c r="D42"/>
  <c r="C42"/>
  <c r="H143"/>
  <c r="H148"/>
  <c r="H155" s="1"/>
  <c r="H157" s="1"/>
  <c r="C143"/>
  <c r="C148"/>
  <c r="J140"/>
  <c r="B142"/>
  <c r="B137"/>
  <c r="J33"/>
  <c r="D95"/>
  <c r="E95" s="1"/>
  <c r="D87"/>
  <c r="C87" s="1"/>
  <c r="D72"/>
  <c r="E72" s="1"/>
  <c r="D64"/>
  <c r="D51"/>
  <c r="E51"/>
  <c r="D43"/>
  <c r="C43"/>
  <c r="D143"/>
  <c r="D44"/>
  <c r="E85" s="1"/>
  <c r="E87" s="1"/>
  <c r="G143"/>
  <c r="G148" s="1"/>
  <c r="G155" s="1"/>
  <c r="G157" s="1"/>
  <c r="E63"/>
  <c r="E65" s="1"/>
  <c r="F143"/>
  <c r="F148" s="1"/>
  <c r="F155" s="1"/>
  <c r="F157" s="1"/>
  <c r="D94" i="28"/>
  <c r="E94" s="1"/>
  <c r="D86"/>
  <c r="C86" s="1"/>
  <c r="J142"/>
  <c r="E143"/>
  <c r="E148" s="1"/>
  <c r="E155" s="1"/>
  <c r="E157" s="1"/>
  <c r="J141"/>
  <c r="F143"/>
  <c r="F148"/>
  <c r="F155" s="1"/>
  <c r="F157" s="1"/>
  <c r="K27"/>
  <c r="E27"/>
  <c r="C143"/>
  <c r="J140"/>
  <c r="B142"/>
  <c r="B137"/>
  <c r="J33"/>
  <c r="D95"/>
  <c r="E95" s="1"/>
  <c r="D87"/>
  <c r="C87" s="1"/>
  <c r="G143"/>
  <c r="G148"/>
  <c r="G155" s="1"/>
  <c r="G157" s="1"/>
  <c r="K26"/>
  <c r="E26"/>
  <c r="H143"/>
  <c r="H148" s="1"/>
  <c r="H155" s="1"/>
  <c r="H157" s="1"/>
  <c r="D143"/>
  <c r="D148" s="1"/>
  <c r="D155" s="1"/>
  <c r="D157" s="1"/>
  <c r="H27"/>
  <c r="D88"/>
  <c r="A3" i="20"/>
  <c r="A2"/>
  <c r="A2" i="37" s="1"/>
  <c r="F69" i="20"/>
  <c r="E69"/>
  <c r="D69"/>
  <c r="C69"/>
  <c r="F58"/>
  <c r="F70" s="1"/>
  <c r="E58"/>
  <c r="E70" s="1"/>
  <c r="D58"/>
  <c r="D70" s="1"/>
  <c r="C58"/>
  <c r="C70" s="1"/>
  <c r="F40"/>
  <c r="F41" s="1"/>
  <c r="E40"/>
  <c r="E41" s="1"/>
  <c r="D40"/>
  <c r="D41" s="1"/>
  <c r="C40"/>
  <c r="C41" s="1"/>
  <c r="F28"/>
  <c r="F32" s="1"/>
  <c r="E28"/>
  <c r="E32" s="1"/>
  <c r="D28"/>
  <c r="D32" s="1"/>
  <c r="C28"/>
  <c r="C32" s="1"/>
  <c r="F17"/>
  <c r="F29" s="1"/>
  <c r="E17"/>
  <c r="E29" s="1"/>
  <c r="D17"/>
  <c r="D29" s="1"/>
  <c r="C17"/>
  <c r="C29"/>
  <c r="D5"/>
  <c r="D148" i="33"/>
  <c r="D155" s="1"/>
  <c r="D157" s="1"/>
  <c r="P28" i="20"/>
  <c r="O28"/>
  <c r="E5"/>
  <c r="D46"/>
  <c r="N28"/>
  <c r="M28"/>
  <c r="G42" i="33"/>
  <c r="J42"/>
  <c r="G65"/>
  <c r="J65"/>
  <c r="J86"/>
  <c r="G86"/>
  <c r="D88"/>
  <c r="E40"/>
  <c r="E84"/>
  <c r="E62"/>
  <c r="G43"/>
  <c r="J43"/>
  <c r="C64"/>
  <c r="D66"/>
  <c r="K33"/>
  <c r="J77"/>
  <c r="K77" s="1"/>
  <c r="J55"/>
  <c r="K55" s="1"/>
  <c r="C155"/>
  <c r="J143"/>
  <c r="J148"/>
  <c r="E41"/>
  <c r="E43"/>
  <c r="K33" i="28"/>
  <c r="J77"/>
  <c r="K77"/>
  <c r="J55"/>
  <c r="K55"/>
  <c r="C148"/>
  <c r="C155"/>
  <c r="J143"/>
  <c r="J148"/>
  <c r="E307" i="8"/>
  <c r="E299"/>
  <c r="E291"/>
  <c r="E285"/>
  <c r="E278"/>
  <c r="F278"/>
  <c r="G278" s="1"/>
  <c r="H278" s="1"/>
  <c r="I278" s="1"/>
  <c r="J278" s="1"/>
  <c r="K278" s="1"/>
  <c r="L278" s="1"/>
  <c r="M278" s="1"/>
  <c r="N278" s="1"/>
  <c r="E316"/>
  <c r="F316"/>
  <c r="G316" s="1"/>
  <c r="A120"/>
  <c r="A119"/>
  <c r="A118"/>
  <c r="A117"/>
  <c r="E43"/>
  <c r="F43" s="1"/>
  <c r="G43" s="1"/>
  <c r="H43" s="1"/>
  <c r="I43" s="1"/>
  <c r="J43" s="1"/>
  <c r="K43" s="1"/>
  <c r="L43" s="1"/>
  <c r="M43" s="1"/>
  <c r="N43" s="1"/>
  <c r="O43" s="1"/>
  <c r="P43" s="1"/>
  <c r="F36"/>
  <c r="G36"/>
  <c r="H36"/>
  <c r="I36"/>
  <c r="J36"/>
  <c r="K36"/>
  <c r="L36"/>
  <c r="M36"/>
  <c r="N36"/>
  <c r="O36"/>
  <c r="P36"/>
  <c r="E36"/>
  <c r="D36"/>
  <c r="E30"/>
  <c r="F30"/>
  <c r="G30" s="1"/>
  <c r="H30" s="1"/>
  <c r="I30" s="1"/>
  <c r="J30" s="1"/>
  <c r="K30" s="1"/>
  <c r="L30" s="1"/>
  <c r="M30" s="1"/>
  <c r="N30" s="1"/>
  <c r="O30" s="1"/>
  <c r="P30" s="1"/>
  <c r="A2" i="4"/>
  <c r="D109" i="8"/>
  <c r="B28" i="4"/>
  <c r="B75" s="1"/>
  <c r="B27"/>
  <c r="B26"/>
  <c r="H13"/>
  <c r="G13"/>
  <c r="F13"/>
  <c r="E13"/>
  <c r="D13"/>
  <c r="C13"/>
  <c r="D6"/>
  <c r="A2" i="12"/>
  <c r="B53" i="4"/>
  <c r="B31"/>
  <c r="F5" i="20"/>
  <c r="F46" s="1"/>
  <c r="E46"/>
  <c r="J64" i="33"/>
  <c r="G64"/>
  <c r="G47"/>
  <c r="G51" s="1"/>
  <c r="H51" s="1"/>
  <c r="E86"/>
  <c r="E88"/>
  <c r="J88"/>
  <c r="J90"/>
  <c r="J94" s="1"/>
  <c r="K94" s="1"/>
  <c r="G69"/>
  <c r="G73"/>
  <c r="H73" s="1"/>
  <c r="G44"/>
  <c r="H86" s="1"/>
  <c r="H90" s="1"/>
  <c r="H91" s="1"/>
  <c r="G46"/>
  <c r="G50"/>
  <c r="H50" s="1"/>
  <c r="C157"/>
  <c r="J157" s="1"/>
  <c r="J155"/>
  <c r="J47"/>
  <c r="J51" s="1"/>
  <c r="K51" s="1"/>
  <c r="E64"/>
  <c r="E66"/>
  <c r="E42"/>
  <c r="E44"/>
  <c r="G88"/>
  <c r="G90"/>
  <c r="G94"/>
  <c r="H94" s="1"/>
  <c r="J69"/>
  <c r="J73" s="1"/>
  <c r="K73" s="1"/>
  <c r="J44"/>
  <c r="J46"/>
  <c r="J50" s="1"/>
  <c r="K50" s="1"/>
  <c r="C116" s="1"/>
  <c r="C157" i="28"/>
  <c r="J157" s="1"/>
  <c r="J155"/>
  <c r="A3" i="6"/>
  <c r="A2" i="8"/>
  <c r="A3" i="13"/>
  <c r="F174" i="8"/>
  <c r="E174"/>
  <c r="D174"/>
  <c r="F172"/>
  <c r="E172"/>
  <c r="D172"/>
  <c r="F166"/>
  <c r="E166"/>
  <c r="D166"/>
  <c r="D129"/>
  <c r="F112"/>
  <c r="E112"/>
  <c r="D112"/>
  <c r="F111"/>
  <c r="E111"/>
  <c r="D111"/>
  <c r="F110"/>
  <c r="E110"/>
  <c r="D110"/>
  <c r="D113" s="1"/>
  <c r="E109" s="1"/>
  <c r="E113" s="1"/>
  <c r="F109" s="1"/>
  <c r="F113" s="1"/>
  <c r="F97"/>
  <c r="E97"/>
  <c r="D97"/>
  <c r="F85"/>
  <c r="E85"/>
  <c r="E71"/>
  <c r="F71"/>
  <c r="P63"/>
  <c r="O63"/>
  <c r="N63"/>
  <c r="M63"/>
  <c r="L63"/>
  <c r="K63"/>
  <c r="J63"/>
  <c r="I63"/>
  <c r="H63"/>
  <c r="G63"/>
  <c r="F63"/>
  <c r="E63"/>
  <c r="D63"/>
  <c r="E6"/>
  <c r="F6" s="1"/>
  <c r="K40" i="33"/>
  <c r="K63"/>
  <c r="K84"/>
  <c r="K85"/>
  <c r="K41"/>
  <c r="K62"/>
  <c r="H40"/>
  <c r="H62"/>
  <c r="H41"/>
  <c r="H63"/>
  <c r="H85"/>
  <c r="H84"/>
  <c r="K64"/>
  <c r="J66"/>
  <c r="J68"/>
  <c r="J72" s="1"/>
  <c r="K72" s="1"/>
  <c r="D116" s="1"/>
  <c r="D123" s="1"/>
  <c r="D154" s="1"/>
  <c r="D156" s="1"/>
  <c r="K43"/>
  <c r="K86"/>
  <c r="H43"/>
  <c r="H64"/>
  <c r="G66"/>
  <c r="G68"/>
  <c r="G72"/>
  <c r="H72" s="1"/>
  <c r="K42"/>
  <c r="K65"/>
  <c r="H42"/>
  <c r="H46" s="1"/>
  <c r="H47" s="1"/>
  <c r="H65"/>
  <c r="A2" i="13"/>
  <c r="B2" i="14"/>
  <c r="A2" i="6"/>
  <c r="H44" i="33"/>
  <c r="K90"/>
  <c r="K91" s="1"/>
  <c r="K88"/>
  <c r="K46"/>
  <c r="K47"/>
  <c r="K44"/>
  <c r="H88"/>
  <c r="H68"/>
  <c r="H69"/>
  <c r="H66"/>
  <c r="K68"/>
  <c r="K69" s="1"/>
  <c r="K66"/>
  <c r="D81" i="8"/>
  <c r="D106"/>
  <c r="E101" s="1"/>
  <c r="E106" s="1"/>
  <c r="D135"/>
  <c r="D90"/>
  <c r="D156"/>
  <c r="D132"/>
  <c r="E73"/>
  <c r="E81" s="1"/>
  <c r="D98"/>
  <c r="D134" s="1"/>
  <c r="D158"/>
  <c r="E93"/>
  <c r="E98" s="1"/>
  <c r="E84"/>
  <c r="E90" s="1"/>
  <c r="D157"/>
  <c r="D133"/>
  <c r="D6" i="6"/>
  <c r="B25"/>
  <c r="B38"/>
  <c r="D4" i="20"/>
  <c r="D4" i="8"/>
  <c r="B123" i="4"/>
  <c r="D153"/>
  <c r="E153"/>
  <c r="F153"/>
  <c r="G153"/>
  <c r="H153"/>
  <c r="I153"/>
  <c r="J153"/>
  <c r="C153"/>
  <c r="F123"/>
  <c r="F154"/>
  <c r="G123"/>
  <c r="G154"/>
  <c r="H123"/>
  <c r="H154"/>
  <c r="B122"/>
  <c r="J121"/>
  <c r="B116"/>
  <c r="J118"/>
  <c r="J119"/>
  <c r="J120"/>
  <c r="J117"/>
  <c r="B115"/>
  <c r="I76"/>
  <c r="F76"/>
  <c r="I54"/>
  <c r="F54"/>
  <c r="J23"/>
  <c r="G23"/>
  <c r="I32"/>
  <c r="F32"/>
  <c r="D115"/>
  <c r="E115"/>
  <c r="F115"/>
  <c r="G115"/>
  <c r="H115"/>
  <c r="C115"/>
  <c r="D84"/>
  <c r="D85"/>
  <c r="J80"/>
  <c r="G80"/>
  <c r="D80"/>
  <c r="I85"/>
  <c r="J85" s="1"/>
  <c r="F85"/>
  <c r="G85" s="1"/>
  <c r="C85"/>
  <c r="J84"/>
  <c r="G84"/>
  <c r="H77"/>
  <c r="E77"/>
  <c r="D62"/>
  <c r="A305" i="36"/>
  <c r="A313"/>
  <c r="A297"/>
  <c r="A303"/>
  <c r="A311"/>
  <c r="A295"/>
  <c r="A301"/>
  <c r="A309"/>
  <c r="A293"/>
  <c r="A308"/>
  <c r="A292"/>
  <c r="A300"/>
  <c r="A312"/>
  <c r="A296"/>
  <c r="A304"/>
  <c r="A310"/>
  <c r="A294"/>
  <c r="A302"/>
  <c r="A80" i="20"/>
  <c r="A80" i="26" s="1"/>
  <c r="A11" i="20"/>
  <c r="A11" i="26" s="1"/>
  <c r="A22" i="20"/>
  <c r="A22" i="26" s="1"/>
  <c r="A63" i="20"/>
  <c r="A63" i="26" s="1"/>
  <c r="A52" i="20"/>
  <c r="A52" i="26" s="1"/>
  <c r="A308" i="8"/>
  <c r="A300"/>
  <c r="A292"/>
  <c r="A15" i="20"/>
  <c r="A15" i="26"/>
  <c r="A84" i="20"/>
  <c r="A84" i="26"/>
  <c r="A26" i="20"/>
  <c r="A26" i="26"/>
  <c r="A67" i="20"/>
  <c r="A67" i="26"/>
  <c r="A56" i="20"/>
  <c r="A56" i="26"/>
  <c r="A312" i="8"/>
  <c r="A304"/>
  <c r="A296"/>
  <c r="A82" i="20"/>
  <c r="A82" i="26" s="1"/>
  <c r="A13" i="20"/>
  <c r="A13" i="26" s="1"/>
  <c r="A24" i="20"/>
  <c r="A24" i="26" s="1"/>
  <c r="A65" i="20"/>
  <c r="A65" i="26" s="1"/>
  <c r="A54" i="20"/>
  <c r="A54" i="26" s="1"/>
  <c r="A310" i="8"/>
  <c r="A302"/>
  <c r="A294"/>
  <c r="A85" i="20"/>
  <c r="A85" i="26"/>
  <c r="A16" i="20"/>
  <c r="A16" i="26"/>
  <c r="A27" i="20"/>
  <c r="A27" i="26"/>
  <c r="A68" i="20"/>
  <c r="A68" i="26"/>
  <c r="A57" i="20"/>
  <c r="A57" i="26"/>
  <c r="A313" i="8"/>
  <c r="A305"/>
  <c r="A297"/>
  <c r="A83" i="20"/>
  <c r="A83" i="26" s="1"/>
  <c r="A14" i="20"/>
  <c r="A14" i="26" s="1"/>
  <c r="A25" i="20"/>
  <c r="A25" i="26" s="1"/>
  <c r="A66" i="20"/>
  <c r="A66" i="26" s="1"/>
  <c r="A55" i="20"/>
  <c r="A55" i="26" s="1"/>
  <c r="A311" i="8"/>
  <c r="A303"/>
  <c r="A295"/>
  <c r="A81" i="20"/>
  <c r="A81" i="26"/>
  <c r="A12" i="20"/>
  <c r="A12" i="26"/>
  <c r="A23" i="20"/>
  <c r="A23" i="26"/>
  <c r="A64" i="20"/>
  <c r="A64" i="26"/>
  <c r="A53" i="20"/>
  <c r="A53" i="26"/>
  <c r="A309" i="8"/>
  <c r="A301"/>
  <c r="A293"/>
  <c r="I63" i="4"/>
  <c r="J63" s="1"/>
  <c r="F63"/>
  <c r="G63" s="1"/>
  <c r="C63"/>
  <c r="J62"/>
  <c r="G62"/>
  <c r="H55"/>
  <c r="E55"/>
  <c r="J29"/>
  <c r="G58"/>
  <c r="G36"/>
  <c r="G37"/>
  <c r="D40"/>
  <c r="D41"/>
  <c r="D36"/>
  <c r="D37"/>
  <c r="D47" s="1"/>
  <c r="J58"/>
  <c r="J59"/>
  <c r="K57" s="1"/>
  <c r="K58" s="1"/>
  <c r="J36"/>
  <c r="J37"/>
  <c r="K35" s="1"/>
  <c r="K36" s="1"/>
  <c r="D58"/>
  <c r="D59" s="1"/>
  <c r="D46"/>
  <c r="G59"/>
  <c r="H57" s="1"/>
  <c r="H58" s="1"/>
  <c r="D63"/>
  <c r="D29"/>
  <c r="G29"/>
  <c r="D50"/>
  <c r="E50" s="1"/>
  <c r="D42"/>
  <c r="D81"/>
  <c r="D90"/>
  <c r="D86"/>
  <c r="E79"/>
  <c r="D91"/>
  <c r="D87" s="1"/>
  <c r="C87" s="1"/>
  <c r="E80"/>
  <c r="D95"/>
  <c r="E95" s="1"/>
  <c r="D94"/>
  <c r="E94" s="1"/>
  <c r="C86"/>
  <c r="G86" s="1"/>
  <c r="E27"/>
  <c r="E26"/>
  <c r="E28"/>
  <c r="C105"/>
  <c r="C107" s="1"/>
  <c r="D104" s="1"/>
  <c r="D105" s="1"/>
  <c r="I14"/>
  <c r="I115" s="1"/>
  <c r="J115" s="1"/>
  <c r="C16"/>
  <c r="E86" i="6"/>
  <c r="E87"/>
  <c r="E88"/>
  <c r="E89"/>
  <c r="E90"/>
  <c r="E91"/>
  <c r="E92"/>
  <c r="E93"/>
  <c r="E94"/>
  <c r="E95"/>
  <c r="E96"/>
  <c r="E97"/>
  <c r="E98"/>
  <c r="E85"/>
  <c r="B11" i="4"/>
  <c r="H102"/>
  <c r="K102"/>
  <c r="G102"/>
  <c r="J102"/>
  <c r="F102"/>
  <c r="F105" s="1"/>
  <c r="G104" s="1"/>
  <c r="I101"/>
  <c r="J101"/>
  <c r="K101" s="1"/>
  <c r="F101"/>
  <c r="G101" s="1"/>
  <c r="H101" s="1"/>
  <c r="I100"/>
  <c r="F100"/>
  <c r="C100"/>
  <c r="E99" i="6"/>
  <c r="I102" i="4"/>
  <c r="I105" s="1"/>
  <c r="J104" s="1"/>
  <c r="D99" i="6"/>
  <c r="C99"/>
  <c r="D78"/>
  <c r="D72"/>
  <c r="D105" s="1"/>
  <c r="D43"/>
  <c r="D62" s="1"/>
  <c r="D63" s="1"/>
  <c r="D20"/>
  <c r="D74" s="1"/>
  <c r="D103" s="1"/>
  <c r="D12"/>
  <c r="D25"/>
  <c r="D38" s="1"/>
  <c r="D39" s="1"/>
  <c r="D21"/>
  <c r="K28" i="4"/>
  <c r="K27"/>
  <c r="K26"/>
  <c r="I15"/>
  <c r="J15" s="1"/>
  <c r="B140"/>
  <c r="B135"/>
  <c r="D101"/>
  <c r="D15" i="37" s="1"/>
  <c r="D22" s="1"/>
  <c r="I41" i="4"/>
  <c r="J41"/>
  <c r="F41"/>
  <c r="G41"/>
  <c r="C41"/>
  <c r="J40"/>
  <c r="J46" s="1"/>
  <c r="J50" s="1"/>
  <c r="K50" s="1"/>
  <c r="C116" s="1"/>
  <c r="G40"/>
  <c r="H35"/>
  <c r="H36"/>
  <c r="E35"/>
  <c r="E33"/>
  <c r="B136"/>
  <c r="E36"/>
  <c r="C42"/>
  <c r="G42" s="1"/>
  <c r="E101"/>
  <c r="B142" s="1"/>
  <c r="H33"/>
  <c r="E15" i="37"/>
  <c r="E22" s="1"/>
  <c r="B137" i="4"/>
  <c r="H27"/>
  <c r="H28"/>
  <c r="H26"/>
  <c r="J42"/>
  <c r="J44" s="1"/>
  <c r="E29"/>
  <c r="G81"/>
  <c r="H79"/>
  <c r="H80" s="1"/>
  <c r="J81"/>
  <c r="K79"/>
  <c r="K80" s="1"/>
  <c r="J86"/>
  <c r="J90"/>
  <c r="J94"/>
  <c r="K94" s="1"/>
  <c r="D114"/>
  <c r="E114"/>
  <c r="F114"/>
  <c r="G114"/>
  <c r="H114"/>
  <c r="C114"/>
  <c r="B129"/>
  <c r="D134"/>
  <c r="E134"/>
  <c r="F134"/>
  <c r="G134"/>
  <c r="H134"/>
  <c r="C134"/>
  <c r="B107"/>
  <c r="B104"/>
  <c r="C128"/>
  <c r="D128"/>
  <c r="E128"/>
  <c r="F128"/>
  <c r="G128"/>
  <c r="H128"/>
  <c r="J129"/>
  <c r="D138"/>
  <c r="E138"/>
  <c r="F138"/>
  <c r="G138"/>
  <c r="H138"/>
  <c r="I138"/>
  <c r="C138"/>
  <c r="J135"/>
  <c r="I140" s="1"/>
  <c r="I143" s="1"/>
  <c r="I148" s="1"/>
  <c r="I155" s="1"/>
  <c r="J136"/>
  <c r="J137"/>
  <c r="I142" s="1"/>
  <c r="I16"/>
  <c r="D16"/>
  <c r="E16"/>
  <c r="F16"/>
  <c r="G16"/>
  <c r="H16"/>
  <c r="E141"/>
  <c r="I141"/>
  <c r="C141"/>
  <c r="J16"/>
  <c r="H29"/>
  <c r="J138"/>
  <c r="F140"/>
  <c r="J141"/>
  <c r="F143"/>
  <c r="F148" s="1"/>
  <c r="F155" s="1"/>
  <c r="F157" s="1"/>
  <c r="C123"/>
  <c r="C154" s="1"/>
  <c r="J154" s="1"/>
  <c r="K29"/>
  <c r="J123" l="1"/>
  <c r="E104"/>
  <c r="C156"/>
  <c r="J156" s="1"/>
  <c r="D141"/>
  <c r="F141"/>
  <c r="H141"/>
  <c r="G141"/>
  <c r="K84"/>
  <c r="K62"/>
  <c r="K41"/>
  <c r="K40"/>
  <c r="K86"/>
  <c r="G44"/>
  <c r="H42" s="1"/>
  <c r="G46"/>
  <c r="G50" s="1"/>
  <c r="H50" s="1"/>
  <c r="G156"/>
  <c r="H156"/>
  <c r="F156"/>
  <c r="G105"/>
  <c r="D51"/>
  <c r="E51" s="1"/>
  <c r="D43"/>
  <c r="K63"/>
  <c r="H85"/>
  <c r="G88"/>
  <c r="F93" i="8"/>
  <c r="F98" s="1"/>
  <c r="F158" s="1"/>
  <c r="E158"/>
  <c r="E159"/>
  <c r="F101"/>
  <c r="F106" s="1"/>
  <c r="F159" s="1"/>
  <c r="C123" i="33"/>
  <c r="I116"/>
  <c r="I123" s="1"/>
  <c r="I154" s="1"/>
  <c r="D140" i="4"/>
  <c r="D143" s="1"/>
  <c r="D148" s="1"/>
  <c r="D155" s="1"/>
  <c r="D157" s="1"/>
  <c r="C142"/>
  <c r="J142" s="1"/>
  <c r="G140"/>
  <c r="G143" s="1"/>
  <c r="G148" s="1"/>
  <c r="G155" s="1"/>
  <c r="G157" s="1"/>
  <c r="D142"/>
  <c r="F142"/>
  <c r="G142"/>
  <c r="H142"/>
  <c r="E142"/>
  <c r="C140"/>
  <c r="E140"/>
  <c r="E143" s="1"/>
  <c r="E148" s="1"/>
  <c r="E155" s="1"/>
  <c r="E157" s="1"/>
  <c r="H140"/>
  <c r="H143" s="1"/>
  <c r="H148" s="1"/>
  <c r="H155" s="1"/>
  <c r="H157" s="1"/>
  <c r="J105"/>
  <c r="H86"/>
  <c r="G90"/>
  <c r="G94" s="1"/>
  <c r="H94" s="1"/>
  <c r="G87"/>
  <c r="H87" s="1"/>
  <c r="J87"/>
  <c r="K87" s="1"/>
  <c r="E57"/>
  <c r="D69"/>
  <c r="D68"/>
  <c r="H63"/>
  <c r="J88"/>
  <c r="K85"/>
  <c r="J91"/>
  <c r="J95" s="1"/>
  <c r="K95" s="1"/>
  <c r="F84" i="8"/>
  <c r="F90" s="1"/>
  <c r="F157" s="1"/>
  <c r="E157"/>
  <c r="E156"/>
  <c r="F73"/>
  <c r="F81" s="1"/>
  <c r="F156" s="1"/>
  <c r="F160" s="1"/>
  <c r="D88" i="4"/>
  <c r="D136" i="8"/>
  <c r="D138" s="1"/>
  <c r="J87" i="28"/>
  <c r="G87"/>
  <c r="J86"/>
  <c r="G86"/>
  <c r="G105" i="33"/>
  <c r="G107" s="1"/>
  <c r="D105" i="28"/>
  <c r="G156" i="33"/>
  <c r="F156"/>
  <c r="H156"/>
  <c r="E156" i="36"/>
  <c r="F73"/>
  <c r="F81" s="1"/>
  <c r="F156" s="1"/>
  <c r="J87" i="33"/>
  <c r="G87"/>
  <c r="G105" i="28"/>
  <c r="G107" s="1"/>
  <c r="H104" s="1"/>
  <c r="D37"/>
  <c r="E36" s="1"/>
  <c r="E58"/>
  <c r="D59"/>
  <c r="J105"/>
  <c r="J107" s="1"/>
  <c r="K104" s="1"/>
  <c r="J105" i="33"/>
  <c r="D105"/>
  <c r="D107" s="1"/>
  <c r="E104" s="1"/>
  <c r="E93" i="36"/>
  <c r="E98" s="1"/>
  <c r="D158"/>
  <c r="D160" s="1"/>
  <c r="D134"/>
  <c r="D136" s="1"/>
  <c r="D138" s="1"/>
  <c r="K42" i="4"/>
  <c r="J33"/>
  <c r="B141"/>
  <c r="D79" i="6"/>
  <c r="E58" i="4"/>
  <c r="D159" i="8"/>
  <c r="D160" s="1"/>
  <c r="E24" i="37"/>
  <c r="E104" i="28" l="1"/>
  <c r="D107"/>
  <c r="H104" i="33"/>
  <c r="J107"/>
  <c r="K104" s="1"/>
  <c r="J107" i="4"/>
  <c r="K104" s="1"/>
  <c r="E105"/>
  <c r="H104"/>
  <c r="G107"/>
  <c r="H105" i="33"/>
  <c r="J55" i="4"/>
  <c r="K55" s="1"/>
  <c r="J77"/>
  <c r="K77" s="1"/>
  <c r="K33"/>
  <c r="E105" i="33"/>
  <c r="E107" s="1"/>
  <c r="E109" s="1"/>
  <c r="C122" s="1"/>
  <c r="J122" s="1"/>
  <c r="D68" i="28"/>
  <c r="E57"/>
  <c r="D69"/>
  <c r="G91" i="33"/>
  <c r="G95" s="1"/>
  <c r="H95" s="1"/>
  <c r="H87"/>
  <c r="G90" i="28"/>
  <c r="G94" s="1"/>
  <c r="H94" s="1"/>
  <c r="G88"/>
  <c r="G91"/>
  <c r="G95" s="1"/>
  <c r="H95" s="1"/>
  <c r="D65" i="4"/>
  <c r="C65" s="1"/>
  <c r="D73"/>
  <c r="E73" s="1"/>
  <c r="C143"/>
  <c r="J140"/>
  <c r="C43"/>
  <c r="D44"/>
  <c r="K90"/>
  <c r="K91" s="1"/>
  <c r="K88"/>
  <c r="E160" i="36"/>
  <c r="E160" i="8"/>
  <c r="G91" i="4"/>
  <c r="G95" s="1"/>
  <c r="H95" s="1"/>
  <c r="E158" i="36"/>
  <c r="F93"/>
  <c r="F98" s="1"/>
  <c r="F158" s="1"/>
  <c r="F160" s="1"/>
  <c r="K105" i="28"/>
  <c r="K107" s="1"/>
  <c r="K109" s="1"/>
  <c r="E122" s="1"/>
  <c r="E123" s="1"/>
  <c r="E154" s="1"/>
  <c r="E156" s="1"/>
  <c r="D46"/>
  <c r="E35"/>
  <c r="D47"/>
  <c r="H105"/>
  <c r="H107" s="1"/>
  <c r="H109" s="1"/>
  <c r="D122" s="1"/>
  <c r="J91" i="33"/>
  <c r="J95" s="1"/>
  <c r="K95" s="1"/>
  <c r="K87"/>
  <c r="J90" i="28"/>
  <c r="J94" s="1"/>
  <c r="K94" s="1"/>
  <c r="J88"/>
  <c r="J91"/>
  <c r="J95" s="1"/>
  <c r="K95" s="1"/>
  <c r="D72" i="4"/>
  <c r="E72" s="1"/>
  <c r="D64"/>
  <c r="J123" i="33"/>
  <c r="C154"/>
  <c r="H105" i="4"/>
  <c r="H40"/>
  <c r="H84"/>
  <c r="H62"/>
  <c r="H41"/>
  <c r="K46"/>
  <c r="K47" s="1"/>
  <c r="K44"/>
  <c r="K66"/>
  <c r="E105" i="28" l="1"/>
  <c r="E107" s="1"/>
  <c r="E109" s="1"/>
  <c r="C122" s="1"/>
  <c r="J122" s="1"/>
  <c r="K105" i="33"/>
  <c r="K107" s="1"/>
  <c r="K109" s="1"/>
  <c r="E122" s="1"/>
  <c r="E123" s="1"/>
  <c r="E154" s="1"/>
  <c r="E156" s="1"/>
  <c r="H109"/>
  <c r="D122" s="1"/>
  <c r="H107"/>
  <c r="K105" i="4"/>
  <c r="K107" s="1"/>
  <c r="K109" s="1"/>
  <c r="E122" s="1"/>
  <c r="E123" s="1"/>
  <c r="E154" s="1"/>
  <c r="E156" s="1"/>
  <c r="H107"/>
  <c r="H109" s="1"/>
  <c r="D122" s="1"/>
  <c r="E107"/>
  <c r="E109" s="1"/>
  <c r="C122" s="1"/>
  <c r="J122" s="1"/>
  <c r="H90"/>
  <c r="H91" s="1"/>
  <c r="H88"/>
  <c r="J154" i="33"/>
  <c r="C156"/>
  <c r="J156" s="1"/>
  <c r="H66" i="4"/>
  <c r="H46"/>
  <c r="H47" s="1"/>
  <c r="H44"/>
  <c r="D51" i="28"/>
  <c r="E51" s="1"/>
  <c r="D43"/>
  <c r="C43" s="1"/>
  <c r="D50"/>
  <c r="E50" s="1"/>
  <c r="D42"/>
  <c r="E85" i="4"/>
  <c r="E87" s="1"/>
  <c r="E62"/>
  <c r="E63"/>
  <c r="E65" s="1"/>
  <c r="E41"/>
  <c r="E43" s="1"/>
  <c r="E84"/>
  <c r="E40"/>
  <c r="C64"/>
  <c r="D66"/>
  <c r="G43"/>
  <c r="J43"/>
  <c r="C148"/>
  <c r="C155" s="1"/>
  <c r="J143"/>
  <c r="J148" s="1"/>
  <c r="G65"/>
  <c r="J65"/>
  <c r="D73" i="28"/>
  <c r="E73" s="1"/>
  <c r="D65"/>
  <c r="C65" s="1"/>
  <c r="D72"/>
  <c r="E72" s="1"/>
  <c r="D64"/>
  <c r="H65" i="4" l="1"/>
  <c r="G69"/>
  <c r="G73" s="1"/>
  <c r="H73" s="1"/>
  <c r="C157"/>
  <c r="J157" s="1"/>
  <c r="J155"/>
  <c r="G47"/>
  <c r="G51" s="1"/>
  <c r="H51" s="1"/>
  <c r="H43"/>
  <c r="J64"/>
  <c r="G64"/>
  <c r="E88"/>
  <c r="E86"/>
  <c r="C64" i="28"/>
  <c r="D66"/>
  <c r="G65"/>
  <c r="J65"/>
  <c r="K65" i="4"/>
  <c r="J69"/>
  <c r="J73" s="1"/>
  <c r="K73" s="1"/>
  <c r="J47"/>
  <c r="J51" s="1"/>
  <c r="K51" s="1"/>
  <c r="K43"/>
  <c r="E42"/>
  <c r="E44"/>
  <c r="E66"/>
  <c r="E64"/>
  <c r="C42" i="28"/>
  <c r="D44"/>
  <c r="J43"/>
  <c r="G43"/>
  <c r="G47" l="1"/>
  <c r="G51" s="1"/>
  <c r="H51" s="1"/>
  <c r="J47"/>
  <c r="J51" s="1"/>
  <c r="K51" s="1"/>
  <c r="G42"/>
  <c r="J42"/>
  <c r="G69"/>
  <c r="G73" s="1"/>
  <c r="H73" s="1"/>
  <c r="G64"/>
  <c r="J64"/>
  <c r="K64" i="4"/>
  <c r="K68" s="1"/>
  <c r="K69" s="1"/>
  <c r="J68"/>
  <c r="J72" s="1"/>
  <c r="K72" s="1"/>
  <c r="D116" s="1"/>
  <c r="J66"/>
  <c r="E62" i="28"/>
  <c r="E63"/>
  <c r="E65" s="1"/>
  <c r="E41"/>
  <c r="E43" s="1"/>
  <c r="E85"/>
  <c r="E87" s="1"/>
  <c r="E40"/>
  <c r="E84"/>
  <c r="J69"/>
  <c r="J73" s="1"/>
  <c r="K73" s="1"/>
  <c r="G68" i="4"/>
  <c r="G72" s="1"/>
  <c r="H72" s="1"/>
  <c r="H64"/>
  <c r="H68" s="1"/>
  <c r="H69" s="1"/>
  <c r="G66"/>
  <c r="E86" i="28" l="1"/>
  <c r="E88"/>
  <c r="G66"/>
  <c r="G68"/>
  <c r="G72" s="1"/>
  <c r="H72" s="1"/>
  <c r="G44"/>
  <c r="G46"/>
  <c r="G50" s="1"/>
  <c r="H50" s="1"/>
  <c r="H42"/>
  <c r="E42"/>
  <c r="E44"/>
  <c r="E64"/>
  <c r="E66" s="1"/>
  <c r="D123" i="4"/>
  <c r="D154" s="1"/>
  <c r="D156" s="1"/>
  <c r="I116"/>
  <c r="I123" s="1"/>
  <c r="I154" s="1"/>
  <c r="J68" i="28"/>
  <c r="J72" s="1"/>
  <c r="K72" s="1"/>
  <c r="D116" s="1"/>
  <c r="D123" s="1"/>
  <c r="D154" s="1"/>
  <c r="D156" s="1"/>
  <c r="J66"/>
  <c r="J44"/>
  <c r="J46"/>
  <c r="J50" s="1"/>
  <c r="K50" s="1"/>
  <c r="C116" s="1"/>
  <c r="K42"/>
  <c r="K85" l="1"/>
  <c r="K62"/>
  <c r="K63"/>
  <c r="K40"/>
  <c r="K41"/>
  <c r="K84"/>
  <c r="K86"/>
  <c r="K87"/>
  <c r="K43"/>
  <c r="K65"/>
  <c r="I116"/>
  <c r="I123" s="1"/>
  <c r="I154" s="1"/>
  <c r="C123"/>
  <c r="K64"/>
  <c r="H63"/>
  <c r="H40"/>
  <c r="H85"/>
  <c r="H41"/>
  <c r="H84"/>
  <c r="H62"/>
  <c r="H86"/>
  <c r="H87"/>
  <c r="H43"/>
  <c r="H65"/>
  <c r="H64"/>
  <c r="H90" l="1"/>
  <c r="H91" s="1"/>
  <c r="H88"/>
  <c r="J123"/>
  <c r="C154"/>
  <c r="H68"/>
  <c r="H69" s="1"/>
  <c r="H66"/>
  <c r="H46"/>
  <c r="H47" s="1"/>
  <c r="H44"/>
  <c r="K90"/>
  <c r="K91" s="1"/>
  <c r="K88"/>
  <c r="K46"/>
  <c r="K47" s="1"/>
  <c r="K44"/>
  <c r="K68"/>
  <c r="K69" s="1"/>
  <c r="K66"/>
  <c r="C156" l="1"/>
  <c r="J156" s="1"/>
  <c r="J154"/>
</calcChain>
</file>

<file path=xl/sharedStrings.xml><?xml version="1.0" encoding="utf-8"?>
<sst xmlns="http://schemas.openxmlformats.org/spreadsheetml/2006/main" count="2556" uniqueCount="587">
  <si>
    <t>£m</t>
  </si>
  <si>
    <t>Other adjustment (please specify)</t>
  </si>
  <si>
    <t>%</t>
  </si>
  <si>
    <t>Check</t>
  </si>
  <si>
    <t>2010 - 2013</t>
  </si>
  <si>
    <t>Higher \ Lower than expected investment returns</t>
  </si>
  <si>
    <t>Higher \ Lower than expected salary increases</t>
  </si>
  <si>
    <t>Higher \ Lower than expected pension increases</t>
  </si>
  <si>
    <t>- Active liabilities</t>
  </si>
  <si>
    <t>- Deferred liabilities</t>
  </si>
  <si>
    <t>- Pensioner liabilities</t>
  </si>
  <si>
    <t>Liabilities attributable to post cut-off date notional sub fund</t>
  </si>
  <si>
    <t>Proportion of liabilities attributable to post cut-off date notional sub fund:</t>
  </si>
  <si>
    <t>Liabilities attributable to pre cut-off date notional sub fund</t>
  </si>
  <si>
    <t>Assets attributable to post cut-off date notional sub fund:</t>
  </si>
  <si>
    <t>+</t>
  </si>
  <si>
    <t>-</t>
  </si>
  <si>
    <t>b. employer contributions paid towards future benefit accrual since last Valuation</t>
  </si>
  <si>
    <t>c. member contributions paid towards future benefit accrual since last Valuation, including any age-related contracting-out rebates</t>
  </si>
  <si>
    <t>Deficit in the pre Cut-Off Date Notional Sub-Fund</t>
  </si>
  <si>
    <t>Deficit in the post Cut-Off Date Notional Sub-Fund</t>
  </si>
  <si>
    <t>Pension Scheme Name</t>
  </si>
  <si>
    <t>Licensee 1</t>
  </si>
  <si>
    <t>Licensee 2</t>
  </si>
  <si>
    <t>Licensee 3</t>
  </si>
  <si>
    <t>Licensee 4</t>
  </si>
  <si>
    <t>Licensee 5</t>
  </si>
  <si>
    <t>Licensee 6</t>
  </si>
  <si>
    <t>Non-regulated</t>
  </si>
  <si>
    <r>
      <t xml:space="preserve">Pre cut-off date regulatory fractions as per Final Proposals, </t>
    </r>
    <r>
      <rPr>
        <b/>
        <sz val="10"/>
        <color indexed="8"/>
        <rFont val="Verdana"/>
        <family val="2"/>
      </rPr>
      <t>post residual unfunded ERDCs</t>
    </r>
  </si>
  <si>
    <t>Total</t>
  </si>
  <si>
    <t>Total value of all liabilities in respect of all benefits accrued since post Cut-Off Date</t>
  </si>
  <si>
    <t>Proportions of Service:</t>
  </si>
  <si>
    <t>Weighted Proportion</t>
  </si>
  <si>
    <t>Total Pensionable Salaries (£m)</t>
  </si>
  <si>
    <t>Scheme</t>
  </si>
  <si>
    <t>Post cut-off date sub-fund</t>
  </si>
  <si>
    <t xml:space="preserve">Assets </t>
  </si>
  <si>
    <t xml:space="preserve">Active Liabilities </t>
  </si>
  <si>
    <t xml:space="preserve">Deferred Liabilities </t>
  </si>
  <si>
    <t xml:space="preserve">Pensioner Liabilities </t>
  </si>
  <si>
    <t xml:space="preserve">Total Liabilities </t>
  </si>
  <si>
    <t xml:space="preserve">Liabilities </t>
  </si>
  <si>
    <t>Date of previous, ie opening, valuation</t>
  </si>
  <si>
    <t>Date of current, ie closing, valuation</t>
  </si>
  <si>
    <t>31 March 2010</t>
  </si>
  <si>
    <t>31 March 2013</t>
  </si>
  <si>
    <t>Return at WACC for each year in period</t>
  </si>
  <si>
    <t>WACC per Financial Model (pre RIIO)/PCFM (RIIO)</t>
  </si>
  <si>
    <t>Individual licensee data</t>
  </si>
  <si>
    <t xml:space="preserve">ERDC adjustment </t>
  </si>
  <si>
    <t>=</t>
  </si>
  <si>
    <t>Pre cut-off date sub-fund</t>
  </si>
  <si>
    <t>Employer paid value of new benefits accrued during the period by active members</t>
  </si>
  <si>
    <t>Member paid value of new benefits accrued during the period</t>
  </si>
  <si>
    <t>New benefits due to incoming transfers</t>
  </si>
  <si>
    <t>Outgoing bulk transfer of liabilities during period</t>
  </si>
  <si>
    <t>Interest earned on liabilities during the period</t>
  </si>
  <si>
    <t>Impact of changes in actuarial assumptions due to changes in market conditions</t>
  </si>
  <si>
    <t>Impact of changes in longevity assumption</t>
  </si>
  <si>
    <t>Impact of changes in other assumptions</t>
  </si>
  <si>
    <t>Liabilities transferred out during the period</t>
  </si>
  <si>
    <t>Benefits paid out during the period</t>
  </si>
  <si>
    <t>+/-</t>
  </si>
  <si>
    <t>New benefits due to pension strain costs</t>
  </si>
  <si>
    <t>Liabilities</t>
  </si>
  <si>
    <t>DPCR4</t>
  </si>
  <si>
    <t>Actives (plus retirees from actives after 2004)</t>
  </si>
  <si>
    <t>Pensioners &amp; deferreds (less retirees from actives since 2004)</t>
  </si>
  <si>
    <t>Total liabilities</t>
  </si>
  <si>
    <t>At DPCR4 split 80/20 attributable as follows:</t>
  </si>
  <si>
    <t>Regulatory fraction:</t>
  </si>
  <si>
    <t xml:space="preserve">Year ended 31 March </t>
  </si>
  <si>
    <t>Total scheme at cut-off date</t>
  </si>
  <si>
    <t>Insert basis of the calculation of attribution to post cut-off date sub-fund, including data and formulae applied</t>
  </si>
  <si>
    <t>k. money paid out to meet post Cut-Off Date scheme administration expenses and PPF levies since last Valuation</t>
  </si>
  <si>
    <r>
      <t xml:space="preserve">Pre cut-off date Regulatory Fractions as per Final Proposals, </t>
    </r>
    <r>
      <rPr>
        <b/>
        <sz val="10"/>
        <color indexed="8"/>
        <rFont val="Verdana"/>
        <family val="2"/>
      </rPr>
      <t>pre residual unfunded ERDCs</t>
    </r>
  </si>
  <si>
    <t>Section B - Optional Roll Forward of Pre Cut-Off Date Regulatory Fraction Update - DNOs only</t>
  </si>
  <si>
    <t>Start of DPCR4</t>
  </si>
  <si>
    <t>Actives - regulated</t>
  </si>
  <si>
    <t>Actives - non-regulated</t>
  </si>
  <si>
    <t>Pensioners &amp; deferreds - regulated</t>
  </si>
  <si>
    <t>Pensioners &amp; deferreds - non-regulated</t>
  </si>
  <si>
    <t xml:space="preserve">Regulated </t>
  </si>
  <si>
    <t>1. Total pre Cut-Off Date liabilities attributable to each licensee</t>
  </si>
  <si>
    <t>Section C - ERDC computation of movement in residual unfunded balance in period</t>
  </si>
  <si>
    <t>Section D - Changes to pre Cut-Off Date Regulatory Fractions</t>
  </si>
  <si>
    <t>Split of liabilities between regulated and non-regulated:</t>
  </si>
  <si>
    <t>Adjustment to Pre Cut-Off Date Regulatory Fractions due to bulk transfers in during period excluding protected persons</t>
  </si>
  <si>
    <t>Adjustment to Pre Cut-Off Date Regulatory Fractions due to bulk transfers out during period excluding protected persons</t>
  </si>
  <si>
    <t>Adjustment to Pre Cut-Off Date Regulatory Fractions due to bulk transfers out during period in relation to protected persons</t>
  </si>
  <si>
    <t>Adjustment to Pre Cut-Off Date Regulatory Fractions due to bulk transfers in during period in relation to protected persons</t>
  </si>
  <si>
    <t>Adjustment to Pre Cut-Off Date Regulatory Fractions due to other items</t>
  </si>
  <si>
    <t xml:space="preserve">Section E - Post Cut-Off Date Regulatory Proportion at Previous Valuation </t>
  </si>
  <si>
    <t>Section F - Calculation of Weighted Proportion (based on data from RRPs)</t>
  </si>
  <si>
    <t>Section H - Calculation of Established Deficit and Incremental Deficit</t>
  </si>
  <si>
    <t>d. employer contributions paid since last Valuation towards the deficit attributable to pre / post Cut-Off Date pensionable service</t>
  </si>
  <si>
    <t>e. employer contributions paid since last valuation towards Pension Strain Costs attributable to pre / post Cut-Off Date pensionable service</t>
  </si>
  <si>
    <t>f. employer contributions paid since last valuation towards and other benefit augmentations attributable to pre / post Cut-Off Date pensionable service</t>
  </si>
  <si>
    <t>g. employer contributions to meet pre / post Cut-Off Date scheme administration expenses and PPF Levies since last Valuation</t>
  </si>
  <si>
    <t>h. other employer contributions paid since last Valuation in respect of pre / post Cut-Off Date pensionable pensionable service</t>
  </si>
  <si>
    <t>i. assets paid in as part of a Bulk Transfer and individual transfers-in in respect of pre / post Cut-Off Date pensionable service</t>
  </si>
  <si>
    <t>j. benefits paid or transferred out since last Valuation in respect of pre / post Cut-Off Date pensionable service</t>
  </si>
  <si>
    <t>l. assets paid out as part of a Bulk Transfer in respect of pre / post Cut-Off Date pensionable service</t>
  </si>
  <si>
    <t>m. any other payments out of the scheme since last Valuation in respect of pre / post Cut-Off Date pensionable service</t>
  </si>
  <si>
    <t xml:space="preserve">n. actual investment returns achieved by the pension scheme’s assets during the period as applied to pre / post Cut‑Off Date assets and cashflows set out in (a) to (l) </t>
  </si>
  <si>
    <t>Post Cut-Off Date Regulatory Proportion</t>
  </si>
  <si>
    <t>Regulatory fraction as a proportion of Pre Cut-Off Date liabilities</t>
  </si>
  <si>
    <t>Interest on deficit</t>
  </si>
  <si>
    <t>Employer contributions in excess of cost of benefit accrual</t>
  </si>
  <si>
    <t>Membership movements</t>
  </si>
  <si>
    <t>Change in financial assumptions</t>
  </si>
  <si>
    <t>Change in life expectancy assumption</t>
  </si>
  <si>
    <t>Impact of Pension Strain costs</t>
  </si>
  <si>
    <t>Established Deficit (£m) at 31 March 2013</t>
  </si>
  <si>
    <t>Incremental Deficit (£m) at 31 March 2013</t>
  </si>
  <si>
    <t>Section A - Assets and Liabilities at 31 March 2010 valuation</t>
  </si>
  <si>
    <t>Scheme surplus (+ve)/ deficit (-ve) at 31 March 2010</t>
  </si>
  <si>
    <t>Section B - Assets and Liabilities at 31 March 2013 valuation</t>
  </si>
  <si>
    <t>Scheme surplus (+ve)/ deficit (-ve) at 31 March 2013</t>
  </si>
  <si>
    <t>a. assets attributable to post cut off date pensionable service at previous Valuation - 31 March 2010</t>
  </si>
  <si>
    <t>Assets attributable to pre / post cut-off date notional sub fund at 31 March 2013</t>
  </si>
  <si>
    <t>Year ending 31 March:</t>
  </si>
  <si>
    <t>Contributions received (+/ve)</t>
  </si>
  <si>
    <t>Employees</t>
  </si>
  <si>
    <t>Employers - normal</t>
  </si>
  <si>
    <t>Employers - deficit repair</t>
  </si>
  <si>
    <t>Other: Please describe</t>
  </si>
  <si>
    <t>Bulk transfers in from Corporate transactions (explain in notes)</t>
  </si>
  <si>
    <t>Other (individual transfers)</t>
  </si>
  <si>
    <t>Other receipts (describe in note)(+/ve)</t>
  </si>
  <si>
    <t>Payments (-/ve)</t>
  </si>
  <si>
    <t>Benefits</t>
  </si>
  <si>
    <t>Transfer values for leavers</t>
  </si>
  <si>
    <t>Pension Scheme administration expenses</t>
  </si>
  <si>
    <t>PPF levy - fixed element</t>
  </si>
  <si>
    <t>PPF levy - risk based element</t>
  </si>
  <si>
    <t>Other, specify</t>
  </si>
  <si>
    <t>Investment income (+ve)</t>
  </si>
  <si>
    <t>Change in market value of investments (+/-ve)</t>
  </si>
  <si>
    <t>Investment management expenses (-ve)</t>
  </si>
  <si>
    <t>UK equities</t>
  </si>
  <si>
    <t>Overseas equities</t>
  </si>
  <si>
    <t>UK property</t>
  </si>
  <si>
    <t>Overseas property</t>
  </si>
  <si>
    <t>Hedge funds</t>
  </si>
  <si>
    <t>UK fixed-interest gilts</t>
  </si>
  <si>
    <t>UK index-linked gilts</t>
  </si>
  <si>
    <t>UK corporate bonds</t>
  </si>
  <si>
    <t>Overseas bonds</t>
  </si>
  <si>
    <t>Cash</t>
  </si>
  <si>
    <t>Currency overlay</t>
  </si>
  <si>
    <t>Alternatives</t>
  </si>
  <si>
    <t>Infrastructure</t>
  </si>
  <si>
    <t>Supranational</t>
  </si>
  <si>
    <t>Global Tactical Asset Allocation  (GTAA)</t>
  </si>
  <si>
    <t xml:space="preserve">High Lease to Value Property (HLVP)  </t>
  </si>
  <si>
    <t>Movements in scheme members</t>
  </si>
  <si>
    <t>Number of members annually</t>
  </si>
  <si>
    <t>Actives</t>
  </si>
  <si>
    <t>Number</t>
  </si>
  <si>
    <t>New entrants</t>
  </si>
  <si>
    <t xml:space="preserve">transfers in </t>
  </si>
  <si>
    <t xml:space="preserve">leavers, transferred to deferred </t>
  </si>
  <si>
    <t>bulk transfers in</t>
  </si>
  <si>
    <t>bulk transfers out</t>
  </si>
  <si>
    <t xml:space="preserve">retiring </t>
  </si>
  <si>
    <t>Deferred pensioners</t>
  </si>
  <si>
    <t>transfers in (actives now left)</t>
  </si>
  <si>
    <t>transfers out</t>
  </si>
  <si>
    <t>retired</t>
  </si>
  <si>
    <t>Pensioners</t>
  </si>
  <si>
    <t>leavers</t>
  </si>
  <si>
    <t>active and deferreds becoming pensioners</t>
  </si>
  <si>
    <t>Dependents</t>
  </si>
  <si>
    <t xml:space="preserve">new dependents </t>
  </si>
  <si>
    <t>transfers in</t>
  </si>
  <si>
    <t>transfers in/ new members</t>
  </si>
  <si>
    <t>Members with protected rights from privatisation</t>
  </si>
  <si>
    <t>Active</t>
  </si>
  <si>
    <t>Deferred</t>
  </si>
  <si>
    <t>Pensioner</t>
  </si>
  <si>
    <t>Total Members with protected rights</t>
  </si>
  <si>
    <t>Other members</t>
  </si>
  <si>
    <t>Total Other members</t>
  </si>
  <si>
    <t>Where schemes have merged provide the following under the year in which they merged</t>
  </si>
  <si>
    <t>Which scheme merged into primary scheme (shown in cell A4 above)</t>
  </si>
  <si>
    <t>Date of merger</t>
  </si>
  <si>
    <t>MM/YYYY</t>
  </si>
  <si>
    <t>Value of scheme assets at merger</t>
  </si>
  <si>
    <t>Scheme merging  £m</t>
  </si>
  <si>
    <t>Scheme merged into £m</t>
  </si>
  <si>
    <t>Value of scheme liabilities at merger</t>
  </si>
  <si>
    <t>Regulatory fraction</t>
  </si>
  <si>
    <t>Scheme merging %</t>
  </si>
  <si>
    <t>Scheme merged into %</t>
  </si>
  <si>
    <t>Scheme Membership</t>
  </si>
  <si>
    <t>Primary scheme</t>
  </si>
  <si>
    <t>Deferreds</t>
  </si>
  <si>
    <t>TOTAL</t>
  </si>
  <si>
    <t>Merging Scheme</t>
  </si>
  <si>
    <t>Protected element of merging in scheme</t>
  </si>
  <si>
    <t>Funding ratio - incoming scheme</t>
  </si>
  <si>
    <t>Revised funding ratio - total scheme</t>
  </si>
  <si>
    <t>In what year was the scheme established?</t>
  </si>
  <si>
    <t>Is the scheme, or any of its members, subject to any protected rights conditions from the time of privatisation?  If so, provide details in the commentary.</t>
  </si>
  <si>
    <t xml:space="preserve"> (yes/no)</t>
  </si>
  <si>
    <t xml:space="preserve">Is the scheme closed to new entrants and/or future accruals?  </t>
  </si>
  <si>
    <t>If so, when did it close,</t>
  </si>
  <si>
    <t>Specify valuation date to which actuarial valuation results and assumptions apply</t>
  </si>
  <si>
    <t>Actuarial assumption in the valuation</t>
  </si>
  <si>
    <t>Funding method (for example, Projected Unit)</t>
  </si>
  <si>
    <t xml:space="preserve"> </t>
  </si>
  <si>
    <t xml:space="preserve">Market value of assets </t>
  </si>
  <si>
    <t>Actuarial value of assets, if not at market value</t>
  </si>
  <si>
    <t>Actuarial value of liabilities</t>
  </si>
  <si>
    <t>Ongoing funding level</t>
  </si>
  <si>
    <t>Deficit recovery period (years)</t>
  </si>
  <si>
    <t>Years</t>
  </si>
  <si>
    <t>Employer contribution rate for future accruals (%) of pensionable pay (before adjustment)</t>
  </si>
  <si>
    <t>Employer deficit recovery contributions, or contribution reductions for surplus (as a percentage of pay)</t>
  </si>
  <si>
    <t>Solvency (buy-out) funding level</t>
  </si>
  <si>
    <t>years</t>
  </si>
  <si>
    <t>Pre-retirement nominal rate of return</t>
  </si>
  <si>
    <t>Pre-retirement assumed outperformance relative to gilts</t>
  </si>
  <si>
    <t>Pre-retirement real return above price inflation</t>
  </si>
  <si>
    <t>Pre-retirement real return above salaries</t>
  </si>
  <si>
    <t>Promotional salary scale (if not in salary assumption)</t>
  </si>
  <si>
    <t>Post-retirement nominal rate  of return</t>
  </si>
  <si>
    <t>Post-retirement assumed outperformance relative to gilts</t>
  </si>
  <si>
    <t>Post-retirement real return above price inflation</t>
  </si>
  <si>
    <t>Post-retirement real return above pension increases</t>
  </si>
  <si>
    <t>Proportion of pension commuted at retirement</t>
  </si>
  <si>
    <t>Mortality table number used to value current male pensioners (detail in commentary)</t>
  </si>
  <si>
    <t>Mortality table number used to value current female pensioners (detail in commentary)</t>
  </si>
  <si>
    <t>Expectation of life at 60 for male pensioner</t>
  </si>
  <si>
    <t>Expectation of life at 60 for female pensioner</t>
  </si>
  <si>
    <t>Mortality table used to value future male pensioners (detail in commentary)</t>
  </si>
  <si>
    <t>Mortality table used to value future female pensioners (detail in commentary)</t>
  </si>
  <si>
    <t>Expectation of life for male who will be aged 60 in  20 years</t>
  </si>
  <si>
    <t>Expectation of life for female who will be aged 60 in  20 years</t>
  </si>
  <si>
    <t>Group of members:</t>
  </si>
  <si>
    <t>Number of active members</t>
  </si>
  <si>
    <t>Type of benefits</t>
  </si>
  <si>
    <t>Contracted in or out of Second State Pension</t>
  </si>
  <si>
    <t>in/out</t>
  </si>
  <si>
    <t>Normal retirement age</t>
  </si>
  <si>
    <t>Definition of pensionable pay</t>
  </si>
  <si>
    <t>Member contributions</t>
  </si>
  <si>
    <t>Accrual rate</t>
  </si>
  <si>
    <t>Lump sum terms on retirement</t>
  </si>
  <si>
    <t>Dependants' provision</t>
  </si>
  <si>
    <t>Dependants' pension on death after retirement</t>
  </si>
  <si>
    <t>Ill-health benefits</t>
  </si>
  <si>
    <t>Lump sum benefit on death in service</t>
  </si>
  <si>
    <t>Pension increases in retirement</t>
  </si>
  <si>
    <t>Pension increases in deferment</t>
  </si>
  <si>
    <t>Are Additional Voluntary Contribution (AVC) facilities available to members?  If so:</t>
  </si>
  <si>
    <t>Is this on a defined contribution basis, by buying added years, or both?</t>
  </si>
  <si>
    <t>Does the employer contribute to members’ AVCs?</t>
  </si>
  <si>
    <t xml:space="preserve">Does the scheme accept transfers in?  </t>
  </si>
  <si>
    <t xml:space="preserve">If no, when did the scheme cease to accept transfers in? </t>
  </si>
  <si>
    <t>If yes, has ceasing to accept transfers in been considered?</t>
  </si>
  <si>
    <t>Transfers in</t>
  </si>
  <si>
    <t>Have you ever restricted any new (or existing) elements of salaries to make them non-pensionable, or restricted salaries for pension scheme members relative to non-members?  If so, provide details in the commentary.</t>
  </si>
  <si>
    <t>Have any of the scheme’s liabilities been insured (or bought out with an insurer)?  If so, provide details in commentary.</t>
  </si>
  <si>
    <t>In scheme in the year?</t>
  </si>
  <si>
    <t>Yes/ No</t>
  </si>
  <si>
    <t>WMID</t>
  </si>
  <si>
    <t>EMID</t>
  </si>
  <si>
    <t>ENWL</t>
  </si>
  <si>
    <t>NPN</t>
  </si>
  <si>
    <t>Input cells</t>
  </si>
  <si>
    <t>NPG</t>
  </si>
  <si>
    <t>Totals cells (of formula within worksheet)</t>
  </si>
  <si>
    <t>SWALES</t>
  </si>
  <si>
    <t>Referencing to other worksheets</t>
  </si>
  <si>
    <t>SWEST</t>
  </si>
  <si>
    <t>Referencing to other workbooks</t>
  </si>
  <si>
    <t>LPN</t>
  </si>
  <si>
    <t>Check cells</t>
  </si>
  <si>
    <t>SPN</t>
  </si>
  <si>
    <t>No Input</t>
  </si>
  <si>
    <t>EPN</t>
  </si>
  <si>
    <t>Descriptions and pack data</t>
  </si>
  <si>
    <t>SPD</t>
  </si>
  <si>
    <t>SPMW</t>
  </si>
  <si>
    <t>SSEH</t>
  </si>
  <si>
    <t>SSES</t>
  </si>
  <si>
    <t>Reporting year</t>
  </si>
  <si>
    <t>[Year]</t>
  </si>
  <si>
    <t>Version control</t>
  </si>
  <si>
    <t>Version:</t>
  </si>
  <si>
    <t>Submission</t>
  </si>
  <si>
    <t>Date submitted</t>
  </si>
  <si>
    <t>Changes</t>
  </si>
  <si>
    <t>Submission 1</t>
  </si>
  <si>
    <t>Submission 2</t>
  </si>
  <si>
    <t>Submission 3</t>
  </si>
  <si>
    <t>Submission 4</t>
  </si>
  <si>
    <t>Submission 5</t>
  </si>
  <si>
    <t>Submission 6</t>
  </si>
  <si>
    <t>Submission 7</t>
  </si>
  <si>
    <t>Submission 8</t>
  </si>
  <si>
    <t>Submission 9</t>
  </si>
  <si>
    <t>Submission 10</t>
  </si>
  <si>
    <t>Contents</t>
  </si>
  <si>
    <t>ALSO TO BE SUBMITTED</t>
  </si>
  <si>
    <t>Please indicate if submitted</t>
  </si>
  <si>
    <t>If not submitted please indicate when submission will take place.</t>
  </si>
  <si>
    <t>Annual audited accounts for each Pension Scheme</t>
  </si>
  <si>
    <t>Changes log</t>
  </si>
  <si>
    <t>Change control</t>
  </si>
  <si>
    <t>Version</t>
  </si>
  <si>
    <t>Table Reference</t>
  </si>
  <si>
    <t>Changes made in the Financial RIGs</t>
  </si>
  <si>
    <t>Triennial Pension Reporting Pack data tables</t>
  </si>
  <si>
    <t>WWU</t>
  </si>
  <si>
    <t>NGN</t>
  </si>
  <si>
    <t>SGN - Southern</t>
  </si>
  <si>
    <t>SGN - Scotland</t>
  </si>
  <si>
    <t>NGG EOE</t>
  </si>
  <si>
    <t>NGG London</t>
  </si>
  <si>
    <t>NGG WM</t>
  </si>
  <si>
    <t>NGG NW</t>
  </si>
  <si>
    <t>NGET</t>
  </si>
  <si>
    <t>Statement of Funding Principles</t>
  </si>
  <si>
    <t>Employer covenant review</t>
  </si>
  <si>
    <t>Statement by Reporting Actuary</t>
  </si>
  <si>
    <t>Scheme Narrative data tables</t>
  </si>
  <si>
    <t xml:space="preserve">Actuarial valuation reports </t>
  </si>
  <si>
    <t>Statement of Investment Principles</t>
  </si>
  <si>
    <t>(change log from 2013 master)</t>
  </si>
  <si>
    <t>[Insert Scheme Name]</t>
  </si>
  <si>
    <t>NGGT</t>
  </si>
  <si>
    <t>NWO Name</t>
  </si>
  <si>
    <t>Scheme Name</t>
  </si>
  <si>
    <t>[NWO]</t>
  </si>
  <si>
    <t>WPD (Central Networks)</t>
  </si>
  <si>
    <t>WPD (South West)</t>
  </si>
  <si>
    <t>UKPN ESPS</t>
  </si>
  <si>
    <t>UKPN PS</t>
  </si>
  <si>
    <t>ENWL ESPS</t>
  </si>
  <si>
    <t>ENWL PS</t>
  </si>
  <si>
    <t>SPPS</t>
  </si>
  <si>
    <t>Manweb ESPS</t>
  </si>
  <si>
    <t>SHEPS</t>
  </si>
  <si>
    <t>Southern ESPS</t>
  </si>
  <si>
    <t>SGN</t>
  </si>
  <si>
    <t>NGUKPS</t>
  </si>
  <si>
    <t>NGET ESPS</t>
  </si>
  <si>
    <t>2012-13</t>
  </si>
  <si>
    <t>2010-13</t>
  </si>
  <si>
    <t>2010-12</t>
  </si>
  <si>
    <t>WPD (Central Networks) ESPS</t>
  </si>
  <si>
    <t>WPD (South West) ESPS</t>
  </si>
  <si>
    <t>Group</t>
  </si>
  <si>
    <t>Northern Powergrid</t>
  </si>
  <si>
    <t>UKPN</t>
  </si>
  <si>
    <t xml:space="preserve">NWO Group Name </t>
  </si>
  <si>
    <t>SPD &amp; SPTL</t>
  </si>
  <si>
    <t>SHETL &amp; SHEPD</t>
  </si>
  <si>
    <t>SP Manweb</t>
  </si>
  <si>
    <t>Scotia Gas Networks</t>
  </si>
  <si>
    <t>Wales &amp; West</t>
  </si>
  <si>
    <t>Northern Gas Networks</t>
  </si>
  <si>
    <t>National Grid Gas</t>
  </si>
  <si>
    <t>Northen Electric ESPS</t>
  </si>
  <si>
    <t>Second scheme</t>
  </si>
  <si>
    <t>Reporting Year/period:</t>
  </si>
  <si>
    <t>Directors sign off letter on behalf of the Board</t>
  </si>
  <si>
    <t>Navigate</t>
  </si>
  <si>
    <t>Scheme 1</t>
  </si>
  <si>
    <t>Scheme 2</t>
  </si>
  <si>
    <t>NGET TO</t>
  </si>
  <si>
    <t>NGET SO</t>
  </si>
  <si>
    <t>NGGT TO</t>
  </si>
  <si>
    <t>NGGT SO</t>
  </si>
  <si>
    <t>WWU PS</t>
  </si>
  <si>
    <t>SGN PS</t>
  </si>
  <si>
    <t>P1.1 - PDAM information completed by licensee - primary scheme</t>
  </si>
  <si>
    <t>P2.2 - PDAM information completed by Actuary - second scheme</t>
  </si>
  <si>
    <t>Sources</t>
  </si>
  <si>
    <t>Section E - Scheme assets and attribution to pre and post Cut-Off Date Notional Sub-Funds (chapter 8 of PDAM)</t>
  </si>
  <si>
    <t>Section F - Calculation of pre and post Cut-Off Date deficits (chapter 9 of PDAM)</t>
  </si>
  <si>
    <t>Assets (+ve)</t>
  </si>
  <si>
    <t>Liabilities (-ve)</t>
  </si>
  <si>
    <t>Active Liabilities  (-ve)</t>
  </si>
  <si>
    <t>Deferred Liabilities  (-ve)</t>
  </si>
  <si>
    <t>Pensioner Liabilities  (-ve)</t>
  </si>
  <si>
    <t>Section B: INVESTMENT RETURNS</t>
  </si>
  <si>
    <t>Total investment returns</t>
  </si>
  <si>
    <t>INVESTMENT RETURN as a percentage of assets</t>
  </si>
  <si>
    <t>Bulk transfers out from Corporate transactions (explain in notes)</t>
  </si>
  <si>
    <t>Section C: Scheme Assets by class</t>
  </si>
  <si>
    <t>Other payments (describe in note)(+/ve)</t>
  </si>
  <si>
    <t>TOTAL MEMBERS of this scheme</t>
  </si>
  <si>
    <t>ANALYSIS INTO MEMBERS WITH/WITHOUT PROTECTED RIGHTS</t>
  </si>
  <si>
    <t>Opening balance at 31 March 2010</t>
  </si>
  <si>
    <t>Closing balance at 31 March 2013</t>
  </si>
  <si>
    <t>Section D: Scheme Membership</t>
  </si>
  <si>
    <t>Section E: SCHEME MERGERS (into this scheme)/SECTIONALISATION</t>
  </si>
  <si>
    <t>Actuarial valuation data</t>
  </si>
  <si>
    <t>Age</t>
  </si>
  <si>
    <t xml:space="preserve">AVERAGE AGE OF MEMBERS </t>
  </si>
  <si>
    <t>Average age of total member population</t>
  </si>
  <si>
    <t xml:space="preserve">as at </t>
  </si>
  <si>
    <t>Section F: ACTUARIAL DATA</t>
  </si>
  <si>
    <t>Current scheme benefits applicable different groups of members</t>
  </si>
  <si>
    <t>Percentage of retirees taking lump sum on retirement</t>
  </si>
  <si>
    <t>Section G: Sponsoring companies within the group participating in scheme</t>
  </si>
  <si>
    <t>Experience</t>
  </si>
  <si>
    <t xml:space="preserve">Actual average salary increases </t>
  </si>
  <si>
    <t>Assumed salary increases in valuation applicable to that year</t>
  </si>
  <si>
    <t>Mortality experience</t>
  </si>
  <si>
    <t>Mortality experience assumed in valuation applicable to that year</t>
  </si>
  <si>
    <t>Experience of retirees taking lumpsum on retirement as percentage of retirees</t>
  </si>
  <si>
    <t>Pension deficit reported in Group Statutory accounts</t>
  </si>
  <si>
    <t>Pension deficit attributable to Licensee as percentage of shareholders equity</t>
  </si>
  <si>
    <t>Pension deficit attributable to Licensee as percentage of licensee pre tax profits</t>
  </si>
  <si>
    <t>Ratios</t>
  </si>
  <si>
    <t>Pension costs as a percentage of licensee's distributions</t>
  </si>
  <si>
    <t>INVESTMENT RETURN assumption in valuation</t>
  </si>
  <si>
    <t>Buy-in/Buy-out</t>
  </si>
  <si>
    <t>If so, what is the percentage cap</t>
  </si>
  <si>
    <t>Does this require consent of independent trustee</t>
  </si>
  <si>
    <t>Inflation cap</t>
  </si>
  <si>
    <t>Actuarial assumptions in the recovery plan, if different to valuation</t>
  </si>
  <si>
    <t>Age at which unreduced benefits are paid</t>
  </si>
  <si>
    <t>Group 1</t>
  </si>
  <si>
    <t>Group 2</t>
  </si>
  <si>
    <t>Group 3</t>
  </si>
  <si>
    <t>Group 4</t>
  </si>
  <si>
    <t>What rate of smoothing of discount rate has been applied to liabilities</t>
  </si>
  <si>
    <t>Has smoothing been applied</t>
  </si>
  <si>
    <t>Real salary growth</t>
  </si>
  <si>
    <t>Asset allocation memorandum</t>
  </si>
  <si>
    <t>Proportion of scheme assets in 'return-seeking' assets</t>
  </si>
  <si>
    <t>Proportion of scheme assets in 'matching' assets</t>
  </si>
  <si>
    <t>Proportion of scheme assets in derivatives used to mitigate risk within the plan</t>
  </si>
  <si>
    <t>Total PPF levy paid in year</t>
  </si>
  <si>
    <t>Non-regulated businesses</t>
  </si>
  <si>
    <t>Regulated business of:</t>
  </si>
  <si>
    <t>Total PPF levy paid directly by sponsoring employers</t>
  </si>
  <si>
    <t>Total PPF levy collected through normal ongoing pension costs</t>
  </si>
  <si>
    <t>Total PPF levy collected through ongoing pension costs (%age of pensionable pay)</t>
  </si>
  <si>
    <t>ATTRIBUTION of PPF levies to the licensee</t>
  </si>
  <si>
    <t>Transmission / Distribution</t>
  </si>
  <si>
    <t xml:space="preserve">Excluded Services </t>
  </si>
  <si>
    <t>De minimis</t>
  </si>
  <si>
    <t>Other consented</t>
  </si>
  <si>
    <t>All non-regulated activities (exc Excluded Services) - balancing amount</t>
  </si>
  <si>
    <t>score</t>
  </si>
  <si>
    <t>Date scored</t>
  </si>
  <si>
    <t>Section B - Pension admin costs paid by all DB schemes</t>
  </si>
  <si>
    <t>Total scheme admin costs paid in year</t>
  </si>
  <si>
    <t>Paid directly by sponsoring employers:</t>
  </si>
  <si>
    <t>Total admin costs paid directly by sponsoring employers</t>
  </si>
  <si>
    <t>Collected through normal ongoing pension service costs:</t>
  </si>
  <si>
    <t>Total admin costs collected through normal ongoing pension costs</t>
  </si>
  <si>
    <t>YYYY</t>
  </si>
  <si>
    <t>Valuation - triennial or updated</t>
  </si>
  <si>
    <t>Contingent asset actual costs</t>
  </si>
  <si>
    <t>Submission Dates</t>
  </si>
  <si>
    <t>Transfer values in / out (+/- ve)</t>
  </si>
  <si>
    <t>Section A: Group Scheme cashflows</t>
  </si>
  <si>
    <t>Total Contingent asset and hedging costs</t>
  </si>
  <si>
    <t>Section C - Contingent asset and hedging costs paid directly by licensee</t>
  </si>
  <si>
    <t>Pension hedging costs</t>
  </si>
  <si>
    <t>Attribution</t>
  </si>
  <si>
    <t>NGN PS</t>
  </si>
  <si>
    <t>A</t>
  </si>
  <si>
    <t>B</t>
  </si>
  <si>
    <t>C</t>
  </si>
  <si>
    <t>31 March</t>
  </si>
  <si>
    <t>31 Mar 2013</t>
  </si>
  <si>
    <t>Has account been taken of changes in market conditions</t>
  </si>
  <si>
    <t>text</t>
  </si>
  <si>
    <t>Total Scheme</t>
  </si>
  <si>
    <t>Members in non-regulated activities</t>
  </si>
  <si>
    <t>Members in currently regulated activities</t>
  </si>
  <si>
    <t>in currently regulated activities</t>
  </si>
  <si>
    <t>in non-regulated activities</t>
  </si>
  <si>
    <t>Legacy from business's disposed of</t>
  </si>
  <si>
    <t>Attribution to groups of members</t>
  </si>
  <si>
    <t xml:space="preserve">Legacy members from businesses disposed of </t>
  </si>
  <si>
    <t>Proportion of employer deficit payments that can be attributed, in line with the approach detailed in paragraph 6.5 of chapter 6, to the remaining additional liabilities which relate to unfunded ERDCs, allowing for expected returns calculated using the WACC determined for the relevant price control</t>
  </si>
  <si>
    <t>Value of liabilities at the current Valuation Date in respect of post Cut-Off Date benefits accrued up to and including the date of the previous Valuation</t>
  </si>
  <si>
    <t>Value of liabilities at the current Valuation Date in respect of post Cut-Off Date benefits accrued since the date of previous valuation</t>
  </si>
  <si>
    <t>Employers - payable towards historic ERDCs</t>
  </si>
  <si>
    <t>Employers - payable towards Pension Strain costs</t>
  </si>
  <si>
    <t xml:space="preserve">other leavers, members who become deceased during the year </t>
  </si>
  <si>
    <t xml:space="preserve">Average remaining active service life [at 31 March] assuming retirement at age of </t>
  </si>
  <si>
    <t>Average remaining active service life [at 31 March]</t>
  </si>
  <si>
    <t>Pension deficit Group Statutory accounts as percentage of the Group's shareholders equity</t>
  </si>
  <si>
    <t>Pension deficit Group Statutory accounts as percentage of that Group's pre-tax profits</t>
  </si>
  <si>
    <t xml:space="preserve">Pension costs as a percentage of dividends paid out of the regulated business in the last 5 years to </t>
  </si>
  <si>
    <t>Do the scheme rules allow for a cap on future pension in payment</t>
  </si>
  <si>
    <t>Dun &amp; Bradstreet failure score (annual average)</t>
  </si>
  <si>
    <t>Section A - Total PPF levies paid in respect of this scheme</t>
  </si>
  <si>
    <t>P2.2: Pensions Deficit Allocation Methodology</t>
  </si>
  <si>
    <t>PPF levy paid directly by sponsoring employers to the PPF:</t>
  </si>
  <si>
    <t>PPF levy paid by the scheme to the PPF</t>
  </si>
  <si>
    <t>Difference between paid and contributions received</t>
  </si>
  <si>
    <t>PPF levy collected through normal ongoing pension costs by scheme:</t>
  </si>
  <si>
    <t>Administration costs actually paid in respect of the scheme in the year</t>
  </si>
  <si>
    <t>P1.2: Pensions Deficit Allocation Methodology</t>
  </si>
  <si>
    <t>P1.2 - PDAM information completed and signed off by actuarial advisers - primary scheme</t>
  </si>
  <si>
    <t>P1.3 - Pensions Primary scheme</t>
  </si>
  <si>
    <t>P1.4: PPF Levies, Scheme administration, contingent asset and hedging costs - Primary scheme</t>
  </si>
  <si>
    <t>P2.1: PDAM information completed by licensee</t>
  </si>
  <si>
    <t>P2.1 - PDAM information completed by licensee - second scheme</t>
  </si>
  <si>
    <t>P2.3 - Pensions Second scheme</t>
  </si>
  <si>
    <t>P2.4: PPF Levies, Scheme administration, contingent asset and hedging costs - Second scheme</t>
  </si>
  <si>
    <t>P1.2 - PDAM information completed by Actuary - primary scheme</t>
  </si>
  <si>
    <t>P1.4 - PPF Levies and Scheme administration - Primary scheme</t>
  </si>
  <si>
    <t>P2.4 - PPF Levies and Scheme administration - Second scheme</t>
  </si>
  <si>
    <t>NPgN</t>
  </si>
  <si>
    <t>NPgY</t>
  </si>
  <si>
    <t>DB scheme 1</t>
  </si>
  <si>
    <t>DB Scheme 2</t>
  </si>
  <si>
    <t>Deficit recovery payments in year</t>
  </si>
  <si>
    <t>Pensionable salaries in year</t>
  </si>
  <si>
    <t xml:space="preserve">Check </t>
  </si>
  <si>
    <t xml:space="preserve">£m </t>
  </si>
  <si>
    <t>Has a cap been applied in valuation</t>
  </si>
  <si>
    <t>Amounts reversing salary sacrifice</t>
  </si>
  <si>
    <t>Completed example</t>
  </si>
  <si>
    <t>31 March 2011</t>
  </si>
  <si>
    <t>31 March 2012</t>
  </si>
  <si>
    <t>31 December 2012</t>
  </si>
  <si>
    <t>31 March 2014</t>
  </si>
  <si>
    <t>31 March 2015</t>
  </si>
  <si>
    <t>31 March 2016</t>
  </si>
  <si>
    <t>31 March 2017</t>
  </si>
  <si>
    <t>31-Mar</t>
  </si>
  <si>
    <t>Yes</t>
  </si>
  <si>
    <t>No</t>
  </si>
  <si>
    <t>Proportion of scheme assets in 'low risk' assets</t>
  </si>
  <si>
    <t>Proportion of scheme assets specifically designed to match a proportion of the schemes liabilities</t>
  </si>
  <si>
    <t>Assumed salary increases in valuation applicable to that year/triennial period for year ended</t>
  </si>
  <si>
    <t xml:space="preserve">Mortality experience: Are members living longer than the mortality experience assumed in the last valuation? </t>
  </si>
  <si>
    <t>months</t>
  </si>
  <si>
    <t>Mortality experience: If not the same as the mortality experience assumed in the last valuation, on average how many months?</t>
  </si>
  <si>
    <t>Section G - Calculation of Post Cut-Off Regulatory Proportion</t>
  </si>
  <si>
    <t>Section C - Reconciliation of surplus / deficit</t>
  </si>
  <si>
    <t>INVESTMENT RETURN assumption in the recovery plan</t>
  </si>
  <si>
    <t>Restriction on, or changes in pensionable salaries</t>
  </si>
  <si>
    <t>Do the scheme rules allow for a cap on future pension below inflation</t>
  </si>
  <si>
    <r>
      <t xml:space="preserve">Pre cut-off date regulatory fractions, </t>
    </r>
    <r>
      <rPr>
        <b/>
        <sz val="10"/>
        <color indexed="8"/>
        <rFont val="Verdana"/>
        <family val="2"/>
      </rPr>
      <t xml:space="preserve">post residual unfunded ERDCs </t>
    </r>
  </si>
  <si>
    <t>Section D1 - Scheme liabilities and attribution</t>
  </si>
  <si>
    <t>Section D2 - Attribution of scheme liabilities to pre and post Cut-Off Date Notional Sub-Funds</t>
  </si>
  <si>
    <t xml:space="preserve">Section D2 - Attribution of scheme liabilities to pre and post Cut-Off Date Notional Sub-Funds </t>
  </si>
  <si>
    <t>Liabilities  at 31 March 2010</t>
  </si>
  <si>
    <t>Liabilities at 31 March 2013</t>
  </si>
  <si>
    <t>Northern Powergrid ESPS</t>
  </si>
  <si>
    <t>Liabilities at 31 March 2010</t>
  </si>
  <si>
    <t>Section E - Scheme assets and attribution to pre and post Cut-Off Date Notional Sub-Funds</t>
  </si>
  <si>
    <t>Section F - Calculation of pre and post Cut-Off Date deficits</t>
  </si>
  <si>
    <t>Pre-retirement discount rate at previous valuation</t>
  </si>
  <si>
    <t>Post-retirement discount rate at previous valuation</t>
  </si>
  <si>
    <t>Proportion of Pre Cut-Off Date liabilities at the previous valuation in respect of actives and deferred pensioners</t>
  </si>
  <si>
    <t>Proportion of Pre Cut-Off Date liabilities at the previous valuation in respect of pensioners and dependants</t>
  </si>
  <si>
    <t>(a) The weighted average discount rate in respect of Pre Cut-Off Date liabilities at the previous valuation:</t>
  </si>
  <si>
    <t>(b) The weighted average discount rate in respect of Post Cut-Off Date liabilities at the previous valuation:</t>
  </si>
  <si>
    <t>Proportion of Post Cut-Off Date liabilities at the previous valuation in respect of actives and deferred pensioners</t>
  </si>
  <si>
    <t>Proportion of Post Cut-Off Date liabilities at the previous valuation in respect of pensioners and dependants</t>
  </si>
  <si>
    <t>Proportion of liabilities in respect of the Pre Cut-Off Date sub-fund at the previous valuation</t>
  </si>
  <si>
    <t>Proportion of liabilities in respect of the Post Cut-Off Date sub-fund at the previous valuation</t>
  </si>
  <si>
    <t>(c) The weighted average discount rate at the previous valuation:</t>
  </si>
  <si>
    <t>Adjustment to investment returns due to paragraph 5.7</t>
  </si>
  <si>
    <t>Inputs for calculating pre and post discount rates and investment returns to sub-funds</t>
  </si>
  <si>
    <t>Formulae set out in paragraph 6.20 of Chapter 6</t>
  </si>
  <si>
    <t>Higher / Lower than expected investment returns</t>
  </si>
  <si>
    <t>Higher / Lower than expected salary increases</t>
  </si>
  <si>
    <t>Higher / Lower than expected pension increases</t>
  </si>
  <si>
    <t>Paragraph 6.20 adjustments</t>
  </si>
  <si>
    <t>(d) The adjusted annual actual investment return for the Pre Cut-off Date sub-fund:</t>
  </si>
  <si>
    <t>(e) The adjusted annual actual investment return for the Post Cut-off Date sub-fund:</t>
  </si>
  <si>
    <t>Annual investment return in each year</t>
  </si>
  <si>
    <t>Year ended 31 March</t>
  </si>
  <si>
    <t>Example P1.1 PDAM Licensee '</t>
  </si>
  <si>
    <t>Example P1.2 PDAM Actuary'</t>
  </si>
  <si>
    <t>(version 1.01)</t>
  </si>
  <si>
    <t>V1.01</t>
  </si>
  <si>
    <t>P1.1 and P2.1</t>
  </si>
  <si>
    <t>Row 107: formulae amended to be “+C104+C105-C106”</t>
  </si>
</sst>
</file>

<file path=xl/styles.xml><?xml version="1.0" encoding="utf-8"?>
<styleSheet xmlns="http://schemas.openxmlformats.org/spreadsheetml/2006/main">
  <numFmts count="18">
    <numFmt numFmtId="44" formatCode="_-&quot;£&quot;* #,##0.00_-;\-&quot;£&quot;* #,##0.00_-;_-&quot;£&quot;* &quot;-&quot;??_-;_-@_-"/>
    <numFmt numFmtId="43" formatCode="_-* #,##0.00_-;\-* #,##0.00_-;_-* &quot;-&quot;??_-;_-@_-"/>
    <numFmt numFmtId="164" formatCode="#,##0.0_);[Red]\(#,##0.0\);\-"/>
    <numFmt numFmtId="165" formatCode="0.0"/>
    <numFmt numFmtId="166" formatCode="0.0%"/>
    <numFmt numFmtId="167" formatCode="#,##0.0;[Red]\(#,##0.0\)"/>
    <numFmt numFmtId="168" formatCode="#,##0.00;[Red]\-#,##0.00;\-"/>
    <numFmt numFmtId="169" formatCode="#,##0.00;[Red]#,##0.00;\-"/>
    <numFmt numFmtId="170" formatCode="0.000000"/>
    <numFmt numFmtId="171" formatCode="[$-F800]dddd\,\ mmmm\ dd\,\ yyyy"/>
    <numFmt numFmtId="172" formatCode="0.0;[Red]\(0.0\)"/>
    <numFmt numFmtId="173" formatCode="0.000%"/>
    <numFmt numFmtId="174" formatCode="#,##0.0_);[Red]\(#,##0.0\)"/>
    <numFmt numFmtId="175" formatCode="_(* #,##0.0_);_(* \(#,##0.0\);_(* &quot;-&quot;?_);_(@_)"/>
    <numFmt numFmtId="176" formatCode="mm/yyyy\ "/>
    <numFmt numFmtId="177" formatCode="0_ ;[Red]\-0\ "/>
    <numFmt numFmtId="178" formatCode="dd/mm/yy;@"/>
    <numFmt numFmtId="179" formatCode="mm/yyyy"/>
  </numFmts>
  <fonts count="67">
    <font>
      <sz val="11"/>
      <color theme="1"/>
      <name val="Calibri"/>
      <family val="2"/>
      <scheme val="minor"/>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0"/>
      <color indexed="8"/>
      <name val="Verdana"/>
      <family val="2"/>
    </font>
    <font>
      <sz val="11"/>
      <color indexed="8"/>
      <name val="Calibri"/>
      <family val="2"/>
    </font>
    <font>
      <sz val="11"/>
      <name val="CG Omega"/>
    </font>
    <font>
      <sz val="10"/>
      <color indexed="8"/>
      <name val="Verdana"/>
      <family val="2"/>
    </font>
    <font>
      <sz val="10"/>
      <name val="Verdana"/>
      <family val="2"/>
    </font>
    <font>
      <sz val="11"/>
      <name val="CG Omega"/>
      <family val="2"/>
    </font>
    <font>
      <sz val="10"/>
      <name val="Arial"/>
      <family val="2"/>
    </font>
    <font>
      <b/>
      <sz val="10"/>
      <name val="Verdana"/>
      <family val="2"/>
    </font>
    <font>
      <b/>
      <sz val="11"/>
      <name val="CG Omega"/>
    </font>
    <font>
      <b/>
      <sz val="10"/>
      <color indexed="8"/>
      <name val="Verdana"/>
      <family val="2"/>
    </font>
    <font>
      <b/>
      <sz val="12"/>
      <color indexed="8"/>
      <name val="Verdana"/>
      <family val="2"/>
    </font>
    <font>
      <sz val="12"/>
      <color indexed="8"/>
      <name val="Verdana"/>
      <family val="2"/>
    </font>
    <font>
      <b/>
      <sz val="11"/>
      <color indexed="8"/>
      <name val="Verdana"/>
      <family val="2"/>
    </font>
    <font>
      <b/>
      <sz val="20"/>
      <name val="CG Omega"/>
    </font>
    <font>
      <sz val="11"/>
      <color indexed="8"/>
      <name val="Verdana"/>
      <family val="2"/>
    </font>
    <font>
      <sz val="9"/>
      <color indexed="8"/>
      <name val="Verdana"/>
      <family val="2"/>
    </font>
    <font>
      <sz val="8"/>
      <name val="Calibri"/>
      <family val="2"/>
    </font>
    <font>
      <sz val="11"/>
      <color indexed="8"/>
      <name val="Calibri"/>
      <family val="2"/>
    </font>
    <font>
      <sz val="10"/>
      <color indexed="56"/>
      <name val="Verdana"/>
      <family val="2"/>
    </font>
    <font>
      <b/>
      <sz val="10"/>
      <color indexed="8"/>
      <name val="Verdana"/>
      <family val="2"/>
    </font>
    <font>
      <b/>
      <sz val="12"/>
      <color indexed="8"/>
      <name val="Verdana"/>
      <family val="2"/>
    </font>
    <font>
      <sz val="12"/>
      <color indexed="8"/>
      <name val="Verdana"/>
      <family val="2"/>
    </font>
    <font>
      <b/>
      <sz val="11"/>
      <color indexed="8"/>
      <name val="Verdana"/>
      <family val="2"/>
    </font>
    <font>
      <sz val="10"/>
      <color indexed="12"/>
      <name val="Verdana"/>
      <family val="2"/>
    </font>
    <font>
      <sz val="11"/>
      <color indexed="8"/>
      <name val="Verdana"/>
      <family val="2"/>
    </font>
    <font>
      <b/>
      <sz val="10"/>
      <name val="CG Omega"/>
      <family val="2"/>
    </font>
    <font>
      <b/>
      <sz val="20"/>
      <name val="CG Omega"/>
      <family val="2"/>
    </font>
    <font>
      <sz val="12"/>
      <color indexed="8"/>
      <name val="Arial"/>
      <family val="2"/>
    </font>
    <font>
      <sz val="11"/>
      <color indexed="8"/>
      <name val="Calibri"/>
      <family val="2"/>
    </font>
    <font>
      <i/>
      <sz val="10"/>
      <color indexed="8"/>
      <name val="Verdana"/>
      <family val="2"/>
    </font>
    <font>
      <b/>
      <i/>
      <sz val="10"/>
      <color indexed="8"/>
      <name val="Verdana"/>
      <family val="2"/>
    </font>
    <font>
      <b/>
      <sz val="16"/>
      <name val="Verdana"/>
      <family val="2"/>
    </font>
    <font>
      <b/>
      <sz val="16"/>
      <color indexed="8"/>
      <name val="Verdana"/>
      <family val="2"/>
    </font>
    <font>
      <b/>
      <sz val="11"/>
      <color indexed="10"/>
      <name val="CG Omega"/>
    </font>
    <font>
      <b/>
      <sz val="14"/>
      <color indexed="8"/>
      <name val="Verdana"/>
      <family val="2"/>
    </font>
    <font>
      <b/>
      <sz val="11"/>
      <name val="Verdana"/>
      <family val="2"/>
    </font>
    <font>
      <sz val="11"/>
      <color indexed="8"/>
      <name val="Calibri"/>
      <family val="2"/>
    </font>
    <font>
      <b/>
      <sz val="16"/>
      <name val="CG Omega"/>
      <family val="2"/>
    </font>
    <font>
      <sz val="16"/>
      <color indexed="8"/>
      <name val="Verdana"/>
      <family val="2"/>
    </font>
    <font>
      <b/>
      <sz val="11"/>
      <color indexed="8"/>
      <name val="Calibri"/>
      <family val="2"/>
    </font>
    <font>
      <b/>
      <sz val="9"/>
      <color indexed="8"/>
      <name val="Verdana"/>
      <family val="2"/>
    </font>
    <font>
      <sz val="11"/>
      <name val="Verdana"/>
      <family val="2"/>
    </font>
    <font>
      <sz val="8"/>
      <color indexed="8"/>
      <name val="Verdana"/>
      <family val="2"/>
    </font>
    <font>
      <sz val="10"/>
      <color indexed="21"/>
      <name val="Verdana"/>
      <family val="2"/>
    </font>
    <font>
      <b/>
      <sz val="14"/>
      <name val="Verdana"/>
      <family val="2"/>
    </font>
    <font>
      <sz val="10"/>
      <color indexed="30"/>
      <name val="Verdana"/>
      <family val="2"/>
    </font>
    <font>
      <u/>
      <sz val="11"/>
      <color theme="10"/>
      <name val="Calibri"/>
      <family val="2"/>
    </font>
    <font>
      <sz val="10"/>
      <color theme="1"/>
      <name val="Verdana"/>
      <family val="2"/>
    </font>
  </fonts>
  <fills count="19">
    <fill>
      <patternFill patternType="none"/>
    </fill>
    <fill>
      <patternFill patternType="gray125"/>
    </fill>
    <fill>
      <patternFill patternType="solid">
        <fgColor indexed="51"/>
        <bgColor indexed="64"/>
      </patternFill>
    </fill>
    <fill>
      <patternFill patternType="solid">
        <fgColor indexed="26"/>
        <bgColor indexed="64"/>
      </patternFill>
    </fill>
    <fill>
      <patternFill patternType="solid">
        <fgColor indexed="42"/>
        <bgColor indexed="64"/>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indexed="53"/>
        <bgColor indexed="64"/>
      </patternFill>
    </fill>
    <fill>
      <patternFill patternType="solid">
        <fgColor indexed="44"/>
        <bgColor indexed="64"/>
      </patternFill>
    </fill>
    <fill>
      <patternFill patternType="solid">
        <fgColor indexed="47"/>
        <bgColor indexed="64"/>
      </patternFill>
    </fill>
    <fill>
      <patternFill patternType="darkUp">
        <fgColor indexed="22"/>
      </patternFill>
    </fill>
    <fill>
      <patternFill patternType="solid">
        <fgColor indexed="11"/>
        <bgColor indexed="64"/>
      </patternFill>
    </fill>
    <fill>
      <patternFill patternType="solid">
        <fgColor rgb="FFFFC000"/>
        <bgColor indexed="64"/>
      </patternFill>
    </fill>
    <fill>
      <patternFill patternType="solid">
        <fgColor rgb="FFFFFFCC"/>
        <bgColor indexed="64"/>
      </patternFill>
    </fill>
    <fill>
      <patternFill patternType="solid">
        <fgColor rgb="FFD1FFD1"/>
        <bgColor indexed="64"/>
      </patternFill>
    </fill>
    <fill>
      <patternFill patternType="solid">
        <fgColor rgb="FFD4FAF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40">
    <xf numFmtId="0" fontId="0" fillId="0" borderId="0"/>
    <xf numFmtId="0" fontId="25" fillId="0" borderId="0" applyFont="0" applyFill="0" applyBorder="0" applyAlignment="0" applyProtection="0"/>
    <xf numFmtId="0" fontId="21" fillId="0" borderId="0"/>
    <xf numFmtId="0" fontId="21" fillId="0" borderId="0"/>
    <xf numFmtId="0" fontId="24" fillId="0" borderId="0"/>
    <xf numFmtId="0" fontId="24" fillId="0" borderId="0"/>
    <xf numFmtId="0" fontId="24" fillId="0" borderId="0"/>
    <xf numFmtId="0" fontId="24" fillId="0" borderId="0"/>
    <xf numFmtId="0" fontId="21" fillId="0" borderId="0"/>
    <xf numFmtId="0" fontId="24" fillId="0" borderId="0"/>
    <xf numFmtId="43" fontId="24" fillId="0" borderId="0" applyFont="0" applyFill="0" applyBorder="0" applyAlignment="0" applyProtection="0"/>
    <xf numFmtId="44" fontId="36" fillId="0" borderId="0" applyFont="0" applyFill="0" applyBorder="0" applyAlignment="0" applyProtection="0"/>
    <xf numFmtId="0" fontId="65" fillId="0" borderId="0" applyNumberFormat="0" applyFill="0" applyBorder="0" applyAlignment="0" applyProtection="0">
      <alignment vertical="top"/>
      <protection locked="0"/>
    </xf>
    <xf numFmtId="0" fontId="66" fillId="0" borderId="0"/>
    <xf numFmtId="0" fontId="66" fillId="0" borderId="0"/>
    <xf numFmtId="0" fontId="24" fillId="0" borderId="0"/>
    <xf numFmtId="0" fontId="66" fillId="0" borderId="0"/>
    <xf numFmtId="0" fontId="66" fillId="0" borderId="0"/>
    <xf numFmtId="0" fontId="66" fillId="0" borderId="0"/>
    <xf numFmtId="0" fontId="25" fillId="0" borderId="0"/>
    <xf numFmtId="0" fontId="66" fillId="0" borderId="0"/>
    <xf numFmtId="0" fontId="21" fillId="0" borderId="0"/>
    <xf numFmtId="0" fontId="21" fillId="0" borderId="0"/>
    <xf numFmtId="0" fontId="66" fillId="0" borderId="0"/>
    <xf numFmtId="0" fontId="66" fillId="0" borderId="0"/>
    <xf numFmtId="0" fontId="21" fillId="0" borderId="0"/>
    <xf numFmtId="0" fontId="25" fillId="0" borderId="0"/>
    <xf numFmtId="0" fontId="24" fillId="0" borderId="0"/>
    <xf numFmtId="0" fontId="24" fillId="0" borderId="0"/>
    <xf numFmtId="0" fontId="25" fillId="0" borderId="0"/>
    <xf numFmtId="9" fontId="20" fillId="0" borderId="0" applyFont="0" applyFill="0" applyBorder="0" applyAlignment="0" applyProtection="0"/>
    <xf numFmtId="9" fontId="22" fillId="0" borderId="0" applyFont="0" applyFill="0" applyBorder="0" applyAlignment="0" applyProtection="0"/>
    <xf numFmtId="9" fontId="13" fillId="0" borderId="0" applyFont="0" applyFill="0" applyBorder="0" applyAlignment="0" applyProtection="0"/>
    <xf numFmtId="168" fontId="66" fillId="15" borderId="1">
      <alignment vertical="center"/>
    </xf>
    <xf numFmtId="170" fontId="66" fillId="15" borderId="1">
      <alignment vertical="center"/>
    </xf>
    <xf numFmtId="0" fontId="66" fillId="15" borderId="1">
      <alignment vertical="center"/>
    </xf>
    <xf numFmtId="169" fontId="66" fillId="0" borderId="0">
      <protection locked="0"/>
    </xf>
    <xf numFmtId="168" fontId="66" fillId="16" borderId="1">
      <alignment vertical="center"/>
      <protection locked="0"/>
    </xf>
    <xf numFmtId="168" fontId="66" fillId="17" borderId="1">
      <alignment vertical="center"/>
    </xf>
    <xf numFmtId="168" fontId="66" fillId="18" borderId="1">
      <alignment horizontal="right" vertical="center"/>
      <protection locked="0"/>
    </xf>
  </cellStyleXfs>
  <cellXfs count="523">
    <xf numFmtId="0" fontId="0" fillId="0" borderId="0" xfId="0"/>
    <xf numFmtId="0" fontId="21" fillId="0" borderId="0" xfId="21" applyBorder="1"/>
    <xf numFmtId="0" fontId="30" fillId="6" borderId="0" xfId="16" applyFont="1" applyFill="1" applyBorder="1" applyAlignment="1" applyProtection="1"/>
    <xf numFmtId="0" fontId="30" fillId="6" borderId="0" xfId="16" applyFont="1" applyFill="1" applyBorder="1" applyAlignment="1" applyProtection="1">
      <alignment horizontal="center"/>
    </xf>
    <xf numFmtId="0" fontId="0" fillId="0" borderId="0" xfId="0" applyBorder="1"/>
    <xf numFmtId="0" fontId="31" fillId="6" borderId="0" xfId="27" applyFont="1" applyFill="1" applyBorder="1" applyProtection="1"/>
    <xf numFmtId="165" fontId="23" fillId="7" borderId="1" xfId="10" applyNumberFormat="1" applyFont="1" applyFill="1" applyBorder="1"/>
    <xf numFmtId="166" fontId="23" fillId="7" borderId="1" xfId="10" applyNumberFormat="1" applyFont="1" applyFill="1" applyBorder="1"/>
    <xf numFmtId="0" fontId="0" fillId="0" borderId="0" xfId="0" applyBorder="1" applyAlignment="1">
      <alignment horizontal="left" vertical="top"/>
    </xf>
    <xf numFmtId="167" fontId="23" fillId="8" borderId="1" xfId="22" applyNumberFormat="1" applyFont="1" applyFill="1" applyBorder="1"/>
    <xf numFmtId="167" fontId="23" fillId="7" borderId="1" xfId="10" applyNumberFormat="1" applyFont="1" applyFill="1" applyBorder="1"/>
    <xf numFmtId="0" fontId="29" fillId="6" borderId="0" xfId="19" applyFont="1" applyFill="1" applyBorder="1" applyAlignment="1" applyProtection="1"/>
    <xf numFmtId="0" fontId="28" fillId="0" borderId="1" xfId="0" applyFont="1" applyBorder="1" applyAlignment="1">
      <alignment vertical="top" wrapText="1"/>
    </xf>
    <xf numFmtId="166" fontId="23" fillId="7" borderId="1" xfId="10" applyNumberFormat="1" applyFont="1" applyFill="1" applyBorder="1" applyAlignment="1">
      <alignment horizontal="center" vertical="center"/>
    </xf>
    <xf numFmtId="166" fontId="23" fillId="8" borderId="1" xfId="22" applyNumberFormat="1" applyFont="1" applyFill="1" applyBorder="1" applyAlignment="1">
      <alignment horizontal="center" vertical="center"/>
    </xf>
    <xf numFmtId="0" fontId="28" fillId="6" borderId="1" xfId="16" applyFont="1" applyFill="1" applyBorder="1" applyAlignment="1">
      <alignment wrapText="1"/>
    </xf>
    <xf numFmtId="167" fontId="23" fillId="8" borderId="1" xfId="22" applyNumberFormat="1" applyFont="1" applyFill="1" applyBorder="1" applyAlignment="1">
      <alignment horizontal="center"/>
    </xf>
    <xf numFmtId="165" fontId="23" fillId="7" borderId="1" xfId="10" applyNumberFormat="1" applyFont="1" applyFill="1" applyBorder="1" applyAlignment="1">
      <alignment horizontal="center" vertical="center"/>
    </xf>
    <xf numFmtId="0" fontId="31" fillId="6" borderId="0" xfId="27" applyFont="1" applyFill="1" applyBorder="1" applyAlignment="1" applyProtection="1">
      <alignment wrapText="1"/>
    </xf>
    <xf numFmtId="167" fontId="23" fillId="7" borderId="2" xfId="10" applyNumberFormat="1" applyFont="1" applyFill="1" applyBorder="1"/>
    <xf numFmtId="0" fontId="19" fillId="6" borderId="1" xfId="16" applyFont="1" applyFill="1" applyBorder="1"/>
    <xf numFmtId="0" fontId="19" fillId="6" borderId="0" xfId="16" applyFont="1" applyFill="1" applyBorder="1"/>
    <xf numFmtId="171" fontId="23" fillId="7" borderId="1" xfId="10" applyNumberFormat="1" applyFont="1" applyFill="1" applyBorder="1" applyAlignment="1">
      <alignment horizontal="centerContinuous" vertical="center"/>
    </xf>
    <xf numFmtId="171" fontId="23" fillId="7" borderId="1" xfId="10" quotePrefix="1" applyNumberFormat="1" applyFont="1" applyFill="1" applyBorder="1" applyAlignment="1">
      <alignment horizontal="centerContinuous" vertical="center"/>
    </xf>
    <xf numFmtId="173" fontId="23" fillId="7" borderId="1" xfId="30" applyNumberFormat="1" applyFont="1" applyFill="1" applyBorder="1" applyAlignment="1">
      <alignment horizontal="center" vertical="center"/>
    </xf>
    <xf numFmtId="0" fontId="33" fillId="0" borderId="0" xfId="0" applyFont="1" applyBorder="1"/>
    <xf numFmtId="0" fontId="19" fillId="6" borderId="0" xfId="6" applyFont="1" applyFill="1" applyBorder="1" applyProtection="1"/>
    <xf numFmtId="0" fontId="33" fillId="0" borderId="0" xfId="0" applyFont="1" applyAlignment="1">
      <alignment wrapText="1"/>
    </xf>
    <xf numFmtId="0" fontId="19" fillId="0" borderId="1" xfId="0" applyFont="1" applyBorder="1"/>
    <xf numFmtId="0" fontId="33" fillId="0" borderId="1" xfId="0" applyFont="1" applyBorder="1" applyAlignment="1">
      <alignment horizontal="left" vertical="top" wrapText="1" indent="1"/>
    </xf>
    <xf numFmtId="0" fontId="19"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166" fontId="19" fillId="6" borderId="3" xfId="0" applyNumberFormat="1" applyFont="1" applyFill="1" applyBorder="1" applyAlignment="1">
      <alignment horizontal="center" vertical="center" wrapText="1"/>
    </xf>
    <xf numFmtId="0" fontId="19" fillId="0" borderId="1" xfId="0" applyFont="1" applyBorder="1" applyAlignment="1">
      <alignment horizontal="left" vertical="top" wrapText="1" indent="1"/>
    </xf>
    <xf numFmtId="0" fontId="19" fillId="0" borderId="0" xfId="0" applyFont="1"/>
    <xf numFmtId="0" fontId="19" fillId="0" borderId="1" xfId="0" applyFont="1" applyBorder="1" applyAlignment="1">
      <alignment horizontal="center"/>
    </xf>
    <xf numFmtId="165" fontId="19" fillId="0" borderId="1" xfId="0" applyNumberFormat="1" applyFont="1" applyBorder="1" applyAlignment="1">
      <alignment horizontal="center"/>
    </xf>
    <xf numFmtId="172" fontId="19" fillId="9" borderId="1" xfId="0" applyNumberFormat="1" applyFont="1" applyFill="1" applyBorder="1" applyAlignment="1">
      <alignment horizontal="center"/>
    </xf>
    <xf numFmtId="0" fontId="19" fillId="0" borderId="1" xfId="0" applyFont="1" applyBorder="1" applyAlignment="1">
      <alignment vertical="top" wrapText="1"/>
    </xf>
    <xf numFmtId="166" fontId="19" fillId="9" borderId="3" xfId="31" applyNumberFormat="1" applyFont="1" applyFill="1" applyBorder="1" applyAlignment="1">
      <alignment horizontal="center" vertical="center"/>
    </xf>
    <xf numFmtId="0" fontId="18" fillId="0" borderId="1" xfId="0" applyFont="1" applyBorder="1" applyAlignment="1">
      <alignment vertical="top" wrapText="1"/>
    </xf>
    <xf numFmtId="0" fontId="31" fillId="6" borderId="0" xfId="27" applyFont="1" applyFill="1" applyBorder="1" applyAlignment="1" applyProtection="1">
      <alignment horizontal="left" vertical="center"/>
    </xf>
    <xf numFmtId="0" fontId="0" fillId="0" borderId="1" xfId="0" applyBorder="1"/>
    <xf numFmtId="165" fontId="18" fillId="9" borderId="1" xfId="0" applyNumberFormat="1" applyFont="1" applyFill="1" applyBorder="1" applyAlignment="1">
      <alignment horizontal="center" vertical="center"/>
    </xf>
    <xf numFmtId="0" fontId="19" fillId="0" borderId="0" xfId="0" applyFont="1" applyBorder="1" applyAlignment="1">
      <alignment horizontal="left" vertical="center"/>
    </xf>
    <xf numFmtId="0" fontId="19" fillId="0" borderId="0" xfId="0" applyFont="1" applyBorder="1"/>
    <xf numFmtId="0" fontId="34" fillId="0" borderId="0" xfId="0" applyFont="1" applyBorder="1" applyAlignment="1">
      <alignment vertical="top"/>
    </xf>
    <xf numFmtId="0" fontId="0" fillId="0" borderId="1" xfId="0" applyBorder="1" applyAlignment="1">
      <alignment vertical="center" wrapText="1"/>
    </xf>
    <xf numFmtId="167" fontId="23" fillId="8" borderId="1" xfId="22" applyNumberFormat="1" applyFont="1" applyFill="1" applyBorder="1" applyAlignment="1">
      <alignment vertical="center"/>
    </xf>
    <xf numFmtId="0" fontId="0" fillId="0" borderId="0" xfId="0" applyAlignment="1">
      <alignment wrapText="1"/>
    </xf>
    <xf numFmtId="0" fontId="17" fillId="0" borderId="1" xfId="0" applyFont="1" applyBorder="1" applyAlignment="1">
      <alignment horizontal="left" vertical="top" wrapText="1"/>
    </xf>
    <xf numFmtId="0" fontId="17" fillId="0" borderId="1" xfId="0" applyFont="1" applyBorder="1" applyAlignment="1">
      <alignment vertical="top" wrapText="1"/>
    </xf>
    <xf numFmtId="0" fontId="17" fillId="0" borderId="0" xfId="0" applyFont="1" applyBorder="1"/>
    <xf numFmtId="0" fontId="28" fillId="0" borderId="0" xfId="0" applyFont="1" applyFill="1" applyBorder="1"/>
    <xf numFmtId="0" fontId="28" fillId="0" borderId="0" xfId="0" applyFont="1" applyBorder="1"/>
    <xf numFmtId="1" fontId="23" fillId="7" borderId="1" xfId="11" applyNumberFormat="1" applyFont="1" applyFill="1" applyBorder="1" applyAlignment="1">
      <alignment horizontal="center" vertical="center"/>
    </xf>
    <xf numFmtId="1" fontId="23" fillId="6" borderId="1" xfId="11" applyNumberFormat="1" applyFont="1" applyFill="1" applyBorder="1" applyAlignment="1">
      <alignment horizontal="center" vertical="center"/>
    </xf>
    <xf numFmtId="0" fontId="17" fillId="0" borderId="0" xfId="0" applyFont="1"/>
    <xf numFmtId="0" fontId="16" fillId="0" borderId="0" xfId="0" applyFont="1" applyBorder="1" applyAlignment="1">
      <alignment horizontal="center"/>
    </xf>
    <xf numFmtId="0" fontId="16" fillId="0" borderId="1" xfId="0" applyFont="1" applyBorder="1" applyAlignment="1">
      <alignment horizontal="center"/>
    </xf>
    <xf numFmtId="0" fontId="16" fillId="0" borderId="4" xfId="0" applyFont="1" applyBorder="1" applyAlignment="1">
      <alignment horizontal="center"/>
    </xf>
    <xf numFmtId="0" fontId="16" fillId="0" borderId="0" xfId="0" applyFont="1" applyBorder="1" applyAlignment="1">
      <alignment horizontal="right"/>
    </xf>
    <xf numFmtId="0" fontId="37" fillId="7" borderId="5" xfId="0" applyFont="1" applyFill="1" applyBorder="1" applyAlignment="1">
      <alignment horizontal="right"/>
    </xf>
    <xf numFmtId="166" fontId="16" fillId="0" borderId="4" xfId="30" applyNumberFormat="1" applyFont="1" applyBorder="1" applyAlignment="1">
      <alignment horizontal="right"/>
    </xf>
    <xf numFmtId="166" fontId="23" fillId="6" borderId="4" xfId="30" applyNumberFormat="1" applyFont="1" applyFill="1" applyBorder="1" applyAlignment="1">
      <alignment horizontal="right"/>
    </xf>
    <xf numFmtId="166" fontId="16" fillId="0" borderId="2" xfId="30" applyNumberFormat="1" applyFont="1" applyBorder="1" applyAlignment="1">
      <alignment horizontal="right"/>
    </xf>
    <xf numFmtId="166" fontId="37" fillId="7" borderId="1" xfId="30" applyNumberFormat="1" applyFont="1" applyFill="1" applyBorder="1" applyAlignment="1">
      <alignment horizontal="right"/>
    </xf>
    <xf numFmtId="166" fontId="23" fillId="6" borderId="2" xfId="30" applyNumberFormat="1" applyFont="1" applyFill="1" applyBorder="1" applyAlignment="1">
      <alignment horizontal="right"/>
    </xf>
    <xf numFmtId="165" fontId="16" fillId="0" borderId="1" xfId="0" applyNumberFormat="1" applyFont="1" applyBorder="1" applyAlignment="1">
      <alignment horizontal="right"/>
    </xf>
    <xf numFmtId="166" fontId="16" fillId="0" borderId="1" xfId="0" applyNumberFormat="1" applyFont="1" applyBorder="1" applyAlignment="1">
      <alignment horizontal="right"/>
    </xf>
    <xf numFmtId="174" fontId="17" fillId="8" borderId="1" xfId="0" applyNumberFormat="1" applyFont="1" applyFill="1" applyBorder="1" applyAlignment="1">
      <alignment horizontal="right" vertical="center"/>
    </xf>
    <xf numFmtId="0" fontId="32" fillId="10" borderId="0" xfId="21" applyFont="1" applyFill="1" applyBorder="1"/>
    <xf numFmtId="0" fontId="27" fillId="10" borderId="0" xfId="21" applyFont="1" applyFill="1" applyBorder="1"/>
    <xf numFmtId="0" fontId="32" fillId="10" borderId="0" xfId="21" applyFont="1" applyFill="1" applyBorder="1" applyAlignment="1">
      <alignment horizontal="left"/>
    </xf>
    <xf numFmtId="0" fontId="39" fillId="6" borderId="0" xfId="19" applyFont="1" applyFill="1" applyBorder="1" applyAlignment="1" applyProtection="1"/>
    <xf numFmtId="0" fontId="40" fillId="6" borderId="0" xfId="17" applyFont="1" applyFill="1" applyBorder="1" applyAlignment="1" applyProtection="1">
      <alignment horizontal="center"/>
    </xf>
    <xf numFmtId="0" fontId="40" fillId="6" borderId="0" xfId="17" applyFont="1" applyFill="1" applyBorder="1" applyAlignment="1" applyProtection="1"/>
    <xf numFmtId="168" fontId="15" fillId="6" borderId="0" xfId="6" applyNumberFormat="1" applyFont="1" applyFill="1" applyBorder="1" applyProtection="1"/>
    <xf numFmtId="0" fontId="41" fillId="6" borderId="0" xfId="27" applyFont="1" applyFill="1" applyBorder="1" applyProtection="1"/>
    <xf numFmtId="0" fontId="15" fillId="6" borderId="0" xfId="6" applyFont="1" applyFill="1" applyBorder="1" applyProtection="1"/>
    <xf numFmtId="0" fontId="15" fillId="6" borderId="1" xfId="17" applyFont="1" applyFill="1" applyBorder="1"/>
    <xf numFmtId="171" fontId="41" fillId="6" borderId="0" xfId="27" applyNumberFormat="1" applyFont="1" applyFill="1" applyBorder="1" applyProtection="1"/>
    <xf numFmtId="0" fontId="39" fillId="6" borderId="0" xfId="17" applyFont="1" applyFill="1" applyBorder="1" applyAlignment="1"/>
    <xf numFmtId="0" fontId="15" fillId="6" borderId="0" xfId="17" applyFont="1" applyFill="1" applyBorder="1" applyAlignment="1">
      <alignment horizontal="center"/>
    </xf>
    <xf numFmtId="0" fontId="38" fillId="6" borderId="0" xfId="17" applyFont="1" applyFill="1" applyBorder="1"/>
    <xf numFmtId="0" fontId="15" fillId="6" borderId="4" xfId="17" applyFont="1" applyFill="1" applyBorder="1"/>
    <xf numFmtId="167" fontId="42" fillId="7" borderId="1" xfId="10" applyNumberFormat="1" applyFont="1" applyFill="1" applyBorder="1"/>
    <xf numFmtId="0" fontId="15" fillId="6" borderId="0" xfId="17" applyFont="1" applyFill="1"/>
    <xf numFmtId="168" fontId="66" fillId="15" borderId="1" xfId="33" applyNumberFormat="1" applyAlignment="1" applyProtection="1">
      <alignment horizontal="center" vertical="center"/>
    </xf>
    <xf numFmtId="168" fontId="15" fillId="6" borderId="1" xfId="6" applyNumberFormat="1" applyFont="1" applyFill="1" applyBorder="1" applyAlignment="1" applyProtection="1">
      <alignment horizontal="center"/>
    </xf>
    <xf numFmtId="0" fontId="17" fillId="0" borderId="1" xfId="0" applyFont="1" applyBorder="1" applyAlignment="1">
      <alignment vertical="center"/>
    </xf>
    <xf numFmtId="0" fontId="43" fillId="6" borderId="1" xfId="27" applyFont="1" applyFill="1" applyBorder="1" applyAlignment="1" applyProtection="1">
      <alignment horizontal="center" vertical="center"/>
    </xf>
    <xf numFmtId="0" fontId="17" fillId="0" borderId="1" xfId="0" applyFont="1" applyBorder="1" applyAlignment="1">
      <alignment vertical="center" wrapText="1"/>
    </xf>
    <xf numFmtId="0" fontId="28" fillId="0" borderId="0" xfId="0" applyFont="1" applyBorder="1" applyAlignment="1">
      <alignment vertical="top"/>
    </xf>
    <xf numFmtId="0" fontId="17" fillId="0" borderId="0" xfId="0" applyFont="1" applyBorder="1" applyAlignment="1">
      <alignment vertical="top"/>
    </xf>
    <xf numFmtId="0" fontId="41" fillId="6" borderId="0" xfId="27" applyFont="1" applyFill="1" applyBorder="1" applyAlignment="1" applyProtection="1">
      <alignment wrapText="1"/>
    </xf>
    <xf numFmtId="0" fontId="15" fillId="6" borderId="0" xfId="17" applyFont="1" applyFill="1" applyBorder="1"/>
    <xf numFmtId="0" fontId="15" fillId="6" borderId="1" xfId="17" quotePrefix="1" applyFont="1" applyFill="1" applyBorder="1"/>
    <xf numFmtId="0" fontId="15" fillId="6" borderId="1" xfId="17" applyFont="1" applyFill="1" applyBorder="1" applyAlignment="1">
      <alignment wrapText="1"/>
    </xf>
    <xf numFmtId="168" fontId="15" fillId="6" borderId="1" xfId="6" applyNumberFormat="1" applyFont="1" applyFill="1" applyBorder="1" applyAlignment="1" applyProtection="1">
      <alignment horizontal="center" vertical="center" wrapText="1"/>
    </xf>
    <xf numFmtId="0" fontId="15" fillId="6" borderId="1" xfId="17" applyFont="1" applyFill="1" applyBorder="1" applyAlignment="1">
      <alignment horizontal="center"/>
    </xf>
    <xf numFmtId="0" fontId="41" fillId="6" borderId="0" xfId="27" applyFont="1" applyFill="1" applyBorder="1" applyAlignment="1" applyProtection="1">
      <alignment horizontal="left" vertical="top"/>
    </xf>
    <xf numFmtId="0" fontId="15" fillId="6" borderId="1" xfId="17" quotePrefix="1" applyFont="1" applyFill="1" applyBorder="1" applyAlignment="1">
      <alignment horizontal="left" vertical="top" wrapText="1"/>
    </xf>
    <xf numFmtId="167" fontId="23" fillId="8" borderId="2" xfId="10" applyNumberFormat="1" applyFont="1" applyFill="1" applyBorder="1"/>
    <xf numFmtId="0" fontId="15" fillId="0" borderId="1" xfId="0" quotePrefix="1" applyFont="1" applyBorder="1" applyAlignment="1">
      <alignment horizontal="left" vertical="top" wrapText="1"/>
    </xf>
    <xf numFmtId="0" fontId="15" fillId="6" borderId="1" xfId="17" quotePrefix="1" applyFont="1" applyFill="1" applyBorder="1" applyAlignment="1">
      <alignment wrapText="1"/>
    </xf>
    <xf numFmtId="0" fontId="15" fillId="6" borderId="1" xfId="17" applyFont="1" applyFill="1" applyBorder="1" applyAlignment="1">
      <alignment horizontal="center" vertical="center"/>
    </xf>
    <xf numFmtId="0" fontId="15" fillId="0" borderId="1" xfId="0" applyFont="1" applyBorder="1"/>
    <xf numFmtId="0" fontId="38" fillId="0" borderId="1" xfId="0" applyFont="1" applyBorder="1" applyAlignment="1">
      <alignment vertical="center" wrapText="1"/>
    </xf>
    <xf numFmtId="166" fontId="19" fillId="6" borderId="1" xfId="0" applyNumberFormat="1" applyFont="1" applyFill="1" applyBorder="1" applyAlignment="1">
      <alignment horizontal="centerContinuous" vertical="center" wrapText="1"/>
    </xf>
    <xf numFmtId="0" fontId="33" fillId="0" borderId="6" xfId="0" applyFont="1" applyBorder="1" applyAlignment="1">
      <alignment horizontal="centerContinuous" wrapText="1"/>
    </xf>
    <xf numFmtId="0" fontId="33" fillId="0" borderId="3" xfId="0" applyFont="1" applyBorder="1" applyAlignment="1">
      <alignment horizontal="centerContinuous" wrapText="1"/>
    </xf>
    <xf numFmtId="173" fontId="23" fillId="6" borderId="1" xfId="30" applyNumberFormat="1" applyFont="1" applyFill="1" applyBorder="1" applyAlignment="1">
      <alignment horizontal="center" vertical="center"/>
    </xf>
    <xf numFmtId="0" fontId="16" fillId="0" borderId="1" xfId="0" applyFont="1" applyBorder="1" applyAlignment="1">
      <alignment wrapText="1"/>
    </xf>
    <xf numFmtId="0" fontId="28" fillId="0" borderId="1" xfId="0" applyFont="1" applyFill="1" applyBorder="1"/>
    <xf numFmtId="0" fontId="28" fillId="0" borderId="1" xfId="0" applyFont="1" applyBorder="1"/>
    <xf numFmtId="165" fontId="37" fillId="7" borderId="1" xfId="0" applyNumberFormat="1" applyFont="1" applyFill="1" applyBorder="1" applyAlignment="1">
      <alignment horizontal="right"/>
    </xf>
    <xf numFmtId="166" fontId="17" fillId="8" borderId="1" xfId="30" applyNumberFormat="1" applyFont="1" applyFill="1" applyBorder="1" applyAlignment="1">
      <alignment horizontal="right" vertical="center"/>
    </xf>
    <xf numFmtId="166" fontId="17" fillId="0" borderId="1" xfId="30" applyNumberFormat="1" applyFont="1" applyBorder="1" applyAlignment="1">
      <alignment horizontal="right"/>
    </xf>
    <xf numFmtId="0" fontId="17" fillId="0" borderId="1" xfId="0" applyFont="1" applyBorder="1" applyAlignment="1">
      <alignment horizontal="centerContinuous"/>
    </xf>
    <xf numFmtId="0" fontId="17" fillId="0" borderId="1" xfId="0" applyFont="1" applyBorder="1" applyAlignment="1">
      <alignment horizontal="center"/>
    </xf>
    <xf numFmtId="171" fontId="38" fillId="0" borderId="7" xfId="0" applyNumberFormat="1" applyFont="1" applyBorder="1" applyAlignment="1">
      <alignment horizontal="centerContinuous"/>
    </xf>
    <xf numFmtId="0" fontId="38" fillId="0" borderId="6" xfId="0" applyFont="1" applyBorder="1" applyAlignment="1">
      <alignment horizontal="centerContinuous"/>
    </xf>
    <xf numFmtId="0" fontId="38" fillId="0" borderId="3" xfId="0" applyFont="1" applyBorder="1" applyAlignment="1">
      <alignment horizontal="centerContinuous"/>
    </xf>
    <xf numFmtId="0" fontId="19" fillId="0" borderId="1" xfId="0" applyFont="1" applyBorder="1" applyAlignment="1">
      <alignment vertical="center"/>
    </xf>
    <xf numFmtId="0" fontId="45" fillId="10" borderId="0" xfId="21" applyFont="1" applyFill="1" applyBorder="1"/>
    <xf numFmtId="0" fontId="14" fillId="6" borderId="1" xfId="17" quotePrefix="1" applyFont="1" applyFill="1" applyBorder="1" applyAlignment="1">
      <alignment wrapText="1"/>
    </xf>
    <xf numFmtId="165" fontId="37" fillId="7" borderId="5" xfId="0" applyNumberFormat="1" applyFont="1" applyFill="1" applyBorder="1" applyAlignment="1">
      <alignment horizontal="right"/>
    </xf>
    <xf numFmtId="166" fontId="16" fillId="0" borderId="1" xfId="30" applyNumberFormat="1" applyFont="1" applyBorder="1" applyAlignment="1">
      <alignment horizontal="right"/>
    </xf>
    <xf numFmtId="166" fontId="23" fillId="6" borderId="1" xfId="30" applyNumberFormat="1" applyFont="1" applyFill="1" applyBorder="1" applyAlignment="1">
      <alignment horizontal="right"/>
    </xf>
    <xf numFmtId="0" fontId="14" fillId="0" borderId="1" xfId="0" applyFont="1" applyBorder="1"/>
    <xf numFmtId="0" fontId="28" fillId="6" borderId="0" xfId="27" applyFont="1" applyFill="1" applyBorder="1" applyProtection="1"/>
    <xf numFmtId="10" fontId="16" fillId="0" borderId="1" xfId="0" applyNumberFormat="1" applyFont="1" applyBorder="1" applyAlignment="1">
      <alignment horizontal="right"/>
    </xf>
    <xf numFmtId="0" fontId="0" fillId="0" borderId="1" xfId="0" applyBorder="1" applyAlignment="1">
      <alignment wrapText="1"/>
    </xf>
    <xf numFmtId="166" fontId="17" fillId="9" borderId="1" xfId="30" applyNumberFormat="1" applyFont="1" applyFill="1" applyBorder="1" applyAlignment="1">
      <alignment horizontal="center" vertical="center"/>
    </xf>
    <xf numFmtId="0" fontId="0" fillId="0" borderId="0" xfId="0" applyBorder="1" applyAlignment="1"/>
    <xf numFmtId="168" fontId="15" fillId="6" borderId="1" xfId="6" applyNumberFormat="1" applyFont="1" applyFill="1" applyBorder="1" applyAlignment="1" applyProtection="1"/>
    <xf numFmtId="167" fontId="23" fillId="7" borderId="1" xfId="10" applyNumberFormat="1" applyFont="1" applyFill="1" applyBorder="1" applyAlignment="1">
      <alignment horizontal="center"/>
    </xf>
    <xf numFmtId="168" fontId="14" fillId="6" borderId="1" xfId="6" applyNumberFormat="1" applyFont="1" applyFill="1" applyBorder="1" applyAlignment="1" applyProtection="1">
      <alignment horizontal="center" vertical="center" wrapText="1"/>
    </xf>
    <xf numFmtId="0" fontId="14" fillId="6" borderId="1" xfId="17" quotePrefix="1" applyFont="1" applyFill="1" applyBorder="1" applyAlignment="1">
      <alignment horizontal="left" vertical="top" wrapText="1"/>
    </xf>
    <xf numFmtId="0" fontId="14" fillId="6" borderId="1" xfId="17" applyFont="1" applyFill="1" applyBorder="1" applyAlignment="1">
      <alignment horizontal="center" vertical="center" wrapText="1"/>
    </xf>
    <xf numFmtId="0" fontId="14" fillId="0" borderId="1" xfId="0" applyFont="1" applyBorder="1" applyAlignment="1">
      <alignment vertical="top" wrapText="1"/>
    </xf>
    <xf numFmtId="0" fontId="14" fillId="0" borderId="1" xfId="0" quotePrefix="1" applyFont="1" applyBorder="1" applyAlignment="1">
      <alignment vertical="top" wrapText="1"/>
    </xf>
    <xf numFmtId="0" fontId="46" fillId="6" borderId="0" xfId="16" applyFont="1" applyFill="1" applyBorder="1" applyAlignment="1" applyProtection="1"/>
    <xf numFmtId="0" fontId="47" fillId="6" borderId="0" xfId="16" applyFont="1" applyFill="1" applyBorder="1" applyAlignment="1" applyProtection="1"/>
    <xf numFmtId="0" fontId="28" fillId="6" borderId="0" xfId="16" applyFont="1" applyFill="1" applyBorder="1" applyAlignment="1" applyProtection="1">
      <alignment horizontal="left" vertical="top"/>
    </xf>
    <xf numFmtId="0" fontId="17" fillId="6" borderId="0" xfId="16" applyFont="1" applyFill="1" applyBorder="1" applyAlignment="1" applyProtection="1">
      <alignment horizontal="left" vertical="top"/>
    </xf>
    <xf numFmtId="0" fontId="17" fillId="6" borderId="0" xfId="16" quotePrefix="1" applyFont="1" applyFill="1" applyBorder="1" applyAlignment="1" applyProtection="1">
      <alignment horizontal="left" vertical="top"/>
    </xf>
    <xf numFmtId="0" fontId="28" fillId="6" borderId="0" xfId="16" quotePrefix="1" applyFont="1" applyFill="1" applyBorder="1" applyAlignment="1" applyProtection="1">
      <alignment horizontal="left" vertical="top"/>
    </xf>
    <xf numFmtId="0" fontId="14" fillId="6" borderId="0" xfId="6" applyFont="1" applyFill="1" applyBorder="1" applyProtection="1"/>
    <xf numFmtId="0" fontId="14" fillId="6" borderId="1" xfId="17" applyFont="1" applyFill="1" applyBorder="1"/>
    <xf numFmtId="0" fontId="14" fillId="6" borderId="0" xfId="17" applyFont="1" applyFill="1" applyBorder="1" applyAlignment="1">
      <alignment horizontal="center"/>
    </xf>
    <xf numFmtId="0" fontId="14" fillId="6" borderId="4" xfId="17" applyFont="1" applyFill="1" applyBorder="1"/>
    <xf numFmtId="0" fontId="14" fillId="6" borderId="0" xfId="17" applyFont="1" applyFill="1"/>
    <xf numFmtId="168" fontId="14" fillId="15" borderId="1" xfId="33" applyNumberFormat="1" applyFont="1" applyAlignment="1" applyProtection="1">
      <alignment horizontal="center" vertical="center"/>
    </xf>
    <xf numFmtId="166" fontId="37" fillId="2" borderId="1" xfId="30" applyNumberFormat="1" applyFont="1" applyFill="1" applyBorder="1" applyAlignment="1">
      <alignment horizontal="right"/>
    </xf>
    <xf numFmtId="0" fontId="40" fillId="6" borderId="0" xfId="23" applyFont="1" applyFill="1" applyProtection="1"/>
    <xf numFmtId="0" fontId="40" fillId="6" borderId="0" xfId="23" applyFont="1" applyFill="1" applyBorder="1" applyProtection="1"/>
    <xf numFmtId="0" fontId="13" fillId="0" borderId="0" xfId="6" applyFont="1" applyProtection="1"/>
    <xf numFmtId="0" fontId="23" fillId="0" borderId="8" xfId="29" applyFont="1" applyFill="1" applyBorder="1" applyAlignment="1" applyProtection="1">
      <alignment horizontal="center" vertical="center"/>
    </xf>
    <xf numFmtId="0" fontId="23" fillId="0" borderId="6" xfId="29" applyFont="1" applyFill="1" applyBorder="1" applyAlignment="1" applyProtection="1">
      <alignment horizontal="center" vertical="center"/>
    </xf>
    <xf numFmtId="0" fontId="23" fillId="0" borderId="3" xfId="29" applyFont="1" applyFill="1" applyBorder="1" applyAlignment="1" applyProtection="1">
      <alignment horizontal="center" vertical="center"/>
    </xf>
    <xf numFmtId="0" fontId="39" fillId="0" borderId="0" xfId="23" applyFont="1"/>
    <xf numFmtId="0" fontId="13" fillId="0" borderId="0" xfId="23" applyFont="1"/>
    <xf numFmtId="0" fontId="13" fillId="0" borderId="0" xfId="23" applyFont="1" applyAlignment="1">
      <alignment horizontal="center"/>
    </xf>
    <xf numFmtId="168" fontId="13" fillId="16" borderId="1" xfId="37" applyNumberFormat="1" applyFont="1">
      <alignment vertical="center"/>
      <protection locked="0"/>
    </xf>
    <xf numFmtId="168" fontId="13" fillId="16" borderId="1" xfId="37" applyFont="1">
      <alignment vertical="center"/>
      <protection locked="0"/>
    </xf>
    <xf numFmtId="0" fontId="38" fillId="0" borderId="0" xfId="23" applyFont="1"/>
    <xf numFmtId="168" fontId="13" fillId="4" borderId="1" xfId="39" applyNumberFormat="1" applyFont="1" applyFill="1" applyProtection="1">
      <alignment horizontal="right" vertical="center"/>
    </xf>
    <xf numFmtId="168" fontId="13" fillId="0" borderId="0" xfId="23" applyNumberFormat="1" applyFont="1"/>
    <xf numFmtId="168" fontId="13" fillId="0" borderId="0" xfId="6" applyNumberFormat="1" applyFont="1" applyProtection="1"/>
    <xf numFmtId="0" fontId="48" fillId="0" borderId="0" xfId="23" applyFont="1" applyAlignment="1">
      <alignment horizontal="center"/>
    </xf>
    <xf numFmtId="168" fontId="13" fillId="17" borderId="1" xfId="38" applyNumberFormat="1" applyFont="1" applyProtection="1">
      <alignment vertical="center"/>
    </xf>
    <xf numFmtId="168" fontId="38" fillId="0" borderId="0" xfId="23" applyNumberFormat="1" applyFont="1"/>
    <xf numFmtId="168" fontId="13" fillId="16" borderId="1" xfId="37" applyFont="1" applyBorder="1">
      <alignment vertical="center"/>
      <protection locked="0"/>
    </xf>
    <xf numFmtId="168" fontId="13" fillId="6" borderId="0" xfId="23" applyNumberFormat="1" applyFont="1" applyFill="1"/>
    <xf numFmtId="168" fontId="13" fillId="16" borderId="2" xfId="37" applyFont="1" applyBorder="1">
      <alignment vertical="center"/>
      <protection locked="0"/>
    </xf>
    <xf numFmtId="10" fontId="13" fillId="4" borderId="1" xfId="32" applyNumberFormat="1" applyFont="1" applyFill="1" applyBorder="1" applyAlignment="1" applyProtection="1">
      <alignment vertical="center"/>
    </xf>
    <xf numFmtId="0" fontId="49" fillId="0" borderId="0" xfId="23" applyFont="1" applyAlignment="1">
      <alignment horizontal="center"/>
    </xf>
    <xf numFmtId="0" fontId="13" fillId="0" borderId="0" xfId="6" applyFont="1" applyAlignment="1" applyProtection="1">
      <alignment horizontal="center"/>
    </xf>
    <xf numFmtId="0" fontId="39" fillId="0" borderId="0" xfId="6" applyFont="1" applyProtection="1"/>
    <xf numFmtId="0" fontId="38" fillId="0" borderId="0" xfId="23" applyFont="1" applyAlignment="1">
      <alignment horizontal="center"/>
    </xf>
    <xf numFmtId="168" fontId="0" fillId="4" borderId="1" xfId="39" quotePrefix="1" applyNumberFormat="1" applyFont="1" applyFill="1" applyProtection="1">
      <alignment horizontal="right" vertical="center"/>
    </xf>
    <xf numFmtId="0" fontId="26" fillId="0" borderId="0" xfId="23" applyFont="1"/>
    <xf numFmtId="0" fontId="26" fillId="0" borderId="0" xfId="23" applyFont="1" applyBorder="1"/>
    <xf numFmtId="0" fontId="66" fillId="0" borderId="0" xfId="23" applyAlignment="1">
      <alignment horizontal="left"/>
    </xf>
    <xf numFmtId="0" fontId="48" fillId="0" borderId="0" xfId="23" applyFont="1"/>
    <xf numFmtId="0" fontId="66" fillId="0" borderId="0" xfId="23" applyAlignment="1">
      <alignment horizontal="center"/>
    </xf>
    <xf numFmtId="176" fontId="13" fillId="16" borderId="1" xfId="37" applyNumberFormat="1" applyFont="1" applyAlignment="1">
      <alignment horizontal="center" vertical="center"/>
      <protection locked="0"/>
    </xf>
    <xf numFmtId="0" fontId="13" fillId="0" borderId="1" xfId="23" applyFont="1" applyBorder="1" applyAlignment="1">
      <alignment horizontal="left" indent="1"/>
    </xf>
    <xf numFmtId="168" fontId="13" fillId="18" borderId="1" xfId="39" applyFont="1" applyProtection="1">
      <alignment horizontal="right" vertical="center"/>
    </xf>
    <xf numFmtId="168" fontId="13" fillId="0" borderId="0" xfId="23" applyNumberFormat="1" applyFont="1" applyProtection="1"/>
    <xf numFmtId="168" fontId="13" fillId="16" borderId="1" xfId="37" applyNumberFormat="1" applyFont="1" applyProtection="1">
      <alignment vertical="center"/>
    </xf>
    <xf numFmtId="168" fontId="13" fillId="0" borderId="0" xfId="23" applyNumberFormat="1" applyFont="1" applyAlignment="1" applyProtection="1">
      <alignment horizontal="left" indent="1"/>
    </xf>
    <xf numFmtId="168" fontId="13" fillId="3" borderId="1" xfId="32" applyNumberFormat="1" applyFont="1" applyFill="1" applyBorder="1" applyAlignment="1" applyProtection="1">
      <alignment vertical="center"/>
    </xf>
    <xf numFmtId="0" fontId="38" fillId="0" borderId="0" xfId="23" applyFont="1" applyFill="1" applyBorder="1" applyAlignment="1">
      <alignment horizontal="left"/>
    </xf>
    <xf numFmtId="0" fontId="38" fillId="0" borderId="0" xfId="23" applyFont="1" applyFill="1" applyBorder="1" applyAlignment="1">
      <alignment horizontal="left" indent="1"/>
    </xf>
    <xf numFmtId="0" fontId="13" fillId="0" borderId="1" xfId="23" applyFont="1" applyFill="1" applyBorder="1" applyAlignment="1">
      <alignment horizontal="left" indent="1"/>
    </xf>
    <xf numFmtId="0" fontId="13" fillId="0" borderId="0" xfId="23" applyFont="1" applyFill="1" applyBorder="1" applyAlignment="1">
      <alignment horizontal="left" indent="1"/>
    </xf>
    <xf numFmtId="0" fontId="38" fillId="0" borderId="0" xfId="23" applyFont="1" applyFill="1" applyBorder="1" applyAlignment="1"/>
    <xf numFmtId="168" fontId="13" fillId="0" borderId="0" xfId="6" applyNumberFormat="1" applyFont="1" applyAlignment="1" applyProtection="1">
      <alignment horizontal="center"/>
    </xf>
    <xf numFmtId="0" fontId="38" fillId="0" borderId="0" xfId="6" applyFont="1" applyProtection="1"/>
    <xf numFmtId="0" fontId="38" fillId="0" borderId="0" xfId="6" applyFont="1" applyAlignment="1" applyProtection="1">
      <alignment horizontal="center"/>
    </xf>
    <xf numFmtId="168" fontId="38" fillId="17" borderId="1" xfId="38" applyNumberFormat="1" applyFont="1" applyProtection="1">
      <alignment vertical="center"/>
    </xf>
    <xf numFmtId="10" fontId="13" fillId="3" borderId="1" xfId="32" applyNumberFormat="1" applyFont="1" applyFill="1" applyBorder="1" applyAlignment="1" applyProtection="1">
      <alignment vertical="center"/>
      <protection locked="0"/>
    </xf>
    <xf numFmtId="0" fontId="13" fillId="6" borderId="0" xfId="23" applyFont="1" applyFill="1" applyBorder="1" applyAlignment="1">
      <alignment horizontal="left" indent="1"/>
    </xf>
    <xf numFmtId="0" fontId="13" fillId="6" borderId="0" xfId="6" applyFont="1" applyFill="1" applyProtection="1"/>
    <xf numFmtId="0" fontId="13" fillId="6" borderId="0" xfId="6" applyFont="1" applyFill="1" applyAlignment="1" applyProtection="1">
      <alignment horizontal="center"/>
    </xf>
    <xf numFmtId="168" fontId="13" fillId="6" borderId="0" xfId="32" applyNumberFormat="1" applyFont="1" applyFill="1" applyBorder="1" applyAlignment="1" applyProtection="1">
      <alignment vertical="center"/>
      <protection locked="0"/>
    </xf>
    <xf numFmtId="0" fontId="39" fillId="0" borderId="0" xfId="23" applyFont="1" applyFill="1" applyBorder="1" applyAlignment="1"/>
    <xf numFmtId="177" fontId="13" fillId="16" borderId="1" xfId="37" applyNumberFormat="1" applyFont="1">
      <alignment vertical="center"/>
      <protection locked="0"/>
    </xf>
    <xf numFmtId="0" fontId="38" fillId="0" borderId="0" xfId="23" applyFont="1" applyBorder="1"/>
    <xf numFmtId="0" fontId="13" fillId="0" borderId="0" xfId="23" applyFont="1" applyFill="1" applyBorder="1"/>
    <xf numFmtId="0" fontId="13" fillId="0" borderId="0" xfId="23" applyFont="1" applyFill="1" applyBorder="1" applyAlignment="1">
      <alignment horizontal="center"/>
    </xf>
    <xf numFmtId="169" fontId="13" fillId="16" borderId="1" xfId="37" applyNumberFormat="1" applyFont="1">
      <alignment vertical="center"/>
      <protection locked="0"/>
    </xf>
    <xf numFmtId="169" fontId="13" fillId="16" borderId="1" xfId="37" applyNumberFormat="1" applyFont="1" applyAlignment="1">
      <alignment horizontal="center" vertical="center"/>
      <protection locked="0"/>
    </xf>
    <xf numFmtId="0" fontId="21" fillId="0" borderId="0" xfId="20" applyFont="1" applyProtection="1"/>
    <xf numFmtId="0" fontId="21" fillId="0" borderId="0" xfId="20" applyFont="1" applyProtection="1">
      <protection locked="0"/>
    </xf>
    <xf numFmtId="0" fontId="13" fillId="0" borderId="9" xfId="8" applyFont="1" applyBorder="1" applyProtection="1"/>
    <xf numFmtId="0" fontId="13" fillId="0" borderId="10" xfId="8" applyFont="1" applyBorder="1" applyProtection="1"/>
    <xf numFmtId="0" fontId="13" fillId="0" borderId="11" xfId="8" applyFont="1" applyBorder="1" applyProtection="1"/>
    <xf numFmtId="0" fontId="13" fillId="0" borderId="12" xfId="8" applyFont="1" applyBorder="1" applyProtection="1"/>
    <xf numFmtId="0" fontId="13" fillId="0" borderId="0" xfId="8" applyFont="1" applyBorder="1" applyProtection="1"/>
    <xf numFmtId="0" fontId="13" fillId="0" borderId="13" xfId="8" applyFont="1" applyBorder="1" applyProtection="1"/>
    <xf numFmtId="0" fontId="44" fillId="0" borderId="0" xfId="8" applyFont="1" applyProtection="1">
      <protection locked="0"/>
    </xf>
    <xf numFmtId="0" fontId="50" fillId="0" borderId="0" xfId="8" applyFont="1" applyAlignment="1" applyProtection="1">
      <alignment horizontal="center"/>
    </xf>
    <xf numFmtId="0" fontId="13" fillId="0" borderId="0" xfId="8" applyFont="1" applyBorder="1" applyAlignment="1" applyProtection="1">
      <alignment horizontal="right"/>
    </xf>
    <xf numFmtId="0" fontId="13" fillId="0" borderId="14" xfId="8" applyFont="1" applyBorder="1" applyProtection="1"/>
    <xf numFmtId="0" fontId="13" fillId="0" borderId="15" xfId="8" applyFont="1" applyBorder="1" applyProtection="1"/>
    <xf numFmtId="0" fontId="13" fillId="0" borderId="16" xfId="8" applyFont="1" applyBorder="1" applyProtection="1"/>
    <xf numFmtId="175" fontId="52" fillId="0" borderId="0" xfId="20" applyNumberFormat="1" applyFont="1" applyAlignment="1" applyProtection="1">
      <alignment horizontal="left"/>
    </xf>
    <xf numFmtId="0" fontId="13" fillId="0" borderId="0" xfId="20" applyFont="1" applyProtection="1"/>
    <xf numFmtId="0" fontId="66" fillId="0" borderId="0" xfId="20" applyProtection="1"/>
    <xf numFmtId="3" fontId="23" fillId="0" borderId="1" xfId="19" applyNumberFormat="1" applyFont="1" applyFill="1" applyBorder="1"/>
    <xf numFmtId="0" fontId="21" fillId="3" borderId="1" xfId="20" applyFont="1" applyFill="1" applyBorder="1" applyProtection="1"/>
    <xf numFmtId="0" fontId="21" fillId="4" borderId="1" xfId="20" applyFont="1" applyFill="1" applyBorder="1" applyProtection="1"/>
    <xf numFmtId="0" fontId="21" fillId="5" borderId="1" xfId="20" applyFont="1" applyFill="1" applyBorder="1" applyProtection="1"/>
    <xf numFmtId="0" fontId="21" fillId="11" borderId="1" xfId="20" applyFont="1" applyFill="1" applyBorder="1" applyProtection="1"/>
    <xf numFmtId="0" fontId="21" fillId="12" borderId="1" xfId="20" applyFont="1" applyFill="1" applyBorder="1" applyProtection="1"/>
    <xf numFmtId="0" fontId="21" fillId="13" borderId="1" xfId="20" applyFont="1" applyFill="1" applyBorder="1" applyProtection="1"/>
    <xf numFmtId="0" fontId="21" fillId="0" borderId="1" xfId="20" applyFont="1" applyBorder="1" applyProtection="1"/>
    <xf numFmtId="0" fontId="21" fillId="0" borderId="0" xfId="20" applyFont="1" applyFill="1" applyBorder="1" applyProtection="1"/>
    <xf numFmtId="0" fontId="21" fillId="0" borderId="0" xfId="20" quotePrefix="1" applyFont="1" applyFill="1" applyBorder="1" applyProtection="1"/>
    <xf numFmtId="0" fontId="26" fillId="0" borderId="4" xfId="20" applyFont="1" applyBorder="1" applyAlignment="1" applyProtection="1">
      <alignment horizontal="center"/>
    </xf>
    <xf numFmtId="0" fontId="26" fillId="0" borderId="17" xfId="20" applyFont="1" applyBorder="1" applyAlignment="1" applyProtection="1">
      <alignment horizontal="center"/>
    </xf>
    <xf numFmtId="0" fontId="23" fillId="0" borderId="1" xfId="20" applyFont="1" applyBorder="1" applyAlignment="1" applyProtection="1">
      <alignment horizontal="center"/>
    </xf>
    <xf numFmtId="0" fontId="13" fillId="0" borderId="0" xfId="20" applyFont="1"/>
    <xf numFmtId="0" fontId="38" fillId="0" borderId="0" xfId="20" applyFont="1"/>
    <xf numFmtId="0" fontId="38" fillId="0" borderId="1" xfId="20" applyFont="1" applyBorder="1"/>
    <xf numFmtId="0" fontId="38" fillId="0" borderId="3" xfId="20" applyFont="1" applyBorder="1"/>
    <xf numFmtId="0" fontId="13" fillId="0" borderId="1" xfId="20" applyFont="1" applyBorder="1" applyAlignment="1">
      <alignment horizontal="center"/>
    </xf>
    <xf numFmtId="0" fontId="13" fillId="7" borderId="1" xfId="20" applyFont="1" applyFill="1" applyBorder="1" applyAlignment="1" applyProtection="1">
      <alignment horizontal="center"/>
      <protection locked="0"/>
    </xf>
    <xf numFmtId="0" fontId="13" fillId="7" borderId="1" xfId="20" applyFont="1" applyFill="1" applyBorder="1" applyAlignment="1" applyProtection="1">
      <alignment horizontal="left" vertical="center"/>
      <protection locked="0"/>
    </xf>
    <xf numFmtId="0" fontId="40" fillId="6" borderId="0" xfId="19" applyFont="1" applyFill="1" applyAlignment="1" applyProtection="1"/>
    <xf numFmtId="0" fontId="39" fillId="6" borderId="0" xfId="19" applyFont="1" applyFill="1" applyAlignment="1" applyProtection="1"/>
    <xf numFmtId="0" fontId="40" fillId="6" borderId="18" xfId="19" applyFont="1" applyFill="1" applyBorder="1" applyAlignment="1" applyProtection="1"/>
    <xf numFmtId="169" fontId="13" fillId="0" borderId="0" xfId="36" applyFont="1">
      <protection locked="0"/>
    </xf>
    <xf numFmtId="0" fontId="51" fillId="0" borderId="1" xfId="20" applyFont="1" applyBorder="1" applyAlignment="1">
      <alignment vertical="top"/>
    </xf>
    <xf numFmtId="0" fontId="66" fillId="0" borderId="1" xfId="20" applyBorder="1" applyAlignment="1">
      <alignment horizontal="center" wrapText="1"/>
    </xf>
    <xf numFmtId="168" fontId="66" fillId="16" borderId="1" xfId="37" applyNumberFormat="1">
      <alignment vertical="center"/>
      <protection locked="0"/>
    </xf>
    <xf numFmtId="0" fontId="13" fillId="0" borderId="1" xfId="20" applyFont="1" applyBorder="1" applyAlignment="1">
      <alignment wrapText="1"/>
    </xf>
    <xf numFmtId="0" fontId="40" fillId="6" borderId="0" xfId="25" applyFont="1" applyFill="1"/>
    <xf numFmtId="0" fontId="0" fillId="0" borderId="0" xfId="25" applyFont="1" applyAlignment="1">
      <alignment horizontal="left"/>
    </xf>
    <xf numFmtId="0" fontId="13" fillId="0" borderId="0" xfId="25" applyFont="1" applyAlignment="1">
      <alignment horizontal="center"/>
    </xf>
    <xf numFmtId="0" fontId="13" fillId="0" borderId="0" xfId="25" applyFont="1"/>
    <xf numFmtId="0" fontId="38" fillId="8" borderId="1" xfId="25" applyFont="1" applyFill="1" applyBorder="1" applyAlignment="1">
      <alignment horizontal="center" wrapText="1"/>
    </xf>
    <xf numFmtId="0" fontId="13" fillId="3" borderId="1" xfId="25" applyFont="1" applyFill="1" applyBorder="1" applyAlignment="1">
      <alignment horizontal="center"/>
    </xf>
    <xf numFmtId="0" fontId="0" fillId="3" borderId="1" xfId="25" applyFont="1" applyFill="1" applyBorder="1" applyAlignment="1">
      <alignment horizontal="left" wrapText="1"/>
    </xf>
    <xf numFmtId="0" fontId="13" fillId="3" borderId="1" xfId="25" applyFont="1" applyFill="1" applyBorder="1"/>
    <xf numFmtId="0" fontId="0" fillId="3" borderId="1" xfId="25" applyFont="1" applyFill="1" applyBorder="1" applyAlignment="1">
      <alignment horizontal="left"/>
    </xf>
    <xf numFmtId="0" fontId="38" fillId="0" borderId="0" xfId="9" applyFont="1" applyFill="1"/>
    <xf numFmtId="0" fontId="66" fillId="3" borderId="1" xfId="20" applyFill="1" applyBorder="1" applyAlignment="1">
      <alignment vertical="top" wrapText="1"/>
    </xf>
    <xf numFmtId="0" fontId="23" fillId="3" borderId="1" xfId="20" applyFont="1" applyFill="1" applyBorder="1" applyAlignment="1">
      <alignment vertical="top" wrapText="1"/>
    </xf>
    <xf numFmtId="0" fontId="13" fillId="3" borderId="1" xfId="20" applyFont="1" applyFill="1" applyBorder="1" applyAlignment="1">
      <alignment vertical="top" wrapText="1"/>
    </xf>
    <xf numFmtId="0" fontId="0" fillId="3" borderId="1" xfId="25" applyFont="1" applyFill="1" applyBorder="1" applyAlignment="1">
      <alignment horizontal="center"/>
    </xf>
    <xf numFmtId="0" fontId="53" fillId="0" borderId="0" xfId="0" applyFont="1" applyAlignment="1">
      <alignment horizontal="center"/>
    </xf>
    <xf numFmtId="166" fontId="23" fillId="6" borderId="1" xfId="10" applyNumberFormat="1" applyFont="1" applyFill="1" applyBorder="1" applyAlignment="1">
      <alignment horizontal="center" vertical="center"/>
    </xf>
    <xf numFmtId="166" fontId="23" fillId="6" borderId="1" xfId="10" applyNumberFormat="1" applyFont="1" applyFill="1" applyBorder="1" applyAlignment="1">
      <alignment horizontal="left" vertical="center"/>
    </xf>
    <xf numFmtId="3" fontId="23" fillId="0" borderId="0" xfId="19" applyNumberFormat="1" applyFont="1" applyFill="1" applyBorder="1"/>
    <xf numFmtId="165" fontId="23" fillId="0" borderId="5" xfId="0" applyNumberFormat="1" applyFont="1" applyFill="1" applyBorder="1" applyAlignment="1">
      <alignment horizontal="right"/>
    </xf>
    <xf numFmtId="166" fontId="23" fillId="0" borderId="2" xfId="30" applyNumberFormat="1" applyFont="1" applyBorder="1" applyAlignment="1">
      <alignment horizontal="right"/>
    </xf>
    <xf numFmtId="0" fontId="54" fillId="6" borderId="0" xfId="27" applyFont="1" applyFill="1" applyBorder="1" applyProtection="1"/>
    <xf numFmtId="165" fontId="23" fillId="0" borderId="1" xfId="0" applyNumberFormat="1" applyFont="1" applyFill="1" applyBorder="1" applyAlignment="1">
      <alignment horizontal="right"/>
    </xf>
    <xf numFmtId="0" fontId="23" fillId="0" borderId="0" xfId="0" applyFont="1" applyBorder="1"/>
    <xf numFmtId="0" fontId="23" fillId="0" borderId="0" xfId="0" applyFont="1" applyBorder="1" applyAlignment="1">
      <alignment horizontal="right"/>
    </xf>
    <xf numFmtId="0" fontId="54" fillId="6" borderId="19" xfId="27" applyFont="1" applyFill="1" applyBorder="1" applyProtection="1"/>
    <xf numFmtId="0" fontId="24" fillId="0" borderId="0" xfId="20" applyFont="1" applyProtection="1"/>
    <xf numFmtId="0" fontId="66" fillId="0" borderId="1" xfId="20" applyBorder="1" applyAlignment="1">
      <alignment horizontal="centerContinuous" wrapText="1"/>
    </xf>
    <xf numFmtId="0" fontId="55" fillId="0" borderId="0" xfId="0" applyFont="1" applyAlignment="1">
      <alignment horizontal="center"/>
    </xf>
    <xf numFmtId="0" fontId="65" fillId="0" borderId="0" xfId="12" applyAlignment="1" applyProtection="1"/>
    <xf numFmtId="0" fontId="56" fillId="10" borderId="0" xfId="21" applyFont="1" applyFill="1" applyBorder="1" applyAlignment="1">
      <alignment horizontal="left"/>
    </xf>
    <xf numFmtId="0" fontId="51" fillId="6" borderId="0" xfId="20" applyFont="1" applyFill="1" applyBorder="1" applyAlignment="1" applyProtection="1"/>
    <xf numFmtId="0" fontId="57" fillId="6" borderId="0" xfId="20" applyFont="1" applyFill="1" applyBorder="1" applyAlignment="1" applyProtection="1"/>
    <xf numFmtId="0" fontId="57" fillId="6" borderId="18" xfId="20" applyFont="1" applyFill="1" applyBorder="1" applyAlignment="1" applyProtection="1"/>
    <xf numFmtId="0" fontId="56" fillId="10" borderId="0" xfId="21" applyFont="1" applyFill="1" applyBorder="1"/>
    <xf numFmtId="0" fontId="41" fillId="3" borderId="0" xfId="8" applyFont="1" applyFill="1" applyBorder="1" applyAlignment="1" applyProtection="1">
      <alignment horizontal="center"/>
      <protection locked="0"/>
    </xf>
    <xf numFmtId="0" fontId="38" fillId="3" borderId="0" xfId="8" applyFont="1" applyFill="1" applyBorder="1" applyAlignment="1" applyProtection="1">
      <alignment horizontal="center"/>
      <protection locked="0"/>
    </xf>
    <xf numFmtId="0" fontId="43" fillId="0" borderId="0" xfId="8" applyFont="1" applyBorder="1" applyProtection="1"/>
    <xf numFmtId="165" fontId="18" fillId="9" borderId="8" xfId="0" applyNumberFormat="1" applyFont="1" applyFill="1" applyBorder="1" applyAlignment="1">
      <alignment horizontal="center" vertical="center"/>
    </xf>
    <xf numFmtId="165" fontId="23" fillId="7" borderId="8" xfId="10" applyNumberFormat="1" applyFont="1" applyFill="1" applyBorder="1" applyAlignment="1">
      <alignment horizontal="center" vertical="center"/>
    </xf>
    <xf numFmtId="165" fontId="23" fillId="7" borderId="6" xfId="10" applyNumberFormat="1" applyFont="1" applyFill="1" applyBorder="1" applyAlignment="1">
      <alignment horizontal="center" vertical="center"/>
    </xf>
    <xf numFmtId="165" fontId="23" fillId="7" borderId="3" xfId="10" applyNumberFormat="1" applyFont="1" applyFill="1" applyBorder="1" applyAlignment="1">
      <alignment horizontal="center" vertical="center"/>
    </xf>
    <xf numFmtId="0" fontId="17" fillId="6" borderId="8" xfId="16" applyFont="1" applyFill="1" applyBorder="1" applyAlignment="1" applyProtection="1">
      <alignment horizontal="center" vertical="center"/>
    </xf>
    <xf numFmtId="0" fontId="30" fillId="6" borderId="6" xfId="16" applyFont="1" applyFill="1" applyBorder="1" applyAlignment="1" applyProtection="1">
      <alignment horizontal="center"/>
    </xf>
    <xf numFmtId="0" fontId="33" fillId="0" borderId="6" xfId="0" applyFont="1" applyBorder="1" applyAlignment="1">
      <alignment horizontal="center"/>
    </xf>
    <xf numFmtId="0" fontId="33" fillId="0" borderId="3" xfId="0" applyFont="1" applyBorder="1" applyAlignment="1">
      <alignment horizontal="center"/>
    </xf>
    <xf numFmtId="0" fontId="12" fillId="0" borderId="1" xfId="0" applyFont="1" applyBorder="1"/>
    <xf numFmtId="0" fontId="38" fillId="0" borderId="1" xfId="23" applyFont="1" applyBorder="1"/>
    <xf numFmtId="0" fontId="11" fillId="0" borderId="0" xfId="23" applyFont="1" applyAlignment="1">
      <alignment horizontal="center"/>
    </xf>
    <xf numFmtId="0" fontId="11" fillId="0" borderId="0" xfId="6" applyFont="1" applyProtection="1"/>
    <xf numFmtId="1" fontId="38" fillId="0" borderId="1" xfId="26" applyNumberFormat="1" applyFont="1" applyBorder="1" applyAlignment="1" applyProtection="1">
      <alignment horizontal="center"/>
    </xf>
    <xf numFmtId="0" fontId="11" fillId="0" borderId="0" xfId="23" applyFont="1"/>
    <xf numFmtId="0" fontId="41" fillId="0" borderId="0" xfId="23" applyFont="1"/>
    <xf numFmtId="16" fontId="13" fillId="0" borderId="0" xfId="23" applyNumberFormat="1" applyFont="1" applyAlignment="1">
      <alignment horizontal="center"/>
    </xf>
    <xf numFmtId="0" fontId="26" fillId="0" borderId="1" xfId="23" applyFont="1" applyBorder="1"/>
    <xf numFmtId="0" fontId="11" fillId="0" borderId="0" xfId="23" applyFont="1" applyAlignment="1">
      <alignment horizontal="right"/>
    </xf>
    <xf numFmtId="168" fontId="38" fillId="6" borderId="1" xfId="37" applyFont="1" applyFill="1">
      <alignment vertical="center"/>
      <protection locked="0"/>
    </xf>
    <xf numFmtId="9" fontId="13" fillId="3" borderId="1" xfId="30" applyFont="1" applyFill="1" applyBorder="1" applyAlignment="1" applyProtection="1">
      <alignment vertical="center"/>
      <protection locked="0"/>
    </xf>
    <xf numFmtId="0" fontId="66" fillId="0" borderId="0" xfId="23" applyAlignment="1">
      <alignment horizontal="right"/>
    </xf>
    <xf numFmtId="9" fontId="13" fillId="3" borderId="1" xfId="30" applyFont="1" applyFill="1" applyBorder="1" applyAlignment="1" applyProtection="1">
      <alignment horizontal="center" vertical="center"/>
      <protection locked="0"/>
    </xf>
    <xf numFmtId="0" fontId="23" fillId="0" borderId="1" xfId="23" applyFont="1" applyBorder="1" applyAlignment="1">
      <alignment horizontal="left" indent="1"/>
    </xf>
    <xf numFmtId="0" fontId="11" fillId="0" borderId="1" xfId="23" applyFont="1" applyBorder="1" applyAlignment="1">
      <alignment horizontal="left" indent="1"/>
    </xf>
    <xf numFmtId="0" fontId="11" fillId="0" borderId="1" xfId="23" applyFont="1" applyBorder="1" applyAlignment="1">
      <alignment horizontal="left" indent="2"/>
    </xf>
    <xf numFmtId="0" fontId="66" fillId="0" borderId="1" xfId="23" applyBorder="1" applyAlignment="1">
      <alignment horizontal="left" indent="1"/>
    </xf>
    <xf numFmtId="0" fontId="13" fillId="0" borderId="1" xfId="23" applyFont="1" applyBorder="1" applyAlignment="1">
      <alignment horizontal="left" indent="2"/>
    </xf>
    <xf numFmtId="0" fontId="66" fillId="0" borderId="1" xfId="23" applyBorder="1" applyAlignment="1">
      <alignment horizontal="left" indent="2"/>
    </xf>
    <xf numFmtId="0" fontId="38" fillId="0" borderId="1" xfId="23" applyFont="1" applyBorder="1" applyAlignment="1">
      <alignment horizontal="left" indent="2"/>
    </xf>
    <xf numFmtId="168" fontId="13" fillId="16" borderId="2" xfId="37" applyFont="1" applyBorder="1" applyAlignment="1">
      <alignment horizontal="left" vertical="center" indent="1"/>
      <protection locked="0"/>
    </xf>
    <xf numFmtId="168" fontId="13" fillId="16" borderId="1" xfId="37" applyFont="1" applyAlignment="1">
      <alignment horizontal="left" vertical="center" indent="1"/>
      <protection locked="0"/>
    </xf>
    <xf numFmtId="0" fontId="13" fillId="0" borderId="4" xfId="23" applyFont="1" applyBorder="1" applyAlignment="1">
      <alignment horizontal="left" indent="2"/>
    </xf>
    <xf numFmtId="168" fontId="13" fillId="16" borderId="2" xfId="37" applyFont="1" applyBorder="1" applyAlignment="1">
      <alignment horizontal="left" vertical="center" indent="2"/>
      <protection locked="0"/>
    </xf>
    <xf numFmtId="168" fontId="13" fillId="16" borderId="1" xfId="37" applyFont="1" applyAlignment="1">
      <alignment horizontal="left" vertical="center" indent="2"/>
      <protection locked="0"/>
    </xf>
    <xf numFmtId="168" fontId="11" fillId="16" borderId="2" xfId="37" applyFont="1" applyBorder="1" applyAlignment="1">
      <alignment horizontal="left" vertical="center" indent="1"/>
      <protection locked="0"/>
    </xf>
    <xf numFmtId="168" fontId="13" fillId="16" borderId="1" xfId="37" applyFont="1" applyBorder="1" applyAlignment="1">
      <alignment horizontal="left" vertical="center" indent="1"/>
      <protection locked="0"/>
    </xf>
    <xf numFmtId="0" fontId="13" fillId="0" borderId="0" xfId="23" applyFont="1" applyBorder="1" applyAlignment="1">
      <alignment vertical="top" wrapText="1"/>
    </xf>
    <xf numFmtId="0" fontId="38" fillId="0" borderId="0" xfId="23" applyFont="1" applyBorder="1" applyAlignment="1">
      <alignment vertical="top" wrapText="1"/>
    </xf>
    <xf numFmtId="168" fontId="11" fillId="16" borderId="8" xfId="37" applyFont="1" applyBorder="1" applyAlignment="1">
      <alignment horizontal="centerContinuous" vertical="center"/>
      <protection locked="0"/>
    </xf>
    <xf numFmtId="168" fontId="13" fillId="16" borderId="3" xfId="37" applyFont="1" applyBorder="1" applyAlignment="1">
      <alignment horizontal="centerContinuous" vertical="center"/>
      <protection locked="0"/>
    </xf>
    <xf numFmtId="0" fontId="28" fillId="6" borderId="0" xfId="27" applyFont="1" applyFill="1" applyBorder="1" applyProtection="1"/>
    <xf numFmtId="0" fontId="17" fillId="6" borderId="0" xfId="27" applyFont="1" applyFill="1" applyBorder="1" applyProtection="1"/>
    <xf numFmtId="165" fontId="28" fillId="6" borderId="0" xfId="28" applyNumberFormat="1" applyFont="1" applyFill="1" applyBorder="1" applyAlignment="1" applyProtection="1">
      <alignment horizontal="left"/>
    </xf>
    <xf numFmtId="0" fontId="24" fillId="6" borderId="0" xfId="15" applyFill="1" applyBorder="1"/>
    <xf numFmtId="0" fontId="17" fillId="6" borderId="0" xfId="27" applyFont="1" applyFill="1" applyBorder="1" applyAlignment="1" applyProtection="1">
      <alignment horizontal="center"/>
    </xf>
    <xf numFmtId="1" fontId="17" fillId="6" borderId="0" xfId="26" applyNumberFormat="1" applyFont="1" applyFill="1" applyBorder="1" applyAlignment="1" applyProtection="1">
      <alignment horizontal="center"/>
    </xf>
    <xf numFmtId="9" fontId="23" fillId="3" borderId="1" xfId="30" applyFont="1" applyFill="1" applyBorder="1"/>
    <xf numFmtId="0" fontId="17" fillId="6" borderId="0" xfId="7" applyFont="1" applyFill="1" applyAlignment="1" applyProtection="1">
      <alignment horizontal="center"/>
    </xf>
    <xf numFmtId="0" fontId="31" fillId="0" borderId="0" xfId="28" applyFont="1" applyFill="1" applyBorder="1" applyProtection="1"/>
    <xf numFmtId="1" fontId="17" fillId="0" borderId="1" xfId="26" applyNumberFormat="1" applyFont="1" applyBorder="1" applyAlignment="1" applyProtection="1">
      <alignment horizontal="center"/>
    </xf>
    <xf numFmtId="0" fontId="28" fillId="6" borderId="0" xfId="14" applyFont="1" applyFill="1"/>
    <xf numFmtId="165" fontId="23" fillId="3" borderId="1" xfId="15" applyNumberFormat="1" applyFont="1" applyFill="1" applyBorder="1"/>
    <xf numFmtId="0" fontId="17" fillId="6" borderId="1" xfId="14" applyFont="1" applyFill="1" applyBorder="1"/>
    <xf numFmtId="0" fontId="17" fillId="6" borderId="0" xfId="14" applyFont="1" applyFill="1" applyAlignment="1">
      <alignment horizontal="center"/>
    </xf>
    <xf numFmtId="0" fontId="17" fillId="6" borderId="17" xfId="14" applyFont="1" applyFill="1" applyBorder="1" applyAlignment="1" applyProtection="1"/>
    <xf numFmtId="0" fontId="17" fillId="6" borderId="2" xfId="14" applyFont="1" applyFill="1" applyBorder="1"/>
    <xf numFmtId="167" fontId="23" fillId="8" borderId="1" xfId="15" applyNumberFormat="1" applyFont="1" applyFill="1" applyBorder="1"/>
    <xf numFmtId="0" fontId="28" fillId="6" borderId="18" xfId="14" applyFont="1" applyFill="1" applyBorder="1"/>
    <xf numFmtId="0" fontId="17" fillId="8" borderId="1" xfId="14" applyFont="1" applyFill="1" applyBorder="1"/>
    <xf numFmtId="0" fontId="28" fillId="6" borderId="0" xfId="28" applyFont="1" applyFill="1" applyBorder="1" applyProtection="1"/>
    <xf numFmtId="164" fontId="17" fillId="6" borderId="1" xfId="18" applyNumberFormat="1" applyFont="1" applyFill="1" applyBorder="1" applyAlignment="1" applyProtection="1">
      <alignment wrapText="1"/>
    </xf>
    <xf numFmtId="164" fontId="17" fillId="0" borderId="1" xfId="18" applyNumberFormat="1" applyFont="1" applyFill="1" applyBorder="1" applyAlignment="1" applyProtection="1">
      <alignment wrapText="1"/>
    </xf>
    <xf numFmtId="0" fontId="17" fillId="0" borderId="1" xfId="18" applyFont="1" applyBorder="1" applyAlignment="1" applyProtection="1"/>
    <xf numFmtId="0" fontId="28" fillId="0" borderId="1" xfId="28" applyFont="1" applyBorder="1" applyProtection="1"/>
    <xf numFmtId="0" fontId="17" fillId="0" borderId="1" xfId="28" applyFont="1" applyBorder="1" applyProtection="1"/>
    <xf numFmtId="179" fontId="23" fillId="3" borderId="1" xfId="15" applyNumberFormat="1" applyFont="1" applyFill="1" applyBorder="1"/>
    <xf numFmtId="0" fontId="31" fillId="6" borderId="0" xfId="28" applyFont="1" applyFill="1" applyBorder="1" applyProtection="1"/>
    <xf numFmtId="0" fontId="17" fillId="6" borderId="1" xfId="18" applyFont="1" applyFill="1" applyBorder="1" applyAlignment="1" applyProtection="1"/>
    <xf numFmtId="0" fontId="17" fillId="6" borderId="1" xfId="27" applyFont="1" applyFill="1" applyBorder="1" applyAlignment="1" applyProtection="1">
      <alignment horizontal="left" indent="1"/>
    </xf>
    <xf numFmtId="0" fontId="13" fillId="0" borderId="1" xfId="23" applyFont="1" applyBorder="1" applyAlignment="1">
      <alignment horizontal="left" wrapText="1" indent="1"/>
    </xf>
    <xf numFmtId="0" fontId="66" fillId="0" borderId="1" xfId="23" applyBorder="1" applyAlignment="1">
      <alignment horizontal="left" wrapText="1" indent="1"/>
    </xf>
    <xf numFmtId="0" fontId="13" fillId="0" borderId="1" xfId="23" applyFont="1" applyBorder="1" applyAlignment="1">
      <alignment horizontal="left" vertical="top" wrapText="1" indent="1"/>
    </xf>
    <xf numFmtId="0" fontId="11" fillId="0" borderId="1" xfId="23" applyFont="1" applyBorder="1" applyAlignment="1">
      <alignment horizontal="left" vertical="top" wrapText="1" indent="1"/>
    </xf>
    <xf numFmtId="0" fontId="11" fillId="0" borderId="1" xfId="6" applyFont="1" applyBorder="1" applyAlignment="1" applyProtection="1">
      <alignment horizontal="left" indent="1"/>
    </xf>
    <xf numFmtId="0" fontId="40" fillId="6" borderId="0" xfId="19" applyFont="1" applyFill="1" applyBorder="1" applyAlignment="1" applyProtection="1"/>
    <xf numFmtId="0" fontId="56" fillId="6" borderId="0" xfId="21" applyFont="1" applyFill="1" applyBorder="1" applyAlignment="1">
      <alignment horizontal="left"/>
    </xf>
    <xf numFmtId="0" fontId="13" fillId="6" borderId="0" xfId="20" applyFont="1" applyFill="1"/>
    <xf numFmtId="0" fontId="13" fillId="0" borderId="8" xfId="20" applyFont="1" applyBorder="1" applyAlignment="1">
      <alignment horizontal="centerContinuous"/>
    </xf>
    <xf numFmtId="0" fontId="13" fillId="0" borderId="3" xfId="20" applyFont="1" applyBorder="1" applyAlignment="1">
      <alignment horizontal="centerContinuous"/>
    </xf>
    <xf numFmtId="0" fontId="50" fillId="10" borderId="0" xfId="21" applyFont="1" applyFill="1" applyBorder="1"/>
    <xf numFmtId="0" fontId="60" fillId="6" borderId="0" xfId="15" applyFont="1" applyFill="1"/>
    <xf numFmtId="0" fontId="10" fillId="0" borderId="0" xfId="24" applyFont="1"/>
    <xf numFmtId="0" fontId="60" fillId="0" borderId="0" xfId="15" applyFont="1"/>
    <xf numFmtId="0" fontId="10" fillId="6" borderId="0" xfId="14" applyFont="1" applyFill="1"/>
    <xf numFmtId="0" fontId="10" fillId="0" borderId="1" xfId="6" applyFont="1" applyBorder="1" applyProtection="1"/>
    <xf numFmtId="168" fontId="10" fillId="15" borderId="1" xfId="34" applyNumberFormat="1" applyFont="1" applyAlignment="1" applyProtection="1">
      <alignment horizontal="center" vertical="center"/>
    </xf>
    <xf numFmtId="0" fontId="10" fillId="0" borderId="0" xfId="14" applyFont="1"/>
    <xf numFmtId="0" fontId="10" fillId="6" borderId="0" xfId="14" applyFont="1" applyFill="1" applyAlignment="1">
      <alignment horizontal="center"/>
    </xf>
    <xf numFmtId="168" fontId="10" fillId="15" borderId="1" xfId="35" applyNumberFormat="1" applyFont="1" applyAlignment="1" applyProtection="1">
      <alignment horizontal="center" vertical="center"/>
    </xf>
    <xf numFmtId="168" fontId="10" fillId="15" borderId="1" xfId="34" applyNumberFormat="1" applyFont="1" applyBorder="1" applyAlignment="1" applyProtection="1">
      <alignment horizontal="center" vertical="center"/>
    </xf>
    <xf numFmtId="0" fontId="10" fillId="0" borderId="0" xfId="14" applyFont="1" applyFill="1"/>
    <xf numFmtId="0" fontId="9" fillId="0" borderId="1" xfId="23" applyFont="1" applyBorder="1" applyAlignment="1">
      <alignment horizontal="center"/>
    </xf>
    <xf numFmtId="16" fontId="9" fillId="0" borderId="0" xfId="23" quotePrefix="1" applyNumberFormat="1" applyFont="1" applyAlignment="1">
      <alignment horizontal="center"/>
    </xf>
    <xf numFmtId="178" fontId="59" fillId="0" borderId="0" xfId="23" quotePrefix="1" applyNumberFormat="1" applyFont="1"/>
    <xf numFmtId="0" fontId="61" fillId="0" borderId="1" xfId="23" applyFont="1" applyBorder="1" applyAlignment="1">
      <alignment horizontal="center" wrapText="1"/>
    </xf>
    <xf numFmtId="0" fontId="9" fillId="0" borderId="0" xfId="23" applyFont="1" applyAlignment="1">
      <alignment horizontal="center"/>
    </xf>
    <xf numFmtId="0" fontId="38" fillId="0" borderId="8" xfId="23" applyFont="1" applyBorder="1" applyAlignment="1">
      <alignment horizontal="centerContinuous"/>
    </xf>
    <xf numFmtId="0" fontId="38" fillId="0" borderId="6" xfId="23" applyFont="1" applyBorder="1" applyAlignment="1">
      <alignment horizontal="centerContinuous"/>
    </xf>
    <xf numFmtId="0" fontId="38" fillId="0" borderId="3" xfId="6" applyFont="1" applyBorder="1" applyAlignment="1" applyProtection="1">
      <alignment horizontal="centerContinuous"/>
    </xf>
    <xf numFmtId="0" fontId="38" fillId="0" borderId="8" xfId="23" applyFont="1" applyBorder="1" applyAlignment="1">
      <alignment horizontal="centerContinuous" wrapText="1"/>
    </xf>
    <xf numFmtId="0" fontId="38" fillId="0" borderId="6" xfId="23" applyFont="1" applyBorder="1" applyAlignment="1">
      <alignment horizontal="centerContinuous" wrapText="1"/>
    </xf>
    <xf numFmtId="0" fontId="38" fillId="0" borderId="3" xfId="6" applyFont="1" applyBorder="1" applyAlignment="1" applyProtection="1">
      <alignment horizontal="centerContinuous" wrapText="1"/>
    </xf>
    <xf numFmtId="0" fontId="38" fillId="0" borderId="1" xfId="23" applyFont="1" applyBorder="1" applyAlignment="1">
      <alignment horizontal="centerContinuous" wrapText="1"/>
    </xf>
    <xf numFmtId="168" fontId="61" fillId="0" borderId="1" xfId="23" applyNumberFormat="1" applyFont="1" applyBorder="1" applyAlignment="1">
      <alignment horizontal="center" wrapText="1"/>
    </xf>
    <xf numFmtId="1" fontId="38" fillId="0" borderId="8" xfId="26" applyNumberFormat="1" applyFont="1" applyBorder="1" applyAlignment="1" applyProtection="1">
      <alignment horizontal="center"/>
    </xf>
    <xf numFmtId="168" fontId="13" fillId="16" borderId="8" xfId="37" applyNumberFormat="1" applyFont="1" applyBorder="1">
      <alignment vertical="center"/>
      <protection locked="0"/>
    </xf>
    <xf numFmtId="168" fontId="13" fillId="17" borderId="8" xfId="38" applyNumberFormat="1" applyFont="1" applyBorder="1" applyProtection="1">
      <alignment vertical="center"/>
    </xf>
    <xf numFmtId="168" fontId="8" fillId="0" borderId="20" xfId="23" applyNumberFormat="1" applyFont="1" applyBorder="1"/>
    <xf numFmtId="168" fontId="8" fillId="0" borderId="21" xfId="23" applyNumberFormat="1" applyFont="1" applyBorder="1"/>
    <xf numFmtId="168" fontId="8" fillId="0" borderId="22" xfId="23" applyNumberFormat="1" applyFont="1" applyBorder="1"/>
    <xf numFmtId="168" fontId="61" fillId="0" borderId="23" xfId="23" applyNumberFormat="1" applyFont="1" applyBorder="1" applyAlignment="1">
      <alignment horizontal="center" wrapText="1"/>
    </xf>
    <xf numFmtId="168" fontId="61" fillId="0" borderId="24" xfId="23" applyNumberFormat="1" applyFont="1" applyBorder="1" applyAlignment="1">
      <alignment horizontal="center" wrapText="1"/>
    </xf>
    <xf numFmtId="0" fontId="17" fillId="0" borderId="1" xfId="0" applyFont="1" applyBorder="1" applyAlignment="1">
      <alignment wrapText="1"/>
    </xf>
    <xf numFmtId="167" fontId="23" fillId="7" borderId="1" xfId="10" applyNumberFormat="1" applyFont="1" applyFill="1" applyBorder="1" applyAlignment="1">
      <alignment vertical="center"/>
    </xf>
    <xf numFmtId="0" fontId="7" fillId="0" borderId="1" xfId="23" applyFont="1" applyBorder="1" applyAlignment="1">
      <alignment horizontal="left" indent="1"/>
    </xf>
    <xf numFmtId="0" fontId="7" fillId="0" borderId="1" xfId="23" applyFont="1" applyBorder="1" applyAlignment="1">
      <alignment horizontal="left" indent="2"/>
    </xf>
    <xf numFmtId="0" fontId="7" fillId="0" borderId="1" xfId="6" applyFont="1" applyBorder="1" applyAlignment="1" applyProtection="1">
      <alignment horizontal="left" indent="1"/>
    </xf>
    <xf numFmtId="0" fontId="7" fillId="0" borderId="1" xfId="23" applyFont="1" applyBorder="1" applyAlignment="1">
      <alignment horizontal="left" vertical="top" wrapText="1" indent="1"/>
    </xf>
    <xf numFmtId="0" fontId="38" fillId="6" borderId="0" xfId="14" applyFont="1" applyFill="1"/>
    <xf numFmtId="0" fontId="13" fillId="0" borderId="0" xfId="8" applyFont="1" applyBorder="1" applyAlignment="1" applyProtection="1">
      <alignment horizontal="left"/>
    </xf>
    <xf numFmtId="0" fontId="38" fillId="0" borderId="8" xfId="6" applyFont="1" applyBorder="1" applyAlignment="1" applyProtection="1">
      <alignment horizontal="centerContinuous"/>
    </xf>
    <xf numFmtId="0" fontId="38" fillId="0" borderId="6" xfId="6" applyFont="1" applyBorder="1" applyAlignment="1" applyProtection="1">
      <alignment horizontal="centerContinuous"/>
    </xf>
    <xf numFmtId="0" fontId="6" fillId="0" borderId="0" xfId="23" applyFont="1" applyAlignment="1">
      <alignment horizontal="right"/>
    </xf>
    <xf numFmtId="10" fontId="13" fillId="3" borderId="4" xfId="32" applyNumberFormat="1" applyFont="1" applyFill="1" applyBorder="1" applyAlignment="1" applyProtection="1">
      <alignment vertical="center"/>
      <protection locked="0"/>
    </xf>
    <xf numFmtId="0" fontId="13" fillId="2" borderId="1" xfId="23" applyFont="1" applyFill="1" applyBorder="1"/>
    <xf numFmtId="0" fontId="6" fillId="0" borderId="1" xfId="23" applyFont="1" applyBorder="1" applyAlignment="1">
      <alignment horizontal="left" vertical="top" wrapText="1" indent="1"/>
    </xf>
    <xf numFmtId="0" fontId="6" fillId="0" borderId="0" xfId="6" applyFont="1" applyProtection="1"/>
    <xf numFmtId="0" fontId="45" fillId="14" borderId="0" xfId="21" applyFont="1" applyFill="1" applyBorder="1"/>
    <xf numFmtId="0" fontId="32" fillId="14" borderId="0" xfId="21" applyFont="1" applyFill="1" applyBorder="1"/>
    <xf numFmtId="0" fontId="32" fillId="14" borderId="0" xfId="21" applyFont="1" applyFill="1" applyBorder="1" applyAlignment="1">
      <alignment horizontal="left"/>
    </xf>
    <xf numFmtId="0" fontId="55" fillId="14" borderId="0" xfId="0" applyFont="1" applyFill="1" applyAlignment="1">
      <alignment horizontal="center"/>
    </xf>
    <xf numFmtId="171" fontId="23" fillId="6" borderId="0" xfId="10" quotePrefix="1" applyNumberFormat="1" applyFont="1" applyFill="1" applyBorder="1" applyAlignment="1">
      <alignment horizontal="centerContinuous" vertical="center"/>
    </xf>
    <xf numFmtId="0" fontId="6" fillId="6" borderId="0" xfId="14" quotePrefix="1" applyFont="1" applyFill="1" applyAlignment="1">
      <alignment horizontal="center"/>
    </xf>
    <xf numFmtId="16" fontId="38" fillId="0" borderId="0" xfId="23" applyNumberFormat="1" applyFont="1" applyAlignment="1">
      <alignment horizontal="center"/>
    </xf>
    <xf numFmtId="0" fontId="17" fillId="6" borderId="1" xfId="16" applyFont="1" applyFill="1" applyBorder="1"/>
    <xf numFmtId="0" fontId="6" fillId="6" borderId="1" xfId="17" applyFont="1" applyFill="1" applyBorder="1"/>
    <xf numFmtId="0" fontId="5" fillId="0" borderId="0" xfId="6" applyFont="1" applyProtection="1"/>
    <xf numFmtId="0" fontId="17" fillId="6" borderId="1" xfId="27" applyFont="1" applyFill="1" applyBorder="1" applyAlignment="1" applyProtection="1">
      <alignment horizontal="left" wrapText="1" indent="1"/>
    </xf>
    <xf numFmtId="0" fontId="9" fillId="0" borderId="1" xfId="23" applyFont="1" applyBorder="1" applyAlignment="1">
      <alignment horizontal="center" vertical="center"/>
    </xf>
    <xf numFmtId="0" fontId="17" fillId="6" borderId="0" xfId="27" applyFont="1" applyFill="1" applyBorder="1" applyAlignment="1" applyProtection="1">
      <alignment horizontal="center" vertical="center"/>
    </xf>
    <xf numFmtId="9" fontId="23" fillId="3" borderId="1" xfId="30" applyFont="1" applyFill="1" applyBorder="1" applyAlignment="1">
      <alignment vertical="center"/>
    </xf>
    <xf numFmtId="168" fontId="13" fillId="16" borderId="1" xfId="37" applyNumberFormat="1" applyFont="1" applyAlignment="1">
      <alignment vertical="center"/>
      <protection locked="0"/>
    </xf>
    <xf numFmtId="168" fontId="13" fillId="16" borderId="8" xfId="37" applyNumberFormat="1" applyFont="1" applyBorder="1" applyAlignment="1">
      <alignment vertical="center"/>
      <protection locked="0"/>
    </xf>
    <xf numFmtId="0" fontId="4" fillId="0" borderId="1" xfId="6" applyFont="1" applyBorder="1" applyAlignment="1" applyProtection="1">
      <alignment horizontal="left" indent="1"/>
    </xf>
    <xf numFmtId="0" fontId="4" fillId="0" borderId="1" xfId="23" applyFont="1" applyBorder="1" applyAlignment="1">
      <alignment horizontal="left" vertical="top" wrapText="1" indent="1"/>
    </xf>
    <xf numFmtId="0" fontId="4" fillId="0" borderId="0" xfId="23" applyFont="1" applyAlignment="1">
      <alignment horizontal="center"/>
    </xf>
    <xf numFmtId="0" fontId="13" fillId="3" borderId="1" xfId="32" applyNumberFormat="1" applyFont="1" applyFill="1" applyBorder="1" applyAlignment="1" applyProtection="1">
      <alignment vertical="center"/>
      <protection locked="0"/>
    </xf>
    <xf numFmtId="0" fontId="13" fillId="3" borderId="4" xfId="32" applyNumberFormat="1" applyFont="1" applyFill="1" applyBorder="1" applyAlignment="1" applyProtection="1">
      <alignment vertical="center"/>
      <protection locked="0"/>
    </xf>
    <xf numFmtId="0" fontId="38" fillId="0" borderId="0" xfId="23" applyFont="1" applyFill="1" applyBorder="1" applyAlignment="1">
      <alignment vertical="top" wrapText="1"/>
    </xf>
    <xf numFmtId="0" fontId="28" fillId="0" borderId="0" xfId="23" applyFont="1" applyFill="1" applyBorder="1" applyAlignment="1">
      <alignment vertical="top" wrapText="1"/>
    </xf>
    <xf numFmtId="9" fontId="13" fillId="3" borderId="23" xfId="30" applyNumberFormat="1" applyFont="1" applyFill="1" applyBorder="1" applyAlignment="1" applyProtection="1">
      <alignment vertical="center"/>
      <protection locked="0"/>
    </xf>
    <xf numFmtId="9" fontId="13" fillId="3" borderId="1" xfId="30" applyNumberFormat="1" applyFont="1" applyFill="1" applyBorder="1" applyAlignment="1" applyProtection="1">
      <alignment vertical="center"/>
      <protection locked="0"/>
    </xf>
    <xf numFmtId="9" fontId="13" fillId="3" borderId="24" xfId="30" applyNumberFormat="1" applyFont="1" applyFill="1" applyBorder="1" applyAlignment="1" applyProtection="1">
      <alignment vertical="center"/>
      <protection locked="0"/>
    </xf>
    <xf numFmtId="9" fontId="13" fillId="4" borderId="23" xfId="30" applyNumberFormat="1" applyFont="1" applyFill="1" applyBorder="1" applyAlignment="1" applyProtection="1">
      <alignment vertical="center"/>
    </xf>
    <xf numFmtId="9" fontId="13" fillId="4" borderId="1" xfId="30" applyNumberFormat="1" applyFont="1" applyFill="1" applyBorder="1" applyAlignment="1" applyProtection="1">
      <alignment vertical="center"/>
    </xf>
    <xf numFmtId="9" fontId="13" fillId="4" borderId="24" xfId="30" applyNumberFormat="1" applyFont="1" applyFill="1" applyBorder="1" applyAlignment="1" applyProtection="1">
      <alignment vertical="center"/>
    </xf>
    <xf numFmtId="9" fontId="11" fillId="0" borderId="25" xfId="30" applyNumberFormat="1" applyFont="1" applyBorder="1"/>
    <xf numFmtId="9" fontId="11" fillId="0" borderId="0" xfId="30" applyNumberFormat="1" applyFont="1" applyBorder="1"/>
    <xf numFmtId="9" fontId="11" fillId="0" borderId="26" xfId="30" applyNumberFormat="1" applyFont="1" applyBorder="1"/>
    <xf numFmtId="9" fontId="13" fillId="3" borderId="27" xfId="30" applyNumberFormat="1" applyFont="1" applyFill="1" applyBorder="1" applyAlignment="1" applyProtection="1">
      <alignment vertical="center"/>
      <protection locked="0"/>
    </xf>
    <xf numFmtId="9" fontId="13" fillId="3" borderId="28" xfId="30" applyNumberFormat="1" applyFont="1" applyFill="1" applyBorder="1" applyAlignment="1" applyProtection="1">
      <alignment vertical="center"/>
      <protection locked="0"/>
    </xf>
    <xf numFmtId="9" fontId="13" fillId="3" borderId="29" xfId="30" applyNumberFormat="1" applyFont="1" applyFill="1" applyBorder="1" applyAlignment="1" applyProtection="1">
      <alignment vertical="center"/>
      <protection locked="0"/>
    </xf>
    <xf numFmtId="0" fontId="4" fillId="0" borderId="1" xfId="0" applyFont="1" applyBorder="1" applyAlignment="1">
      <alignment vertical="top" wrapText="1"/>
    </xf>
    <xf numFmtId="9" fontId="13" fillId="4" borderId="1" xfId="30" applyFont="1" applyFill="1" applyBorder="1" applyAlignment="1" applyProtection="1">
      <alignment vertical="center"/>
    </xf>
    <xf numFmtId="0" fontId="3" fillId="0" borderId="1" xfId="0" applyFont="1" applyBorder="1"/>
    <xf numFmtId="0" fontId="3" fillId="0" borderId="0" xfId="0" applyFont="1" applyBorder="1"/>
    <xf numFmtId="0" fontId="3" fillId="0" borderId="0" xfId="20" applyFont="1" applyProtection="1"/>
    <xf numFmtId="0" fontId="28" fillId="0" borderId="0" xfId="13" applyFont="1" applyBorder="1" applyAlignment="1">
      <alignment vertical="top"/>
    </xf>
    <xf numFmtId="0" fontId="65" fillId="0" borderId="0" xfId="12" quotePrefix="1" applyAlignment="1" applyProtection="1"/>
    <xf numFmtId="0" fontId="62" fillId="0" borderId="0" xfId="0" applyFont="1" applyAlignment="1">
      <alignment horizontal="left" indent="4"/>
    </xf>
    <xf numFmtId="0" fontId="63" fillId="6" borderId="0" xfId="21" applyFont="1" applyFill="1" applyBorder="1"/>
    <xf numFmtId="0" fontId="43" fillId="0" borderId="0" xfId="0" applyFont="1"/>
    <xf numFmtId="0" fontId="41" fillId="0" borderId="0" xfId="0" applyFont="1"/>
    <xf numFmtId="0" fontId="2" fillId="0" borderId="1" xfId="0" applyFont="1" applyBorder="1" applyAlignment="1">
      <alignment wrapText="1"/>
    </xf>
    <xf numFmtId="0" fontId="2" fillId="0" borderId="0" xfId="0" applyFont="1"/>
    <xf numFmtId="0" fontId="2" fillId="0" borderId="1" xfId="0" applyFont="1" applyBorder="1"/>
    <xf numFmtId="0" fontId="2" fillId="0" borderId="1" xfId="0" applyFont="1" applyBorder="1" applyAlignment="1">
      <alignment horizontal="center"/>
    </xf>
    <xf numFmtId="166" fontId="64" fillId="3" borderId="1" xfId="30" applyNumberFormat="1" applyFont="1" applyFill="1" applyBorder="1" applyAlignment="1" applyProtection="1">
      <alignment vertical="center"/>
      <protection locked="0"/>
    </xf>
    <xf numFmtId="0" fontId="1" fillId="0" borderId="1" xfId="0" applyFont="1" applyBorder="1" applyAlignment="1">
      <alignment wrapText="1"/>
    </xf>
    <xf numFmtId="1" fontId="2" fillId="0" borderId="1" xfId="0" applyNumberFormat="1" applyFont="1" applyBorder="1" applyAlignment="1">
      <alignment horizontal="center"/>
    </xf>
    <xf numFmtId="1" fontId="2" fillId="0" borderId="3" xfId="0" applyNumberFormat="1" applyFont="1" applyBorder="1" applyAlignment="1">
      <alignment horizontal="center"/>
    </xf>
    <xf numFmtId="0" fontId="2" fillId="0" borderId="4" xfId="0" applyFont="1" applyBorder="1" applyAlignment="1">
      <alignment wrapText="1"/>
    </xf>
    <xf numFmtId="0" fontId="2" fillId="0" borderId="4" xfId="0" applyFont="1" applyBorder="1" applyAlignment="1">
      <alignment horizontal="center"/>
    </xf>
    <xf numFmtId="0" fontId="1" fillId="0" borderId="2" xfId="0" applyFont="1" applyBorder="1" applyAlignment="1">
      <alignment wrapText="1"/>
    </xf>
    <xf numFmtId="0" fontId="2" fillId="0" borderId="2" xfId="0" applyFont="1" applyBorder="1" applyAlignment="1">
      <alignment horizontal="center"/>
    </xf>
    <xf numFmtId="173" fontId="2" fillId="0" borderId="1" xfId="0" applyNumberFormat="1" applyFont="1" applyBorder="1"/>
    <xf numFmtId="0" fontId="66" fillId="0" borderId="4" xfId="20" applyBorder="1" applyAlignment="1">
      <alignment horizontal="center" vertical="center" wrapText="1"/>
    </xf>
    <xf numFmtId="0" fontId="66" fillId="0" borderId="2" xfId="20" applyBorder="1" applyAlignment="1">
      <alignment horizontal="center" vertical="center" wrapText="1"/>
    </xf>
    <xf numFmtId="0" fontId="17" fillId="6" borderId="0" xfId="16" applyFont="1" applyFill="1" applyBorder="1" applyAlignment="1" applyProtection="1">
      <alignment horizontal="left" vertical="top" wrapText="1"/>
    </xf>
    <xf numFmtId="0" fontId="0" fillId="0" borderId="0" xfId="0" applyAlignment="1">
      <alignment horizontal="left" vertical="top" wrapText="1"/>
    </xf>
    <xf numFmtId="0" fontId="17" fillId="6" borderId="0" xfId="16" quotePrefix="1" applyFont="1" applyFill="1" applyBorder="1" applyAlignment="1" applyProtection="1">
      <alignment horizontal="left" vertical="top" wrapText="1"/>
    </xf>
    <xf numFmtId="171" fontId="23" fillId="7" borderId="8" xfId="10" quotePrefix="1" applyNumberFormat="1" applyFont="1" applyFill="1" applyBorder="1" applyAlignment="1">
      <alignment horizontal="center" vertical="center"/>
    </xf>
    <xf numFmtId="171" fontId="23" fillId="7" borderId="3" xfId="10" quotePrefix="1" applyNumberFormat="1" applyFont="1" applyFill="1" applyBorder="1" applyAlignment="1">
      <alignment horizontal="center" vertical="center"/>
    </xf>
    <xf numFmtId="0" fontId="41" fillId="6" borderId="0" xfId="27" applyFont="1" applyFill="1" applyBorder="1" applyAlignment="1" applyProtection="1">
      <alignment wrapText="1"/>
    </xf>
    <xf numFmtId="0" fontId="0" fillId="0" borderId="0" xfId="0" applyAlignment="1">
      <alignment wrapText="1"/>
    </xf>
    <xf numFmtId="0" fontId="31" fillId="6" borderId="0" xfId="27" applyFont="1" applyFill="1" applyBorder="1" applyAlignment="1" applyProtection="1">
      <alignment wrapText="1"/>
    </xf>
    <xf numFmtId="0" fontId="33" fillId="0" borderId="0" xfId="0" applyFont="1" applyAlignment="1">
      <alignment wrapText="1"/>
    </xf>
    <xf numFmtId="167" fontId="26" fillId="6" borderId="8" xfId="10" applyNumberFormat="1" applyFont="1" applyFill="1" applyBorder="1" applyAlignment="1">
      <alignment horizontal="center"/>
    </xf>
    <xf numFmtId="167" fontId="26" fillId="6" borderId="6" xfId="10" applyNumberFormat="1" applyFont="1" applyFill="1" applyBorder="1" applyAlignment="1">
      <alignment horizontal="center"/>
    </xf>
    <xf numFmtId="167" fontId="26" fillId="6" borderId="3" xfId="10" applyNumberFormat="1" applyFont="1" applyFill="1" applyBorder="1" applyAlignment="1">
      <alignment horizontal="center"/>
    </xf>
    <xf numFmtId="0" fontId="38" fillId="0" borderId="1" xfId="0" applyFont="1" applyBorder="1" applyAlignment="1">
      <alignment horizontal="center" wrapText="1"/>
    </xf>
    <xf numFmtId="171" fontId="38" fillId="0" borderId="1" xfId="0" quotePrefix="1" applyNumberFormat="1" applyFont="1" applyBorder="1" applyAlignment="1">
      <alignment horizontal="center" wrapText="1"/>
    </xf>
    <xf numFmtId="0" fontId="38" fillId="0" borderId="8" xfId="0" applyFont="1" applyBorder="1" applyAlignment="1">
      <alignment horizontal="center"/>
    </xf>
    <xf numFmtId="0" fontId="38" fillId="0" borderId="6" xfId="0" applyFont="1" applyBorder="1" applyAlignment="1">
      <alignment horizontal="center"/>
    </xf>
    <xf numFmtId="0" fontId="38" fillId="0" borderId="3" xfId="0" applyFont="1" applyBorder="1" applyAlignment="1">
      <alignment horizontal="center"/>
    </xf>
    <xf numFmtId="167" fontId="54" fillId="6" borderId="1" xfId="10" applyNumberFormat="1" applyFont="1" applyFill="1" applyBorder="1" applyAlignment="1">
      <alignment horizontal="center" wrapText="1"/>
    </xf>
    <xf numFmtId="0" fontId="58" fillId="0" borderId="1" xfId="0" applyFont="1" applyBorder="1" applyAlignment="1">
      <alignment horizontal="center" wrapText="1"/>
    </xf>
    <xf numFmtId="0" fontId="6" fillId="0" borderId="7" xfId="23" applyFont="1" applyBorder="1" applyAlignment="1">
      <alignment horizontal="center" wrapText="1"/>
    </xf>
    <xf numFmtId="0" fontId="6" fillId="0" borderId="30" xfId="23" applyFont="1" applyBorder="1" applyAlignment="1">
      <alignment horizontal="center" wrapText="1"/>
    </xf>
    <xf numFmtId="0" fontId="6" fillId="0" borderId="31" xfId="23" applyFont="1" applyBorder="1" applyAlignment="1">
      <alignment horizontal="center" wrapText="1"/>
    </xf>
    <xf numFmtId="0" fontId="6" fillId="0" borderId="32" xfId="23" applyFont="1" applyBorder="1" applyAlignment="1">
      <alignment horizontal="center" wrapText="1"/>
    </xf>
    <xf numFmtId="0" fontId="38" fillId="6" borderId="7" xfId="14" applyFont="1" applyFill="1" applyBorder="1" applyAlignment="1">
      <alignment horizontal="center" wrapText="1"/>
    </xf>
    <xf numFmtId="0" fontId="38" fillId="6" borderId="33" xfId="14" applyFont="1" applyFill="1" applyBorder="1" applyAlignment="1">
      <alignment horizontal="center" wrapText="1"/>
    </xf>
    <xf numFmtId="0" fontId="38" fillId="6" borderId="30" xfId="14" applyFont="1" applyFill="1" applyBorder="1" applyAlignment="1">
      <alignment horizontal="center" wrapText="1"/>
    </xf>
    <xf numFmtId="0" fontId="38" fillId="6" borderId="31" xfId="14" applyFont="1" applyFill="1" applyBorder="1" applyAlignment="1">
      <alignment horizontal="center" wrapText="1"/>
    </xf>
    <xf numFmtId="0" fontId="38" fillId="6" borderId="18" xfId="14" applyFont="1" applyFill="1" applyBorder="1" applyAlignment="1">
      <alignment horizontal="center" wrapText="1"/>
    </xf>
    <xf numFmtId="0" fontId="38" fillId="6" borderId="32" xfId="14" applyFont="1" applyFill="1" applyBorder="1" applyAlignment="1">
      <alignment horizontal="center" wrapText="1"/>
    </xf>
    <xf numFmtId="0" fontId="1" fillId="0" borderId="8" xfId="0" applyFont="1" applyBorder="1" applyAlignment="1">
      <alignment horizontal="right"/>
    </xf>
    <xf numFmtId="0" fontId="0" fillId="0" borderId="3" xfId="0" applyBorder="1" applyAlignment="1">
      <alignment horizontal="right"/>
    </xf>
    <xf numFmtId="167" fontId="23" fillId="6" borderId="8" xfId="10" applyNumberFormat="1" applyFont="1" applyFill="1" applyBorder="1" applyAlignment="1">
      <alignment horizontal="left"/>
    </xf>
    <xf numFmtId="167" fontId="23" fillId="6" borderId="6" xfId="10" applyNumberFormat="1" applyFont="1" applyFill="1" applyBorder="1" applyAlignment="1">
      <alignment horizontal="left"/>
    </xf>
    <xf numFmtId="167" fontId="23" fillId="6" borderId="3" xfId="10" applyNumberFormat="1" applyFont="1" applyFill="1" applyBorder="1" applyAlignment="1">
      <alignment horizontal="left"/>
    </xf>
    <xf numFmtId="0" fontId="1" fillId="0" borderId="0" xfId="8" applyFont="1" applyAlignment="1" applyProtection="1">
      <alignment horizontal="center"/>
    </xf>
    <xf numFmtId="0" fontId="1" fillId="3" borderId="1" xfId="25" applyFont="1" applyFill="1" applyBorder="1" applyAlignment="1">
      <alignment horizontal="center"/>
    </xf>
    <xf numFmtId="0" fontId="1" fillId="3" borderId="1" xfId="25" applyFont="1" applyFill="1" applyBorder="1"/>
  </cellXfs>
  <cellStyles count="40">
    <cellStyle name=" 1" xfId="1"/>
    <cellStyle name="%_2.4 Exc &amp; Demin " xfId="2"/>
    <cellStyle name="%_3.3 Tax_2.4 Exc &amp; Demin " xfId="3"/>
    <cellStyle name="%_5.6 Environmental " xfId="4"/>
    <cellStyle name="%_5.9 Asset data " xfId="5"/>
    <cellStyle name="=C:\WINNT\SYSTEM32\COMMAND.COM 2 2" xfId="6"/>
    <cellStyle name="=C:\WINNT\SYSTEM32\COMMAND.COM 2 2 10" xfId="7"/>
    <cellStyle name="=C:\WINNT\SYSTEM32\COMMAND.COM 2 2 2" xfId="8"/>
    <cellStyle name="=C:\WINNT\SYSTEM32\COMMAND.COM 4" xfId="9"/>
    <cellStyle name="Comma_070323 - 5yr opex BPQ (Final)" xfId="10"/>
    <cellStyle name="Currency" xfId="11" builtinId="4"/>
    <cellStyle name="Hyperlink" xfId="12" builtinId="8"/>
    <cellStyle name="Normal" xfId="0" builtinId="0"/>
    <cellStyle name="Normal 11" xfId="13"/>
    <cellStyle name="Normal 11 7" xfId="14"/>
    <cellStyle name="Normal 2 10" xfId="15"/>
    <cellStyle name="Normal 2 5" xfId="16"/>
    <cellStyle name="Normal 2 5 8" xfId="17"/>
    <cellStyle name="Normal 2 5 8 3" xfId="18"/>
    <cellStyle name="Normal 3 2" xfId="19"/>
    <cellStyle name="Normal 4 2 2" xfId="20"/>
    <cellStyle name="Normal 61" xfId="21"/>
    <cellStyle name="Normal 63" xfId="22"/>
    <cellStyle name="Normal 65" xfId="23"/>
    <cellStyle name="Normal 66" xfId="24"/>
    <cellStyle name="Normal 7" xfId="25"/>
    <cellStyle name="Normal_amended tax tables 2" xfId="26"/>
    <cellStyle name="Normal_NGT HBPQ Final Version 5 " xfId="27"/>
    <cellStyle name="Normal_Opex Tables 2 2" xfId="28"/>
    <cellStyle name="Normal_risk table" xfId="29"/>
    <cellStyle name="Percent" xfId="30" builtinId="5"/>
    <cellStyle name="Percent 10" xfId="31"/>
    <cellStyle name="Percent 12" xfId="32"/>
    <cellStyle name="Pre-inputted cells 14" xfId="33"/>
    <cellStyle name="Pre-inputted cells 14 2" xfId="34"/>
    <cellStyle name="Pre-inputted cells 3 7" xfId="35"/>
    <cellStyle name="RIGs 6" xfId="36"/>
    <cellStyle name="RIGs input cells 14" xfId="37"/>
    <cellStyle name="RIGs input totals 14" xfId="38"/>
    <cellStyle name="RIGs linked cells 13" xfId="3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3</xdr:col>
      <xdr:colOff>0</xdr:colOff>
      <xdr:row>29</xdr:row>
      <xdr:rowOff>0</xdr:rowOff>
    </xdr:from>
    <xdr:to>
      <xdr:col>4</xdr:col>
      <xdr:colOff>9525</xdr:colOff>
      <xdr:row>30</xdr:row>
      <xdr:rowOff>78160</xdr:rowOff>
    </xdr:to>
    <xdr:sp macro="" textlink="">
      <xdr:nvSpPr>
        <xdr:cNvPr id="2" name="Rounded Rectangle 1">
          <a:hlinkClick xmlns:r="http://schemas.openxmlformats.org/officeDocument/2006/relationships" r:id="rId1"/>
        </xdr:cNvPr>
        <xdr:cNvSpPr/>
      </xdr:nvSpPr>
      <xdr:spPr>
        <a:xfrm>
          <a:off x="2886075" y="4010025"/>
          <a:ext cx="1466850" cy="25913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marL="0" indent="0" algn="ctr"/>
          <a:r>
            <a:rPr lang="en-GB" sz="1100">
              <a:solidFill>
                <a:schemeClr val="dk1"/>
              </a:solidFill>
              <a:latin typeface="+mn-lt"/>
              <a:ea typeface="+mn-ea"/>
              <a:cs typeface="+mn-cs"/>
            </a:rPr>
            <a:t>Navigation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473849</xdr:colOff>
      <xdr:row>1</xdr:row>
      <xdr:rowOff>326572</xdr:rowOff>
    </xdr:to>
    <xdr:sp macro="" textlink="">
      <xdr:nvSpPr>
        <xdr:cNvPr id="2" name="Rounded Rectangle 1">
          <a:hlinkClick xmlns:r="http://schemas.openxmlformats.org/officeDocument/2006/relationships" r:id="rId1"/>
        </xdr:cNvPr>
        <xdr:cNvSpPr/>
      </xdr:nvSpPr>
      <xdr:spPr>
        <a:xfrm>
          <a:off x="6562725" y="333375"/>
          <a:ext cx="1226324" cy="326572"/>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263120</xdr:colOff>
      <xdr:row>0</xdr:row>
      <xdr:rowOff>246062</xdr:rowOff>
    </xdr:from>
    <xdr:to>
      <xdr:col>5</xdr:col>
      <xdr:colOff>199084</xdr:colOff>
      <xdr:row>1</xdr:row>
      <xdr:rowOff>236463</xdr:rowOff>
    </xdr:to>
    <xdr:sp macro="" textlink="">
      <xdr:nvSpPr>
        <xdr:cNvPr id="2" name="Rounded Rectangle 1">
          <a:hlinkClick xmlns:r="http://schemas.openxmlformats.org/officeDocument/2006/relationships" r:id="rId1"/>
        </xdr:cNvPr>
        <xdr:cNvSpPr/>
      </xdr:nvSpPr>
      <xdr:spPr>
        <a:xfrm>
          <a:off x="7349720" y="246062"/>
          <a:ext cx="1364714" cy="238051"/>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marL="0" indent="0" algn="ctr"/>
          <a:r>
            <a:rPr lang="en-GB" sz="1100">
              <a:solidFill>
                <a:schemeClr val="dk1"/>
              </a:solidFill>
              <a:latin typeface="+mn-lt"/>
              <a:ea typeface="+mn-ea"/>
              <a:cs typeface="+mn-cs"/>
            </a:rPr>
            <a:t>Navigation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1182</xdr:colOff>
      <xdr:row>0</xdr:row>
      <xdr:rowOff>31750</xdr:rowOff>
    </xdr:from>
    <xdr:to>
      <xdr:col>4</xdr:col>
      <xdr:colOff>44302</xdr:colOff>
      <xdr:row>1</xdr:row>
      <xdr:rowOff>22151</xdr:rowOff>
    </xdr:to>
    <xdr:sp macro="" textlink="">
      <xdr:nvSpPr>
        <xdr:cNvPr id="2" name="Rounded Rectangle 1">
          <a:hlinkClick xmlns:r="http://schemas.openxmlformats.org/officeDocument/2006/relationships" r:id="rId1"/>
        </xdr:cNvPr>
        <xdr:cNvSpPr/>
      </xdr:nvSpPr>
      <xdr:spPr>
        <a:xfrm>
          <a:off x="6230532" y="31750"/>
          <a:ext cx="1424245" cy="247576"/>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marL="0" indent="0" algn="ctr"/>
          <a:r>
            <a:rPr lang="en-GB" sz="1100">
              <a:solidFill>
                <a:schemeClr val="dk1"/>
              </a:solidFill>
              <a:latin typeface="+mn-lt"/>
              <a:ea typeface="+mn-ea"/>
              <a:cs typeface="+mn-cs"/>
            </a:rPr>
            <a:t>Navigation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0</xdr:colOff>
      <xdr:row>1</xdr:row>
      <xdr:rowOff>0</xdr:rowOff>
    </xdr:from>
    <xdr:to>
      <xdr:col>5</xdr:col>
      <xdr:colOff>205045</xdr:colOff>
      <xdr:row>1</xdr:row>
      <xdr:rowOff>247576</xdr:rowOff>
    </xdr:to>
    <xdr:sp macro="" textlink="">
      <xdr:nvSpPr>
        <xdr:cNvPr id="2" name="Rounded Rectangle 1">
          <a:hlinkClick xmlns:r="http://schemas.openxmlformats.org/officeDocument/2006/relationships" r:id="rId1"/>
        </xdr:cNvPr>
        <xdr:cNvSpPr/>
      </xdr:nvSpPr>
      <xdr:spPr>
        <a:xfrm>
          <a:off x="4848225" y="247650"/>
          <a:ext cx="1424245" cy="247576"/>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marL="0" indent="0" algn="ctr"/>
          <a:r>
            <a:rPr lang="en-GB" sz="1100">
              <a:solidFill>
                <a:schemeClr val="dk1"/>
              </a:solidFill>
              <a:latin typeface="+mn-lt"/>
              <a:ea typeface="+mn-ea"/>
              <a:cs typeface="+mn-cs"/>
            </a:rPr>
            <a:t>Navigation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1</xdr:row>
      <xdr:rowOff>0</xdr:rowOff>
    </xdr:from>
    <xdr:to>
      <xdr:col>7</xdr:col>
      <xdr:colOff>476250</xdr:colOff>
      <xdr:row>1</xdr:row>
      <xdr:rowOff>326572</xdr:rowOff>
    </xdr:to>
    <xdr:sp macro="" textlink="">
      <xdr:nvSpPr>
        <xdr:cNvPr id="2" name="Rounded Rectangle 1">
          <a:hlinkClick xmlns:r="http://schemas.openxmlformats.org/officeDocument/2006/relationships" r:id="rId1"/>
        </xdr:cNvPr>
        <xdr:cNvSpPr/>
      </xdr:nvSpPr>
      <xdr:spPr>
        <a:xfrm>
          <a:off x="7962900" y="333375"/>
          <a:ext cx="1228725" cy="326572"/>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473849</xdr:colOff>
      <xdr:row>1</xdr:row>
      <xdr:rowOff>326572</xdr:rowOff>
    </xdr:to>
    <xdr:sp macro="" textlink="">
      <xdr:nvSpPr>
        <xdr:cNvPr id="2" name="Rounded Rectangle 1">
          <a:hlinkClick xmlns:r="http://schemas.openxmlformats.org/officeDocument/2006/relationships" r:id="rId1"/>
        </xdr:cNvPr>
        <xdr:cNvSpPr/>
      </xdr:nvSpPr>
      <xdr:spPr>
        <a:xfrm>
          <a:off x="6562725" y="333375"/>
          <a:ext cx="1226324" cy="326572"/>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-1</xdr:rowOff>
    </xdr:from>
    <xdr:to>
      <xdr:col>3</xdr:col>
      <xdr:colOff>1224643</xdr:colOff>
      <xdr:row>2</xdr:row>
      <xdr:rowOff>136071</xdr:rowOff>
    </xdr:to>
    <xdr:sp macro="" textlink="">
      <xdr:nvSpPr>
        <xdr:cNvPr id="2" name="Rounded Rectangle 1">
          <a:hlinkClick xmlns:r="http://schemas.openxmlformats.org/officeDocument/2006/relationships" r:id="rId1"/>
        </xdr:cNvPr>
        <xdr:cNvSpPr/>
      </xdr:nvSpPr>
      <xdr:spPr>
        <a:xfrm>
          <a:off x="5114925" y="190499"/>
          <a:ext cx="1224643" cy="326572"/>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510268</xdr:colOff>
      <xdr:row>2</xdr:row>
      <xdr:rowOff>164647</xdr:rowOff>
    </xdr:to>
    <xdr:sp macro="" textlink="">
      <xdr:nvSpPr>
        <xdr:cNvPr id="2" name="Rounded Rectangle 1">
          <a:hlinkClick xmlns:r="http://schemas.openxmlformats.org/officeDocument/2006/relationships" r:id="rId1"/>
        </xdr:cNvPr>
        <xdr:cNvSpPr/>
      </xdr:nvSpPr>
      <xdr:spPr>
        <a:xfrm>
          <a:off x="4191000" y="228600"/>
          <a:ext cx="1224643" cy="393247"/>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1224643</xdr:colOff>
      <xdr:row>2</xdr:row>
      <xdr:rowOff>136072</xdr:rowOff>
    </xdr:to>
    <xdr:sp macro="" textlink="">
      <xdr:nvSpPr>
        <xdr:cNvPr id="2" name="Rounded Rectangle 1">
          <a:hlinkClick xmlns:r="http://schemas.openxmlformats.org/officeDocument/2006/relationships" r:id="rId1"/>
        </xdr:cNvPr>
        <xdr:cNvSpPr/>
      </xdr:nvSpPr>
      <xdr:spPr>
        <a:xfrm>
          <a:off x="3019425" y="257175"/>
          <a:ext cx="1224643" cy="393247"/>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7</xdr:col>
      <xdr:colOff>476250</xdr:colOff>
      <xdr:row>1</xdr:row>
      <xdr:rowOff>326572</xdr:rowOff>
    </xdr:to>
    <xdr:sp macro="" textlink="">
      <xdr:nvSpPr>
        <xdr:cNvPr id="2" name="Rounded Rectangle 1">
          <a:hlinkClick xmlns:r="http://schemas.openxmlformats.org/officeDocument/2006/relationships" r:id="rId1"/>
        </xdr:cNvPr>
        <xdr:cNvSpPr/>
      </xdr:nvSpPr>
      <xdr:spPr>
        <a:xfrm>
          <a:off x="7946571" y="340179"/>
          <a:ext cx="1224643" cy="326572"/>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473849</xdr:colOff>
      <xdr:row>1</xdr:row>
      <xdr:rowOff>326572</xdr:rowOff>
    </xdr:to>
    <xdr:sp macro="" textlink="">
      <xdr:nvSpPr>
        <xdr:cNvPr id="2" name="Rounded Rectangle 1">
          <a:hlinkClick xmlns:r="http://schemas.openxmlformats.org/officeDocument/2006/relationships" r:id="rId1"/>
        </xdr:cNvPr>
        <xdr:cNvSpPr/>
      </xdr:nvSpPr>
      <xdr:spPr>
        <a:xfrm>
          <a:off x="6566647" y="336176"/>
          <a:ext cx="1224643" cy="326572"/>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1182</xdr:colOff>
      <xdr:row>0</xdr:row>
      <xdr:rowOff>31750</xdr:rowOff>
    </xdr:from>
    <xdr:to>
      <xdr:col>4</xdr:col>
      <xdr:colOff>44302</xdr:colOff>
      <xdr:row>1</xdr:row>
      <xdr:rowOff>22151</xdr:rowOff>
    </xdr:to>
    <xdr:sp macro="" textlink="">
      <xdr:nvSpPr>
        <xdr:cNvPr id="2" name="Rounded Rectangle 1">
          <a:hlinkClick xmlns:r="http://schemas.openxmlformats.org/officeDocument/2006/relationships" r:id="rId1"/>
        </xdr:cNvPr>
        <xdr:cNvSpPr/>
      </xdr:nvSpPr>
      <xdr:spPr>
        <a:xfrm>
          <a:off x="6468657" y="31750"/>
          <a:ext cx="1424245" cy="180901"/>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marL="0" indent="0" algn="ctr"/>
          <a:r>
            <a:rPr lang="en-GB" sz="1100">
              <a:solidFill>
                <a:schemeClr val="dk1"/>
              </a:solidFill>
              <a:latin typeface="+mn-lt"/>
              <a:ea typeface="+mn-ea"/>
              <a:cs typeface="+mn-cs"/>
            </a:rPr>
            <a:t>Navigation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263120</xdr:colOff>
      <xdr:row>0</xdr:row>
      <xdr:rowOff>246062</xdr:rowOff>
    </xdr:from>
    <xdr:to>
      <xdr:col>5</xdr:col>
      <xdr:colOff>199084</xdr:colOff>
      <xdr:row>1</xdr:row>
      <xdr:rowOff>236463</xdr:rowOff>
    </xdr:to>
    <xdr:sp macro="" textlink="">
      <xdr:nvSpPr>
        <xdr:cNvPr id="2" name="Rounded Rectangle 1">
          <a:hlinkClick xmlns:r="http://schemas.openxmlformats.org/officeDocument/2006/relationships" r:id="rId1"/>
        </xdr:cNvPr>
        <xdr:cNvSpPr/>
      </xdr:nvSpPr>
      <xdr:spPr>
        <a:xfrm>
          <a:off x="7156839" y="246062"/>
          <a:ext cx="1364714" cy="252339"/>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marL="0" indent="0" algn="ctr"/>
          <a:r>
            <a:rPr lang="en-GB" sz="1100">
              <a:solidFill>
                <a:schemeClr val="dk1"/>
              </a:solidFill>
              <a:latin typeface="+mn-lt"/>
              <a:ea typeface="+mn-ea"/>
              <a:cs typeface="+mn-cs"/>
            </a:rPr>
            <a:t>Navigation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xdr:row>
      <xdr:rowOff>0</xdr:rowOff>
    </xdr:from>
    <xdr:to>
      <xdr:col>7</xdr:col>
      <xdr:colOff>476250</xdr:colOff>
      <xdr:row>1</xdr:row>
      <xdr:rowOff>326572</xdr:rowOff>
    </xdr:to>
    <xdr:sp macro="" textlink="">
      <xdr:nvSpPr>
        <xdr:cNvPr id="2" name="Rounded Rectangle 1">
          <a:hlinkClick xmlns:r="http://schemas.openxmlformats.org/officeDocument/2006/relationships" r:id="rId1"/>
        </xdr:cNvPr>
        <xdr:cNvSpPr/>
      </xdr:nvSpPr>
      <xdr:spPr>
        <a:xfrm>
          <a:off x="7962900" y="333375"/>
          <a:ext cx="1228725" cy="326572"/>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tworks/Transmission/Transmission_Price_Controls_Lib/Regulatory_Reporting/RRP_2008/RRP_Guidelines_Forms/Transmission%20PCRRP%20tables_SHETL_2007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tworks/ElecDistrib/Elec_Distrib_Lib/Technical%20Team/Cost%20Reporting/Master_0607_RRP_v2%20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etworks/ElecDistrib/Elec_Distrib_Lib/Regulatory_Reporting/Cost_Reporting_/Models_and_Spreadsheets/2006-07RAV/CE-NEDL_0607_RRP_RA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daveyb\HLFBPQ%20draft%20Dec%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emporary%20Internet%20Files/Content.Outlook/J1KM8FQI/Financial_Issues_RIGs_ED1_BPDT_pac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etworks/CO/Cost_and_Outputs_Lib/ED/DR5%20RIGs/Post%20Stat%20Con%20March%202012%20Working%20Folder/Financial_Issues_Reporting_Pac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etworks/ElecDistrib/Elec_Distrib_Lib/Regulatory_Reporting/Cost_Reporting_/Cost_Reporting_Rules/Rules%202007-08%20development/Master%20RRP%200708%20v7-1-PR%20(inc%20LPN%20test%20data)%20formatt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Networks/GasDistrib/Gas_Distrib_Lib/Cost%20Reporting/Comparability/GDN%20cost%20Packs/Cost%20Packs%20sent/2008-09/Southern%20GDPCR%20RRP%202008-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Networks/ElecDistrib/DPCR5_Lib/Financial_issues/Financial%20Modelling/DPCR4%20model%20analysis/DPCR4%20Final%20Licence%20Mod%20Model%20reworked%20v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1.8 Cash Flow"/>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3.1s Pensions Scots"/>
      <sheetName val="3.2 Net Debt"/>
      <sheetName val="3.3 Tax"/>
      <sheetName val="3.4 Fixed Asset Disposals"/>
      <sheetName val="4.1  System Info"/>
      <sheetName val="4.2  Activity indicators"/>
      <sheetName val="4.3  System performance"/>
      <sheetName val="4.4  Defects SHETL"/>
      <sheetName val="4.5  Faults"/>
      <sheetName val="4.6  Failures SHETL"/>
      <sheetName val="4.7B Condition Assessment SHETL"/>
      <sheetName val="4.8  Boundary Transfers"/>
      <sheetName val="4.9  Demand &amp; Supply at subs"/>
      <sheetName val="4.10 Reactive compensation"/>
      <sheetName val="4.11 Asset description SHETL"/>
      <sheetName val="4.12 Asset age 2007"/>
      <sheetName val="4.12 Asset age 2008"/>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ment"/>
      <sheetName val="4.27 Capex Price Vol Var"/>
    </sheetNames>
    <sheetDataSet>
      <sheetData sheetId="0"/>
      <sheetData sheetId="1"/>
      <sheetData sheetId="2" refreshError="1">
        <row r="8">
          <cell r="C8" t="str">
            <v>Scottish Hydro Electric Transmission Ltd</v>
          </cell>
        </row>
        <row r="9">
          <cell r="C9" t="str">
            <v>SHETL</v>
          </cell>
        </row>
        <row r="20">
          <cell r="C20" t="str">
            <v>2006/07</v>
          </cell>
        </row>
        <row r="21">
          <cell r="C21" t="str">
            <v>2007/08</v>
          </cell>
        </row>
        <row r="22">
          <cell r="C22" t="str">
            <v>2008/09</v>
          </cell>
        </row>
        <row r="26">
          <cell r="C26" t="str">
            <v>2012/13</v>
          </cell>
        </row>
        <row r="29">
          <cell r="C29">
            <v>0.2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avigation"/>
      <sheetName val="Cover"/>
      <sheetName val="Contents"/>
      <sheetName val="Check&amp;Bal report"/>
      <sheetName val="Names and date input"/>
      <sheetName val="1.1 DPCR4 Summary Indicators"/>
      <sheetName val="1.1a Activity Analysis"/>
      <sheetName val="1.1b Full Activity costs"/>
      <sheetName val="1.2 RAV rollforward"/>
      <sheetName val="1.3 Indirect Cost Adjustment"/>
      <sheetName val="1.4 RP Margin Adjustment"/>
      <sheetName val="1.5 DPCR4 basis"/>
      <sheetName val="2.1 Reg Accounts Rec"/>
      <sheetName val="2.2 Detailed Cost Matrix"/>
      <sheetName val="2.3 Insp, maint,tree &amp; Faults"/>
      <sheetName val="2.4 Detailed Capex"/>
      <sheetName val="2.5 Atypicals &amp; provisions"/>
      <sheetName val="2.6 Miscellaneous"/>
      <sheetName val="2.7 FTEs"/>
      <sheetName val="2.8 Detailed IT"/>
      <sheetName val="2.9 Business Support"/>
      <sheetName val="2.10 Excluded Services"/>
      <sheetName val="2.11 Related Party analysis"/>
      <sheetName val="2.12 Cash Pension contributions"/>
      <sheetName val="2.13 Tax Capital allowances"/>
      <sheetName val="2.14 Tax computation"/>
      <sheetName val="2.15 Capex scheme analysis"/>
      <sheetName val="3.1 Asset data"/>
      <sheetName val="3.2 Asset age profile"/>
      <sheetName val="3.3 Net Debt and Borrowings"/>
      <sheetName val="4.1 Cost Mapping"/>
      <sheetName val="4.2 Year movement"/>
      <sheetName val="4.3 Network Analysis Load"/>
      <sheetName val="4.4 Network Analysis Non-Load"/>
      <sheetName val="2.2p Detailed Cost Matrix"/>
      <sheetName val="Dis HV Circuit Data excl e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Navigation"/>
      <sheetName val="Cover"/>
      <sheetName val="Contents"/>
      <sheetName val="Check&amp;Bal report"/>
      <sheetName val="Names and date input"/>
      <sheetName val="1.1 DPCR4 Summary Indicators"/>
      <sheetName val="1.1a Activity Analysis"/>
      <sheetName val="1.1b Full Activity costs"/>
      <sheetName val="1.2 RAV rollforward"/>
      <sheetName val="1.3 Indirect Cost Adjustment"/>
      <sheetName val="1.4 RP Margin Adjustment"/>
      <sheetName val="1.5 DPCR4 basis"/>
      <sheetName val="2.1 Reg Accounts Rec"/>
      <sheetName val="2.2 Detailed Cost Matrix"/>
      <sheetName val="2.3 Insp, maint,tree &amp; Faults"/>
      <sheetName val="2.4 Detailed Capex"/>
      <sheetName val="2.5 Atypicals &amp; provisions"/>
      <sheetName val="2.6 Miscellaneous"/>
      <sheetName val="2.7 FTEs"/>
      <sheetName val="2.8 Detailed IT"/>
      <sheetName val="2.9 Business Support"/>
      <sheetName val="2.10 Excluded Services"/>
      <sheetName val="2.11 Related Party analysis"/>
      <sheetName val="2.12 Cash Pension contributions"/>
      <sheetName val="2.13 Tax Capital allowances"/>
      <sheetName val="2.14 Tax computation"/>
      <sheetName val="2.15 Capex scheme analysis"/>
      <sheetName val="3.1 Asset data"/>
      <sheetName val="3.2 Asset age profile"/>
      <sheetName val="3.3 Net Debt and Borrowings"/>
      <sheetName val="4.1 Cost Mapping"/>
      <sheetName val="4.2 Year movement"/>
      <sheetName val="4.3 Network Analysis Load"/>
      <sheetName val="4.4 Network Analysis Non-Load"/>
      <sheetName val="2.2p Detailed Cost Matrix"/>
      <sheetName val="Universal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ersion control"/>
      <sheetName val="Contents"/>
      <sheetName val="Summary for publishing"/>
      <sheetName val="Totals"/>
      <sheetName val="T1 - Summary"/>
      <sheetName val="T1A - Network costs summary"/>
      <sheetName val="T2 - Total Network Costs"/>
      <sheetName val="T2A - T2 including indirects"/>
      <sheetName val="T3 - Total Business Costs"/>
      <sheetName val="T4 - Volume Summary"/>
      <sheetName val="T5 - Major schemes"/>
      <sheetName val="Finance"/>
      <sheetName val="F1 - Metrics"/>
      <sheetName val="F2 - P&amp;L"/>
      <sheetName val="F3 - Bal Sht"/>
      <sheetName val="F4 - Debt"/>
      <sheetName val="F5 - Cashflow"/>
      <sheetName val="F6 - Revenue"/>
      <sheetName val="F7 - Pension Data"/>
      <sheetName val="F8 - Tax allocations"/>
      <sheetName val="F8a - Tax adds"/>
      <sheetName val="F9 - Tax pools"/>
      <sheetName val="F10 - Tax comp"/>
      <sheetName val="F11 - RP Tax pools"/>
      <sheetName val="F12 - Disclaimed allowances"/>
      <sheetName val="F13 - RAV adjustments"/>
      <sheetName val="F14 - DPCR4 RAV"/>
      <sheetName val="Business Costs"/>
      <sheetName val="BC1 - Labour"/>
      <sheetName val="BC2 - Pensions"/>
      <sheetName val="BC3 - Contractors"/>
      <sheetName val="BC4 - Materials"/>
      <sheetName val="BC5 - Margins"/>
      <sheetName val="BC6 - Cost Recoveries"/>
      <sheetName val="BC7 - Other"/>
      <sheetName val="BC8 - Adjustments"/>
      <sheetName val="Cash atypicals"/>
      <sheetName val="AT1 - Cash atypicals"/>
      <sheetName val="Load Related"/>
      <sheetName val="LR1 - Demand"/>
      <sheetName val="LR2 - Generation"/>
      <sheetName val="LR3 - Diversions"/>
      <sheetName val="LR4 - General reinforcement"/>
      <sheetName val="LR5 - System utilisation"/>
      <sheetName val="LR6 - Fault levels"/>
      <sheetName val="LR7 - DNO discretionary"/>
      <sheetName val="LR8 - LRE Volume"/>
      <sheetName val="Non Load"/>
      <sheetName val="NL1 - Condition based exp"/>
      <sheetName val="NL1a - NL1 Including Indirect"/>
      <sheetName val="NL2 - Condition based QoS"/>
      <sheetName val="NL3 - Condition based vol"/>
      <sheetName val="NL3a - Non-load other vol"/>
      <sheetName val="NL4 - Remaining useful life"/>
      <sheetName val="NL5 - QoS (DNO IIS)"/>
      <sheetName val="NL5a - QoS (Ofgem IIS)"/>
      <sheetName val="NL6 - QoS (Non IIS)"/>
      <sheetName val="NL7 - Major Sys Risks "/>
      <sheetName val="NL8 - Operatnl IT &amp; Telecoms"/>
      <sheetName val="NL9 - Legal &amp; Safety"/>
      <sheetName val="NL10 - Environmental"/>
      <sheetName val="NL11 - Losses"/>
      <sheetName val="Network Operating Costs"/>
      <sheetName val="NOC1 - I&amp;M"/>
      <sheetName val="NOC1a - I&amp;M by Cost Type"/>
      <sheetName val="NOC2 - Fault Costs"/>
      <sheetName val="NOC2a Faults by Cost Type"/>
      <sheetName val="NOC2b Non QofS by Cost Type"/>
      <sheetName val="NOC3 - Tree cutting"/>
      <sheetName val="NOC3a Tree Cutting by Cost Type"/>
      <sheetName val="NOC4 - Other Network costs"/>
      <sheetName val="NOC5 - TMA"/>
      <sheetName val="Costs"/>
      <sheetName val="C1 - Cost increase"/>
      <sheetName val="C2 - Unit Costs"/>
      <sheetName val="C3 - Unit Fault Costs"/>
      <sheetName val="C4 - Workforce Renewal"/>
      <sheetName val="Reconciliation"/>
      <sheetName val="RR1 T2-RRP"/>
      <sheetName val="Other"/>
      <sheetName val="OC1 - Pass Through and Other"/>
      <sheetName val="OC2 - IT Systems Overview"/>
      <sheetName val="OC3 - Non-Operational Property"/>
      <sheetName val="4.3 Network Analysis Load"/>
    </sheetNames>
    <sheetDataSet>
      <sheetData sheetId="0" refreshError="1">
        <row r="33">
          <cell r="B33">
            <v>1</v>
          </cell>
          <cell r="C33" t="str">
            <v>CN West</v>
          </cell>
        </row>
        <row r="34">
          <cell r="B34">
            <v>2</v>
          </cell>
          <cell r="C34" t="str">
            <v>CN East</v>
          </cell>
        </row>
        <row r="35">
          <cell r="B35">
            <v>3</v>
          </cell>
          <cell r="C35" t="str">
            <v>ENW</v>
          </cell>
        </row>
        <row r="36">
          <cell r="B36">
            <v>4</v>
          </cell>
          <cell r="C36" t="str">
            <v>CE NEDL</v>
          </cell>
        </row>
        <row r="37">
          <cell r="B37">
            <v>5</v>
          </cell>
          <cell r="C37" t="str">
            <v>CE YEDL</v>
          </cell>
        </row>
        <row r="38">
          <cell r="B38">
            <v>6</v>
          </cell>
          <cell r="C38" t="str">
            <v>WPD SWales</v>
          </cell>
        </row>
        <row r="39">
          <cell r="B39">
            <v>7</v>
          </cell>
          <cell r="C39" t="str">
            <v>WPD SWest</v>
          </cell>
        </row>
        <row r="40">
          <cell r="B40">
            <v>8</v>
          </cell>
          <cell r="C40" t="str">
            <v>EDFE LPN</v>
          </cell>
        </row>
        <row r="41">
          <cell r="B41">
            <v>9</v>
          </cell>
          <cell r="C41" t="str">
            <v>EDFE SPN</v>
          </cell>
        </row>
        <row r="42">
          <cell r="B42">
            <v>10</v>
          </cell>
          <cell r="C42" t="str">
            <v>EDFE EPN</v>
          </cell>
        </row>
        <row r="43">
          <cell r="B43">
            <v>11</v>
          </cell>
          <cell r="C43" t="str">
            <v>SP Distribution</v>
          </cell>
        </row>
        <row r="44">
          <cell r="B44">
            <v>12</v>
          </cell>
          <cell r="C44" t="str">
            <v>SP Manweb</v>
          </cell>
        </row>
        <row r="45">
          <cell r="B45">
            <v>13</v>
          </cell>
          <cell r="C45" t="str">
            <v>SSE Hydro</v>
          </cell>
        </row>
        <row r="46">
          <cell r="B46">
            <v>14</v>
          </cell>
          <cell r="C46" t="str">
            <v>SSE Southern</v>
          </cell>
        </row>
      </sheetData>
      <sheetData sheetId="1" refreshError="1"/>
      <sheetData sheetId="2" refreshError="1"/>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sheetData sheetId="40"/>
      <sheetData sheetId="41"/>
      <sheetData sheetId="42"/>
      <sheetData sheetId="43" refreshError="1"/>
      <sheetData sheetId="44"/>
      <sheetData sheetId="45"/>
      <sheetData sheetId="46" refreshError="1"/>
      <sheetData sheetId="47" refreshError="1"/>
      <sheetData sheetId="48"/>
      <sheetData sheetId="49" refreshError="1"/>
      <sheetData sheetId="50" refreshError="1"/>
      <sheetData sheetId="51" refreshError="1"/>
      <sheetData sheetId="52" refreshError="1"/>
      <sheetData sheetId="53" refreshError="1"/>
      <sheetData sheetId="54"/>
      <sheetData sheetId="55" refreshError="1"/>
      <sheetData sheetId="56"/>
      <sheetData sheetId="57"/>
      <sheetData sheetId="58"/>
      <sheetData sheetId="59"/>
      <sheetData sheetId="60"/>
      <sheetData sheetId="61" refreshError="1"/>
      <sheetData sheetId="62" refreshError="1"/>
      <sheetData sheetId="63"/>
      <sheetData sheetId="64" refreshError="1"/>
      <sheetData sheetId="65"/>
      <sheetData sheetId="66" refreshError="1"/>
      <sheetData sheetId="67" refreshError="1"/>
      <sheetData sheetId="68"/>
      <sheetData sheetId="69" refreshError="1"/>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FI Pack cover"/>
      <sheetName val="Version control"/>
      <sheetName val="Contents"/>
      <sheetName val="Checks"/>
      <sheetName val="F1 - P&amp;L"/>
      <sheetName val="F2 - Bal Sht"/>
      <sheetName val="F3 Cashflow"/>
      <sheetName val="F4 Net Debt"/>
      <sheetName val="F5 Financing costs"/>
      <sheetName val="F7 Pensions DB scheme costs"/>
      <sheetName val="F9 Pensions DC schemes"/>
      <sheetName val="F10 Pensions PPF Levies"/>
      <sheetName val="F11 Pension Scheme Admin costs"/>
      <sheetName val="F12 Tax allocations"/>
      <sheetName val="F13 Tax CA pools"/>
      <sheetName val="F14 Tax comp"/>
      <sheetName val="F14a Tax comp DUoS"/>
      <sheetName val="F18 Pension true up"/>
      <sheetName val="F20 Tax clawback "/>
      <sheetName val="F21 RAV rollforward &amp; depn"/>
      <sheetName val="F22 Historic RAV lookup data"/>
      <sheetName val="F22 Historic RAV 07-08"/>
      <sheetName val="Ofgem data input"/>
    </sheetNames>
    <sheetDataSet>
      <sheetData sheetId="0"/>
      <sheetData sheetId="1"/>
      <sheetData sheetId="2"/>
      <sheetData sheetId="3"/>
      <sheetData sheetId="4"/>
      <sheetData sheetId="5"/>
      <sheetData sheetId="6"/>
      <sheetData sheetId="7"/>
      <sheetData sheetId="8">
        <row r="454">
          <cell r="A454" t="str">
            <v>Fixed rate</v>
          </cell>
        </row>
        <row r="455">
          <cell r="A455" t="str">
            <v>Index linked</v>
          </cell>
        </row>
        <row r="456">
          <cell r="A456" t="str">
            <v xml:space="preserve">Floating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FI Pack cover"/>
      <sheetName val="Version control"/>
      <sheetName val="Contents"/>
      <sheetName val="Changes Log"/>
      <sheetName val="Checks"/>
      <sheetName val="F1 - P&amp;L"/>
      <sheetName val="F2 - Bal Sht"/>
      <sheetName val="F3 Cashflow"/>
      <sheetName val="F4 Net Debt"/>
      <sheetName val="F5 Financing costs"/>
      <sheetName val="F6 Financing Req"/>
      <sheetName val="F7 Pensions DB scheme costs"/>
      <sheetName val="F8 Pension Primary scheme "/>
      <sheetName val="F8.1 Pension Second scheme"/>
      <sheetName val="F8.2 Pension Tertiary scheme"/>
      <sheetName val="F9 Pensions DC schemes"/>
      <sheetName val="F10 Pensions PPF Levies"/>
      <sheetName val="F11 Pension Scheme Admin costs"/>
      <sheetName val="F12 Tax allocations"/>
      <sheetName val="F12a CT return allocations "/>
      <sheetName val="F13 Tax CA pools"/>
      <sheetName val="F14 Tax comp"/>
      <sheetName val="F14a Tax comp DUoS"/>
      <sheetName val="F15 Recn total costs to reg acs"/>
      <sheetName val="F16 Recn net debt"/>
      <sheetName val="F17 Recn pension costs "/>
      <sheetName val="F18 Pension true up"/>
      <sheetName val="F19 PPF true up"/>
      <sheetName val="F20 Tax clawback "/>
      <sheetName val="F21 RAV rollforward &amp; depn"/>
      <sheetName val="F22 Historic RAV lookup data"/>
      <sheetName val="Ofgem data input"/>
    </sheetNames>
    <sheetDataSet>
      <sheetData sheetId="0"/>
      <sheetData sheetId="1"/>
      <sheetData sheetId="2"/>
      <sheetData sheetId="3"/>
      <sheetData sheetId="4"/>
      <sheetData sheetId="5"/>
      <sheetData sheetId="6"/>
      <sheetData sheetId="7"/>
      <sheetData sheetId="8"/>
      <sheetData sheetId="9">
        <row r="454">
          <cell r="A454" t="str">
            <v>Fixed rate</v>
          </cell>
        </row>
        <row r="455">
          <cell r="A455" t="str">
            <v>Index linked</v>
          </cell>
        </row>
        <row r="456">
          <cell r="A456" t="str">
            <v xml:space="preserve">Floating </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Navigation"/>
      <sheetName val="Cover"/>
      <sheetName val="Contents"/>
      <sheetName val="Check&amp;Bal report"/>
      <sheetName val="Names and date input"/>
      <sheetName val="1.1 DPCR4 Summary Indicators"/>
      <sheetName val="1.2 Activity Analysis"/>
      <sheetName val="1.3 Full Activity costs"/>
      <sheetName val="2.1 Reg Accounts Rec"/>
      <sheetName val="2.2 Detailed Cost Matrix"/>
      <sheetName val="2.3 Insp, maint,tree &amp; Faults"/>
      <sheetName val="2.4 Detailed Capex"/>
      <sheetName val="2.5 Atypicals &amp; provisions"/>
      <sheetName val="2.6 Miscellaneous"/>
      <sheetName val="2.7 FTEs"/>
      <sheetName val="2.8 Detailed IT"/>
      <sheetName val="2.9 Business Support"/>
      <sheetName val="2.10 Excluded Services"/>
      <sheetName val="2.11 Related Party analysis"/>
      <sheetName val="2.12 Cost Mapping"/>
      <sheetName val="2.13 Year movement"/>
      <sheetName val="2.14 TMA &amp; ESQCR Data"/>
      <sheetName val="3.1 Net Debt and Borrowings"/>
      <sheetName val="3.2 Cash Pension contributions"/>
      <sheetName val="3.3 Tax Capital allowances"/>
      <sheetName val="3.4 Tax computation"/>
      <sheetName val="4.1 RAV rollforward"/>
      <sheetName val="4.2 Indirect Cost Adjustment"/>
      <sheetName val="4.3 DPCR4 basis"/>
      <sheetName val="4.4 RP Margin Adjustment"/>
      <sheetName val="5.1 Network Data"/>
      <sheetName val="5.2 DPCR4 Capex Plan"/>
      <sheetName val="5.3 Asset data"/>
      <sheetName val="5.4 Asset age profile"/>
      <sheetName val="5.5 Capex scheme analysis"/>
      <sheetName val="5.6 OHL Refurb"/>
      <sheetName val="5.7 Veg management"/>
      <sheetName val="5.8 Network Analysis Load"/>
      <sheetName val="5.9 Network Fault Levels"/>
      <sheetName val="5.10 Network Analysis Non-Load"/>
      <sheetName val="Load"/>
      <sheetName val="F5 Financ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2">
          <cell r="C12">
            <v>59.2</v>
          </cell>
          <cell r="AI12" t="str">
            <v>Yes</v>
          </cell>
        </row>
        <row r="13">
          <cell r="C13">
            <v>0</v>
          </cell>
        </row>
        <row r="14">
          <cell r="C14">
            <v>0.1</v>
          </cell>
          <cell r="AJ14" t="str">
            <v>Yes</v>
          </cell>
        </row>
        <row r="15">
          <cell r="C15">
            <v>0</v>
          </cell>
          <cell r="AI15" t="str">
            <v>Yes</v>
          </cell>
        </row>
        <row r="16">
          <cell r="C16">
            <v>0.2</v>
          </cell>
          <cell r="AI16" t="str">
            <v>Yes</v>
          </cell>
        </row>
        <row r="17">
          <cell r="C17">
            <v>0.3</v>
          </cell>
          <cell r="AI17" t="str">
            <v>Yes</v>
          </cell>
        </row>
        <row r="18">
          <cell r="C18">
            <v>1.7</v>
          </cell>
          <cell r="AI18" t="str">
            <v>Yes</v>
          </cell>
        </row>
        <row r="19">
          <cell r="C19">
            <v>0.30000000000000004</v>
          </cell>
          <cell r="AI19" t="str">
            <v>Yes</v>
          </cell>
        </row>
        <row r="20">
          <cell r="C20">
            <v>2.8000000000000003</v>
          </cell>
          <cell r="AI20" t="str">
            <v>Yes</v>
          </cell>
        </row>
        <row r="21">
          <cell r="C21">
            <v>0.5</v>
          </cell>
          <cell r="AI21" t="str">
            <v>Yes</v>
          </cell>
        </row>
        <row r="22">
          <cell r="C22">
            <v>2.2000000000000002</v>
          </cell>
          <cell r="AI22" t="str">
            <v>Yes</v>
          </cell>
        </row>
        <row r="23">
          <cell r="C23">
            <v>10.3</v>
          </cell>
          <cell r="AI23" t="str">
            <v>Yes</v>
          </cell>
        </row>
        <row r="24">
          <cell r="C24">
            <v>8.2000000000000011</v>
          </cell>
          <cell r="AI24" t="str">
            <v>Yes</v>
          </cell>
        </row>
        <row r="25">
          <cell r="C25">
            <v>0.7</v>
          </cell>
          <cell r="AI25" t="str">
            <v>Yes</v>
          </cell>
        </row>
        <row r="26">
          <cell r="C26">
            <v>0.4</v>
          </cell>
          <cell r="AI26" t="str">
            <v>Yes</v>
          </cell>
        </row>
        <row r="27">
          <cell r="C27">
            <v>0.7</v>
          </cell>
          <cell r="AI27" t="str">
            <v>Yes</v>
          </cell>
        </row>
        <row r="28">
          <cell r="C28">
            <v>0.4</v>
          </cell>
          <cell r="AI28" t="str">
            <v>Yes</v>
          </cell>
        </row>
        <row r="29">
          <cell r="C29">
            <v>0.4</v>
          </cell>
          <cell r="AI29" t="str">
            <v>Yes</v>
          </cell>
        </row>
        <row r="30">
          <cell r="C30">
            <v>0.1</v>
          </cell>
          <cell r="AI30" t="str">
            <v>Yes</v>
          </cell>
        </row>
        <row r="31">
          <cell r="C31">
            <v>0</v>
          </cell>
        </row>
        <row r="32">
          <cell r="C32">
            <v>0.1</v>
          </cell>
          <cell r="AJ32" t="str">
            <v>Yes</v>
          </cell>
        </row>
        <row r="33">
          <cell r="C33">
            <v>0.1</v>
          </cell>
          <cell r="AJ33" t="str">
            <v>Yes</v>
          </cell>
        </row>
        <row r="34">
          <cell r="C34">
            <v>2.3000000000000003</v>
          </cell>
          <cell r="AI34" t="str">
            <v>Yes</v>
          </cell>
        </row>
        <row r="35">
          <cell r="C35">
            <v>0.1</v>
          </cell>
          <cell r="AJ35" t="str">
            <v>Yes</v>
          </cell>
        </row>
        <row r="36">
          <cell r="C36">
            <v>0</v>
          </cell>
        </row>
        <row r="37">
          <cell r="C37">
            <v>0.1</v>
          </cell>
          <cell r="AJ37" t="str">
            <v>Yes</v>
          </cell>
        </row>
        <row r="38">
          <cell r="C38">
            <v>6.6999999999999993</v>
          </cell>
          <cell r="AI38" t="str">
            <v>Yes</v>
          </cell>
        </row>
        <row r="39">
          <cell r="C39">
            <v>2.5</v>
          </cell>
          <cell r="AI39" t="str">
            <v>Yes</v>
          </cell>
        </row>
        <row r="40">
          <cell r="C40">
            <v>1.4</v>
          </cell>
          <cell r="AI40" t="str">
            <v>Yes</v>
          </cell>
        </row>
        <row r="41">
          <cell r="C41">
            <v>0</v>
          </cell>
        </row>
        <row r="42">
          <cell r="C42">
            <v>0.1</v>
          </cell>
          <cell r="AJ42" t="str">
            <v>Yes</v>
          </cell>
        </row>
        <row r="43">
          <cell r="C43">
            <v>0.1</v>
          </cell>
          <cell r="AJ43" t="str">
            <v>Yes</v>
          </cell>
        </row>
        <row r="44">
          <cell r="C44">
            <v>0</v>
          </cell>
        </row>
        <row r="45">
          <cell r="C45">
            <v>0.2</v>
          </cell>
          <cell r="AJ45" t="str">
            <v>Yes</v>
          </cell>
        </row>
        <row r="46">
          <cell r="C46">
            <v>5.4</v>
          </cell>
          <cell r="AI46" t="str">
            <v>Yes</v>
          </cell>
        </row>
        <row r="47">
          <cell r="C47">
            <v>7.9</v>
          </cell>
          <cell r="AI47" t="str">
            <v>Yes</v>
          </cell>
        </row>
        <row r="48">
          <cell r="C48">
            <v>0</v>
          </cell>
        </row>
        <row r="49">
          <cell r="C49">
            <v>0</v>
          </cell>
        </row>
        <row r="50">
          <cell r="C50">
            <v>0</v>
          </cell>
        </row>
        <row r="51">
          <cell r="C51">
            <v>0.7</v>
          </cell>
          <cell r="AJ51" t="str">
            <v>Yes</v>
          </cell>
        </row>
        <row r="52">
          <cell r="C52">
            <v>0.1</v>
          </cell>
          <cell r="AJ52" t="str">
            <v>Yes</v>
          </cell>
        </row>
        <row r="53">
          <cell r="C53">
            <v>0.4</v>
          </cell>
          <cell r="AJ53" t="str">
            <v>Yes</v>
          </cell>
        </row>
        <row r="54">
          <cell r="C54">
            <v>2.2000000000000002</v>
          </cell>
          <cell r="AJ54" t="str">
            <v>Yes</v>
          </cell>
        </row>
        <row r="55">
          <cell r="C55">
            <v>0.8</v>
          </cell>
          <cell r="AJ55" t="str">
            <v>Yes</v>
          </cell>
        </row>
        <row r="56">
          <cell r="C56">
            <v>0.9</v>
          </cell>
          <cell r="AJ56" t="str">
            <v>Yes</v>
          </cell>
        </row>
        <row r="57">
          <cell r="C57">
            <v>0.1</v>
          </cell>
          <cell r="AJ57" t="str">
            <v>Yes</v>
          </cell>
        </row>
        <row r="58">
          <cell r="C58">
            <v>0.1</v>
          </cell>
          <cell r="AJ58" t="str">
            <v>Yes</v>
          </cell>
        </row>
        <row r="59">
          <cell r="C59">
            <v>0.1</v>
          </cell>
          <cell r="AJ59" t="str">
            <v>Yes</v>
          </cell>
        </row>
        <row r="60">
          <cell r="C60">
            <v>0</v>
          </cell>
        </row>
        <row r="61">
          <cell r="C61">
            <v>0.30000000000000004</v>
          </cell>
          <cell r="AJ61" t="str">
            <v>Yes</v>
          </cell>
        </row>
        <row r="62">
          <cell r="C62">
            <v>0</v>
          </cell>
        </row>
        <row r="63">
          <cell r="C63">
            <v>0.1</v>
          </cell>
          <cell r="AI63" t="str">
            <v>Yes</v>
          </cell>
        </row>
        <row r="64">
          <cell r="C64">
            <v>1.2</v>
          </cell>
          <cell r="AI64" t="str">
            <v>Yes</v>
          </cell>
        </row>
        <row r="65">
          <cell r="C65">
            <v>33.5</v>
          </cell>
          <cell r="AI65" t="str">
            <v>Yes</v>
          </cell>
        </row>
        <row r="66">
          <cell r="C66">
            <v>1.6</v>
          </cell>
          <cell r="AI66" t="str">
            <v>Yes</v>
          </cell>
        </row>
        <row r="67">
          <cell r="C67">
            <v>1.4</v>
          </cell>
          <cell r="AI67" t="str">
            <v>Yes</v>
          </cell>
        </row>
        <row r="68">
          <cell r="C68">
            <v>0.90000000000000013</v>
          </cell>
          <cell r="AI68" t="str">
            <v>Yes</v>
          </cell>
        </row>
        <row r="69">
          <cell r="C69">
            <v>0.5</v>
          </cell>
          <cell r="AI69" t="str">
            <v>Yes</v>
          </cell>
        </row>
        <row r="70">
          <cell r="C70">
            <v>0.4</v>
          </cell>
          <cell r="AI70" t="str">
            <v>Yes</v>
          </cell>
        </row>
        <row r="71">
          <cell r="C71">
            <v>0.1</v>
          </cell>
          <cell r="AI71" t="str">
            <v>Yes</v>
          </cell>
        </row>
        <row r="72">
          <cell r="C72">
            <v>0</v>
          </cell>
        </row>
        <row r="73">
          <cell r="C73">
            <v>0.2</v>
          </cell>
          <cell r="AI73" t="str">
            <v>Yes</v>
          </cell>
        </row>
        <row r="74">
          <cell r="C74">
            <v>0</v>
          </cell>
        </row>
        <row r="75">
          <cell r="C75">
            <v>0.1</v>
          </cell>
          <cell r="AJ75" t="str">
            <v>Yes</v>
          </cell>
        </row>
        <row r="76">
          <cell r="C76">
            <v>0</v>
          </cell>
        </row>
        <row r="77">
          <cell r="C77">
            <v>0.3</v>
          </cell>
          <cell r="AJ77" t="str">
            <v>Yes</v>
          </cell>
        </row>
        <row r="78">
          <cell r="C78">
            <v>0.6</v>
          </cell>
          <cell r="AJ78" t="str">
            <v>Yes</v>
          </cell>
        </row>
        <row r="79">
          <cell r="C79">
            <v>0.6</v>
          </cell>
          <cell r="AJ79" t="str">
            <v>Yes</v>
          </cell>
        </row>
        <row r="80">
          <cell r="C80">
            <v>0.3</v>
          </cell>
          <cell r="AJ80" t="str">
            <v>Yes</v>
          </cell>
        </row>
        <row r="81">
          <cell r="C81">
            <v>0.7</v>
          </cell>
          <cell r="AJ81" t="str">
            <v>Yes</v>
          </cell>
        </row>
        <row r="82">
          <cell r="C82">
            <v>0.8</v>
          </cell>
          <cell r="AJ82" t="str">
            <v>Yes</v>
          </cell>
        </row>
        <row r="83">
          <cell r="C83">
            <v>0.1</v>
          </cell>
          <cell r="AJ83" t="str">
            <v>Yes</v>
          </cell>
        </row>
        <row r="84">
          <cell r="C84">
            <v>0</v>
          </cell>
        </row>
        <row r="85">
          <cell r="C85">
            <v>-0.3</v>
          </cell>
          <cell r="AI85" t="str">
            <v>Yes</v>
          </cell>
        </row>
        <row r="86">
          <cell r="C86">
            <v>0.6</v>
          </cell>
          <cell r="AI86" t="str">
            <v>Yes</v>
          </cell>
        </row>
        <row r="87">
          <cell r="C87">
            <v>0.2</v>
          </cell>
          <cell r="AI87" t="str">
            <v>Yes</v>
          </cell>
        </row>
        <row r="88">
          <cell r="C88">
            <v>0.1</v>
          </cell>
          <cell r="AI88" t="str">
            <v>Yes</v>
          </cell>
        </row>
        <row r="89">
          <cell r="C89">
            <v>0.1</v>
          </cell>
          <cell r="AI89" t="str">
            <v>Yes</v>
          </cell>
        </row>
        <row r="90">
          <cell r="C90">
            <v>0</v>
          </cell>
        </row>
        <row r="91">
          <cell r="C91">
            <v>0.1</v>
          </cell>
          <cell r="AJ91" t="str">
            <v>Yes</v>
          </cell>
        </row>
        <row r="92">
          <cell r="C92">
            <v>0.1</v>
          </cell>
          <cell r="AJ92" t="str">
            <v>Yes</v>
          </cell>
        </row>
        <row r="93">
          <cell r="C93">
            <v>0.5</v>
          </cell>
          <cell r="AJ93" t="str">
            <v>Yes</v>
          </cell>
        </row>
        <row r="94">
          <cell r="C94">
            <v>0.5</v>
          </cell>
          <cell r="AI94" t="str">
            <v>Yes</v>
          </cell>
        </row>
        <row r="95">
          <cell r="C95">
            <v>27.200000000000003</v>
          </cell>
          <cell r="AI95" t="str">
            <v>Yes</v>
          </cell>
        </row>
        <row r="96">
          <cell r="C96">
            <v>58.2</v>
          </cell>
          <cell r="AI96" t="str">
            <v>Yes</v>
          </cell>
        </row>
        <row r="97">
          <cell r="C97">
            <v>0.30000000000000004</v>
          </cell>
          <cell r="AJ97" t="str">
            <v>Yes</v>
          </cell>
        </row>
        <row r="98">
          <cell r="C98">
            <v>0</v>
          </cell>
        </row>
        <row r="99">
          <cell r="C99">
            <v>0.2</v>
          </cell>
          <cell r="AJ99" t="str">
            <v>Yes</v>
          </cell>
        </row>
        <row r="100">
          <cell r="C100">
            <v>0.1</v>
          </cell>
          <cell r="AJ100" t="str">
            <v>Yes</v>
          </cell>
        </row>
        <row r="101">
          <cell r="C101">
            <v>0.1</v>
          </cell>
          <cell r="AJ101" t="str">
            <v>Yes</v>
          </cell>
        </row>
        <row r="102">
          <cell r="C102">
            <v>0</v>
          </cell>
          <cell r="AJ102" t="str">
            <v>Yes</v>
          </cell>
        </row>
        <row r="103">
          <cell r="C103">
            <v>0.2</v>
          </cell>
          <cell r="AJ103" t="str">
            <v>Yes</v>
          </cell>
        </row>
        <row r="104">
          <cell r="C104">
            <v>0.1</v>
          </cell>
          <cell r="AJ104" t="str">
            <v>Yes</v>
          </cell>
        </row>
        <row r="105">
          <cell r="C105">
            <v>0.1</v>
          </cell>
          <cell r="AJ105" t="str">
            <v>Yes</v>
          </cell>
        </row>
        <row r="106">
          <cell r="C106">
            <v>0</v>
          </cell>
        </row>
        <row r="107">
          <cell r="C107">
            <v>0.1</v>
          </cell>
          <cell r="AJ107" t="str">
            <v>Yes</v>
          </cell>
        </row>
        <row r="108">
          <cell r="C108">
            <v>0.1</v>
          </cell>
          <cell r="AJ108" t="str">
            <v>Yes</v>
          </cell>
        </row>
        <row r="109">
          <cell r="C109">
            <v>0.2</v>
          </cell>
          <cell r="AJ109" t="str">
            <v>Yes</v>
          </cell>
        </row>
        <row r="110">
          <cell r="C110">
            <v>0.4</v>
          </cell>
          <cell r="AJ110" t="str">
            <v>Yes</v>
          </cell>
        </row>
        <row r="111">
          <cell r="C111">
            <v>0.8</v>
          </cell>
          <cell r="AJ111" t="str">
            <v>Yes</v>
          </cell>
        </row>
        <row r="112">
          <cell r="C112">
            <v>0.1</v>
          </cell>
          <cell r="AJ112" t="str">
            <v>Yes</v>
          </cell>
        </row>
        <row r="113">
          <cell r="C113">
            <v>0.89999999999999991</v>
          </cell>
          <cell r="AJ113" t="str">
            <v>Yes</v>
          </cell>
        </row>
        <row r="114">
          <cell r="C114">
            <v>0.2</v>
          </cell>
          <cell r="AJ114" t="str">
            <v>Yes</v>
          </cell>
        </row>
        <row r="115">
          <cell r="C115">
            <v>0.1</v>
          </cell>
          <cell r="AJ115" t="str">
            <v>Yes</v>
          </cell>
        </row>
        <row r="116">
          <cell r="C116">
            <v>0.1</v>
          </cell>
          <cell r="AJ116" t="str">
            <v>Yes</v>
          </cell>
        </row>
        <row r="117">
          <cell r="C117">
            <v>0.1</v>
          </cell>
          <cell r="AJ117" t="str">
            <v>Yes</v>
          </cell>
        </row>
        <row r="118">
          <cell r="C118">
            <v>0</v>
          </cell>
        </row>
        <row r="119">
          <cell r="C119">
            <v>0.2</v>
          </cell>
          <cell r="AJ119" t="str">
            <v>Yes</v>
          </cell>
        </row>
        <row r="120">
          <cell r="C120">
            <v>0.3</v>
          </cell>
          <cell r="AJ120" t="str">
            <v>Yes</v>
          </cell>
        </row>
        <row r="121">
          <cell r="C121">
            <v>0.1</v>
          </cell>
          <cell r="AJ121" t="str">
            <v>Yes</v>
          </cell>
        </row>
        <row r="122">
          <cell r="C122">
            <v>0.2</v>
          </cell>
          <cell r="AJ122" t="str">
            <v>Yes</v>
          </cell>
        </row>
        <row r="123">
          <cell r="C123">
            <v>0.1</v>
          </cell>
          <cell r="AJ123" t="str">
            <v>Yes</v>
          </cell>
        </row>
        <row r="124">
          <cell r="C124">
            <v>0.2</v>
          </cell>
          <cell r="AJ124" t="str">
            <v>Yes</v>
          </cell>
        </row>
        <row r="125">
          <cell r="C125">
            <v>0</v>
          </cell>
        </row>
        <row r="126">
          <cell r="C126">
            <v>0.1</v>
          </cell>
          <cell r="AJ126" t="str">
            <v>Yes</v>
          </cell>
        </row>
        <row r="127">
          <cell r="C127">
            <v>0.30000000000000004</v>
          </cell>
          <cell r="AJ127" t="str">
            <v>Yes</v>
          </cell>
        </row>
        <row r="128">
          <cell r="C128">
            <v>0.60000000000000009</v>
          </cell>
          <cell r="AJ128" t="str">
            <v>Yes</v>
          </cell>
        </row>
        <row r="129">
          <cell r="C129">
            <v>0.1</v>
          </cell>
          <cell r="AJ129" t="str">
            <v>Yes</v>
          </cell>
        </row>
        <row r="130">
          <cell r="C130">
            <v>0.2</v>
          </cell>
          <cell r="AJ130" t="str">
            <v>Yes</v>
          </cell>
        </row>
        <row r="131">
          <cell r="C131">
            <v>0.1</v>
          </cell>
          <cell r="AJ131" t="str">
            <v>Yes</v>
          </cell>
        </row>
        <row r="132">
          <cell r="C132">
            <v>0.5</v>
          </cell>
          <cell r="AJ132" t="str">
            <v>Yes</v>
          </cell>
        </row>
        <row r="133">
          <cell r="C133">
            <v>0</v>
          </cell>
        </row>
        <row r="134">
          <cell r="C134">
            <v>3.4000000000000004</v>
          </cell>
          <cell r="AJ134" t="str">
            <v>Yes</v>
          </cell>
        </row>
        <row r="135">
          <cell r="C135">
            <v>8.5</v>
          </cell>
          <cell r="AJ135" t="str">
            <v>Yes</v>
          </cell>
        </row>
        <row r="136">
          <cell r="C136">
            <v>0</v>
          </cell>
        </row>
        <row r="137">
          <cell r="C137">
            <v>3.2</v>
          </cell>
          <cell r="AJ137" t="str">
            <v>Yes</v>
          </cell>
        </row>
        <row r="138">
          <cell r="C138">
            <v>0.2</v>
          </cell>
          <cell r="AJ138" t="str">
            <v>Yes</v>
          </cell>
        </row>
        <row r="139">
          <cell r="C139">
            <v>0.7</v>
          </cell>
          <cell r="AJ139" t="str">
            <v>Yes</v>
          </cell>
        </row>
        <row r="140">
          <cell r="C140">
            <v>0.2</v>
          </cell>
          <cell r="AJ140" t="str">
            <v>Yes</v>
          </cell>
        </row>
        <row r="141">
          <cell r="C141">
            <v>2.4000000000000004</v>
          </cell>
          <cell r="AJ141" t="str">
            <v>Yes</v>
          </cell>
        </row>
        <row r="142">
          <cell r="C142">
            <v>-0.2</v>
          </cell>
          <cell r="AJ142" t="str">
            <v>Yes</v>
          </cell>
        </row>
        <row r="143">
          <cell r="C143">
            <v>0.2</v>
          </cell>
          <cell r="AJ143" t="str">
            <v>Yes</v>
          </cell>
        </row>
        <row r="144">
          <cell r="C144">
            <v>0.5</v>
          </cell>
          <cell r="AJ144" t="str">
            <v>Yes</v>
          </cell>
        </row>
        <row r="145">
          <cell r="C145">
            <v>2.1</v>
          </cell>
          <cell r="AJ145" t="str">
            <v>Yes</v>
          </cell>
        </row>
        <row r="146">
          <cell r="C146">
            <v>0.1</v>
          </cell>
          <cell r="AJ146" t="str">
            <v>Yes</v>
          </cell>
        </row>
        <row r="147">
          <cell r="C147">
            <v>4.8</v>
          </cell>
          <cell r="AJ147" t="str">
            <v>Yes</v>
          </cell>
        </row>
        <row r="148">
          <cell r="C148">
            <v>3.9999999999999996</v>
          </cell>
          <cell r="AJ148" t="str">
            <v>Yes</v>
          </cell>
        </row>
        <row r="149">
          <cell r="C149">
            <v>2.2000000000000006</v>
          </cell>
        </row>
        <row r="150">
          <cell r="C150">
            <v>0</v>
          </cell>
        </row>
        <row r="151">
          <cell r="C151">
            <v>0</v>
          </cell>
        </row>
        <row r="152">
          <cell r="C152">
            <v>0</v>
          </cell>
        </row>
        <row r="153">
          <cell r="C153">
            <v>0</v>
          </cell>
        </row>
        <row r="154">
          <cell r="C154">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row r="164">
          <cell r="C164">
            <v>0</v>
          </cell>
        </row>
        <row r="165">
          <cell r="C165">
            <v>0</v>
          </cell>
        </row>
        <row r="166">
          <cell r="C166">
            <v>0</v>
          </cell>
        </row>
        <row r="167">
          <cell r="C167">
            <v>0</v>
          </cell>
        </row>
        <row r="168">
          <cell r="C168">
            <v>0</v>
          </cell>
        </row>
        <row r="169">
          <cell r="C169">
            <v>0</v>
          </cell>
        </row>
        <row r="170">
          <cell r="C170">
            <v>0</v>
          </cell>
        </row>
        <row r="171">
          <cell r="C171">
            <v>0</v>
          </cell>
        </row>
        <row r="172">
          <cell r="C172">
            <v>0</v>
          </cell>
        </row>
        <row r="173">
          <cell r="C173">
            <v>0</v>
          </cell>
        </row>
        <row r="174">
          <cell r="C174">
            <v>0</v>
          </cell>
        </row>
        <row r="175">
          <cell r="C175">
            <v>0</v>
          </cell>
        </row>
        <row r="176">
          <cell r="C176">
            <v>0</v>
          </cell>
        </row>
        <row r="177">
          <cell r="C177">
            <v>0</v>
          </cell>
        </row>
        <row r="178">
          <cell r="C178">
            <v>0</v>
          </cell>
        </row>
        <row r="179">
          <cell r="C179">
            <v>0</v>
          </cell>
        </row>
        <row r="180">
          <cell r="C180">
            <v>0</v>
          </cell>
        </row>
        <row r="181">
          <cell r="C181">
            <v>0</v>
          </cell>
        </row>
        <row r="182">
          <cell r="C182">
            <v>0</v>
          </cell>
        </row>
        <row r="183">
          <cell r="C183">
            <v>0</v>
          </cell>
        </row>
        <row r="184">
          <cell r="C184">
            <v>0</v>
          </cell>
        </row>
        <row r="185">
          <cell r="C185">
            <v>0</v>
          </cell>
        </row>
        <row r="186">
          <cell r="C186">
            <v>0</v>
          </cell>
        </row>
        <row r="187">
          <cell r="C187">
            <v>0</v>
          </cell>
        </row>
        <row r="188">
          <cell r="C188">
            <v>0</v>
          </cell>
        </row>
        <row r="189">
          <cell r="C189">
            <v>0</v>
          </cell>
        </row>
        <row r="190">
          <cell r="C190">
            <v>0</v>
          </cell>
        </row>
        <row r="191">
          <cell r="C191">
            <v>0</v>
          </cell>
        </row>
        <row r="192">
          <cell r="C192">
            <v>0</v>
          </cell>
        </row>
        <row r="193">
          <cell r="C193">
            <v>0</v>
          </cell>
        </row>
        <row r="194">
          <cell r="C194">
            <v>0</v>
          </cell>
        </row>
        <row r="195">
          <cell r="C195">
            <v>0</v>
          </cell>
        </row>
        <row r="196">
          <cell r="C196">
            <v>0</v>
          </cell>
        </row>
        <row r="197">
          <cell r="C197">
            <v>0</v>
          </cell>
        </row>
        <row r="198">
          <cell r="C198">
            <v>0</v>
          </cell>
        </row>
        <row r="199">
          <cell r="C199">
            <v>0</v>
          </cell>
        </row>
        <row r="200">
          <cell r="C200">
            <v>0</v>
          </cell>
        </row>
        <row r="201">
          <cell r="C201">
            <v>0</v>
          </cell>
        </row>
        <row r="202">
          <cell r="C202">
            <v>0</v>
          </cell>
        </row>
        <row r="203">
          <cell r="C203">
            <v>0</v>
          </cell>
        </row>
        <row r="204">
          <cell r="C204">
            <v>0</v>
          </cell>
        </row>
        <row r="205">
          <cell r="C205">
            <v>0</v>
          </cell>
        </row>
        <row r="206">
          <cell r="C206">
            <v>0</v>
          </cell>
        </row>
        <row r="207">
          <cell r="C207">
            <v>0</v>
          </cell>
        </row>
        <row r="208">
          <cell r="C208">
            <v>0</v>
          </cell>
        </row>
        <row r="209">
          <cell r="C209">
            <v>0</v>
          </cell>
        </row>
        <row r="210">
          <cell r="C210">
            <v>0</v>
          </cell>
        </row>
        <row r="211">
          <cell r="C211">
            <v>0</v>
          </cell>
        </row>
        <row r="212">
          <cell r="C212">
            <v>0</v>
          </cell>
        </row>
        <row r="213">
          <cell r="C213">
            <v>0</v>
          </cell>
        </row>
        <row r="214">
          <cell r="C214">
            <v>0</v>
          </cell>
        </row>
        <row r="215">
          <cell r="C215">
            <v>0</v>
          </cell>
        </row>
        <row r="216">
          <cell r="C216">
            <v>0</v>
          </cell>
        </row>
        <row r="217">
          <cell r="C217">
            <v>0</v>
          </cell>
        </row>
        <row r="218">
          <cell r="C218">
            <v>0</v>
          </cell>
        </row>
        <row r="219">
          <cell r="C219">
            <v>0</v>
          </cell>
        </row>
        <row r="220">
          <cell r="C220">
            <v>0</v>
          </cell>
        </row>
        <row r="221">
          <cell r="C221">
            <v>0</v>
          </cell>
        </row>
        <row r="222">
          <cell r="C222">
            <v>0</v>
          </cell>
        </row>
        <row r="223">
          <cell r="C223">
            <v>0</v>
          </cell>
        </row>
        <row r="224">
          <cell r="C224">
            <v>0</v>
          </cell>
        </row>
        <row r="225">
          <cell r="C225">
            <v>0</v>
          </cell>
        </row>
        <row r="226">
          <cell r="C226">
            <v>0</v>
          </cell>
        </row>
        <row r="227">
          <cell r="C227">
            <v>0</v>
          </cell>
        </row>
        <row r="228">
          <cell r="C228">
            <v>0</v>
          </cell>
        </row>
        <row r="229">
          <cell r="C229">
            <v>0</v>
          </cell>
        </row>
        <row r="230">
          <cell r="C230">
            <v>0</v>
          </cell>
        </row>
        <row r="231">
          <cell r="C231">
            <v>0</v>
          </cell>
        </row>
        <row r="232">
          <cell r="C232">
            <v>0</v>
          </cell>
        </row>
        <row r="233">
          <cell r="C233">
            <v>0</v>
          </cell>
        </row>
        <row r="234">
          <cell r="C234">
            <v>0</v>
          </cell>
        </row>
        <row r="235">
          <cell r="C235">
            <v>0</v>
          </cell>
        </row>
        <row r="236">
          <cell r="C236">
            <v>0</v>
          </cell>
        </row>
        <row r="237">
          <cell r="C237">
            <v>0</v>
          </cell>
        </row>
        <row r="238">
          <cell r="C238">
            <v>0</v>
          </cell>
        </row>
        <row r="239">
          <cell r="C239">
            <v>0</v>
          </cell>
        </row>
        <row r="240">
          <cell r="C240">
            <v>0</v>
          </cell>
        </row>
        <row r="241">
          <cell r="C241">
            <v>0</v>
          </cell>
        </row>
        <row r="242">
          <cell r="C242">
            <v>0</v>
          </cell>
        </row>
        <row r="243">
          <cell r="C243">
            <v>0</v>
          </cell>
        </row>
        <row r="244">
          <cell r="C244">
            <v>0</v>
          </cell>
        </row>
        <row r="245">
          <cell r="C245">
            <v>0</v>
          </cell>
        </row>
        <row r="246">
          <cell r="C246">
            <v>0</v>
          </cell>
        </row>
        <row r="247">
          <cell r="C247">
            <v>0</v>
          </cell>
        </row>
        <row r="248">
          <cell r="C248">
            <v>0</v>
          </cell>
        </row>
        <row r="249">
          <cell r="C249">
            <v>0</v>
          </cell>
        </row>
        <row r="250">
          <cell r="C250">
            <v>0</v>
          </cell>
        </row>
        <row r="251">
          <cell r="C251">
            <v>0</v>
          </cell>
        </row>
        <row r="252">
          <cell r="C252">
            <v>0</v>
          </cell>
        </row>
        <row r="253">
          <cell r="C253">
            <v>0</v>
          </cell>
        </row>
        <row r="254">
          <cell r="C254">
            <v>0</v>
          </cell>
        </row>
        <row r="255">
          <cell r="C255">
            <v>0</v>
          </cell>
        </row>
        <row r="256">
          <cell r="C256">
            <v>0</v>
          </cell>
        </row>
        <row r="257">
          <cell r="C257">
            <v>0</v>
          </cell>
        </row>
        <row r="258">
          <cell r="C258">
            <v>0</v>
          </cell>
        </row>
        <row r="259">
          <cell r="C259">
            <v>0</v>
          </cell>
        </row>
        <row r="260">
          <cell r="C260">
            <v>0</v>
          </cell>
        </row>
        <row r="261">
          <cell r="C261">
            <v>0</v>
          </cell>
        </row>
        <row r="262">
          <cell r="C262">
            <v>0</v>
          </cell>
        </row>
        <row r="263">
          <cell r="C263">
            <v>0</v>
          </cell>
        </row>
        <row r="264">
          <cell r="C264">
            <v>0</v>
          </cell>
        </row>
        <row r="265">
          <cell r="C265">
            <v>0</v>
          </cell>
        </row>
        <row r="266">
          <cell r="C266">
            <v>0</v>
          </cell>
        </row>
        <row r="267">
          <cell r="C267">
            <v>0</v>
          </cell>
        </row>
        <row r="268">
          <cell r="C268">
            <v>0</v>
          </cell>
        </row>
        <row r="269">
          <cell r="C269">
            <v>0</v>
          </cell>
        </row>
        <row r="270">
          <cell r="C270">
            <v>0</v>
          </cell>
        </row>
        <row r="271">
          <cell r="C271">
            <v>0</v>
          </cell>
        </row>
        <row r="272">
          <cell r="C272">
            <v>0</v>
          </cell>
        </row>
        <row r="273">
          <cell r="C273">
            <v>0</v>
          </cell>
        </row>
        <row r="274">
          <cell r="C274">
            <v>0</v>
          </cell>
        </row>
        <row r="275">
          <cell r="C275">
            <v>0</v>
          </cell>
        </row>
        <row r="276">
          <cell r="C276">
            <v>0</v>
          </cell>
        </row>
        <row r="277">
          <cell r="C277">
            <v>0</v>
          </cell>
        </row>
        <row r="278">
          <cell r="C278">
            <v>0</v>
          </cell>
        </row>
        <row r="279">
          <cell r="C279">
            <v>0</v>
          </cell>
        </row>
        <row r="280">
          <cell r="C280">
            <v>0</v>
          </cell>
        </row>
        <row r="281">
          <cell r="C281">
            <v>0</v>
          </cell>
        </row>
        <row r="282">
          <cell r="C282">
            <v>0</v>
          </cell>
        </row>
        <row r="283">
          <cell r="C283">
            <v>0</v>
          </cell>
        </row>
        <row r="284">
          <cell r="C284">
            <v>0</v>
          </cell>
        </row>
        <row r="285">
          <cell r="C285">
            <v>0</v>
          </cell>
        </row>
        <row r="286">
          <cell r="C286">
            <v>0</v>
          </cell>
        </row>
        <row r="287">
          <cell r="C287">
            <v>0</v>
          </cell>
        </row>
        <row r="288">
          <cell r="C288">
            <v>0</v>
          </cell>
        </row>
        <row r="289">
          <cell r="C289">
            <v>0</v>
          </cell>
        </row>
        <row r="290">
          <cell r="C290">
            <v>0</v>
          </cell>
        </row>
        <row r="291">
          <cell r="C291">
            <v>0</v>
          </cell>
        </row>
        <row r="292">
          <cell r="C292">
            <v>0</v>
          </cell>
        </row>
        <row r="293">
          <cell r="C293">
            <v>0</v>
          </cell>
        </row>
        <row r="294">
          <cell r="C294">
            <v>0</v>
          </cell>
        </row>
        <row r="295">
          <cell r="C295">
            <v>0</v>
          </cell>
        </row>
        <row r="296">
          <cell r="C296">
            <v>0</v>
          </cell>
        </row>
        <row r="297">
          <cell r="C297">
            <v>0</v>
          </cell>
        </row>
        <row r="298">
          <cell r="C298">
            <v>0</v>
          </cell>
        </row>
        <row r="299">
          <cell r="C299">
            <v>0</v>
          </cell>
        </row>
        <row r="300">
          <cell r="C300">
            <v>0</v>
          </cell>
        </row>
        <row r="301">
          <cell r="C301">
            <v>0</v>
          </cell>
        </row>
        <row r="302">
          <cell r="C302">
            <v>0</v>
          </cell>
        </row>
        <row r="303">
          <cell r="C303">
            <v>0</v>
          </cell>
        </row>
        <row r="304">
          <cell r="C304">
            <v>0</v>
          </cell>
        </row>
        <row r="305">
          <cell r="C305">
            <v>0</v>
          </cell>
        </row>
        <row r="306">
          <cell r="C306">
            <v>0</v>
          </cell>
        </row>
        <row r="307">
          <cell r="C307">
            <v>0</v>
          </cell>
        </row>
        <row r="308">
          <cell r="C308">
            <v>0</v>
          </cell>
        </row>
        <row r="309">
          <cell r="C309">
            <v>0</v>
          </cell>
        </row>
        <row r="310">
          <cell r="C310">
            <v>0</v>
          </cell>
        </row>
        <row r="311">
          <cell r="C311">
            <v>0</v>
          </cell>
        </row>
        <row r="312">
          <cell r="C312">
            <v>0</v>
          </cell>
        </row>
        <row r="313">
          <cell r="C313">
            <v>0</v>
          </cell>
        </row>
        <row r="314">
          <cell r="C314">
            <v>0</v>
          </cell>
        </row>
        <row r="315">
          <cell r="C315">
            <v>0</v>
          </cell>
        </row>
        <row r="316">
          <cell r="C316">
            <v>0</v>
          </cell>
        </row>
        <row r="317">
          <cell r="C317">
            <v>0</v>
          </cell>
        </row>
        <row r="318">
          <cell r="C318">
            <v>0</v>
          </cell>
        </row>
        <row r="319">
          <cell r="C319">
            <v>0</v>
          </cell>
        </row>
        <row r="320">
          <cell r="C320">
            <v>0</v>
          </cell>
        </row>
        <row r="321">
          <cell r="C321">
            <v>0</v>
          </cell>
        </row>
        <row r="322">
          <cell r="C322">
            <v>0</v>
          </cell>
        </row>
        <row r="323">
          <cell r="C323">
            <v>0</v>
          </cell>
        </row>
        <row r="324">
          <cell r="C324">
            <v>0</v>
          </cell>
        </row>
        <row r="325">
          <cell r="C325">
            <v>0</v>
          </cell>
        </row>
        <row r="326">
          <cell r="C326">
            <v>0</v>
          </cell>
        </row>
        <row r="327">
          <cell r="C327">
            <v>0</v>
          </cell>
        </row>
        <row r="328">
          <cell r="C328">
            <v>0</v>
          </cell>
        </row>
        <row r="329">
          <cell r="C329">
            <v>0</v>
          </cell>
        </row>
        <row r="330">
          <cell r="C330">
            <v>0</v>
          </cell>
        </row>
        <row r="331">
          <cell r="C331">
            <v>0</v>
          </cell>
        </row>
        <row r="332">
          <cell r="C332">
            <v>0</v>
          </cell>
        </row>
        <row r="333">
          <cell r="C333">
            <v>0</v>
          </cell>
        </row>
        <row r="334">
          <cell r="C334">
            <v>0</v>
          </cell>
        </row>
        <row r="335">
          <cell r="C335">
            <v>0</v>
          </cell>
        </row>
        <row r="336">
          <cell r="C336">
            <v>0</v>
          </cell>
        </row>
        <row r="337">
          <cell r="C337">
            <v>0</v>
          </cell>
        </row>
        <row r="338">
          <cell r="C338">
            <v>0</v>
          </cell>
        </row>
        <row r="339">
          <cell r="C339">
            <v>0</v>
          </cell>
        </row>
        <row r="340">
          <cell r="C340">
            <v>0</v>
          </cell>
        </row>
        <row r="341">
          <cell r="C341">
            <v>0</v>
          </cell>
        </row>
        <row r="342">
          <cell r="C342">
            <v>0</v>
          </cell>
        </row>
        <row r="343">
          <cell r="C343">
            <v>0</v>
          </cell>
        </row>
        <row r="344">
          <cell r="C344">
            <v>0</v>
          </cell>
        </row>
        <row r="345">
          <cell r="C345">
            <v>0</v>
          </cell>
        </row>
        <row r="346">
          <cell r="C346">
            <v>0</v>
          </cell>
        </row>
        <row r="347">
          <cell r="C347">
            <v>0</v>
          </cell>
        </row>
        <row r="348">
          <cell r="C348">
            <v>0</v>
          </cell>
        </row>
        <row r="349">
          <cell r="C349">
            <v>0</v>
          </cell>
        </row>
        <row r="350">
          <cell r="C350">
            <v>0</v>
          </cell>
        </row>
        <row r="351">
          <cell r="C351">
            <v>0</v>
          </cell>
        </row>
        <row r="352">
          <cell r="C352">
            <v>0</v>
          </cell>
        </row>
        <row r="353">
          <cell r="C353">
            <v>0</v>
          </cell>
        </row>
        <row r="354">
          <cell r="C354">
            <v>0</v>
          </cell>
        </row>
        <row r="355">
          <cell r="C355">
            <v>0</v>
          </cell>
        </row>
        <row r="356">
          <cell r="C356">
            <v>0</v>
          </cell>
        </row>
        <row r="357">
          <cell r="C357">
            <v>0</v>
          </cell>
        </row>
        <row r="358">
          <cell r="C358">
            <v>0</v>
          </cell>
        </row>
        <row r="359">
          <cell r="C359">
            <v>0</v>
          </cell>
        </row>
        <row r="360">
          <cell r="C360">
            <v>0</v>
          </cell>
        </row>
        <row r="361">
          <cell r="C361">
            <v>0</v>
          </cell>
        </row>
        <row r="362">
          <cell r="C362">
            <v>0</v>
          </cell>
        </row>
        <row r="363">
          <cell r="C363">
            <v>0</v>
          </cell>
        </row>
        <row r="364">
          <cell r="C364">
            <v>0</v>
          </cell>
        </row>
        <row r="365">
          <cell r="C365">
            <v>0</v>
          </cell>
        </row>
        <row r="366">
          <cell r="C366">
            <v>0</v>
          </cell>
        </row>
        <row r="367">
          <cell r="C367">
            <v>0</v>
          </cell>
        </row>
        <row r="368">
          <cell r="C368">
            <v>0</v>
          </cell>
        </row>
        <row r="369">
          <cell r="C369">
            <v>0</v>
          </cell>
        </row>
        <row r="370">
          <cell r="C370">
            <v>0</v>
          </cell>
        </row>
        <row r="371">
          <cell r="C371">
            <v>0</v>
          </cell>
        </row>
        <row r="372">
          <cell r="C372">
            <v>0</v>
          </cell>
        </row>
        <row r="373">
          <cell r="C373">
            <v>0</v>
          </cell>
        </row>
        <row r="374">
          <cell r="C374">
            <v>0</v>
          </cell>
        </row>
        <row r="375">
          <cell r="C375">
            <v>0</v>
          </cell>
        </row>
        <row r="376">
          <cell r="C376">
            <v>0</v>
          </cell>
        </row>
        <row r="377">
          <cell r="C377">
            <v>0</v>
          </cell>
        </row>
        <row r="378">
          <cell r="C378">
            <v>0</v>
          </cell>
        </row>
        <row r="379">
          <cell r="C379">
            <v>0</v>
          </cell>
        </row>
        <row r="380">
          <cell r="C380">
            <v>0</v>
          </cell>
        </row>
        <row r="381">
          <cell r="C381">
            <v>0</v>
          </cell>
        </row>
        <row r="382">
          <cell r="C382">
            <v>0</v>
          </cell>
        </row>
        <row r="383">
          <cell r="C383">
            <v>0</v>
          </cell>
        </row>
        <row r="384">
          <cell r="C384">
            <v>0</v>
          </cell>
        </row>
        <row r="385">
          <cell r="C385">
            <v>0</v>
          </cell>
        </row>
        <row r="386">
          <cell r="C386">
            <v>0</v>
          </cell>
        </row>
        <row r="387">
          <cell r="C387">
            <v>0</v>
          </cell>
        </row>
        <row r="388">
          <cell r="C388">
            <v>0</v>
          </cell>
        </row>
        <row r="389">
          <cell r="C389">
            <v>0</v>
          </cell>
        </row>
        <row r="390">
          <cell r="C390">
            <v>0</v>
          </cell>
        </row>
        <row r="391">
          <cell r="C391">
            <v>0</v>
          </cell>
        </row>
        <row r="392">
          <cell r="C392">
            <v>0</v>
          </cell>
        </row>
        <row r="393">
          <cell r="C393">
            <v>0</v>
          </cell>
        </row>
        <row r="394">
          <cell r="C394">
            <v>0</v>
          </cell>
        </row>
        <row r="395">
          <cell r="C395">
            <v>0</v>
          </cell>
        </row>
        <row r="396">
          <cell r="C396">
            <v>0</v>
          </cell>
        </row>
        <row r="397">
          <cell r="C397">
            <v>0</v>
          </cell>
        </row>
        <row r="398">
          <cell r="C398">
            <v>0</v>
          </cell>
        </row>
        <row r="399">
          <cell r="C399">
            <v>0</v>
          </cell>
        </row>
        <row r="400">
          <cell r="C400">
            <v>0</v>
          </cell>
        </row>
        <row r="401">
          <cell r="C401">
            <v>0</v>
          </cell>
        </row>
        <row r="402">
          <cell r="C402">
            <v>0</v>
          </cell>
        </row>
        <row r="403">
          <cell r="C403">
            <v>0</v>
          </cell>
        </row>
        <row r="404">
          <cell r="C404">
            <v>0</v>
          </cell>
        </row>
        <row r="405">
          <cell r="C405">
            <v>0</v>
          </cell>
        </row>
        <row r="406">
          <cell r="C406">
            <v>0</v>
          </cell>
        </row>
        <row r="407">
          <cell r="C407">
            <v>0</v>
          </cell>
        </row>
        <row r="408">
          <cell r="C408">
            <v>0</v>
          </cell>
        </row>
        <row r="409">
          <cell r="C409">
            <v>0</v>
          </cell>
        </row>
        <row r="410">
          <cell r="C410">
            <v>0</v>
          </cell>
        </row>
        <row r="411">
          <cell r="C411">
            <v>0</v>
          </cell>
        </row>
        <row r="412">
          <cell r="C412">
            <v>0</v>
          </cell>
        </row>
        <row r="413">
          <cell r="C413">
            <v>0</v>
          </cell>
        </row>
        <row r="414">
          <cell r="C414">
            <v>0</v>
          </cell>
        </row>
        <row r="415">
          <cell r="C415">
            <v>0</v>
          </cell>
        </row>
        <row r="416">
          <cell r="C416">
            <v>0</v>
          </cell>
        </row>
        <row r="417">
          <cell r="C417">
            <v>0</v>
          </cell>
        </row>
        <row r="418">
          <cell r="C418">
            <v>0</v>
          </cell>
        </row>
        <row r="419">
          <cell r="C419">
            <v>0</v>
          </cell>
        </row>
        <row r="420">
          <cell r="C420">
            <v>0</v>
          </cell>
        </row>
        <row r="421">
          <cell r="C421">
            <v>0</v>
          </cell>
        </row>
        <row r="422">
          <cell r="C422">
            <v>0</v>
          </cell>
        </row>
        <row r="423">
          <cell r="C423">
            <v>0</v>
          </cell>
        </row>
        <row r="424">
          <cell r="C424">
            <v>0</v>
          </cell>
        </row>
        <row r="425">
          <cell r="C425">
            <v>0</v>
          </cell>
        </row>
        <row r="426">
          <cell r="C426">
            <v>0</v>
          </cell>
        </row>
        <row r="427">
          <cell r="C427">
            <v>0</v>
          </cell>
        </row>
        <row r="428">
          <cell r="C428">
            <v>0</v>
          </cell>
        </row>
        <row r="429">
          <cell r="C429">
            <v>0</v>
          </cell>
        </row>
        <row r="430">
          <cell r="C430">
            <v>0</v>
          </cell>
        </row>
        <row r="431">
          <cell r="C431">
            <v>0</v>
          </cell>
        </row>
        <row r="432">
          <cell r="C432">
            <v>0</v>
          </cell>
        </row>
        <row r="433">
          <cell r="C433">
            <v>0</v>
          </cell>
        </row>
        <row r="434">
          <cell r="C434">
            <v>0</v>
          </cell>
        </row>
        <row r="435">
          <cell r="C435">
            <v>0</v>
          </cell>
        </row>
        <row r="436">
          <cell r="C436">
            <v>0</v>
          </cell>
        </row>
        <row r="437">
          <cell r="C437">
            <v>0</v>
          </cell>
        </row>
        <row r="438">
          <cell r="C438">
            <v>0</v>
          </cell>
        </row>
        <row r="439">
          <cell r="C439">
            <v>0</v>
          </cell>
        </row>
        <row r="440">
          <cell r="C440">
            <v>0</v>
          </cell>
        </row>
        <row r="441">
          <cell r="C441">
            <v>0</v>
          </cell>
        </row>
        <row r="442">
          <cell r="C442">
            <v>0</v>
          </cell>
        </row>
        <row r="443">
          <cell r="C443">
            <v>0</v>
          </cell>
        </row>
        <row r="444">
          <cell r="C444">
            <v>0</v>
          </cell>
        </row>
        <row r="445">
          <cell r="C445">
            <v>0</v>
          </cell>
        </row>
        <row r="446">
          <cell r="C446">
            <v>0</v>
          </cell>
        </row>
        <row r="447">
          <cell r="C447">
            <v>0</v>
          </cell>
        </row>
        <row r="448">
          <cell r="C448">
            <v>0</v>
          </cell>
        </row>
        <row r="449">
          <cell r="C449">
            <v>0</v>
          </cell>
        </row>
        <row r="450">
          <cell r="C450">
            <v>0</v>
          </cell>
        </row>
        <row r="451">
          <cell r="C451">
            <v>0</v>
          </cell>
        </row>
        <row r="452">
          <cell r="C452">
            <v>0</v>
          </cell>
        </row>
        <row r="453">
          <cell r="C453">
            <v>0</v>
          </cell>
        </row>
        <row r="454">
          <cell r="C454">
            <v>0</v>
          </cell>
        </row>
        <row r="455">
          <cell r="C455">
            <v>0</v>
          </cell>
        </row>
        <row r="456">
          <cell r="C456">
            <v>0</v>
          </cell>
        </row>
        <row r="457">
          <cell r="C457">
            <v>0</v>
          </cell>
        </row>
        <row r="458">
          <cell r="C458">
            <v>0</v>
          </cell>
        </row>
        <row r="459">
          <cell r="C459">
            <v>0</v>
          </cell>
        </row>
        <row r="460">
          <cell r="C460">
            <v>0</v>
          </cell>
        </row>
        <row r="461">
          <cell r="C461">
            <v>0</v>
          </cell>
        </row>
        <row r="462">
          <cell r="C462">
            <v>0</v>
          </cell>
        </row>
        <row r="463">
          <cell r="C463">
            <v>0</v>
          </cell>
        </row>
        <row r="464">
          <cell r="C464">
            <v>0</v>
          </cell>
        </row>
        <row r="465">
          <cell r="C465">
            <v>0</v>
          </cell>
        </row>
        <row r="466">
          <cell r="C466">
            <v>0</v>
          </cell>
        </row>
        <row r="467">
          <cell r="C467">
            <v>0</v>
          </cell>
        </row>
        <row r="468">
          <cell r="C468">
            <v>0</v>
          </cell>
        </row>
        <row r="469">
          <cell r="C469">
            <v>0</v>
          </cell>
        </row>
        <row r="470">
          <cell r="C470">
            <v>0</v>
          </cell>
        </row>
        <row r="471">
          <cell r="C471">
            <v>0</v>
          </cell>
        </row>
        <row r="472">
          <cell r="C472">
            <v>0</v>
          </cell>
        </row>
        <row r="473">
          <cell r="C473">
            <v>0</v>
          </cell>
        </row>
        <row r="474">
          <cell r="C474">
            <v>0</v>
          </cell>
        </row>
        <row r="475">
          <cell r="C475">
            <v>0</v>
          </cell>
        </row>
        <row r="476">
          <cell r="C476">
            <v>0</v>
          </cell>
        </row>
        <row r="477">
          <cell r="C477">
            <v>0</v>
          </cell>
        </row>
        <row r="478">
          <cell r="C478">
            <v>0</v>
          </cell>
        </row>
        <row r="479">
          <cell r="C479">
            <v>0</v>
          </cell>
        </row>
        <row r="480">
          <cell r="C480">
            <v>0</v>
          </cell>
        </row>
        <row r="481">
          <cell r="C481">
            <v>0</v>
          </cell>
        </row>
        <row r="482">
          <cell r="C482">
            <v>0</v>
          </cell>
        </row>
        <row r="483">
          <cell r="C483">
            <v>0</v>
          </cell>
        </row>
        <row r="484">
          <cell r="C484">
            <v>0</v>
          </cell>
        </row>
        <row r="485">
          <cell r="C485">
            <v>0</v>
          </cell>
        </row>
        <row r="486">
          <cell r="C486">
            <v>0</v>
          </cell>
        </row>
        <row r="487">
          <cell r="C487">
            <v>0</v>
          </cell>
        </row>
        <row r="488">
          <cell r="C488">
            <v>0</v>
          </cell>
        </row>
        <row r="489">
          <cell r="C489">
            <v>0</v>
          </cell>
        </row>
        <row r="490">
          <cell r="C490">
            <v>0</v>
          </cell>
        </row>
        <row r="491">
          <cell r="C491">
            <v>0</v>
          </cell>
        </row>
        <row r="492">
          <cell r="C492">
            <v>0</v>
          </cell>
        </row>
        <row r="493">
          <cell r="C493">
            <v>0</v>
          </cell>
        </row>
        <row r="494">
          <cell r="C494">
            <v>0</v>
          </cell>
        </row>
        <row r="495">
          <cell r="C495">
            <v>0</v>
          </cell>
        </row>
        <row r="496">
          <cell r="C496">
            <v>0</v>
          </cell>
        </row>
        <row r="497">
          <cell r="C497">
            <v>0</v>
          </cell>
        </row>
        <row r="498">
          <cell r="C498">
            <v>0</v>
          </cell>
        </row>
        <row r="499">
          <cell r="C499">
            <v>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ver"/>
      <sheetName val="Changes Log"/>
      <sheetName val="Fixed Data"/>
      <sheetName val="Check&amp;Bal report"/>
      <sheetName val="Contents"/>
      <sheetName val="1.1 Summary"/>
      <sheetName val=" 1.2 Rec to Reg Accts"/>
      <sheetName val="1.3 Net Debt "/>
      <sheetName val="1.4 Tax comp"/>
      <sheetName val="1.5 Capital allowances"/>
      <sheetName val="1.6 Fixed asset disposals"/>
      <sheetName val="1.7 RAV"/>
      <sheetName val="2.1 Op Cost Matrix"/>
      <sheetName val="2.2 Maintenance"/>
      <sheetName val="2.3  Related Party"/>
      <sheetName val=" 2.4 Exc &amp; Demin "/>
      <sheetName val="2.5a YOY movements"/>
      <sheetName val="2.5b YOY movements "/>
      <sheetName val=" 2.6 Cost mapping"/>
      <sheetName val=" 2.7 Labour Costs &amp; FTEs"/>
      <sheetName val="2.8 Apprentices &amp; Training"/>
      <sheetName val="2.9 Pension data"/>
      <sheetName val="2.10 Provisions"/>
      <sheetName val=" 2.11 Accruals "/>
      <sheetName val=" 2.12 Shrinkage"/>
      <sheetName val="2.13 TMA &amp; NRSWA Costs"/>
      <sheetName val="3.1 Capex Summary"/>
      <sheetName val="3.2 LTS"/>
      <sheetName val="3.3 Mains"/>
      <sheetName val="3.4 Governors"/>
      <sheetName val="3.5 Connections"/>
      <sheetName val="3.6 Other Capex"/>
      <sheetName val="3.7 Breakdown of Cap. OHs"/>
      <sheetName val="3.8 Cap Expenditure Analysis"/>
      <sheetName val="3.9 Repex Summary"/>
      <sheetName val="3.9a Repex to RAV"/>
      <sheetName val="3.10 Repex Mains "/>
      <sheetName val="3.11 Repex Services "/>
      <sheetName val="3.11a Expenditure analysis "/>
      <sheetName val="3.12 LTS Asset Data"/>
      <sheetName val="3.13 Capacity&amp;Storage "/>
      <sheetName val="3.14 Mains&amp;Governors "/>
      <sheetName val="3.15 Additional Data"/>
      <sheetName val="3.16 Capacity &amp; Demand Data "/>
      <sheetName val="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row r="8">
          <cell r="N8" t="str">
            <v>Mains</v>
          </cell>
          <cell r="O8" t="str">
            <v>Services</v>
          </cell>
          <cell r="P8" t="str">
            <v>Other</v>
          </cell>
          <cell r="Q8" t="str">
            <v>Total</v>
          </cell>
        </row>
        <row r="9">
          <cell r="M9">
            <v>1</v>
          </cell>
          <cell r="N9">
            <v>63.3</v>
          </cell>
          <cell r="O9">
            <v>28.1</v>
          </cell>
          <cell r="P9">
            <v>1.66</v>
          </cell>
          <cell r="Q9">
            <v>93.06</v>
          </cell>
        </row>
        <row r="10">
          <cell r="M10">
            <v>2</v>
          </cell>
          <cell r="N10">
            <v>73.099999999999994</v>
          </cell>
          <cell r="O10">
            <v>21.6</v>
          </cell>
          <cell r="P10">
            <v>5.0999999999999996</v>
          </cell>
          <cell r="Q10">
            <v>99.799999999999983</v>
          </cell>
        </row>
        <row r="11">
          <cell r="M11">
            <v>3</v>
          </cell>
          <cell r="N11">
            <v>68.819999999999993</v>
          </cell>
          <cell r="O11">
            <v>24.72</v>
          </cell>
          <cell r="P11">
            <v>1.36</v>
          </cell>
          <cell r="Q11">
            <v>94.899999999999991</v>
          </cell>
        </row>
        <row r="12">
          <cell r="M12">
            <v>4</v>
          </cell>
          <cell r="N12">
            <v>54.9</v>
          </cell>
          <cell r="O12">
            <v>18.48</v>
          </cell>
          <cell r="P12">
            <v>0.9</v>
          </cell>
          <cell r="Q12">
            <v>74.28</v>
          </cell>
        </row>
        <row r="13">
          <cell r="M13">
            <v>5</v>
          </cell>
          <cell r="N13">
            <v>45.28</v>
          </cell>
          <cell r="O13">
            <v>24.44</v>
          </cell>
          <cell r="P13">
            <v>6.9</v>
          </cell>
          <cell r="Q13">
            <v>76.62</v>
          </cell>
        </row>
        <row r="14">
          <cell r="M14">
            <v>6</v>
          </cell>
          <cell r="N14">
            <v>32.200000000000003</v>
          </cell>
          <cell r="O14">
            <v>15.94</v>
          </cell>
          <cell r="P14">
            <v>0.8</v>
          </cell>
          <cell r="Q14">
            <v>48.94</v>
          </cell>
        </row>
        <row r="15">
          <cell r="M15">
            <v>7</v>
          </cell>
          <cell r="N15">
            <v>83.38</v>
          </cell>
          <cell r="O15">
            <v>46.2</v>
          </cell>
          <cell r="P15">
            <v>4.9000000000000004</v>
          </cell>
          <cell r="Q15">
            <v>134.47999999999999</v>
          </cell>
        </row>
        <row r="16">
          <cell r="M16">
            <v>8</v>
          </cell>
          <cell r="N16">
            <v>36.5</v>
          </cell>
          <cell r="O16">
            <v>23.3</v>
          </cell>
          <cell r="P16">
            <v>4.3</v>
          </cell>
          <cell r="Q16">
            <v>64.099999999999994</v>
          </cell>
        </row>
      </sheetData>
      <sheetData sheetId="36"/>
      <sheetData sheetId="37"/>
      <sheetData sheetId="38"/>
      <sheetData sheetId="39"/>
      <sheetData sheetId="40"/>
      <sheetData sheetId="41"/>
      <sheetData sheetId="42"/>
      <sheetData sheetId="43"/>
      <sheetData sheetId="4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ser Interface"/>
      <sheetName val="Formula Inputs"/>
      <sheetName val="market debt data"/>
      <sheetName val="Financial reports (Nominal)"/>
      <sheetName val="Financial reports (Nom) EDFE"/>
      <sheetName val="Financial reports (Nom) CNE"/>
      <sheetName val="Financial reports (Nom) EDFL"/>
      <sheetName val="Financial reports (Nom) SPM"/>
      <sheetName val="Financial reports (Nom) CNW"/>
      <sheetName val="Financial reports (Nom) NEDL"/>
      <sheetName val="Financial reports (Nom) ENW"/>
      <sheetName val="Financial reports (Nom) EDFS"/>
      <sheetName val="Financial reports (Nom) SSEH"/>
      <sheetName val="Financial reports (Nom) SPdist"/>
      <sheetName val="Financial reports (Nom) SSES"/>
      <sheetName val="Financial reports (Nom) SWales"/>
      <sheetName val="Financial reports (Nom) SWest"/>
      <sheetName val="Financial reports (Nom) YEDL"/>
      <sheetName val="Financial reports (Real)"/>
      <sheetName val="Financial reports (Real) EDFE"/>
      <sheetName val="Financial reports (Real) CNE"/>
      <sheetName val="Financial reports (Real) EDFL"/>
      <sheetName val="Financial reports (Real) SPM"/>
      <sheetName val="Financial reports (Real) CNW"/>
      <sheetName val="Financial reports (Real) NEDL"/>
      <sheetName val="Financial reports (Real) ENW"/>
      <sheetName val="Financial reports (Real) EDFS"/>
      <sheetName val="Financial reports (Real) SSEH"/>
      <sheetName val="Financial reports (Real) SPdist"/>
      <sheetName val="Financial reports (Real) SSES"/>
      <sheetName val="Financial reports (Real) SWales"/>
      <sheetName val="Financial reports (Real) SWest"/>
      <sheetName val="Financial reports (Real) YEDL"/>
      <sheetName val="Results_SelectedDNO"/>
      <sheetName val="Results_SelectedDNO EDFE"/>
      <sheetName val="Results_SelectedDNO CNE"/>
      <sheetName val="Results_SelectedDNO EDFL"/>
      <sheetName val="Results_SelectedDNO SPM"/>
      <sheetName val="Results_SelectedDNO CNW"/>
      <sheetName val="Results_SelectedDNO NEDL"/>
      <sheetName val="Results_SelectedDNO ENW"/>
      <sheetName val="Results_SelectedDNO EDFS"/>
      <sheetName val="Results_SelectedDNO SSEH"/>
      <sheetName val="Results_SelectedDNO SPdist"/>
      <sheetName val="Results_SelectedDNO SSES"/>
      <sheetName val="Results_SelectedDNO SWales"/>
      <sheetName val="Results_SelectedDNO SWest"/>
      <sheetName val="Results_SelectedDNO YEDL"/>
      <sheetName val="NotesToFinReps"/>
      <sheetName val="NotesToFinReps EDFE"/>
      <sheetName val="NotesToFinReps CNE"/>
      <sheetName val="NotesToFinReps EDFL"/>
      <sheetName val="NotesToFinReps SPM"/>
      <sheetName val="NotesToFinReps CNW"/>
      <sheetName val="NotesToFinReps NEDL"/>
      <sheetName val="NotesToFinReps ENW"/>
      <sheetName val="NotesToFinReps EDFS"/>
      <sheetName val="NotesToFinReps SSEH"/>
      <sheetName val="NotesToFinReps SPdist"/>
      <sheetName val="NotesToFinReps SSES"/>
      <sheetName val="NotesToFinReps SWales"/>
      <sheetName val="NotesToFinReps SWest"/>
      <sheetName val="NotesToFinReps YEDL"/>
      <sheetName val="Selected Inputs"/>
      <sheetName val="Price Control Calcs"/>
      <sheetName val="Price Control Calcs EDFE"/>
      <sheetName val="Price Control Calcs CNE"/>
      <sheetName val="Price Control Calcs EDFL"/>
      <sheetName val="Price Control Calcs SPM"/>
      <sheetName val="Price Control Calcs CNW"/>
      <sheetName val="Price Control Calcs NEDL"/>
      <sheetName val="Price Control Calcs ENW"/>
      <sheetName val="Price Control Calcs EDFS"/>
      <sheetName val="Price Control Calcs SSEH"/>
      <sheetName val="Price Control Calcs SPD"/>
      <sheetName val="Price Control Calcs SSES"/>
      <sheetName val="Price Control Calcs SWales"/>
      <sheetName val="Price Control Calcs SWest"/>
      <sheetName val="Price Control Calcs YEDL"/>
      <sheetName val="Rav roll forward"/>
      <sheetName val="Rav roll forward EDFE"/>
      <sheetName val="Rav roll forward CNE"/>
      <sheetName val="Rav roll forward EDFL"/>
      <sheetName val="Rav roll forward SPM"/>
      <sheetName val="Rav roll forward CNW"/>
      <sheetName val="Rav roll forward NEDL"/>
      <sheetName val="Rav roll forward ENW"/>
      <sheetName val="Rav roll forward EDFS"/>
      <sheetName val="Rav roll forward SSEH"/>
      <sheetName val="Rav roll forward SPdist"/>
      <sheetName val="Rav roll forward SSES"/>
      <sheetName val="Rav roll forward SWales"/>
      <sheetName val="Rav roll forward SWest"/>
      <sheetName val="Rav roll forward YEDL"/>
      <sheetName val="Capex Incentive Scheme"/>
      <sheetName val="Capex Incentive Scheme EDFE"/>
      <sheetName val="Capex Incentive Scheme CNE"/>
      <sheetName val="Capex Incentive Scheme EDFL"/>
      <sheetName val="Capex Incentive Scheme SPM"/>
      <sheetName val="Capex Incentive Scheme CNW"/>
      <sheetName val="Capex Incentive Scheme NEDL"/>
      <sheetName val="Capex Incentive Scheme ENW"/>
      <sheetName val="Capex Incentive Scheme EDFS"/>
      <sheetName val="Capex Incentive Scheme SSEH"/>
      <sheetName val="Capex Incentive Scheme SPdist"/>
      <sheetName val="Capex Incentive Scheme SSES"/>
      <sheetName val="Capex Incentive Scheme SWales"/>
      <sheetName val="Capex Incentive Scheme SWest"/>
      <sheetName val="Capex Incentive Scheme YEDL"/>
      <sheetName val="CNW"/>
      <sheetName val="CNE"/>
      <sheetName val="ENW"/>
      <sheetName val="NEDL"/>
      <sheetName val="YEDL"/>
      <sheetName val="SWest"/>
      <sheetName val="SWales"/>
      <sheetName val="EDFL"/>
      <sheetName val="EDFS"/>
      <sheetName val="EDFE"/>
      <sheetName val="SPD"/>
      <sheetName val="SPM"/>
      <sheetName val="SSEH"/>
      <sheetName val="SSES"/>
      <sheetName val="ChangeHistory"/>
      <sheetName val="Chart var 3yr bridge"/>
      <sheetName val="Chart var 3yr bridge (2)"/>
      <sheetName val="Chart var 3yr bridge (3)"/>
      <sheetName val="Chart var 3yr bridge (4)"/>
      <sheetName val="Chart var 3yr bridge (5)"/>
      <sheetName val="Chart var 3yr bridge (6)"/>
      <sheetName val="var 3yr bridge"/>
      <sheetName val="Chart var 3yr by dno"/>
      <sheetName val="Chart var 3yr by dno (2)"/>
      <sheetName val="Chart var 3yr by dno (3)"/>
      <sheetName val="Chart var 5yr by dno"/>
      <sheetName val="var 3yr bridge by DNO"/>
      <sheetName val="Chart Po for DPCR5"/>
      <sheetName val="Split cost of capital"/>
      <sheetName val="Interest rate tagged to market "/>
      <sheetName val="Finissues"/>
      <sheetName val="check totals"/>
      <sheetName val="cost per customer DPCR4 model"/>
      <sheetName val="Results_AllDNOs"/>
      <sheetName val="3.9a Repex to RAV"/>
    </sheetNames>
    <sheetDataSet>
      <sheetData sheetId="0" refreshError="1">
        <row r="45">
          <cell r="Z45">
            <v>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refreshError="1"/>
      <sheetData sheetId="133" refreshError="1"/>
      <sheetData sheetId="134" refreshError="1"/>
      <sheetData sheetId="135"/>
      <sheetData sheetId="136" refreshError="1"/>
      <sheetData sheetId="137" refreshError="1"/>
      <sheetData sheetId="138" refreshError="1"/>
      <sheetData sheetId="139"/>
      <sheetData sheetId="140"/>
      <sheetData sheetId="141" refreshError="1"/>
      <sheetData sheetId="142"/>
      <sheetData sheetId="14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K157"/>
  <sheetViews>
    <sheetView showGridLines="0" zoomScaleNormal="100" workbookViewId="0">
      <selection activeCell="D9" sqref="D9"/>
    </sheetView>
  </sheetViews>
  <sheetFormatPr defaultRowHeight="14.25"/>
  <cols>
    <col min="1" max="1" width="9.140625" style="216"/>
    <col min="2" max="2" width="16.7109375" style="216" customWidth="1"/>
    <col min="3" max="3" width="16.28515625" style="216" customWidth="1"/>
    <col min="4" max="4" width="32" style="217" customWidth="1"/>
    <col min="5" max="7" width="9.140625" style="216"/>
    <col min="8" max="16384" width="9.140625" style="217"/>
  </cols>
  <sheetData>
    <row r="1" spans="2:37">
      <c r="D1" s="216"/>
    </row>
    <row r="2" spans="2:37">
      <c r="D2" s="216"/>
    </row>
    <row r="3" spans="2:37">
      <c r="D3" s="216"/>
    </row>
    <row r="4" spans="2:37" ht="15" thickBot="1">
      <c r="D4" s="216"/>
    </row>
    <row r="5" spans="2:37" ht="15" thickTop="1">
      <c r="B5" s="218"/>
      <c r="C5" s="219"/>
      <c r="D5" s="219"/>
      <c r="E5" s="219"/>
      <c r="F5" s="219"/>
      <c r="G5" s="220"/>
      <c r="J5" s="234"/>
      <c r="K5" s="216" t="s">
        <v>272</v>
      </c>
    </row>
    <row r="6" spans="2:37">
      <c r="B6" s="221"/>
      <c r="C6" s="222"/>
      <c r="D6" s="222"/>
      <c r="E6" s="222"/>
      <c r="F6" s="222"/>
      <c r="G6" s="223"/>
      <c r="J6" s="235"/>
      <c r="K6" s="216" t="s">
        <v>274</v>
      </c>
      <c r="AK6" s="224"/>
    </row>
    <row r="7" spans="2:37" ht="18">
      <c r="B7" s="221"/>
      <c r="C7" s="222"/>
      <c r="D7" s="275" t="s">
        <v>316</v>
      </c>
      <c r="E7" s="222"/>
      <c r="F7" s="222"/>
      <c r="G7" s="223"/>
      <c r="J7" s="236"/>
      <c r="K7" s="216" t="s">
        <v>276</v>
      </c>
    </row>
    <row r="8" spans="2:37">
      <c r="B8" s="221"/>
      <c r="C8" s="222"/>
      <c r="D8" s="216"/>
      <c r="E8" s="222"/>
      <c r="F8" s="222"/>
      <c r="G8" s="223"/>
      <c r="J8" s="237"/>
      <c r="K8" s="216" t="s">
        <v>278</v>
      </c>
    </row>
    <row r="9" spans="2:37">
      <c r="B9" s="221"/>
      <c r="C9" s="222"/>
      <c r="D9" s="520" t="s">
        <v>583</v>
      </c>
      <c r="E9" s="222"/>
      <c r="F9" s="222"/>
      <c r="G9" s="223"/>
      <c r="J9" s="238"/>
      <c r="K9" s="216" t="s">
        <v>280</v>
      </c>
    </row>
    <row r="10" spans="2:37" ht="19.5">
      <c r="B10" s="221"/>
      <c r="C10" s="222"/>
      <c r="D10" s="225"/>
      <c r="E10" s="222"/>
      <c r="F10" s="222"/>
      <c r="G10" s="223"/>
      <c r="J10" s="239"/>
      <c r="K10" s="216" t="s">
        <v>282</v>
      </c>
    </row>
    <row r="11" spans="2:37">
      <c r="B11" s="221"/>
      <c r="C11" s="222"/>
      <c r="D11" s="222"/>
      <c r="E11" s="222"/>
      <c r="F11" s="222"/>
      <c r="G11" s="223"/>
      <c r="J11" s="240"/>
      <c r="K11" s="216" t="s">
        <v>284</v>
      </c>
    </row>
    <row r="12" spans="2:37">
      <c r="B12" s="221"/>
      <c r="C12" s="226" t="s">
        <v>359</v>
      </c>
      <c r="D12" s="295" t="s">
        <v>359</v>
      </c>
      <c r="E12" s="222"/>
      <c r="F12" s="222"/>
      <c r="G12" s="223"/>
    </row>
    <row r="13" spans="2:37" ht="7.5" customHeight="1">
      <c r="B13" s="221"/>
      <c r="C13" s="226"/>
      <c r="D13" s="295"/>
      <c r="E13" s="222"/>
      <c r="F13" s="222"/>
      <c r="G13" s="223"/>
    </row>
    <row r="14" spans="2:37">
      <c r="B14" s="221"/>
      <c r="C14" s="226" t="s">
        <v>22</v>
      </c>
      <c r="D14" s="295" t="s">
        <v>22</v>
      </c>
      <c r="E14" s="222"/>
      <c r="F14" s="222"/>
      <c r="G14" s="223"/>
    </row>
    <row r="15" spans="2:37">
      <c r="B15" s="221"/>
      <c r="C15" s="226" t="s">
        <v>23</v>
      </c>
      <c r="D15" s="295" t="s">
        <v>23</v>
      </c>
      <c r="E15" s="222"/>
      <c r="F15" s="222"/>
      <c r="G15" s="223"/>
    </row>
    <row r="16" spans="2:37">
      <c r="B16" s="221"/>
      <c r="C16" s="226" t="s">
        <v>24</v>
      </c>
      <c r="D16" s="295" t="s">
        <v>24</v>
      </c>
      <c r="E16" s="222"/>
      <c r="F16" s="222"/>
      <c r="G16" s="223"/>
    </row>
    <row r="17" spans="2:37">
      <c r="B17" s="221"/>
      <c r="C17" s="226" t="s">
        <v>25</v>
      </c>
      <c r="D17" s="295" t="s">
        <v>25</v>
      </c>
      <c r="E17" s="222"/>
      <c r="F17" s="222"/>
      <c r="G17" s="223"/>
    </row>
    <row r="18" spans="2:37">
      <c r="B18" s="221"/>
      <c r="C18" s="226" t="s">
        <v>26</v>
      </c>
      <c r="D18" s="295" t="s">
        <v>26</v>
      </c>
      <c r="E18" s="222"/>
      <c r="F18" s="222"/>
      <c r="G18" s="223"/>
    </row>
    <row r="19" spans="2:37">
      <c r="B19" s="221"/>
      <c r="C19" s="226" t="s">
        <v>27</v>
      </c>
      <c r="D19" s="295" t="s">
        <v>27</v>
      </c>
      <c r="E19" s="222"/>
      <c r="F19" s="222"/>
      <c r="G19" s="223"/>
    </row>
    <row r="20" spans="2:37" ht="6" customHeight="1">
      <c r="B20" s="221"/>
      <c r="C20" s="226"/>
      <c r="D20" s="297"/>
      <c r="E20" s="222"/>
      <c r="F20" s="222"/>
      <c r="G20" s="223"/>
    </row>
    <row r="21" spans="2:37">
      <c r="B21" s="221"/>
      <c r="C21" s="226" t="s">
        <v>372</v>
      </c>
      <c r="D21" s="295" t="s">
        <v>519</v>
      </c>
      <c r="E21" s="222"/>
      <c r="F21" s="222"/>
      <c r="G21" s="223"/>
    </row>
    <row r="22" spans="2:37">
      <c r="B22" s="221"/>
      <c r="C22" s="226" t="s">
        <v>373</v>
      </c>
      <c r="D22" s="295" t="s">
        <v>520</v>
      </c>
      <c r="E22" s="222"/>
      <c r="F22" s="222"/>
      <c r="G22" s="223"/>
    </row>
    <row r="23" spans="2:37">
      <c r="B23" s="221"/>
      <c r="C23" s="226"/>
      <c r="D23" s="222"/>
      <c r="E23" s="222"/>
      <c r="F23" s="222"/>
      <c r="G23" s="223"/>
    </row>
    <row r="24" spans="2:37">
      <c r="B24" s="221"/>
      <c r="C24" s="226" t="s">
        <v>369</v>
      </c>
      <c r="D24" s="296" t="s">
        <v>352</v>
      </c>
      <c r="E24" s="222"/>
      <c r="F24" s="222"/>
      <c r="G24" s="223"/>
    </row>
    <row r="25" spans="2:37" ht="15" thickBot="1">
      <c r="B25" s="227"/>
      <c r="C25" s="228"/>
      <c r="D25" s="228"/>
      <c r="E25" s="228"/>
      <c r="F25" s="228"/>
      <c r="G25" s="229"/>
    </row>
    <row r="26" spans="2:37" s="216" customFormat="1" ht="15" thickTop="1">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row>
    <row r="27" spans="2:37" s="216" customFormat="1" ht="15">
      <c r="C27" s="230"/>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row>
    <row r="28" spans="2:37" s="216" customFormat="1" ht="15">
      <c r="C28" s="230"/>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row>
    <row r="29" spans="2:37" s="216" customFormat="1">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row>
    <row r="30" spans="2:37" s="216" customFormat="1">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row>
    <row r="31" spans="2:37" s="216" customFormat="1">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row>
    <row r="32" spans="2:37" s="216" customFormat="1">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row>
    <row r="33" spans="2:37" s="216" customFormat="1">
      <c r="B33" s="231">
        <v>0</v>
      </c>
      <c r="C33" s="232" t="s">
        <v>333</v>
      </c>
      <c r="D33" s="286" t="s">
        <v>356</v>
      </c>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row>
    <row r="34" spans="2:37" s="216" customFormat="1">
      <c r="B34" s="231">
        <v>1</v>
      </c>
      <c r="C34" s="233" t="s">
        <v>268</v>
      </c>
      <c r="D34" s="233" t="s">
        <v>338</v>
      </c>
      <c r="H34" s="217"/>
      <c r="I34" s="226"/>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row>
    <row r="35" spans="2:37" s="216" customFormat="1">
      <c r="B35" s="231">
        <v>2</v>
      </c>
      <c r="C35" s="233" t="s">
        <v>269</v>
      </c>
      <c r="D35" s="233" t="s">
        <v>270</v>
      </c>
      <c r="H35" s="217"/>
      <c r="I35" s="226"/>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row>
    <row r="36" spans="2:37" s="216" customFormat="1">
      <c r="B36" s="231">
        <v>3</v>
      </c>
      <c r="C36" s="233" t="s">
        <v>270</v>
      </c>
      <c r="D36" s="233" t="s">
        <v>357</v>
      </c>
      <c r="H36" s="217"/>
      <c r="I36" s="226"/>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row>
    <row r="37" spans="2:37" s="216" customFormat="1">
      <c r="B37" s="231">
        <v>4</v>
      </c>
      <c r="C37" s="233" t="s">
        <v>517</v>
      </c>
      <c r="D37" s="233" t="s">
        <v>339</v>
      </c>
      <c r="H37" s="217"/>
      <c r="I37" s="226"/>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row>
    <row r="38" spans="2:37" s="216" customFormat="1">
      <c r="B38" s="231">
        <v>5</v>
      </c>
      <c r="C38" s="233"/>
      <c r="D38" s="233" t="s">
        <v>358</v>
      </c>
      <c r="H38" s="217"/>
      <c r="I38" s="226"/>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row>
    <row r="39" spans="2:37" s="216" customFormat="1">
      <c r="B39" s="231">
        <v>6</v>
      </c>
      <c r="C39" s="233" t="s">
        <v>275</v>
      </c>
      <c r="D39" s="233" t="s">
        <v>360</v>
      </c>
      <c r="H39" s="217"/>
      <c r="I39" s="226"/>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row>
    <row r="40" spans="2:37" s="216" customFormat="1">
      <c r="B40" s="231">
        <v>7</v>
      </c>
      <c r="C40" s="233" t="s">
        <v>277</v>
      </c>
      <c r="D40" s="233" t="s">
        <v>361</v>
      </c>
      <c r="H40" s="217"/>
      <c r="I40" s="226"/>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row>
    <row r="41" spans="2:37" s="216" customFormat="1">
      <c r="B41" s="231">
        <v>8</v>
      </c>
      <c r="C41" s="233" t="s">
        <v>279</v>
      </c>
      <c r="D41" s="233" t="s">
        <v>362</v>
      </c>
      <c r="H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row>
    <row r="42" spans="2:37" s="216" customFormat="1">
      <c r="B42" s="231">
        <v>9</v>
      </c>
      <c r="C42" s="233" t="s">
        <v>281</v>
      </c>
      <c r="D42" s="233" t="s">
        <v>363</v>
      </c>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row>
    <row r="43" spans="2:37" s="216" customFormat="1">
      <c r="B43" s="231">
        <v>10</v>
      </c>
      <c r="C43" s="233" t="s">
        <v>283</v>
      </c>
      <c r="D43" s="233" t="s">
        <v>364</v>
      </c>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row>
    <row r="44" spans="2:37" s="216" customFormat="1">
      <c r="B44" s="231">
        <v>11</v>
      </c>
      <c r="C44" s="233" t="s">
        <v>285</v>
      </c>
      <c r="D44" s="233" t="s">
        <v>365</v>
      </c>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row>
    <row r="45" spans="2:37" s="216" customFormat="1">
      <c r="B45" s="231">
        <v>12</v>
      </c>
      <c r="C45" s="233" t="s">
        <v>286</v>
      </c>
      <c r="D45" s="233" t="s">
        <v>325</v>
      </c>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row>
    <row r="46" spans="2:37" s="216" customFormat="1">
      <c r="B46" s="231">
        <v>13</v>
      </c>
      <c r="C46" s="233" t="s">
        <v>287</v>
      </c>
      <c r="D46" s="233" t="s">
        <v>366</v>
      </c>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row>
    <row r="47" spans="2:37" s="216" customFormat="1">
      <c r="B47" s="231">
        <v>14</v>
      </c>
      <c r="C47" s="233" t="s">
        <v>288</v>
      </c>
      <c r="D47" s="233" t="s">
        <v>519</v>
      </c>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row>
    <row r="48" spans="2:37" s="216" customFormat="1">
      <c r="B48" s="231">
        <v>15</v>
      </c>
      <c r="C48" s="233" t="s">
        <v>317</v>
      </c>
      <c r="D48" s="233" t="s">
        <v>520</v>
      </c>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row>
    <row r="49" spans="2:37" s="216" customFormat="1">
      <c r="B49" s="231">
        <v>16</v>
      </c>
      <c r="C49" s="233" t="s">
        <v>318</v>
      </c>
      <c r="D49" s="233" t="s">
        <v>359</v>
      </c>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row>
    <row r="50" spans="2:37" s="216" customFormat="1">
      <c r="B50" s="231">
        <v>17</v>
      </c>
      <c r="C50" s="233" t="s">
        <v>319</v>
      </c>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row>
    <row r="51" spans="2:37" s="216" customFormat="1">
      <c r="B51" s="231">
        <v>18</v>
      </c>
      <c r="C51" s="233" t="s">
        <v>320</v>
      </c>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row>
    <row r="52" spans="2:37" s="216" customFormat="1">
      <c r="B52" s="231">
        <v>19</v>
      </c>
      <c r="C52" s="233" t="s">
        <v>321</v>
      </c>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row>
    <row r="53" spans="2:37" s="216" customFormat="1">
      <c r="B53" s="231">
        <v>20</v>
      </c>
      <c r="C53" s="233" t="s">
        <v>322</v>
      </c>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row>
    <row r="54" spans="2:37" s="216" customFormat="1">
      <c r="B54" s="231">
        <v>21</v>
      </c>
      <c r="C54" s="233" t="s">
        <v>323</v>
      </c>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row>
    <row r="55" spans="2:37" s="216" customFormat="1">
      <c r="B55" s="231">
        <v>22</v>
      </c>
      <c r="C55" s="233" t="s">
        <v>324</v>
      </c>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row>
    <row r="56" spans="2:37" s="216" customFormat="1">
      <c r="B56" s="231">
        <v>23</v>
      </c>
      <c r="C56" s="233" t="s">
        <v>374</v>
      </c>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row>
    <row r="57" spans="2:37" s="216" customFormat="1">
      <c r="B57" s="231">
        <v>24</v>
      </c>
      <c r="C57" s="233" t="s">
        <v>375</v>
      </c>
      <c r="H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row>
    <row r="58" spans="2:37" s="216" customFormat="1">
      <c r="B58" s="231">
        <v>25</v>
      </c>
      <c r="C58" s="233" t="s">
        <v>376</v>
      </c>
      <c r="H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row>
    <row r="59" spans="2:37" s="216" customFormat="1">
      <c r="B59" s="231">
        <v>26</v>
      </c>
      <c r="C59" s="233" t="s">
        <v>377</v>
      </c>
      <c r="H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row>
    <row r="60" spans="2:37" s="216" customFormat="1">
      <c r="B60" s="241"/>
      <c r="C60" s="233" t="s">
        <v>359</v>
      </c>
      <c r="D60" s="217"/>
      <c r="H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row>
    <row r="61" spans="2:37" s="216" customFormat="1">
      <c r="B61" s="241"/>
      <c r="C61" s="233" t="s">
        <v>22</v>
      </c>
      <c r="D61" s="217"/>
      <c r="H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row>
    <row r="62" spans="2:37" s="216" customFormat="1">
      <c r="B62" s="465" t="str">
        <f>CONCATENATE("Liabilities at ",+'P1.1 PDAM Licensee provided'!D9)</f>
        <v>Liabilities at 31 March 2013</v>
      </c>
      <c r="C62" s="233" t="s">
        <v>23</v>
      </c>
      <c r="D62" s="217"/>
      <c r="H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row>
    <row r="63" spans="2:37" s="216" customFormat="1">
      <c r="B63" s="241"/>
      <c r="C63" s="233" t="s">
        <v>24</v>
      </c>
      <c r="D63" s="217"/>
      <c r="H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row>
    <row r="64" spans="2:37" s="216" customFormat="1">
      <c r="B64" s="241"/>
      <c r="C64" s="233" t="s">
        <v>25</v>
      </c>
      <c r="D64" s="217"/>
      <c r="H64" s="217"/>
      <c r="I64" s="25"/>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row>
    <row r="65" spans="2:37" s="216" customFormat="1">
      <c r="B65" s="241"/>
      <c r="C65" s="233" t="s">
        <v>26</v>
      </c>
      <c r="D65" s="217"/>
      <c r="H65" s="217"/>
      <c r="I65" s="25"/>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row>
    <row r="66" spans="2:37" s="216" customFormat="1">
      <c r="B66" s="241"/>
      <c r="C66" s="233" t="s">
        <v>27</v>
      </c>
      <c r="D66" s="217"/>
      <c r="H66" s="217"/>
      <c r="I66" s="25"/>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row>
    <row r="67" spans="2:37" s="216" customFormat="1">
      <c r="B67" s="241"/>
      <c r="C67" s="242"/>
      <c r="H67" s="217"/>
      <c r="I67" s="25"/>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row>
    <row r="68" spans="2:37" s="216" customFormat="1">
      <c r="B68" s="241"/>
      <c r="C68" s="242"/>
      <c r="H68" s="217"/>
      <c r="I68" s="25"/>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row>
    <row r="69" spans="2:37" s="216" customFormat="1">
      <c r="B69" s="241"/>
      <c r="C69" s="242"/>
      <c r="D69" s="217"/>
      <c r="E69" s="217"/>
      <c r="F69" s="217"/>
      <c r="G69" s="217"/>
      <c r="H69" s="217"/>
      <c r="I69" s="25"/>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row>
    <row r="70" spans="2:37" s="216" customFormat="1">
      <c r="B70" s="241"/>
      <c r="C70" s="242"/>
      <c r="D70" s="217"/>
      <c r="E70" s="217"/>
      <c r="F70" s="217"/>
      <c r="G70" s="217"/>
      <c r="H70" s="217"/>
      <c r="I70" s="25"/>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row>
    <row r="71" spans="2:37" s="216" customFormat="1">
      <c r="B71" s="241"/>
      <c r="C71" s="242"/>
      <c r="D71" s="217"/>
      <c r="E71" s="217"/>
      <c r="F71" s="217"/>
      <c r="G71" s="217"/>
      <c r="H71" s="217"/>
      <c r="I71" s="25"/>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7"/>
    </row>
    <row r="72" spans="2:37" s="216" customFormat="1">
      <c r="B72" s="241"/>
      <c r="C72" s="242"/>
      <c r="D72" s="217"/>
      <c r="E72" s="217"/>
      <c r="F72" s="217"/>
      <c r="G72" s="217"/>
      <c r="H72" s="217"/>
      <c r="I72" s="52"/>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c r="AK72" s="217"/>
    </row>
    <row r="73" spans="2:37" s="216" customFormat="1">
      <c r="B73" s="241"/>
      <c r="C73" s="242"/>
      <c r="D73" s="217"/>
      <c r="E73" s="217"/>
      <c r="F73" s="217"/>
      <c r="G73" s="217"/>
      <c r="H73" s="217"/>
      <c r="I73" s="52"/>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row>
    <row r="74" spans="2:37" s="216" customFormat="1">
      <c r="B74" s="241"/>
      <c r="C74" s="242"/>
      <c r="D74" s="217"/>
      <c r="E74" s="217"/>
      <c r="F74" s="217"/>
      <c r="G74" s="217"/>
      <c r="H74" s="217"/>
      <c r="I74" s="52"/>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row>
    <row r="75" spans="2:37" s="216" customFormat="1">
      <c r="B75" s="241"/>
      <c r="C75" s="242"/>
      <c r="H75" s="217"/>
      <c r="I75" s="52"/>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c r="AK75" s="217"/>
    </row>
    <row r="76" spans="2:37" s="216" customFormat="1">
      <c r="B76" s="241"/>
      <c r="C76" s="242"/>
      <c r="H76" s="217"/>
      <c r="I76" s="52"/>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7"/>
    </row>
    <row r="77" spans="2:37" s="216" customFormat="1">
      <c r="C77" s="242"/>
      <c r="H77" s="217"/>
      <c r="I77" s="52"/>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row>
    <row r="78" spans="2:37" s="216" customFormat="1">
      <c r="H78" s="217"/>
      <c r="I78" s="52"/>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row>
    <row r="79" spans="2:37" s="216" customFormat="1">
      <c r="B79" s="243" t="s">
        <v>289</v>
      </c>
      <c r="C79" s="243" t="s">
        <v>335</v>
      </c>
      <c r="D79" s="243" t="s">
        <v>336</v>
      </c>
      <c r="H79" s="217"/>
      <c r="I79" s="52"/>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c r="AK79" s="217"/>
    </row>
    <row r="80" spans="2:37" s="216" customFormat="1">
      <c r="B80" s="244" t="s">
        <v>290</v>
      </c>
      <c r="C80" s="244" t="s">
        <v>337</v>
      </c>
      <c r="D80" s="244"/>
      <c r="H80" s="217"/>
      <c r="I80" s="52"/>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row>
    <row r="81" spans="2:37" s="216" customFormat="1">
      <c r="B81" s="245">
        <v>2010</v>
      </c>
      <c r="C81" s="277" t="s">
        <v>22</v>
      </c>
      <c r="D81" s="233" t="s">
        <v>354</v>
      </c>
      <c r="H81" s="217"/>
      <c r="I81" s="52"/>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row>
    <row r="82" spans="2:37" s="216" customFormat="1">
      <c r="B82" s="245">
        <v>2011</v>
      </c>
      <c r="C82" s="277" t="s">
        <v>23</v>
      </c>
      <c r="D82" s="233" t="s">
        <v>355</v>
      </c>
      <c r="H82" s="217"/>
      <c r="I82" s="52"/>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row>
    <row r="83" spans="2:37" s="216" customFormat="1">
      <c r="B83" s="245">
        <v>2012</v>
      </c>
      <c r="C83" s="277" t="s">
        <v>24</v>
      </c>
      <c r="D83" s="233" t="s">
        <v>340</v>
      </c>
      <c r="H83" s="217"/>
      <c r="I83" s="52"/>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c r="AK83" s="217"/>
    </row>
    <row r="84" spans="2:37" s="216" customFormat="1">
      <c r="B84" s="245">
        <v>2013</v>
      </c>
      <c r="C84" s="277" t="s">
        <v>25</v>
      </c>
      <c r="D84" s="233" t="s">
        <v>341</v>
      </c>
      <c r="H84" s="217"/>
      <c r="I84" s="52"/>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217"/>
    </row>
    <row r="85" spans="2:37" s="216" customFormat="1">
      <c r="B85" s="245">
        <v>2014</v>
      </c>
      <c r="C85" s="277" t="s">
        <v>26</v>
      </c>
      <c r="D85" s="233" t="s">
        <v>342</v>
      </c>
      <c r="H85" s="217"/>
      <c r="I85" s="52"/>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row>
    <row r="86" spans="2:37" s="216" customFormat="1">
      <c r="B86" s="245">
        <v>2015</v>
      </c>
      <c r="C86" s="277" t="s">
        <v>27</v>
      </c>
      <c r="D86" s="233" t="s">
        <v>343</v>
      </c>
      <c r="H86" s="217"/>
      <c r="I86" s="52"/>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row>
    <row r="87" spans="2:37" s="216" customFormat="1">
      <c r="B87" s="245">
        <v>2016</v>
      </c>
      <c r="C87" s="233" t="s">
        <v>268</v>
      </c>
      <c r="D87" s="233" t="s">
        <v>555</v>
      </c>
      <c r="H87" s="217"/>
      <c r="I87" s="52"/>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row>
    <row r="88" spans="2:37" s="216" customFormat="1">
      <c r="B88" s="245">
        <v>2017</v>
      </c>
      <c r="C88" s="233" t="s">
        <v>269</v>
      </c>
      <c r="D88" s="233" t="s">
        <v>344</v>
      </c>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row>
    <row r="89" spans="2:37" s="216" customFormat="1">
      <c r="B89" s="245">
        <v>2018</v>
      </c>
      <c r="C89" s="233" t="s">
        <v>270</v>
      </c>
      <c r="D89" s="233" t="s">
        <v>345</v>
      </c>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row>
    <row r="90" spans="2:37" s="216" customFormat="1">
      <c r="B90" s="245">
        <v>2019</v>
      </c>
      <c r="C90" s="233" t="s">
        <v>271</v>
      </c>
      <c r="D90" s="233" t="s">
        <v>346</v>
      </c>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row>
    <row r="91" spans="2:37" s="216" customFormat="1">
      <c r="B91" s="245">
        <v>2020</v>
      </c>
      <c r="C91" s="233" t="s">
        <v>273</v>
      </c>
      <c r="D91" s="233" t="s">
        <v>347</v>
      </c>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c r="AJ91" s="217"/>
      <c r="AK91" s="217"/>
    </row>
    <row r="92" spans="2:37" s="216" customFormat="1">
      <c r="B92" s="245">
        <v>2021</v>
      </c>
      <c r="C92" s="233" t="s">
        <v>275</v>
      </c>
      <c r="D92" s="233" t="s">
        <v>378</v>
      </c>
      <c r="H92" s="217"/>
      <c r="I92" s="217"/>
      <c r="J92" s="217"/>
      <c r="K92" s="217"/>
      <c r="L92" s="217"/>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17"/>
      <c r="AK92" s="217"/>
    </row>
    <row r="93" spans="2:37" s="216" customFormat="1">
      <c r="B93" s="245">
        <v>2022</v>
      </c>
      <c r="C93" s="233" t="s">
        <v>277</v>
      </c>
      <c r="D93" s="233" t="s">
        <v>470</v>
      </c>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217"/>
    </row>
    <row r="94" spans="2:37" s="216" customFormat="1">
      <c r="B94" s="245">
        <v>2023</v>
      </c>
      <c r="C94" s="233" t="s">
        <v>279</v>
      </c>
      <c r="D94" s="233" t="s">
        <v>379</v>
      </c>
      <c r="H94" s="217"/>
      <c r="I94" s="217"/>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row>
    <row r="95" spans="2:37" s="216" customFormat="1">
      <c r="B95" s="245">
        <v>2024</v>
      </c>
      <c r="C95" s="233" t="s">
        <v>281</v>
      </c>
      <c r="D95" s="233" t="s">
        <v>349</v>
      </c>
      <c r="H95" s="217"/>
      <c r="I95" s="217"/>
      <c r="J95" s="217"/>
      <c r="K95" s="217"/>
      <c r="L95" s="217"/>
      <c r="M95" s="217"/>
      <c r="N95" s="217"/>
      <c r="O95" s="217"/>
      <c r="P95" s="217"/>
      <c r="Q95" s="217"/>
      <c r="R95" s="217"/>
      <c r="S95" s="217"/>
      <c r="T95" s="217"/>
      <c r="U95" s="217"/>
      <c r="V95" s="217"/>
      <c r="W95" s="217"/>
      <c r="X95" s="217"/>
      <c r="Y95" s="217"/>
      <c r="Z95" s="217"/>
      <c r="AA95" s="217"/>
      <c r="AB95" s="217"/>
      <c r="AC95" s="217"/>
      <c r="AD95" s="217"/>
      <c r="AE95" s="217"/>
      <c r="AF95" s="217"/>
      <c r="AG95" s="217"/>
      <c r="AH95" s="217"/>
      <c r="AI95" s="217"/>
      <c r="AJ95" s="217"/>
      <c r="AK95" s="217"/>
    </row>
    <row r="96" spans="2:37" s="216" customFormat="1">
      <c r="B96" s="245">
        <v>2025</v>
      </c>
      <c r="C96" s="233" t="s">
        <v>283</v>
      </c>
      <c r="D96" s="233" t="s">
        <v>350</v>
      </c>
      <c r="H96" s="217"/>
      <c r="I96" s="217"/>
      <c r="J96" s="217"/>
      <c r="K96" s="217"/>
      <c r="L96" s="217"/>
      <c r="M96" s="217"/>
      <c r="N96" s="217"/>
      <c r="O96" s="217"/>
      <c r="P96" s="217"/>
      <c r="Q96" s="217"/>
      <c r="R96" s="217"/>
      <c r="S96" s="217"/>
      <c r="T96" s="217"/>
      <c r="U96" s="217"/>
      <c r="V96" s="217"/>
      <c r="W96" s="217"/>
      <c r="X96" s="217"/>
      <c r="Y96" s="217"/>
      <c r="Z96" s="217"/>
      <c r="AA96" s="217"/>
      <c r="AB96" s="217"/>
      <c r="AC96" s="217"/>
      <c r="AD96" s="217"/>
      <c r="AE96" s="217"/>
      <c r="AF96" s="217"/>
      <c r="AG96" s="217"/>
      <c r="AH96" s="217"/>
      <c r="AI96" s="217"/>
      <c r="AJ96" s="217"/>
      <c r="AK96" s="217"/>
    </row>
    <row r="97" spans="2:37" s="216" customFormat="1">
      <c r="B97" s="245" t="s">
        <v>351</v>
      </c>
      <c r="C97" s="233" t="s">
        <v>285</v>
      </c>
      <c r="D97" s="233" t="s">
        <v>519</v>
      </c>
      <c r="H97" s="217"/>
      <c r="I97" s="217"/>
      <c r="J97" s="217"/>
      <c r="K97" s="217"/>
      <c r="L97" s="217"/>
      <c r="M97" s="217"/>
      <c r="N97" s="217"/>
      <c r="O97" s="217"/>
      <c r="P97" s="217"/>
      <c r="Q97" s="217"/>
      <c r="R97" s="217"/>
      <c r="S97" s="217"/>
      <c r="T97" s="217"/>
      <c r="U97" s="217"/>
      <c r="V97" s="217"/>
      <c r="W97" s="217"/>
      <c r="X97" s="217"/>
      <c r="Y97" s="217"/>
      <c r="Z97" s="217"/>
      <c r="AA97" s="217"/>
      <c r="AB97" s="217"/>
      <c r="AC97" s="217"/>
      <c r="AD97" s="217"/>
      <c r="AE97" s="217"/>
      <c r="AF97" s="217"/>
      <c r="AG97" s="217"/>
      <c r="AH97" s="217"/>
      <c r="AI97" s="217"/>
      <c r="AJ97" s="217"/>
      <c r="AK97" s="217"/>
    </row>
    <row r="98" spans="2:37" s="216" customFormat="1">
      <c r="B98" s="245" t="s">
        <v>352</v>
      </c>
      <c r="C98" s="233" t="s">
        <v>286</v>
      </c>
      <c r="D98" s="233" t="s">
        <v>520</v>
      </c>
      <c r="H98" s="217"/>
      <c r="I98" s="217"/>
      <c r="J98" s="217"/>
      <c r="K98" s="217"/>
      <c r="L98" s="217"/>
      <c r="M98" s="217"/>
      <c r="N98" s="217"/>
      <c r="O98" s="217"/>
      <c r="P98" s="217"/>
      <c r="Q98" s="217"/>
      <c r="R98" s="217"/>
      <c r="S98" s="217"/>
      <c r="T98" s="217"/>
      <c r="U98" s="217"/>
      <c r="V98" s="217"/>
      <c r="W98" s="217"/>
      <c r="X98" s="217"/>
      <c r="Y98" s="217"/>
      <c r="Z98" s="217"/>
      <c r="AA98" s="217"/>
      <c r="AB98" s="217"/>
      <c r="AC98" s="217"/>
      <c r="AD98" s="217"/>
      <c r="AE98" s="217"/>
      <c r="AF98" s="217"/>
      <c r="AG98" s="217"/>
      <c r="AH98" s="217"/>
      <c r="AI98" s="217"/>
      <c r="AJ98" s="217"/>
      <c r="AK98" s="217"/>
    </row>
    <row r="99" spans="2:37" s="216" customFormat="1">
      <c r="B99" s="245" t="s">
        <v>353</v>
      </c>
      <c r="C99" s="233" t="s">
        <v>287</v>
      </c>
      <c r="H99" s="217"/>
      <c r="I99" s="217"/>
      <c r="J99" s="217"/>
      <c r="K99" s="217"/>
      <c r="L99" s="217"/>
      <c r="M99" s="217"/>
      <c r="N99" s="217"/>
      <c r="O99" s="217"/>
      <c r="P99" s="217"/>
      <c r="Q99" s="217"/>
      <c r="R99" s="217"/>
      <c r="S99" s="217"/>
      <c r="T99" s="217"/>
      <c r="U99" s="217"/>
      <c r="V99" s="217"/>
      <c r="W99" s="217"/>
      <c r="X99" s="217"/>
      <c r="Y99" s="217"/>
      <c r="Z99" s="217"/>
      <c r="AA99" s="217"/>
      <c r="AB99" s="217"/>
      <c r="AC99" s="217"/>
      <c r="AD99" s="217"/>
      <c r="AE99" s="217"/>
      <c r="AF99" s="217"/>
      <c r="AG99" s="217"/>
      <c r="AH99" s="217"/>
      <c r="AI99" s="217"/>
      <c r="AJ99" s="217"/>
      <c r="AK99" s="217"/>
    </row>
    <row r="100" spans="2:37" s="216" customFormat="1">
      <c r="B100" s="245" t="s">
        <v>351</v>
      </c>
      <c r="C100" s="233" t="s">
        <v>288</v>
      </c>
      <c r="H100" s="217"/>
      <c r="I100" s="217"/>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row>
    <row r="101" spans="2:37" s="216" customFormat="1">
      <c r="C101" s="233" t="s">
        <v>317</v>
      </c>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7"/>
      <c r="AK101" s="217"/>
    </row>
    <row r="102" spans="2:37">
      <c r="C102" s="233" t="s">
        <v>318</v>
      </c>
      <c r="D102" s="216"/>
    </row>
    <row r="103" spans="2:37">
      <c r="C103" s="233" t="s">
        <v>319</v>
      </c>
      <c r="D103" s="216"/>
    </row>
    <row r="104" spans="2:37">
      <c r="C104" s="233" t="s">
        <v>320</v>
      </c>
      <c r="D104" s="216"/>
    </row>
    <row r="105" spans="2:37">
      <c r="C105" s="233" t="s">
        <v>321</v>
      </c>
    </row>
    <row r="106" spans="2:37">
      <c r="C106" s="233" t="s">
        <v>322</v>
      </c>
    </row>
    <row r="107" spans="2:37">
      <c r="C107" s="233" t="s">
        <v>323</v>
      </c>
    </row>
    <row r="108" spans="2:37">
      <c r="C108" s="233" t="s">
        <v>324</v>
      </c>
    </row>
    <row r="109" spans="2:37">
      <c r="B109" s="216" t="str">
        <f>CONCATENATE("Reduction in regulatory fraction at ",+D9)</f>
        <v>Reduction in regulatory fraction at (version 1.01)</v>
      </c>
      <c r="C109" s="233" t="s">
        <v>325</v>
      </c>
    </row>
    <row r="110" spans="2:37">
      <c r="C110" s="233" t="s">
        <v>334</v>
      </c>
    </row>
    <row r="137" spans="2:2">
      <c r="B137" s="216" t="str">
        <f>CONCATENATE("Year 3 of this valuation period ended 31 March ",+$E$101)</f>
        <v xml:space="preserve">Year 3 of this valuation period ended 31 March </v>
      </c>
    </row>
    <row r="156" spans="2:2">
      <c r="B156" s="464" t="str">
        <f>CONCATENATE("Established Deficit at ",+D9)</f>
        <v>Established Deficit at (version 1.01)</v>
      </c>
    </row>
    <row r="157" spans="2:2">
      <c r="B157" s="464" t="str">
        <f>CONCATENATE("Incremental Deficit at ",+D9)</f>
        <v>Incremental Deficit at (version 1.01)</v>
      </c>
    </row>
  </sheetData>
  <phoneticPr fontId="35" type="noConversion"/>
  <dataValidations count="5">
    <dataValidation type="list" allowBlank="1" showInputMessage="1" showErrorMessage="1" sqref="D13">
      <formula1>$D$34:$D$46</formula1>
    </dataValidation>
    <dataValidation type="list" allowBlank="1" showInputMessage="1" showErrorMessage="1" sqref="D24">
      <formula1>Year</formula1>
    </dataValidation>
    <dataValidation type="list" allowBlank="1" showInputMessage="1" showErrorMessage="1" sqref="D12">
      <formula1>$D$34:$D$49</formula1>
    </dataValidation>
    <dataValidation type="list" allowBlank="1" showInputMessage="1" showErrorMessage="1" sqref="D14:D19">
      <formula1>$C$34:$C$66</formula1>
    </dataValidation>
    <dataValidation type="list" allowBlank="1" showInputMessage="1" showErrorMessage="1" sqref="D21:D22">
      <formula1>$D$81:$D$98</formula1>
    </dataValidation>
  </dataValidations>
  <pageMargins left="0.70866141732283472" right="0.70866141732283472" top="0.74803149606299213" bottom="0.74803149606299213" header="0.31496062992125984" footer="0.31496062992125984"/>
  <pageSetup paperSize="8" scale="71" orientation="portrait" r:id="rId1"/>
  <drawing r:id="rId2"/>
</worksheet>
</file>

<file path=xl/worksheets/sheet10.xml><?xml version="1.0" encoding="utf-8"?>
<worksheet xmlns="http://schemas.openxmlformats.org/spreadsheetml/2006/main" xmlns:r="http://schemas.openxmlformats.org/officeDocument/2006/relationships">
  <sheetPr codeName="Sheet10">
    <tabColor theme="7" tint="0.59999389629810485"/>
    <pageSetUpPr fitToPage="1"/>
  </sheetPr>
  <dimension ref="A1:O106"/>
  <sheetViews>
    <sheetView showGridLines="0" zoomScaleNormal="100" workbookViewId="0"/>
  </sheetViews>
  <sheetFormatPr defaultRowHeight="15"/>
  <cols>
    <col min="1" max="1" width="5.85546875" style="4" customWidth="1"/>
    <col min="2" max="2" width="70" style="4" customWidth="1"/>
    <col min="3" max="5" width="11.28515625" style="4" customWidth="1"/>
    <col min="6" max="6" width="60.5703125" style="4" customWidth="1"/>
    <col min="7" max="8" width="11.28515625" style="4" customWidth="1"/>
    <col min="9" max="9" width="12" style="4" customWidth="1"/>
    <col min="10" max="10" width="11.28515625" style="4" customWidth="1"/>
    <col min="11" max="14" width="9.140625" style="4"/>
    <col min="15" max="15" width="12.85546875" style="4" customWidth="1"/>
    <col min="16" max="16384" width="9.140625" style="4"/>
  </cols>
  <sheetData>
    <row r="1" spans="1:6" ht="26.25">
      <c r="A1" s="125" t="s">
        <v>500</v>
      </c>
      <c r="B1" s="71"/>
      <c r="C1" s="71"/>
      <c r="D1" s="72"/>
      <c r="E1" s="72"/>
      <c r="F1" s="72"/>
    </row>
    <row r="2" spans="1:6" ht="30.75" customHeight="1">
      <c r="A2" s="71" t="str">
        <f>+'Pension Pack cover'!D12</f>
        <v xml:space="preserve">NWO Group Name </v>
      </c>
      <c r="B2" s="73"/>
      <c r="C2" s="71"/>
      <c r="D2" s="72"/>
      <c r="E2" s="72"/>
      <c r="F2" s="72"/>
    </row>
    <row r="3" spans="1:6" ht="26.25">
      <c r="A3" s="71" t="str">
        <f>+'Pension Pack cover'!D24</f>
        <v>2010-13</v>
      </c>
      <c r="B3" s="73"/>
      <c r="C3" s="71"/>
      <c r="D3" s="72"/>
      <c r="E3" s="72"/>
      <c r="F3" s="72"/>
    </row>
    <row r="4" spans="1:6" ht="15.75">
      <c r="A4" s="74" t="s">
        <v>507</v>
      </c>
      <c r="B4" s="74"/>
      <c r="C4" s="75"/>
      <c r="D4" s="76"/>
      <c r="E4" s="77"/>
      <c r="F4" s="77"/>
    </row>
    <row r="5" spans="1:6" ht="15.75">
      <c r="A5" s="78"/>
      <c r="B5" s="78"/>
      <c r="C5" s="79"/>
      <c r="D5" s="76"/>
      <c r="E5" s="77"/>
      <c r="F5" s="77"/>
    </row>
    <row r="6" spans="1:6" ht="15" customHeight="1">
      <c r="A6" s="78"/>
      <c r="B6" s="80" t="s">
        <v>21</v>
      </c>
      <c r="C6" s="79"/>
      <c r="D6" s="503" t="str">
        <f>'P2.1 PDAM Licensee provided'!D6:J6</f>
        <v>DB Scheme 2</v>
      </c>
      <c r="E6" s="504"/>
      <c r="F6" s="504"/>
    </row>
    <row r="7" spans="1:6" ht="15.75">
      <c r="A7" s="78"/>
      <c r="B7" s="78"/>
      <c r="C7" s="79"/>
      <c r="D7" s="76"/>
      <c r="E7" s="77"/>
      <c r="F7" s="77"/>
    </row>
    <row r="8" spans="1:6" ht="15.75">
      <c r="A8" s="81" t="str">
        <f>CONCATENATE("Section A - Assets and Liabilities at ",'P2.1 PDAM Licensee provided'!D8," valuation")</f>
        <v>Section A - Assets and Liabilities at  valuation</v>
      </c>
      <c r="B8" s="78"/>
      <c r="C8" s="79"/>
      <c r="D8" s="76"/>
      <c r="E8" s="77"/>
      <c r="F8" s="77"/>
    </row>
    <row r="9" spans="1:6">
      <c r="A9" s="78"/>
      <c r="B9" s="78"/>
      <c r="C9" s="79"/>
      <c r="D9" s="78"/>
      <c r="E9" s="77"/>
      <c r="F9" s="77"/>
    </row>
    <row r="10" spans="1:6" ht="15.75">
      <c r="A10" s="82"/>
      <c r="B10" s="433" t="s">
        <v>385</v>
      </c>
      <c r="C10" s="83" t="s">
        <v>0</v>
      </c>
      <c r="D10" s="10">
        <v>0</v>
      </c>
      <c r="E10" s="77"/>
      <c r="F10" s="77"/>
    </row>
    <row r="11" spans="1:6" ht="15.75">
      <c r="A11" s="82"/>
      <c r="B11" s="433" t="s">
        <v>386</v>
      </c>
      <c r="C11" s="83" t="s">
        <v>0</v>
      </c>
      <c r="D11" s="10">
        <v>0</v>
      </c>
      <c r="E11" s="77"/>
      <c r="F11" s="77"/>
    </row>
    <row r="12" spans="1:6" ht="15.75">
      <c r="A12" s="82"/>
      <c r="B12" s="84" t="s">
        <v>117</v>
      </c>
      <c r="C12" s="83" t="s">
        <v>0</v>
      </c>
      <c r="D12" s="9">
        <f>SUM(D10:D11)</f>
        <v>0</v>
      </c>
      <c r="E12" s="77"/>
      <c r="F12" s="77"/>
    </row>
    <row r="13" spans="1:6" ht="15.75">
      <c r="A13" s="78"/>
      <c r="B13" s="78"/>
      <c r="C13" s="79"/>
      <c r="D13" s="76"/>
      <c r="E13" s="77"/>
      <c r="F13" s="77"/>
    </row>
    <row r="14" spans="1:6" ht="15.75">
      <c r="A14" s="81" t="str">
        <f>CONCATENATE("Section B - Assets and Liabilities at ",'P2.1 PDAM Licensee provided'!D9," valuation")</f>
        <v>Section B - Assets and Liabilities at  valuation</v>
      </c>
      <c r="B14" s="78"/>
      <c r="C14" s="79"/>
      <c r="D14" s="76"/>
      <c r="E14" s="77"/>
      <c r="F14" s="77"/>
    </row>
    <row r="15" spans="1:6" ht="15.75">
      <c r="A15" s="78"/>
      <c r="B15" s="78"/>
      <c r="C15" s="79"/>
      <c r="D15" s="76"/>
      <c r="E15" s="77"/>
      <c r="F15" s="77"/>
    </row>
    <row r="16" spans="1:6">
      <c r="A16" s="78"/>
      <c r="B16" s="433" t="s">
        <v>385</v>
      </c>
      <c r="C16" s="83" t="s">
        <v>0</v>
      </c>
      <c r="D16" s="10">
        <v>0</v>
      </c>
      <c r="E16" s="77"/>
      <c r="F16" s="77"/>
    </row>
    <row r="17" spans="1:6">
      <c r="A17" s="78"/>
      <c r="B17" s="433" t="s">
        <v>387</v>
      </c>
      <c r="C17" s="83" t="s">
        <v>0</v>
      </c>
      <c r="D17" s="10">
        <v>0</v>
      </c>
      <c r="E17" s="77"/>
      <c r="F17" s="77"/>
    </row>
    <row r="18" spans="1:6">
      <c r="A18" s="78"/>
      <c r="B18" s="433" t="s">
        <v>388</v>
      </c>
      <c r="C18" s="83" t="s">
        <v>0</v>
      </c>
      <c r="D18" s="10">
        <v>0</v>
      </c>
      <c r="E18" s="77"/>
      <c r="F18" s="77"/>
    </row>
    <row r="19" spans="1:6">
      <c r="A19" s="78"/>
      <c r="B19" s="433" t="s">
        <v>389</v>
      </c>
      <c r="C19" s="83" t="s">
        <v>0</v>
      </c>
      <c r="D19" s="10">
        <v>0</v>
      </c>
      <c r="E19" s="77"/>
      <c r="F19" s="77"/>
    </row>
    <row r="20" spans="1:6">
      <c r="A20" s="78"/>
      <c r="B20" s="80" t="s">
        <v>41</v>
      </c>
      <c r="C20" s="83" t="s">
        <v>0</v>
      </c>
      <c r="D20" s="9">
        <f>SUM(D17:D19)</f>
        <v>0</v>
      </c>
      <c r="E20" s="77"/>
      <c r="F20" s="77"/>
    </row>
    <row r="21" spans="1:6">
      <c r="A21" s="78"/>
      <c r="B21" s="84" t="str">
        <f>CONCATENATE("Scheme surplus (+ve)/ deficit (-ve) at ",'P2.1 PDAM Licensee provided'!D9)</f>
        <v xml:space="preserve">Scheme surplus (+ve)/ deficit (-ve) at </v>
      </c>
      <c r="C21" s="83" t="s">
        <v>0</v>
      </c>
      <c r="D21" s="9">
        <f>D16+D20</f>
        <v>0</v>
      </c>
      <c r="E21" s="77"/>
      <c r="F21" s="77"/>
    </row>
    <row r="22" spans="1:6">
      <c r="A22" s="78"/>
      <c r="B22" s="84"/>
      <c r="C22" s="83"/>
      <c r="D22" s="83"/>
      <c r="E22" s="83"/>
      <c r="F22" s="77"/>
    </row>
    <row r="23" spans="1:6">
      <c r="A23" s="491" t="s">
        <v>545</v>
      </c>
      <c r="B23" s="491"/>
      <c r="C23" s="491"/>
      <c r="D23" s="491"/>
      <c r="E23" s="77"/>
      <c r="F23" s="77"/>
    </row>
    <row r="24" spans="1:6" ht="15.75">
      <c r="A24" s="78"/>
      <c r="B24" s="78"/>
      <c r="C24" s="149"/>
      <c r="D24" s="76"/>
      <c r="E24" s="77"/>
      <c r="F24" s="77"/>
    </row>
    <row r="25" spans="1:6">
      <c r="A25" s="78"/>
      <c r="B25" s="150" t="str">
        <f>CONCATENATE("Scheme surplus (+ve)/ deficit (-ve) at ",'P2.1 PDAM Licensee provided'!D8)</f>
        <v xml:space="preserve">Scheme surplus (+ve)/ deficit (-ve) at </v>
      </c>
      <c r="C25" s="151" t="s">
        <v>0</v>
      </c>
      <c r="D25" s="9">
        <f>D12</f>
        <v>0</v>
      </c>
      <c r="E25" s="77"/>
      <c r="F25" s="77"/>
    </row>
    <row r="26" spans="1:6">
      <c r="A26" s="78"/>
      <c r="B26" s="152" t="s">
        <v>108</v>
      </c>
      <c r="C26" s="151" t="s">
        <v>0</v>
      </c>
      <c r="D26" s="10">
        <v>0</v>
      </c>
      <c r="E26" s="77"/>
      <c r="F26" s="77"/>
    </row>
    <row r="27" spans="1:6">
      <c r="A27" s="78"/>
      <c r="B27" s="152" t="s">
        <v>5</v>
      </c>
      <c r="C27" s="151" t="s">
        <v>0</v>
      </c>
      <c r="D27" s="10">
        <v>0</v>
      </c>
      <c r="E27" s="77"/>
      <c r="F27" s="77"/>
    </row>
    <row r="28" spans="1:6">
      <c r="A28" s="78"/>
      <c r="B28" s="152" t="s">
        <v>6</v>
      </c>
      <c r="C28" s="151" t="s">
        <v>0</v>
      </c>
      <c r="D28" s="10">
        <v>0</v>
      </c>
      <c r="E28" s="77"/>
      <c r="F28" s="77"/>
    </row>
    <row r="29" spans="1:6">
      <c r="A29" s="78"/>
      <c r="B29" s="152" t="s">
        <v>7</v>
      </c>
      <c r="C29" s="151" t="s">
        <v>0</v>
      </c>
      <c r="D29" s="10">
        <v>0</v>
      </c>
      <c r="E29" s="77"/>
      <c r="F29" s="77"/>
    </row>
    <row r="30" spans="1:6">
      <c r="A30" s="78"/>
      <c r="B30" s="152" t="s">
        <v>109</v>
      </c>
      <c r="C30" s="151" t="s">
        <v>0</v>
      </c>
      <c r="D30" s="10">
        <v>0</v>
      </c>
      <c r="E30" s="77"/>
      <c r="F30" s="77"/>
    </row>
    <row r="31" spans="1:6">
      <c r="A31" s="78"/>
      <c r="B31" s="152" t="s">
        <v>110</v>
      </c>
      <c r="C31" s="151" t="s">
        <v>0</v>
      </c>
      <c r="D31" s="10">
        <v>0</v>
      </c>
      <c r="E31" s="77"/>
      <c r="F31" s="77"/>
    </row>
    <row r="32" spans="1:6">
      <c r="A32" s="78"/>
      <c r="B32" s="152" t="s">
        <v>111</v>
      </c>
      <c r="C32" s="151" t="s">
        <v>0</v>
      </c>
      <c r="D32" s="10">
        <v>0</v>
      </c>
      <c r="E32" s="77"/>
      <c r="F32" s="77"/>
    </row>
    <row r="33" spans="1:6">
      <c r="A33" s="78"/>
      <c r="B33" s="152" t="s">
        <v>112</v>
      </c>
      <c r="C33" s="151" t="s">
        <v>0</v>
      </c>
      <c r="D33" s="10">
        <v>0</v>
      </c>
      <c r="E33" s="77"/>
      <c r="F33" s="77"/>
    </row>
    <row r="34" spans="1:6">
      <c r="A34" s="78"/>
      <c r="B34" s="152" t="s">
        <v>113</v>
      </c>
      <c r="C34" s="151" t="s">
        <v>0</v>
      </c>
      <c r="D34" s="10">
        <v>0</v>
      </c>
      <c r="E34" s="77"/>
      <c r="F34" s="77"/>
    </row>
    <row r="35" spans="1:6">
      <c r="A35" s="78"/>
      <c r="B35" s="86" t="s">
        <v>1</v>
      </c>
      <c r="C35" s="151" t="s">
        <v>0</v>
      </c>
      <c r="D35" s="10">
        <v>0</v>
      </c>
      <c r="E35" s="77"/>
      <c r="F35" s="77"/>
    </row>
    <row r="36" spans="1:6">
      <c r="A36" s="78"/>
      <c r="B36" s="86" t="s">
        <v>1</v>
      </c>
      <c r="C36" s="151" t="s">
        <v>0</v>
      </c>
      <c r="D36" s="10">
        <v>0</v>
      </c>
      <c r="E36" s="77"/>
      <c r="F36" s="77"/>
    </row>
    <row r="37" spans="1:6">
      <c r="A37" s="78"/>
      <c r="B37" s="86" t="s">
        <v>1</v>
      </c>
      <c r="C37" s="151" t="s">
        <v>0</v>
      </c>
      <c r="D37" s="10">
        <v>0</v>
      </c>
      <c r="E37" s="77"/>
      <c r="F37" s="77"/>
    </row>
    <row r="38" spans="1:6">
      <c r="A38" s="78"/>
      <c r="B38" s="84" t="str">
        <f>CONCATENATE("Scheme surplus (+ve)/ deficit (-ve) at ",'P1.1 PDAM Licensee provided'!D9)</f>
        <v>Scheme surplus (+ve)/ deficit (-ve) at 31 March 2013</v>
      </c>
      <c r="C38" s="151" t="s">
        <v>0</v>
      </c>
      <c r="D38" s="9">
        <f>SUM(D25:D37)</f>
        <v>0</v>
      </c>
      <c r="E38" s="77"/>
      <c r="F38" s="77"/>
    </row>
    <row r="39" spans="1:6">
      <c r="A39" s="78"/>
      <c r="B39" s="153" t="s">
        <v>3</v>
      </c>
      <c r="D39" s="154" t="str">
        <f>IF(D38-D12&lt;0.1,"OK","ERROR")</f>
        <v>OK</v>
      </c>
      <c r="E39" s="77"/>
      <c r="F39" s="77"/>
    </row>
    <row r="40" spans="1:6">
      <c r="A40" s="78"/>
      <c r="B40" s="84"/>
      <c r="C40" s="83"/>
      <c r="D40" s="83"/>
      <c r="E40" s="83"/>
      <c r="F40" s="77"/>
    </row>
    <row r="41" spans="1:6" ht="15.75" customHeight="1">
      <c r="A41" s="491" t="s">
        <v>550</v>
      </c>
      <c r="B41" s="491"/>
      <c r="C41" s="492"/>
      <c r="D41" s="492"/>
      <c r="E41" s="77"/>
      <c r="F41" s="77"/>
    </row>
    <row r="42" spans="1:6">
      <c r="A42" s="78"/>
      <c r="B42" s="78"/>
      <c r="C42" s="83"/>
      <c r="D42" s="89" t="s">
        <v>35</v>
      </c>
      <c r="E42" s="77"/>
      <c r="F42" s="77"/>
    </row>
    <row r="43" spans="1:6" ht="18.75" customHeight="1">
      <c r="A43" s="78"/>
      <c r="B43" s="90" t="s">
        <v>553</v>
      </c>
      <c r="C43" s="83" t="s">
        <v>0</v>
      </c>
      <c r="D43" s="9">
        <f>-D11</f>
        <v>0</v>
      </c>
      <c r="E43" s="77"/>
      <c r="F43" s="77"/>
    </row>
    <row r="44" spans="1:6" ht="25.5">
      <c r="A44" s="91" t="s">
        <v>15</v>
      </c>
      <c r="B44" s="92" t="s">
        <v>53</v>
      </c>
      <c r="C44" s="83" t="s">
        <v>0</v>
      </c>
      <c r="D44" s="10">
        <v>0</v>
      </c>
      <c r="E44" s="77"/>
      <c r="F44" s="77"/>
    </row>
    <row r="45" spans="1:6">
      <c r="A45" s="91" t="s">
        <v>15</v>
      </c>
      <c r="B45" s="92" t="s">
        <v>54</v>
      </c>
      <c r="C45" s="83" t="s">
        <v>0</v>
      </c>
      <c r="D45" s="10">
        <v>0</v>
      </c>
      <c r="E45" s="77"/>
      <c r="F45" s="77"/>
    </row>
    <row r="46" spans="1:6">
      <c r="A46" s="91" t="s">
        <v>15</v>
      </c>
      <c r="B46" s="47" t="s">
        <v>64</v>
      </c>
      <c r="C46" s="83" t="s">
        <v>0</v>
      </c>
      <c r="D46" s="10">
        <v>0</v>
      </c>
      <c r="E46" s="77"/>
      <c r="F46" s="77"/>
    </row>
    <row r="47" spans="1:6">
      <c r="A47" s="91" t="s">
        <v>16</v>
      </c>
      <c r="B47" s="92" t="s">
        <v>61</v>
      </c>
      <c r="C47" s="83" t="s">
        <v>0</v>
      </c>
      <c r="D47" s="10">
        <v>0</v>
      </c>
      <c r="E47" s="77"/>
      <c r="F47" s="77"/>
    </row>
    <row r="48" spans="1:6">
      <c r="A48" s="91" t="s">
        <v>16</v>
      </c>
      <c r="B48" s="92" t="s">
        <v>62</v>
      </c>
      <c r="C48" s="83" t="s">
        <v>0</v>
      </c>
      <c r="D48" s="10">
        <v>0</v>
      </c>
      <c r="E48" s="77"/>
      <c r="F48" s="77"/>
    </row>
    <row r="49" spans="1:6">
      <c r="A49" s="91" t="s">
        <v>15</v>
      </c>
      <c r="B49" s="47" t="s">
        <v>55</v>
      </c>
      <c r="C49" s="83" t="s">
        <v>0</v>
      </c>
      <c r="D49" s="10">
        <v>0</v>
      </c>
      <c r="E49" s="77"/>
      <c r="F49" s="77"/>
    </row>
    <row r="50" spans="1:6">
      <c r="A50" s="91" t="s">
        <v>16</v>
      </c>
      <c r="B50" s="47" t="s">
        <v>56</v>
      </c>
      <c r="C50" s="83" t="s">
        <v>0</v>
      </c>
      <c r="D50" s="10">
        <v>0</v>
      </c>
      <c r="E50" s="77"/>
      <c r="F50" s="77"/>
    </row>
    <row r="51" spans="1:6">
      <c r="A51" s="91" t="s">
        <v>15</v>
      </c>
      <c r="B51" s="92" t="s">
        <v>57</v>
      </c>
      <c r="C51" s="83" t="s">
        <v>0</v>
      </c>
      <c r="D51" s="10">
        <v>0</v>
      </c>
      <c r="E51" s="77"/>
      <c r="F51" s="77"/>
    </row>
    <row r="52" spans="1:6" ht="25.5">
      <c r="A52" s="91" t="s">
        <v>63</v>
      </c>
      <c r="B52" s="92" t="s">
        <v>58</v>
      </c>
      <c r="C52" s="83" t="s">
        <v>0</v>
      </c>
      <c r="D52" s="10">
        <v>0</v>
      </c>
      <c r="E52" s="77"/>
      <c r="F52" s="77"/>
    </row>
    <row r="53" spans="1:6">
      <c r="A53" s="91" t="s">
        <v>63</v>
      </c>
      <c r="B53" s="92" t="s">
        <v>59</v>
      </c>
      <c r="C53" s="83" t="s">
        <v>0</v>
      </c>
      <c r="D53" s="10">
        <v>0</v>
      </c>
      <c r="E53" s="77"/>
      <c r="F53" s="77"/>
    </row>
    <row r="54" spans="1:6">
      <c r="A54" s="91" t="s">
        <v>63</v>
      </c>
      <c r="B54" s="85"/>
      <c r="C54" s="83" t="s">
        <v>0</v>
      </c>
      <c r="D54" s="10">
        <v>0</v>
      </c>
      <c r="E54" s="77"/>
      <c r="F54" s="77"/>
    </row>
    <row r="55" spans="1:6">
      <c r="A55" s="91" t="s">
        <v>63</v>
      </c>
      <c r="B55" s="85"/>
      <c r="C55" s="83" t="s">
        <v>0</v>
      </c>
      <c r="D55" s="10">
        <v>0</v>
      </c>
      <c r="E55" s="77"/>
      <c r="F55" s="77"/>
    </row>
    <row r="56" spans="1:6">
      <c r="A56" s="91" t="s">
        <v>63</v>
      </c>
      <c r="B56" s="85"/>
      <c r="C56" s="83" t="s">
        <v>0</v>
      </c>
      <c r="D56" s="10">
        <v>0</v>
      </c>
      <c r="E56" s="77"/>
      <c r="F56" s="77"/>
    </row>
    <row r="57" spans="1:6">
      <c r="A57" s="91" t="s">
        <v>63</v>
      </c>
      <c r="B57" s="92" t="s">
        <v>60</v>
      </c>
      <c r="C57" s="83" t="s">
        <v>0</v>
      </c>
      <c r="D57" s="10">
        <v>0</v>
      </c>
      <c r="E57" s="77"/>
      <c r="F57" s="77"/>
    </row>
    <row r="58" spans="1:6">
      <c r="A58" s="91" t="s">
        <v>63</v>
      </c>
      <c r="B58" s="86" t="s">
        <v>1</v>
      </c>
      <c r="C58" s="83" t="s">
        <v>0</v>
      </c>
      <c r="D58" s="10">
        <v>0</v>
      </c>
      <c r="E58" s="77"/>
      <c r="F58" s="77"/>
    </row>
    <row r="59" spans="1:6">
      <c r="A59" s="91" t="s">
        <v>63</v>
      </c>
      <c r="B59" s="86" t="s">
        <v>1</v>
      </c>
      <c r="C59" s="83" t="s">
        <v>0</v>
      </c>
      <c r="D59" s="10">
        <v>0</v>
      </c>
      <c r="E59" s="77"/>
      <c r="F59" s="77"/>
    </row>
    <row r="60" spans="1:6" ht="15.75" customHeight="1">
      <c r="A60" s="91" t="s">
        <v>63</v>
      </c>
      <c r="B60" s="86" t="s">
        <v>1</v>
      </c>
      <c r="C60" s="83" t="s">
        <v>0</v>
      </c>
      <c r="D60" s="10">
        <v>0</v>
      </c>
      <c r="E60" s="77"/>
      <c r="F60" s="77"/>
    </row>
    <row r="61" spans="1:6" ht="6.75" customHeight="1">
      <c r="A61" s="78"/>
      <c r="B61" s="46"/>
      <c r="C61" s="83"/>
      <c r="D61" s="77"/>
      <c r="E61" s="77"/>
      <c r="F61" s="77"/>
    </row>
    <row r="62" spans="1:6">
      <c r="A62" s="78"/>
      <c r="B62" s="465" t="str">
        <f>CONCATENATE("Liabilities at ",+'P1.1 PDAM Licensee provided'!D9)</f>
        <v>Liabilities at 31 March 2013</v>
      </c>
      <c r="C62" s="83" t="s">
        <v>0</v>
      </c>
      <c r="D62" s="9">
        <f>SUM(D43:D60)</f>
        <v>0</v>
      </c>
      <c r="E62" s="77"/>
      <c r="F62" s="77"/>
    </row>
    <row r="63" spans="1:6">
      <c r="A63" s="78"/>
      <c r="B63" s="87" t="s">
        <v>3</v>
      </c>
      <c r="C63" s="83"/>
      <c r="D63" s="88" t="str">
        <f>IF(D62+D20&lt;0.1,"OK","ERROR")</f>
        <v>OK</v>
      </c>
      <c r="E63" s="77"/>
      <c r="F63" s="77"/>
    </row>
    <row r="64" spans="1:6">
      <c r="A64" s="78"/>
      <c r="B64" s="94"/>
      <c r="C64" s="83"/>
      <c r="D64" s="77"/>
      <c r="E64" s="77"/>
      <c r="F64" s="77"/>
    </row>
    <row r="65" spans="1:6" ht="27" customHeight="1">
      <c r="A65" s="491" t="s">
        <v>551</v>
      </c>
      <c r="B65" s="491"/>
      <c r="C65" s="492"/>
      <c r="D65" s="492"/>
      <c r="E65" s="77"/>
      <c r="F65" s="77"/>
    </row>
    <row r="66" spans="1:6" ht="15" customHeight="1">
      <c r="A66" s="95"/>
      <c r="B66" s="95"/>
      <c r="C66" s="49"/>
      <c r="D66" s="49"/>
      <c r="E66" s="77"/>
      <c r="F66" s="77"/>
    </row>
    <row r="67" spans="1:6">
      <c r="A67" s="78"/>
      <c r="B67" s="96" t="s">
        <v>12</v>
      </c>
      <c r="C67" s="83"/>
      <c r="D67" s="77"/>
      <c r="E67" s="77"/>
      <c r="F67" s="77"/>
    </row>
    <row r="68" spans="1:6">
      <c r="A68" s="78"/>
      <c r="B68" s="97" t="s">
        <v>8</v>
      </c>
      <c r="C68" s="83" t="s">
        <v>2</v>
      </c>
      <c r="D68" s="7">
        <v>0</v>
      </c>
      <c r="E68" s="77"/>
      <c r="F68" s="77"/>
    </row>
    <row r="69" spans="1:6">
      <c r="A69" s="78"/>
      <c r="B69" s="97" t="s">
        <v>9</v>
      </c>
      <c r="C69" s="83" t="s">
        <v>2</v>
      </c>
      <c r="D69" s="7">
        <v>0</v>
      </c>
      <c r="E69" s="77"/>
      <c r="F69" s="77"/>
    </row>
    <row r="70" spans="1:6">
      <c r="A70" s="78"/>
      <c r="B70" s="97" t="s">
        <v>10</v>
      </c>
      <c r="C70" s="83" t="s">
        <v>2</v>
      </c>
      <c r="D70" s="7">
        <v>0</v>
      </c>
      <c r="E70" s="77"/>
      <c r="F70" s="77"/>
    </row>
    <row r="71" spans="1:6">
      <c r="A71" s="78"/>
      <c r="B71" s="96"/>
      <c r="C71" s="83"/>
      <c r="D71" s="77"/>
      <c r="E71" s="77"/>
      <c r="F71" s="77"/>
    </row>
    <row r="72" spans="1:6">
      <c r="A72" s="78"/>
      <c r="B72" s="80" t="s">
        <v>11</v>
      </c>
      <c r="C72" s="83" t="s">
        <v>0</v>
      </c>
      <c r="D72" s="9">
        <f>(D17*D68)+(D18*D69)+(D19*D70)</f>
        <v>0</v>
      </c>
      <c r="E72" s="77"/>
      <c r="F72" s="77"/>
    </row>
    <row r="73" spans="1:6">
      <c r="A73" s="78"/>
      <c r="B73" s="96"/>
      <c r="C73" s="83"/>
      <c r="D73" s="83"/>
      <c r="E73" s="77"/>
      <c r="F73" s="77"/>
    </row>
    <row r="74" spans="1:6">
      <c r="A74" s="78"/>
      <c r="B74" s="80" t="s">
        <v>13</v>
      </c>
      <c r="C74" s="83" t="s">
        <v>0</v>
      </c>
      <c r="D74" s="9">
        <f>D20-D72</f>
        <v>0</v>
      </c>
      <c r="E74" s="77"/>
      <c r="F74" s="77"/>
    </row>
    <row r="75" spans="1:6">
      <c r="A75" s="96"/>
      <c r="B75" s="96"/>
      <c r="C75" s="83"/>
      <c r="D75" s="77"/>
      <c r="E75" s="77"/>
      <c r="F75" s="77"/>
    </row>
    <row r="76" spans="1:6" ht="39">
      <c r="A76" s="96"/>
      <c r="B76" s="98" t="s">
        <v>487</v>
      </c>
      <c r="C76" s="83" t="s">
        <v>0</v>
      </c>
      <c r="D76" s="411">
        <v>0</v>
      </c>
      <c r="E76" s="77"/>
      <c r="F76" s="77"/>
    </row>
    <row r="77" spans="1:6" ht="26.25">
      <c r="A77" s="96"/>
      <c r="B77" s="98" t="s">
        <v>488</v>
      </c>
      <c r="C77" s="83" t="s">
        <v>0</v>
      </c>
      <c r="D77" s="411">
        <v>0</v>
      </c>
      <c r="E77" s="77"/>
      <c r="F77" s="77"/>
    </row>
    <row r="78" spans="1:6" ht="26.25">
      <c r="A78" s="96"/>
      <c r="B78" s="98" t="s">
        <v>31</v>
      </c>
      <c r="C78" s="83" t="s">
        <v>0</v>
      </c>
      <c r="D78" s="48">
        <f>D76+D77</f>
        <v>0</v>
      </c>
      <c r="E78" s="77"/>
      <c r="F78" s="77"/>
    </row>
    <row r="79" spans="1:6">
      <c r="A79" s="96"/>
      <c r="B79" s="87" t="s">
        <v>3</v>
      </c>
      <c r="D79" s="88" t="str">
        <f>IF(ROUND(D72,1)=ROUND(D78,1),"OK","ERROR")</f>
        <v>OK</v>
      </c>
      <c r="E79" s="77"/>
      <c r="F79" s="77"/>
    </row>
    <row r="80" spans="1:6">
      <c r="A80" s="96"/>
      <c r="B80" s="96"/>
      <c r="C80" s="83"/>
      <c r="D80" s="77"/>
      <c r="E80" s="77"/>
      <c r="F80" s="77"/>
    </row>
    <row r="81" spans="1:15" ht="30" customHeight="1">
      <c r="A81" s="491" t="s">
        <v>557</v>
      </c>
      <c r="B81" s="491"/>
      <c r="C81" s="492"/>
      <c r="D81" s="492"/>
      <c r="E81" s="77"/>
      <c r="F81" s="77"/>
    </row>
    <row r="82" spans="1:15">
      <c r="A82" s="78"/>
      <c r="B82" s="78"/>
      <c r="C82" s="83"/>
      <c r="D82" s="77"/>
      <c r="E82" s="77"/>
      <c r="F82" s="77"/>
    </row>
    <row r="83" spans="1:15" ht="39" customHeight="1">
      <c r="A83" s="78"/>
      <c r="B83" s="96" t="s">
        <v>14</v>
      </c>
      <c r="C83" s="140" t="s">
        <v>30</v>
      </c>
      <c r="D83" s="99" t="s">
        <v>36</v>
      </c>
      <c r="E83" s="99" t="s">
        <v>52</v>
      </c>
      <c r="F83" s="138" t="s">
        <v>74</v>
      </c>
    </row>
    <row r="84" spans="1:15">
      <c r="A84" s="78"/>
      <c r="B84" s="96"/>
      <c r="C84" s="100" t="s">
        <v>0</v>
      </c>
      <c r="D84" s="100" t="s">
        <v>0</v>
      </c>
      <c r="E84" s="100" t="s">
        <v>0</v>
      </c>
      <c r="F84" s="136"/>
      <c r="K84" s="135"/>
      <c r="L84" s="135"/>
      <c r="M84" s="135"/>
      <c r="N84" s="135"/>
      <c r="O84" s="135"/>
    </row>
    <row r="85" spans="1:15" s="8" customFormat="1" ht="30" customHeight="1">
      <c r="A85" s="101"/>
      <c r="B85" s="102" t="str">
        <f>CONCATENATE("'a. assets attributable to post cut off date pensionable service at previous Valuation - ",'P2.1 PDAM Licensee provided'!D8,"")</f>
        <v xml:space="preserve">'a. assets attributable to post cut off date pensionable service at previous Valuation - </v>
      </c>
      <c r="C85" s="19">
        <v>0</v>
      </c>
      <c r="D85" s="19">
        <v>0</v>
      </c>
      <c r="E85" s="103">
        <f>C85-D85</f>
        <v>0</v>
      </c>
      <c r="F85" s="137"/>
      <c r="G85" s="4"/>
      <c r="H85" s="4"/>
      <c r="I85" s="4"/>
      <c r="J85" s="4"/>
    </row>
    <row r="86" spans="1:15" s="8" customFormat="1" ht="30" customHeight="1">
      <c r="A86" s="91" t="s">
        <v>15</v>
      </c>
      <c r="B86" s="104" t="s">
        <v>17</v>
      </c>
      <c r="C86" s="19">
        <v>0</v>
      </c>
      <c r="D86" s="19">
        <v>0</v>
      </c>
      <c r="E86" s="103">
        <f t="shared" ref="E86:E98" si="0">C86-D86</f>
        <v>0</v>
      </c>
      <c r="F86" s="137"/>
      <c r="G86" s="4"/>
      <c r="H86" s="4"/>
      <c r="I86" s="4"/>
      <c r="J86" s="4"/>
    </row>
    <row r="87" spans="1:15" s="8" customFormat="1" ht="30" customHeight="1">
      <c r="A87" s="91" t="s">
        <v>15</v>
      </c>
      <c r="B87" s="102" t="s">
        <v>18</v>
      </c>
      <c r="C87" s="19">
        <v>0</v>
      </c>
      <c r="D87" s="19">
        <v>0</v>
      </c>
      <c r="E87" s="103">
        <f t="shared" si="0"/>
        <v>0</v>
      </c>
      <c r="F87" s="137"/>
      <c r="G87" s="4"/>
      <c r="H87" s="4"/>
      <c r="I87" s="4"/>
      <c r="J87" s="4"/>
    </row>
    <row r="88" spans="1:15" s="8" customFormat="1" ht="30" customHeight="1">
      <c r="A88" s="91" t="s">
        <v>15</v>
      </c>
      <c r="B88" s="139" t="s">
        <v>96</v>
      </c>
      <c r="C88" s="19">
        <v>0</v>
      </c>
      <c r="D88" s="19">
        <v>0</v>
      </c>
      <c r="E88" s="103">
        <f t="shared" si="0"/>
        <v>0</v>
      </c>
      <c r="F88" s="137"/>
      <c r="G88" s="4"/>
      <c r="H88" s="4"/>
      <c r="I88" s="4"/>
      <c r="J88" s="4"/>
    </row>
    <row r="89" spans="1:15" s="8" customFormat="1" ht="39.75" customHeight="1">
      <c r="A89" s="91" t="s">
        <v>15</v>
      </c>
      <c r="B89" s="126" t="s">
        <v>97</v>
      </c>
      <c r="C89" s="19">
        <v>0</v>
      </c>
      <c r="D89" s="19">
        <v>0</v>
      </c>
      <c r="E89" s="103">
        <f t="shared" si="0"/>
        <v>0</v>
      </c>
      <c r="F89" s="137"/>
      <c r="G89" s="4"/>
      <c r="H89" s="4"/>
      <c r="I89" s="4"/>
      <c r="J89" s="4"/>
    </row>
    <row r="90" spans="1:15" ht="39">
      <c r="A90" s="91" t="s">
        <v>15</v>
      </c>
      <c r="B90" s="126" t="s">
        <v>98</v>
      </c>
      <c r="C90" s="19">
        <v>0</v>
      </c>
      <c r="D90" s="19">
        <v>0</v>
      </c>
      <c r="E90" s="103">
        <f t="shared" si="0"/>
        <v>0</v>
      </c>
      <c r="F90" s="137"/>
    </row>
    <row r="91" spans="1:15" ht="26.25" customHeight="1">
      <c r="A91" s="91" t="s">
        <v>15</v>
      </c>
      <c r="B91" s="141" t="s">
        <v>99</v>
      </c>
      <c r="C91" s="19">
        <v>0</v>
      </c>
      <c r="D91" s="19">
        <v>0</v>
      </c>
      <c r="E91" s="103">
        <f t="shared" si="0"/>
        <v>0</v>
      </c>
      <c r="F91" s="137"/>
    </row>
    <row r="92" spans="1:15" ht="26.25">
      <c r="A92" s="91" t="s">
        <v>15</v>
      </c>
      <c r="B92" s="126" t="s">
        <v>100</v>
      </c>
      <c r="C92" s="19">
        <v>0</v>
      </c>
      <c r="D92" s="19">
        <v>0</v>
      </c>
      <c r="E92" s="103">
        <f t="shared" si="0"/>
        <v>0</v>
      </c>
      <c r="F92" s="137"/>
    </row>
    <row r="93" spans="1:15" ht="26.25">
      <c r="A93" s="91" t="s">
        <v>15</v>
      </c>
      <c r="B93" s="126" t="s">
        <v>101</v>
      </c>
      <c r="C93" s="19">
        <v>0</v>
      </c>
      <c r="D93" s="19">
        <v>0</v>
      </c>
      <c r="E93" s="103">
        <f t="shared" si="0"/>
        <v>0</v>
      </c>
      <c r="F93" s="137"/>
    </row>
    <row r="94" spans="1:15" ht="25.5">
      <c r="A94" s="91" t="s">
        <v>16</v>
      </c>
      <c r="B94" s="142" t="s">
        <v>102</v>
      </c>
      <c r="C94" s="19">
        <v>0</v>
      </c>
      <c r="D94" s="19">
        <v>0</v>
      </c>
      <c r="E94" s="103">
        <f t="shared" si="0"/>
        <v>0</v>
      </c>
      <c r="F94" s="137"/>
    </row>
    <row r="95" spans="1:15" ht="26.25">
      <c r="A95" s="91" t="s">
        <v>16</v>
      </c>
      <c r="B95" s="105" t="s">
        <v>75</v>
      </c>
      <c r="C95" s="19">
        <v>0</v>
      </c>
      <c r="D95" s="19">
        <v>0</v>
      </c>
      <c r="E95" s="103">
        <f t="shared" si="0"/>
        <v>0</v>
      </c>
      <c r="F95" s="137"/>
    </row>
    <row r="96" spans="1:15" ht="26.25">
      <c r="A96" s="91" t="s">
        <v>16</v>
      </c>
      <c r="B96" s="126" t="s">
        <v>103</v>
      </c>
      <c r="C96" s="19">
        <v>0</v>
      </c>
      <c r="D96" s="19">
        <v>0</v>
      </c>
      <c r="E96" s="103">
        <f t="shared" si="0"/>
        <v>0</v>
      </c>
      <c r="F96" s="137"/>
    </row>
    <row r="97" spans="1:6" ht="26.25">
      <c r="A97" s="91" t="s">
        <v>16</v>
      </c>
      <c r="B97" s="126" t="s">
        <v>104</v>
      </c>
      <c r="C97" s="19">
        <v>0</v>
      </c>
      <c r="D97" s="19">
        <v>0</v>
      </c>
      <c r="E97" s="103">
        <f t="shared" si="0"/>
        <v>0</v>
      </c>
      <c r="F97" s="137"/>
    </row>
    <row r="98" spans="1:6" ht="39">
      <c r="A98" s="91" t="s">
        <v>15</v>
      </c>
      <c r="B98" s="126" t="s">
        <v>105</v>
      </c>
      <c r="C98" s="19">
        <v>0</v>
      </c>
      <c r="D98" s="19">
        <v>0</v>
      </c>
      <c r="E98" s="103">
        <f t="shared" si="0"/>
        <v>0</v>
      </c>
      <c r="F98" s="137"/>
    </row>
    <row r="99" spans="1:6">
      <c r="A99" s="106" t="s">
        <v>51</v>
      </c>
      <c r="B99" s="98" t="str">
        <f>CONCATENATE("Assets attributable to pre / post cut-off date notional sub fund at ",'P2.1 PDAM Licensee provided'!D9,"")</f>
        <v xml:space="preserve">Assets attributable to pre / post cut-off date notional sub fund at </v>
      </c>
      <c r="C99" s="48">
        <f>SUM(C85:C98)</f>
        <v>0</v>
      </c>
      <c r="D99" s="48">
        <f>SUM(D85:D98)</f>
        <v>0</v>
      </c>
      <c r="E99" s="48">
        <f>SUM(E85:E98)</f>
        <v>0</v>
      </c>
      <c r="F99" s="77"/>
    </row>
    <row r="100" spans="1:6">
      <c r="A100" s="96"/>
      <c r="B100" s="96"/>
      <c r="C100" s="79"/>
      <c r="D100" s="1"/>
      <c r="E100" s="77"/>
      <c r="F100" s="77"/>
    </row>
    <row r="101" spans="1:6" ht="30" customHeight="1">
      <c r="A101" s="491" t="s">
        <v>558</v>
      </c>
      <c r="B101" s="491"/>
      <c r="C101" s="492"/>
      <c r="D101" s="492"/>
      <c r="E101" s="77"/>
      <c r="F101" s="77"/>
    </row>
    <row r="102" spans="1:6">
      <c r="A102" s="78"/>
      <c r="B102" s="78"/>
      <c r="C102" s="83"/>
      <c r="D102" s="77"/>
      <c r="E102" s="77"/>
      <c r="F102" s="77"/>
    </row>
    <row r="103" spans="1:6">
      <c r="A103" s="78"/>
      <c r="B103" s="107" t="s">
        <v>19</v>
      </c>
      <c r="C103" s="83" t="s">
        <v>0</v>
      </c>
      <c r="D103" s="9">
        <f>D74+E99</f>
        <v>0</v>
      </c>
      <c r="E103" s="77"/>
      <c r="F103" s="77"/>
    </row>
    <row r="104" spans="1:6">
      <c r="A104" s="78"/>
      <c r="B104" s="78"/>
      <c r="C104" s="83"/>
      <c r="D104" s="77"/>
      <c r="E104" s="77"/>
      <c r="F104" s="77"/>
    </row>
    <row r="105" spans="1:6">
      <c r="A105" s="78"/>
      <c r="B105" s="107" t="s">
        <v>20</v>
      </c>
      <c r="C105" s="83" t="s">
        <v>0</v>
      </c>
      <c r="D105" s="9">
        <f>D72+D99</f>
        <v>0</v>
      </c>
      <c r="E105" s="77"/>
      <c r="F105" s="77"/>
    </row>
    <row r="106" spans="1:6">
      <c r="A106" s="78"/>
      <c r="B106" s="78"/>
      <c r="C106" s="83"/>
      <c r="D106" s="77"/>
      <c r="E106" s="77"/>
      <c r="F106" s="77"/>
    </row>
  </sheetData>
  <mergeCells count="6">
    <mergeCell ref="A101:D101"/>
    <mergeCell ref="D6:F6"/>
    <mergeCell ref="A23:D23"/>
    <mergeCell ref="A41:D41"/>
    <mergeCell ref="A65:D65"/>
    <mergeCell ref="A81:D81"/>
  </mergeCells>
  <phoneticPr fontId="35" type="noConversion"/>
  <pageMargins left="0.70866141732283472" right="0.70866141732283472" top="0.74803149606299213" bottom="0.74803149606299213" header="0.31496062992125984" footer="0.31496062992125984"/>
  <pageSetup paperSize="8" scale="49" orientation="portrait" r:id="rId1"/>
  <drawing r:id="rId2"/>
</worksheet>
</file>

<file path=xl/worksheets/sheet11.xml><?xml version="1.0" encoding="utf-8"?>
<worksheet xmlns="http://schemas.openxmlformats.org/spreadsheetml/2006/main" xmlns:r="http://schemas.openxmlformats.org/officeDocument/2006/relationships">
  <sheetPr codeName="Sheet11">
    <tabColor theme="9" tint="0.39997558519241921"/>
    <pageSetUpPr fitToPage="1"/>
  </sheetPr>
  <dimension ref="A1:FM86"/>
  <sheetViews>
    <sheetView showGridLines="0" zoomScaleNormal="100" workbookViewId="0"/>
  </sheetViews>
  <sheetFormatPr defaultRowHeight="14.25"/>
  <cols>
    <col min="1" max="1" width="85" style="380" customWidth="1"/>
    <col min="2" max="2" width="10.5703125" style="380" customWidth="1"/>
    <col min="3" max="6" width="10.7109375" style="380" customWidth="1"/>
    <col min="7" max="7" width="9.140625" style="379"/>
    <col min="8" max="11" width="11.28515625" style="379" customWidth="1"/>
    <col min="12" max="166" width="9.140625" style="379"/>
    <col min="167" max="16384" width="9.140625" style="380"/>
  </cols>
  <sheetData>
    <row r="1" spans="1:18" s="156" customFormat="1" ht="19.5">
      <c r="A1" s="377" t="s">
        <v>513</v>
      </c>
      <c r="B1" s="377"/>
      <c r="C1" s="377"/>
      <c r="D1" s="377"/>
      <c r="E1" s="377"/>
      <c r="F1" s="377"/>
      <c r="G1" s="377"/>
      <c r="H1" s="377"/>
      <c r="I1" s="377"/>
      <c r="J1" s="377"/>
      <c r="K1" s="377"/>
      <c r="L1" s="377"/>
      <c r="M1" s="377"/>
      <c r="N1" s="377"/>
      <c r="O1" s="377"/>
      <c r="P1" s="377"/>
      <c r="Q1" s="377"/>
      <c r="R1" s="377"/>
    </row>
    <row r="2" spans="1:18" s="156" customFormat="1" ht="19.5">
      <c r="A2" s="377" t="str">
        <f>+'Pension Pack cover'!D12</f>
        <v xml:space="preserve">NWO Group Name </v>
      </c>
      <c r="B2" s="377"/>
      <c r="C2" s="377"/>
      <c r="D2" s="377"/>
      <c r="E2" s="377"/>
      <c r="F2" s="377"/>
      <c r="G2" s="377"/>
      <c r="H2" s="377"/>
      <c r="I2" s="377"/>
      <c r="J2" s="377"/>
      <c r="K2" s="377"/>
      <c r="L2" s="377"/>
      <c r="M2" s="377"/>
      <c r="N2" s="377"/>
      <c r="O2" s="377"/>
      <c r="P2" s="377"/>
      <c r="Q2" s="377"/>
      <c r="R2" s="377"/>
    </row>
    <row r="3" spans="1:18" s="157" customFormat="1" ht="19.5">
      <c r="A3" s="377" t="str">
        <f>+'Pension Pack cover'!D24</f>
        <v>2010-13</v>
      </c>
      <c r="B3" s="377"/>
      <c r="C3" s="377"/>
      <c r="D3" s="377"/>
      <c r="E3" s="377"/>
      <c r="F3" s="377"/>
      <c r="G3" s="377"/>
      <c r="H3" s="377"/>
      <c r="I3" s="377"/>
      <c r="J3" s="377"/>
      <c r="K3" s="377"/>
      <c r="L3" s="377"/>
      <c r="M3" s="377"/>
      <c r="N3" s="377"/>
      <c r="O3" s="377"/>
      <c r="P3" s="377"/>
      <c r="Q3" s="377"/>
      <c r="R3" s="377"/>
    </row>
    <row r="4" spans="1:18">
      <c r="A4" s="80" t="s">
        <v>21</v>
      </c>
      <c r="B4" s="79"/>
      <c r="C4" s="158"/>
      <c r="D4" s="418" t="str">
        <f>+'P2.1 PDAM Licensee provided'!D6:J6</f>
        <v>DB Scheme 2</v>
      </c>
      <c r="E4" s="419"/>
      <c r="F4" s="396"/>
    </row>
    <row r="5" spans="1:18" ht="15" customHeight="1">
      <c r="A5" s="346" t="s">
        <v>499</v>
      </c>
      <c r="B5" s="381"/>
      <c r="C5" s="347">
        <v>2010</v>
      </c>
      <c r="D5" s="347">
        <f>C5+1</f>
        <v>2011</v>
      </c>
      <c r="E5" s="347">
        <f>D5+1</f>
        <v>2012</v>
      </c>
      <c r="F5" s="347">
        <f>E5+1</f>
        <v>2013</v>
      </c>
    </row>
    <row r="6" spans="1:18" ht="15" customHeight="1">
      <c r="A6" s="348" t="s">
        <v>440</v>
      </c>
      <c r="B6" s="381"/>
      <c r="C6" s="349"/>
      <c r="D6" s="349"/>
      <c r="E6" s="349"/>
      <c r="F6" s="349"/>
    </row>
    <row r="7" spans="1:18" ht="15" customHeight="1">
      <c r="A7" s="346"/>
      <c r="B7" s="381"/>
      <c r="C7" s="378"/>
      <c r="D7" s="378"/>
      <c r="E7" s="378"/>
      <c r="F7" s="378"/>
    </row>
    <row r="8" spans="1:18">
      <c r="A8" s="348" t="s">
        <v>501</v>
      </c>
      <c r="B8" s="381"/>
      <c r="C8" s="381"/>
      <c r="D8" s="381"/>
      <c r="E8" s="381"/>
      <c r="F8" s="381"/>
    </row>
    <row r="9" spans="1:18">
      <c r="A9" s="350" t="s">
        <v>441</v>
      </c>
      <c r="B9" s="351" t="s">
        <v>0</v>
      </c>
      <c r="C9" s="349"/>
      <c r="D9" s="349"/>
      <c r="E9" s="349"/>
      <c r="F9" s="349"/>
    </row>
    <row r="10" spans="1:18">
      <c r="A10" s="352" t="s">
        <v>442</v>
      </c>
      <c r="B10" s="379"/>
      <c r="C10" s="379"/>
      <c r="D10" s="379"/>
      <c r="E10" s="379"/>
      <c r="F10" s="379"/>
    </row>
    <row r="11" spans="1:18">
      <c r="A11" s="382" t="str">
        <f>+'P1.4 Pensions_PPF_Admin'!A11</f>
        <v>Licensee 1</v>
      </c>
      <c r="B11" s="351" t="s">
        <v>0</v>
      </c>
      <c r="C11" s="349"/>
      <c r="D11" s="349"/>
      <c r="E11" s="349"/>
      <c r="F11" s="349"/>
    </row>
    <row r="12" spans="1:18">
      <c r="A12" s="382" t="str">
        <f>+'P1.4 Pensions_PPF_Admin'!A12</f>
        <v>Licensee 2</v>
      </c>
      <c r="B12" s="351" t="s">
        <v>0</v>
      </c>
      <c r="C12" s="349"/>
      <c r="D12" s="349"/>
      <c r="E12" s="349"/>
      <c r="F12" s="349"/>
    </row>
    <row r="13" spans="1:18">
      <c r="A13" s="382" t="str">
        <f>+'P1.4 Pensions_PPF_Admin'!A13</f>
        <v>Licensee 3</v>
      </c>
      <c r="B13" s="351" t="s">
        <v>0</v>
      </c>
      <c r="C13" s="349"/>
      <c r="D13" s="349"/>
      <c r="E13" s="349"/>
      <c r="F13" s="349"/>
    </row>
    <row r="14" spans="1:18">
      <c r="A14" s="382" t="str">
        <f>+'P1.4 Pensions_PPF_Admin'!A14</f>
        <v>Licensee 4</v>
      </c>
      <c r="B14" s="351" t="s">
        <v>0</v>
      </c>
      <c r="C14" s="349"/>
      <c r="D14" s="349"/>
      <c r="E14" s="349"/>
      <c r="F14" s="349"/>
    </row>
    <row r="15" spans="1:18">
      <c r="A15" s="382" t="str">
        <f>+'P1.4 Pensions_PPF_Admin'!A15</f>
        <v>Licensee 5</v>
      </c>
      <c r="B15" s="351" t="s">
        <v>0</v>
      </c>
      <c r="C15" s="349"/>
      <c r="D15" s="349"/>
      <c r="E15" s="349"/>
      <c r="F15" s="349"/>
    </row>
    <row r="16" spans="1:18">
      <c r="A16" s="382" t="str">
        <f>+'P1.4 Pensions_PPF_Admin'!A16</f>
        <v>Licensee 6</v>
      </c>
      <c r="B16" s="351" t="s">
        <v>0</v>
      </c>
      <c r="C16" s="349"/>
      <c r="D16" s="349"/>
      <c r="E16" s="349"/>
      <c r="F16" s="349"/>
    </row>
    <row r="17" spans="1:169">
      <c r="A17" s="353" t="s">
        <v>443</v>
      </c>
      <c r="B17" s="351" t="s">
        <v>0</v>
      </c>
      <c r="C17" s="354">
        <f>SUM(C9:C13)</f>
        <v>0</v>
      </c>
      <c r="D17" s="354">
        <f>SUM(D9:D13)</f>
        <v>0</v>
      </c>
      <c r="E17" s="354">
        <f>SUM(E9:E13)</f>
        <v>0</v>
      </c>
      <c r="F17" s="354">
        <f>SUM(F9:F13)</f>
        <v>0</v>
      </c>
    </row>
    <row r="18" spans="1:169">
      <c r="B18" s="378"/>
      <c r="C18" s="378"/>
      <c r="D18" s="378"/>
      <c r="E18" s="378"/>
      <c r="F18" s="378"/>
    </row>
    <row r="19" spans="1:169" s="379" customFormat="1" ht="14.25" customHeight="1">
      <c r="A19" s="355" t="s">
        <v>504</v>
      </c>
      <c r="B19" s="381"/>
      <c r="C19" s="381"/>
      <c r="D19" s="381"/>
      <c r="E19" s="381"/>
      <c r="F19" s="381"/>
      <c r="FK19" s="380"/>
      <c r="FL19" s="380"/>
      <c r="FM19" s="380"/>
    </row>
    <row r="20" spans="1:169" s="379" customFormat="1">
      <c r="A20" s="350" t="s">
        <v>441</v>
      </c>
      <c r="B20" s="351" t="s">
        <v>0</v>
      </c>
      <c r="C20" s="349"/>
      <c r="D20" s="349"/>
      <c r="E20" s="349"/>
      <c r="F20" s="349"/>
      <c r="FK20" s="380"/>
      <c r="FL20" s="380"/>
      <c r="FM20" s="380"/>
    </row>
    <row r="21" spans="1:169" s="379" customFormat="1">
      <c r="A21" s="352" t="s">
        <v>442</v>
      </c>
      <c r="FK21" s="380"/>
      <c r="FL21" s="380"/>
      <c r="FM21" s="380"/>
    </row>
    <row r="22" spans="1:169" s="379" customFormat="1">
      <c r="A22" s="382" t="str">
        <f>+'P1.4 Pensions_PPF_Admin'!A22</f>
        <v>Licensee 1</v>
      </c>
      <c r="B22" s="351" t="s">
        <v>0</v>
      </c>
      <c r="C22" s="349"/>
      <c r="D22" s="349"/>
      <c r="E22" s="349"/>
      <c r="F22" s="349"/>
      <c r="FK22" s="380"/>
      <c r="FL22" s="380"/>
      <c r="FM22" s="380"/>
    </row>
    <row r="23" spans="1:169" s="379" customFormat="1">
      <c r="A23" s="382" t="str">
        <f>+'P1.4 Pensions_PPF_Admin'!A23</f>
        <v>Licensee 2</v>
      </c>
      <c r="B23" s="351" t="s">
        <v>0</v>
      </c>
      <c r="C23" s="349"/>
      <c r="D23" s="349"/>
      <c r="E23" s="349"/>
      <c r="F23" s="349"/>
      <c r="FK23" s="380"/>
      <c r="FL23" s="380"/>
      <c r="FM23" s="380"/>
    </row>
    <row r="24" spans="1:169" s="379" customFormat="1">
      <c r="A24" s="382" t="str">
        <f>+'P1.4 Pensions_PPF_Admin'!A24</f>
        <v>Licensee 3</v>
      </c>
      <c r="B24" s="351" t="s">
        <v>0</v>
      </c>
      <c r="C24" s="349"/>
      <c r="D24" s="349"/>
      <c r="E24" s="349"/>
      <c r="F24" s="349"/>
      <c r="FK24" s="380"/>
      <c r="FL24" s="380"/>
      <c r="FM24" s="380"/>
    </row>
    <row r="25" spans="1:169" s="379" customFormat="1">
      <c r="A25" s="382" t="str">
        <f>+'P1.4 Pensions_PPF_Admin'!A25</f>
        <v>Licensee 4</v>
      </c>
      <c r="B25" s="351" t="s">
        <v>0</v>
      </c>
      <c r="C25" s="349"/>
      <c r="D25" s="349"/>
      <c r="E25" s="349"/>
      <c r="F25" s="349"/>
      <c r="FK25" s="380"/>
      <c r="FL25" s="380"/>
      <c r="FM25" s="380"/>
    </row>
    <row r="26" spans="1:169" s="379" customFormat="1" ht="14.25" customHeight="1">
      <c r="A26" s="382" t="str">
        <f>+'P1.4 Pensions_PPF_Admin'!A26</f>
        <v>Licensee 5</v>
      </c>
      <c r="B26" s="351" t="s">
        <v>0</v>
      </c>
      <c r="C26" s="349"/>
      <c r="D26" s="349"/>
      <c r="E26" s="349"/>
      <c r="F26" s="349"/>
      <c r="H26" s="509" t="s">
        <v>502</v>
      </c>
      <c r="I26" s="510"/>
      <c r="J26" s="510"/>
      <c r="K26" s="511"/>
      <c r="M26" s="509" t="s">
        <v>503</v>
      </c>
      <c r="N26" s="510"/>
      <c r="O26" s="510"/>
      <c r="P26" s="511"/>
      <c r="FK26" s="380"/>
      <c r="FL26" s="380"/>
      <c r="FM26" s="380"/>
    </row>
    <row r="27" spans="1:169" s="379" customFormat="1">
      <c r="A27" s="382" t="str">
        <f>+'P1.4 Pensions_PPF_Admin'!A27</f>
        <v>Licensee 6</v>
      </c>
      <c r="B27" s="351" t="s">
        <v>0</v>
      </c>
      <c r="C27" s="349"/>
      <c r="D27" s="349"/>
      <c r="E27" s="349"/>
      <c r="F27" s="349"/>
      <c r="H27" s="512"/>
      <c r="I27" s="513"/>
      <c r="J27" s="513"/>
      <c r="K27" s="514"/>
      <c r="M27" s="512"/>
      <c r="N27" s="513"/>
      <c r="O27" s="513"/>
      <c r="P27" s="514"/>
      <c r="FK27" s="380"/>
      <c r="FL27" s="380"/>
      <c r="FM27" s="380"/>
    </row>
    <row r="28" spans="1:169" s="379" customFormat="1">
      <c r="A28" s="353" t="s">
        <v>444</v>
      </c>
      <c r="B28" s="351" t="s">
        <v>0</v>
      </c>
      <c r="C28" s="354">
        <f>SUM(C20:C24)</f>
        <v>0</v>
      </c>
      <c r="D28" s="354">
        <f>SUM(D20:D24)</f>
        <v>0</v>
      </c>
      <c r="E28" s="354">
        <f>SUM(E20:E24)</f>
        <v>0</v>
      </c>
      <c r="F28" s="354">
        <f>SUM(F20:F24)</f>
        <v>0</v>
      </c>
      <c r="H28" s="354">
        <f>SUM(H20:H24)</f>
        <v>0</v>
      </c>
      <c r="I28" s="354">
        <f>SUM(I20:I24)</f>
        <v>0</v>
      </c>
      <c r="J28" s="354">
        <f>SUM(J20:J24)</f>
        <v>0</v>
      </c>
      <c r="K28" s="354">
        <f>SUM(K20:K24)</f>
        <v>0</v>
      </c>
      <c r="M28" s="354">
        <f>+C28-H28</f>
        <v>0</v>
      </c>
      <c r="N28" s="354">
        <f>+D28-I28</f>
        <v>0</v>
      </c>
      <c r="O28" s="354">
        <f>+E28-J28</f>
        <v>0</v>
      </c>
      <c r="P28" s="354">
        <f>+F28-K28</f>
        <v>0</v>
      </c>
      <c r="FK28" s="380"/>
      <c r="FL28" s="380"/>
      <c r="FM28" s="380"/>
    </row>
    <row r="29" spans="1:169" s="379" customFormat="1">
      <c r="A29" s="381" t="s">
        <v>3</v>
      </c>
      <c r="B29" s="381"/>
      <c r="C29" s="383" t="str">
        <f>IF((C6-SUM(C17,C28)&gt;0.1),"Error", "OK")</f>
        <v>OK</v>
      </c>
      <c r="D29" s="383" t="str">
        <f>IF((D6-SUM(D17,D28)&gt;0.1),"Error", "OK")</f>
        <v>OK</v>
      </c>
      <c r="E29" s="383" t="str">
        <f>IF((E6-SUM(E17,E28)&gt;0.1),"Error", "OK")</f>
        <v>OK</v>
      </c>
      <c r="F29" s="383" t="str">
        <f>IF((F6-SUM(F17,F28)&gt;0.1),"Error", "OK")</f>
        <v>OK</v>
      </c>
      <c r="FK29" s="380"/>
      <c r="FL29" s="380"/>
      <c r="FM29" s="380"/>
    </row>
    <row r="30" spans="1:169" s="379" customFormat="1">
      <c r="A30" s="384"/>
      <c r="B30" s="381"/>
      <c r="C30" s="381"/>
      <c r="D30" s="381"/>
      <c r="E30" s="381"/>
      <c r="F30" s="381"/>
      <c r="FK30" s="380"/>
      <c r="FL30" s="380"/>
      <c r="FM30" s="380"/>
    </row>
    <row r="31" spans="1:169" s="379" customFormat="1">
      <c r="A31" s="356" t="s">
        <v>445</v>
      </c>
      <c r="B31" s="385" t="s">
        <v>2</v>
      </c>
      <c r="C31" s="344">
        <v>0</v>
      </c>
      <c r="D31" s="344">
        <v>0</v>
      </c>
      <c r="E31" s="344">
        <v>0</v>
      </c>
      <c r="F31" s="344">
        <v>0</v>
      </c>
      <c r="FK31" s="380"/>
      <c r="FL31" s="380"/>
      <c r="FM31" s="380"/>
    </row>
    <row r="32" spans="1:169" s="379" customFormat="1">
      <c r="A32" s="381" t="s">
        <v>3</v>
      </c>
      <c r="B32" s="381"/>
      <c r="C32" s="383" t="str">
        <f>IF(ABS(C28-SUM(C20:C27)&gt;0.1),"Error", "OK")</f>
        <v>OK</v>
      </c>
      <c r="D32" s="383" t="str">
        <f>IF(ABS(D28-SUM(D20:D27)&gt;0.1),"Error", "OK")</f>
        <v>OK</v>
      </c>
      <c r="E32" s="383" t="str">
        <f>IF(ABS(E28-SUM(E20:E27)&gt;0.1),"Error", "OK")</f>
        <v>OK</v>
      </c>
      <c r="F32" s="383" t="str">
        <f>IF(ABS(F28-SUM(F20:F27)&gt;0.1),"Error", "OK")</f>
        <v>OK</v>
      </c>
      <c r="FK32" s="380"/>
      <c r="FL32" s="380"/>
      <c r="FM32" s="380"/>
    </row>
    <row r="33" spans="1:169" s="379" customFormat="1">
      <c r="A33" s="380"/>
      <c r="B33" s="378"/>
      <c r="C33" s="378"/>
      <c r="D33" s="378"/>
      <c r="E33" s="378"/>
      <c r="F33" s="378"/>
      <c r="FK33" s="380"/>
      <c r="FL33" s="380"/>
      <c r="FM33" s="380"/>
    </row>
    <row r="34" spans="1:169" s="379" customFormat="1">
      <c r="A34" s="357" t="s">
        <v>446</v>
      </c>
      <c r="B34" s="381"/>
      <c r="C34" s="381"/>
      <c r="D34" s="381"/>
      <c r="E34" s="381"/>
      <c r="F34" s="381"/>
      <c r="FK34" s="380"/>
      <c r="FL34" s="380"/>
      <c r="FM34" s="380"/>
    </row>
    <row r="35" spans="1:169" s="379" customFormat="1">
      <c r="A35" s="358" t="s">
        <v>447</v>
      </c>
      <c r="B35" s="351" t="s">
        <v>0</v>
      </c>
      <c r="C35" s="349"/>
      <c r="D35" s="349"/>
      <c r="E35" s="349"/>
      <c r="F35" s="349"/>
      <c r="FK35" s="380"/>
      <c r="FL35" s="380"/>
      <c r="FM35" s="380"/>
    </row>
    <row r="36" spans="1:169" s="379" customFormat="1">
      <c r="A36" s="359" t="s">
        <v>448</v>
      </c>
      <c r="B36" s="351" t="s">
        <v>0</v>
      </c>
      <c r="C36" s="349"/>
      <c r="D36" s="349"/>
      <c r="E36" s="349"/>
      <c r="F36" s="349"/>
      <c r="FK36" s="380"/>
      <c r="FL36" s="380"/>
      <c r="FM36" s="380"/>
    </row>
    <row r="37" spans="1:169" s="379" customFormat="1">
      <c r="A37" s="360" t="s">
        <v>449</v>
      </c>
      <c r="B37" s="351" t="s">
        <v>0</v>
      </c>
      <c r="C37" s="349"/>
      <c r="D37" s="349"/>
      <c r="E37" s="349"/>
      <c r="F37" s="349"/>
      <c r="FK37" s="380"/>
      <c r="FL37" s="380"/>
      <c r="FM37" s="380"/>
    </row>
    <row r="38" spans="1:169" s="379" customFormat="1">
      <c r="A38" s="360" t="s">
        <v>450</v>
      </c>
      <c r="B38" s="351" t="s">
        <v>0</v>
      </c>
      <c r="C38" s="349"/>
      <c r="D38" s="349"/>
      <c r="E38" s="349"/>
      <c r="F38" s="349"/>
      <c r="FK38" s="380"/>
      <c r="FL38" s="380"/>
      <c r="FM38" s="380"/>
    </row>
    <row r="39" spans="1:169" s="379" customFormat="1">
      <c r="A39" s="360" t="s">
        <v>451</v>
      </c>
      <c r="B39" s="351" t="s">
        <v>0</v>
      </c>
      <c r="C39" s="349"/>
      <c r="D39" s="349"/>
      <c r="E39" s="349"/>
      <c r="F39" s="349"/>
      <c r="FK39" s="380"/>
      <c r="FL39" s="380"/>
      <c r="FM39" s="380"/>
    </row>
    <row r="40" spans="1:169" s="379" customFormat="1">
      <c r="A40" s="361" t="s">
        <v>30</v>
      </c>
      <c r="B40" s="351" t="s">
        <v>0</v>
      </c>
      <c r="C40" s="354">
        <f>SUM(C35:C39)</f>
        <v>0</v>
      </c>
      <c r="D40" s="354">
        <f>SUM(D35:D39)</f>
        <v>0</v>
      </c>
      <c r="E40" s="354">
        <f>SUM(E35:E39)</f>
        <v>0</v>
      </c>
      <c r="F40" s="354">
        <f>SUM(F35:F39)</f>
        <v>0</v>
      </c>
      <c r="FK40" s="380"/>
      <c r="FL40" s="380"/>
      <c r="FM40" s="380"/>
    </row>
    <row r="41" spans="1:169" s="379" customFormat="1">
      <c r="A41" s="381" t="s">
        <v>3</v>
      </c>
      <c r="B41" s="381"/>
      <c r="C41" s="386" t="str">
        <f>IF(C40&lt;&gt;SUM(C11,C22), "ERROR","OK")</f>
        <v>OK</v>
      </c>
      <c r="D41" s="386" t="str">
        <f>IF(D40&lt;&gt;SUM(D11,D22), "ERROR","OK")</f>
        <v>OK</v>
      </c>
      <c r="E41" s="386" t="str">
        <f>IF(E40&lt;&gt;SUM(E11,E22), "ERROR","OK")</f>
        <v>OK</v>
      </c>
      <c r="F41" s="386" t="str">
        <f>IF(F40&lt;&gt;SUM(F11,F22), "ERROR","OK")</f>
        <v>OK</v>
      </c>
      <c r="FK41" s="380"/>
      <c r="FL41" s="380"/>
      <c r="FM41" s="380"/>
    </row>
    <row r="42" spans="1:169" s="379" customFormat="1">
      <c r="A42" s="381"/>
      <c r="B42" s="381"/>
      <c r="C42" s="381"/>
      <c r="D42" s="381"/>
      <c r="E42" s="381"/>
      <c r="F42" s="381"/>
      <c r="FK42" s="380"/>
      <c r="FL42" s="380"/>
      <c r="FM42" s="380"/>
    </row>
    <row r="43" spans="1:169" s="379" customFormat="1">
      <c r="A43" s="362" t="s">
        <v>498</v>
      </c>
      <c r="B43" s="345" t="s">
        <v>452</v>
      </c>
      <c r="C43" s="349"/>
      <c r="D43" s="349"/>
      <c r="E43" s="349"/>
      <c r="F43" s="349"/>
      <c r="FK43" s="380"/>
      <c r="FL43" s="380"/>
      <c r="FM43" s="380"/>
    </row>
    <row r="44" spans="1:169" s="379" customFormat="1">
      <c r="A44" s="362" t="s">
        <v>453</v>
      </c>
      <c r="B44" s="385" t="s">
        <v>188</v>
      </c>
      <c r="C44" s="363"/>
      <c r="D44" s="363"/>
      <c r="E44" s="363"/>
      <c r="F44" s="363"/>
      <c r="FK44" s="380"/>
      <c r="FL44" s="380"/>
      <c r="FM44" s="380"/>
    </row>
    <row r="45" spans="1:169" s="379" customFormat="1">
      <c r="A45" s="381"/>
      <c r="B45" s="381"/>
      <c r="C45" s="381"/>
      <c r="D45" s="381"/>
      <c r="E45" s="381"/>
      <c r="F45" s="381"/>
      <c r="FK45" s="380"/>
      <c r="FL45" s="380"/>
      <c r="FM45" s="380"/>
    </row>
    <row r="46" spans="1:169" s="379" customFormat="1">
      <c r="A46" s="364" t="s">
        <v>454</v>
      </c>
      <c r="B46" s="378"/>
      <c r="C46" s="347">
        <f>+C5</f>
        <v>2010</v>
      </c>
      <c r="D46" s="347">
        <f>+D5</f>
        <v>2011</v>
      </c>
      <c r="E46" s="347">
        <f>+E5</f>
        <v>2012</v>
      </c>
      <c r="F46" s="347">
        <f>+F5</f>
        <v>2013</v>
      </c>
      <c r="FK46" s="380"/>
      <c r="FL46" s="380"/>
      <c r="FM46" s="380"/>
    </row>
    <row r="47" spans="1:169" s="379" customFormat="1">
      <c r="A47" s="348" t="s">
        <v>455</v>
      </c>
      <c r="B47" s="351" t="s">
        <v>0</v>
      </c>
      <c r="C47" s="349"/>
      <c r="D47" s="349"/>
      <c r="E47" s="349"/>
      <c r="F47" s="349"/>
      <c r="FK47" s="380"/>
      <c r="FL47" s="380"/>
      <c r="FM47" s="380"/>
    </row>
    <row r="48" spans="1:169" s="379" customFormat="1">
      <c r="A48" s="378"/>
      <c r="B48" s="378"/>
      <c r="C48" s="378"/>
      <c r="D48" s="378"/>
      <c r="E48" s="378"/>
      <c r="F48" s="378"/>
      <c r="FK48" s="380"/>
      <c r="FL48" s="380"/>
      <c r="FM48" s="380"/>
    </row>
    <row r="49" spans="1:169" s="379" customFormat="1">
      <c r="A49" s="348" t="s">
        <v>456</v>
      </c>
      <c r="B49" s="378"/>
      <c r="C49" s="381"/>
      <c r="D49" s="381"/>
      <c r="E49" s="381"/>
      <c r="F49" s="381"/>
      <c r="FK49" s="380"/>
      <c r="FL49" s="380"/>
      <c r="FM49" s="380"/>
    </row>
    <row r="50" spans="1:169" s="379" customFormat="1">
      <c r="A50" s="350" t="s">
        <v>441</v>
      </c>
      <c r="B50" s="351" t="s">
        <v>0</v>
      </c>
      <c r="C50" s="349"/>
      <c r="D50" s="349"/>
      <c r="E50" s="349"/>
      <c r="F50" s="349"/>
      <c r="FK50" s="380"/>
      <c r="FL50" s="380"/>
      <c r="FM50" s="380"/>
    </row>
    <row r="51" spans="1:169" s="379" customFormat="1">
      <c r="A51" s="352" t="s">
        <v>442</v>
      </c>
      <c r="FK51" s="380"/>
      <c r="FL51" s="380"/>
      <c r="FM51" s="380"/>
    </row>
    <row r="52" spans="1:169" s="379" customFormat="1">
      <c r="A52" s="382" t="str">
        <f>+'P1.4 Pensions_PPF_Admin'!A52</f>
        <v>Licensee 1</v>
      </c>
      <c r="B52" s="351" t="s">
        <v>0</v>
      </c>
      <c r="C52" s="349"/>
      <c r="D52" s="349"/>
      <c r="E52" s="349"/>
      <c r="F52" s="349"/>
      <c r="FK52" s="380"/>
      <c r="FL52" s="380"/>
      <c r="FM52" s="380"/>
    </row>
    <row r="53" spans="1:169" s="379" customFormat="1">
      <c r="A53" s="382" t="str">
        <f>+'P1.4 Pensions_PPF_Admin'!A53</f>
        <v>Licensee 2</v>
      </c>
      <c r="B53" s="351" t="s">
        <v>0</v>
      </c>
      <c r="C53" s="349"/>
      <c r="D53" s="349"/>
      <c r="E53" s="349"/>
      <c r="F53" s="349"/>
      <c r="FK53" s="380"/>
      <c r="FL53" s="380"/>
      <c r="FM53" s="380"/>
    </row>
    <row r="54" spans="1:169" s="379" customFormat="1">
      <c r="A54" s="382" t="str">
        <f>+'P1.4 Pensions_PPF_Admin'!A54</f>
        <v>Licensee 3</v>
      </c>
      <c r="B54" s="351" t="s">
        <v>0</v>
      </c>
      <c r="C54" s="349"/>
      <c r="D54" s="349"/>
      <c r="E54" s="349"/>
      <c r="F54" s="349"/>
      <c r="FK54" s="380"/>
      <c r="FL54" s="380"/>
      <c r="FM54" s="380"/>
    </row>
    <row r="55" spans="1:169" s="379" customFormat="1">
      <c r="A55" s="382" t="str">
        <f>+'P1.4 Pensions_PPF_Admin'!A55</f>
        <v>Licensee 4</v>
      </c>
      <c r="B55" s="351" t="s">
        <v>0</v>
      </c>
      <c r="C55" s="349"/>
      <c r="D55" s="349"/>
      <c r="E55" s="349"/>
      <c r="F55" s="349"/>
      <c r="FK55" s="380"/>
      <c r="FL55" s="380"/>
      <c r="FM55" s="380"/>
    </row>
    <row r="56" spans="1:169" s="379" customFormat="1">
      <c r="A56" s="382" t="str">
        <f>+'P1.4 Pensions_PPF_Admin'!A56</f>
        <v>Licensee 5</v>
      </c>
      <c r="B56" s="351" t="s">
        <v>0</v>
      </c>
      <c r="C56" s="349"/>
      <c r="D56" s="349"/>
      <c r="E56" s="349"/>
      <c r="F56" s="349"/>
      <c r="FK56" s="380"/>
      <c r="FL56" s="380"/>
      <c r="FM56" s="380"/>
    </row>
    <row r="57" spans="1:169" s="379" customFormat="1">
      <c r="A57" s="382" t="str">
        <f>+'P1.4 Pensions_PPF_Admin'!A57</f>
        <v>Licensee 6</v>
      </c>
      <c r="B57" s="351" t="s">
        <v>0</v>
      </c>
      <c r="C57" s="349"/>
      <c r="D57" s="349"/>
      <c r="E57" s="349"/>
      <c r="F57" s="349"/>
      <c r="FK57" s="380"/>
      <c r="FL57" s="380"/>
      <c r="FM57" s="380"/>
    </row>
    <row r="58" spans="1:169" s="379" customFormat="1">
      <c r="A58" s="353" t="s">
        <v>457</v>
      </c>
      <c r="B58" s="351" t="s">
        <v>0</v>
      </c>
      <c r="C58" s="354">
        <f>SUM(C50:C54)</f>
        <v>0</v>
      </c>
      <c r="D58" s="354">
        <f>SUM(D50:D54)</f>
        <v>0</v>
      </c>
      <c r="E58" s="354">
        <f>SUM(E50:E54)</f>
        <v>0</v>
      </c>
      <c r="F58" s="354">
        <f>SUM(F50:F54)</f>
        <v>0</v>
      </c>
      <c r="FK58" s="380"/>
      <c r="FL58" s="380"/>
      <c r="FM58" s="380"/>
    </row>
    <row r="59" spans="1:169" s="379" customFormat="1">
      <c r="A59" s="380"/>
      <c r="B59" s="378"/>
      <c r="C59" s="378"/>
      <c r="D59" s="378"/>
      <c r="E59" s="378"/>
      <c r="F59" s="378"/>
      <c r="FK59" s="380"/>
      <c r="FL59" s="380"/>
      <c r="FM59" s="380"/>
    </row>
    <row r="60" spans="1:169" s="379" customFormat="1">
      <c r="A60" s="355" t="s">
        <v>458</v>
      </c>
      <c r="B60" s="378"/>
      <c r="C60" s="381"/>
      <c r="D60" s="381"/>
      <c r="E60" s="381"/>
      <c r="F60" s="381"/>
      <c r="FK60" s="380"/>
      <c r="FL60" s="380"/>
      <c r="FM60" s="380"/>
    </row>
    <row r="61" spans="1:169" s="379" customFormat="1">
      <c r="A61" s="350" t="s">
        <v>441</v>
      </c>
      <c r="B61" s="351" t="s">
        <v>0</v>
      </c>
      <c r="C61" s="349"/>
      <c r="D61" s="349"/>
      <c r="E61" s="349"/>
      <c r="F61" s="349"/>
      <c r="FK61" s="380"/>
      <c r="FL61" s="380"/>
      <c r="FM61" s="380"/>
    </row>
    <row r="62" spans="1:169" s="379" customFormat="1">
      <c r="A62" s="352" t="s">
        <v>442</v>
      </c>
      <c r="FK62" s="380"/>
      <c r="FL62" s="380"/>
      <c r="FM62" s="380"/>
    </row>
    <row r="63" spans="1:169" s="379" customFormat="1">
      <c r="A63" s="382" t="str">
        <f>+'P1.4 Pensions_PPF_Admin'!A63</f>
        <v>Licensee 1</v>
      </c>
      <c r="B63" s="351" t="s">
        <v>0</v>
      </c>
      <c r="C63" s="349"/>
      <c r="D63" s="349"/>
      <c r="E63" s="349"/>
      <c r="F63" s="349"/>
      <c r="FK63" s="380"/>
      <c r="FL63" s="380"/>
      <c r="FM63" s="380"/>
    </row>
    <row r="64" spans="1:169" s="379" customFormat="1">
      <c r="A64" s="382" t="str">
        <f>+'P1.4 Pensions_PPF_Admin'!A64</f>
        <v>Licensee 2</v>
      </c>
      <c r="B64" s="351" t="s">
        <v>0</v>
      </c>
      <c r="C64" s="349"/>
      <c r="D64" s="349"/>
      <c r="E64" s="349"/>
      <c r="F64" s="349"/>
      <c r="FK64" s="380"/>
      <c r="FL64" s="380"/>
      <c r="FM64" s="380"/>
    </row>
    <row r="65" spans="1:169" s="379" customFormat="1">
      <c r="A65" s="382" t="str">
        <f>+'P1.4 Pensions_PPF_Admin'!A65</f>
        <v>Licensee 3</v>
      </c>
      <c r="B65" s="351" t="s">
        <v>0</v>
      </c>
      <c r="C65" s="349"/>
      <c r="D65" s="349"/>
      <c r="E65" s="349"/>
      <c r="F65" s="349"/>
      <c r="FK65" s="380"/>
      <c r="FL65" s="380"/>
      <c r="FM65" s="380"/>
    </row>
    <row r="66" spans="1:169" s="379" customFormat="1">
      <c r="A66" s="382" t="str">
        <f>+'P1.4 Pensions_PPF_Admin'!A66</f>
        <v>Licensee 4</v>
      </c>
      <c r="B66" s="351" t="s">
        <v>0</v>
      </c>
      <c r="C66" s="349"/>
      <c r="D66" s="349"/>
      <c r="E66" s="349"/>
      <c r="F66" s="349"/>
      <c r="FK66" s="380"/>
      <c r="FL66" s="380"/>
      <c r="FM66" s="380"/>
    </row>
    <row r="67" spans="1:169" s="379" customFormat="1">
      <c r="A67" s="382" t="str">
        <f>+'P1.4 Pensions_PPF_Admin'!A67</f>
        <v>Licensee 5</v>
      </c>
      <c r="B67" s="351" t="s">
        <v>0</v>
      </c>
      <c r="C67" s="349"/>
      <c r="D67" s="349"/>
      <c r="E67" s="349"/>
      <c r="F67" s="349"/>
      <c r="FK67" s="380"/>
      <c r="FL67" s="380"/>
      <c r="FM67" s="380"/>
    </row>
    <row r="68" spans="1:169" s="379" customFormat="1">
      <c r="A68" s="382" t="str">
        <f>+'P1.4 Pensions_PPF_Admin'!A68</f>
        <v>Licensee 6</v>
      </c>
      <c r="B68" s="351" t="s">
        <v>0</v>
      </c>
      <c r="C68" s="349"/>
      <c r="D68" s="349"/>
      <c r="E68" s="349"/>
      <c r="F68" s="349"/>
      <c r="FK68" s="380"/>
      <c r="FL68" s="380"/>
      <c r="FM68" s="380"/>
    </row>
    <row r="69" spans="1:169" s="379" customFormat="1">
      <c r="A69" s="353" t="s">
        <v>459</v>
      </c>
      <c r="B69" s="351" t="s">
        <v>0</v>
      </c>
      <c r="C69" s="354">
        <f>SUM(C61:C65)</f>
        <v>0</v>
      </c>
      <c r="D69" s="354">
        <f>SUM(D61:D65)</f>
        <v>0</v>
      </c>
      <c r="E69" s="354">
        <f>SUM(E61:E65)</f>
        <v>0</v>
      </c>
      <c r="F69" s="354">
        <f>SUM(F61:F65)</f>
        <v>0</v>
      </c>
      <c r="FK69" s="380"/>
      <c r="FL69" s="380"/>
      <c r="FM69" s="380"/>
    </row>
    <row r="70" spans="1:169" s="379" customFormat="1">
      <c r="A70" s="381" t="s">
        <v>3</v>
      </c>
      <c r="B70" s="378"/>
      <c r="C70" s="387" t="str">
        <f>IF(ABS(C47-SUM(C58,C69)&gt;0.01),"Error", "OK")</f>
        <v>OK</v>
      </c>
      <c r="D70" s="387" t="str">
        <f>IF(ABS(D47-SUM(D58,D69)&gt;0.01),"Error", "OK")</f>
        <v>OK</v>
      </c>
      <c r="E70" s="387" t="str">
        <f>IF(ABS(E47-SUM(E58,E69)&gt;0.01),"Error", "OK")</f>
        <v>OK</v>
      </c>
      <c r="F70" s="387" t="str">
        <f>IF(ABS(F47-SUM(F58,F69)&gt;0.01),"Error", "OK")</f>
        <v>OK</v>
      </c>
      <c r="FK70" s="380"/>
      <c r="FL70" s="380"/>
      <c r="FM70" s="380"/>
    </row>
    <row r="71" spans="1:169" s="379" customFormat="1">
      <c r="A71" s="416" t="s">
        <v>505</v>
      </c>
      <c r="B71" s="351" t="s">
        <v>0</v>
      </c>
      <c r="C71" s="349"/>
      <c r="D71" s="349"/>
      <c r="E71" s="349"/>
      <c r="F71" s="349"/>
      <c r="FK71" s="380"/>
      <c r="FL71" s="380"/>
      <c r="FM71" s="380"/>
    </row>
    <row r="72" spans="1:169" s="379" customFormat="1">
      <c r="A72" s="416"/>
      <c r="B72" s="351"/>
      <c r="C72" s="354">
        <f>+C50-C71</f>
        <v>0</v>
      </c>
      <c r="D72" s="354">
        <f>+D50-D71</f>
        <v>0</v>
      </c>
      <c r="E72" s="354">
        <f>+E50-E71</f>
        <v>0</v>
      </c>
      <c r="F72" s="354">
        <f>+F50-F71</f>
        <v>0</v>
      </c>
      <c r="FK72" s="380"/>
      <c r="FL72" s="380"/>
      <c r="FM72" s="380"/>
    </row>
    <row r="73" spans="1:169" s="379" customFormat="1">
      <c r="A73" s="388"/>
      <c r="B73" s="380"/>
      <c r="C73" s="384"/>
      <c r="D73" s="384"/>
      <c r="E73" s="384"/>
      <c r="F73" s="384"/>
      <c r="FK73" s="380"/>
      <c r="FL73" s="380"/>
      <c r="FM73" s="380"/>
    </row>
    <row r="74" spans="1:169" ht="13.5" customHeight="1">
      <c r="A74" s="364" t="s">
        <v>467</v>
      </c>
      <c r="C74" s="384"/>
      <c r="D74" s="384"/>
      <c r="E74" s="384"/>
      <c r="F74" s="384"/>
    </row>
    <row r="75" spans="1:169">
      <c r="A75" s="365" t="s">
        <v>462</v>
      </c>
      <c r="B75" s="351" t="s">
        <v>0</v>
      </c>
      <c r="D75" s="349"/>
      <c r="E75" s="349"/>
      <c r="F75" s="349"/>
    </row>
    <row r="76" spans="1:169">
      <c r="A76" s="365" t="s">
        <v>468</v>
      </c>
      <c r="B76" s="351" t="s">
        <v>0</v>
      </c>
      <c r="D76" s="349"/>
      <c r="E76" s="349"/>
      <c r="F76" s="349"/>
    </row>
    <row r="77" spans="1:169">
      <c r="A77" s="350" t="s">
        <v>469</v>
      </c>
    </row>
    <row r="78" spans="1:169">
      <c r="A78" s="350" t="s">
        <v>441</v>
      </c>
      <c r="B78" s="351" t="s">
        <v>0</v>
      </c>
      <c r="D78" s="349"/>
      <c r="E78" s="349"/>
      <c r="F78" s="349"/>
    </row>
    <row r="79" spans="1:169">
      <c r="A79" s="352" t="s">
        <v>442</v>
      </c>
      <c r="B79" s="379"/>
      <c r="D79" s="379"/>
      <c r="E79" s="379"/>
      <c r="F79" s="379"/>
    </row>
    <row r="80" spans="1:169">
      <c r="A80" s="382" t="str">
        <f>+'P1.4 Pensions_PPF_Admin'!A80</f>
        <v>Licensee 1</v>
      </c>
      <c r="B80" s="351" t="s">
        <v>0</v>
      </c>
      <c r="D80" s="349"/>
      <c r="E80" s="349"/>
      <c r="F80" s="349"/>
    </row>
    <row r="81" spans="1:6">
      <c r="A81" s="382" t="str">
        <f>+'P1.4 Pensions_PPF_Admin'!A81</f>
        <v>Licensee 2</v>
      </c>
      <c r="B81" s="351" t="s">
        <v>0</v>
      </c>
      <c r="D81" s="349"/>
      <c r="E81" s="349"/>
      <c r="F81" s="349"/>
    </row>
    <row r="82" spans="1:6">
      <c r="A82" s="382" t="str">
        <f>+'P1.4 Pensions_PPF_Admin'!A82</f>
        <v>Licensee 3</v>
      </c>
      <c r="B82" s="351" t="s">
        <v>0</v>
      </c>
      <c r="D82" s="349"/>
      <c r="E82" s="349"/>
      <c r="F82" s="349"/>
    </row>
    <row r="83" spans="1:6">
      <c r="A83" s="382" t="str">
        <f>+'P1.4 Pensions_PPF_Admin'!A83</f>
        <v>Licensee 4</v>
      </c>
      <c r="B83" s="351" t="s">
        <v>0</v>
      </c>
      <c r="D83" s="349"/>
      <c r="E83" s="349"/>
      <c r="F83" s="349"/>
    </row>
    <row r="84" spans="1:6">
      <c r="A84" s="382" t="str">
        <f>+'P1.4 Pensions_PPF_Admin'!A84</f>
        <v>Licensee 5</v>
      </c>
      <c r="B84" s="351" t="s">
        <v>0</v>
      </c>
      <c r="D84" s="349"/>
      <c r="E84" s="349"/>
      <c r="F84" s="349"/>
    </row>
    <row r="85" spans="1:6">
      <c r="A85" s="382" t="str">
        <f>+'P1.4 Pensions_PPF_Admin'!A85</f>
        <v>Licensee 6</v>
      </c>
      <c r="B85" s="351" t="s">
        <v>0</v>
      </c>
      <c r="D85" s="349"/>
      <c r="E85" s="349"/>
      <c r="F85" s="349"/>
    </row>
    <row r="86" spans="1:6">
      <c r="A86" s="353" t="s">
        <v>466</v>
      </c>
      <c r="B86" s="351" t="s">
        <v>0</v>
      </c>
      <c r="D86" s="354">
        <f>SUM(D78:D82)</f>
        <v>0</v>
      </c>
      <c r="E86" s="354">
        <f>SUM(E78:E82)</f>
        <v>0</v>
      </c>
      <c r="F86" s="354">
        <f>SUM(F78:F82)</f>
        <v>0</v>
      </c>
    </row>
  </sheetData>
  <mergeCells count="2">
    <mergeCell ref="H26:K27"/>
    <mergeCell ref="M26:P27"/>
  </mergeCells>
  <phoneticPr fontId="35" type="noConversion"/>
  <pageMargins left="0.70866141732283472" right="0.70866141732283472" top="0.74803149606299213" bottom="0.74803149606299213" header="0.31496062992125984" footer="0.31496062992125984"/>
  <pageSetup paperSize="8" scale="90" orientation="portrait" r:id="rId1"/>
  <drawing r:id="rId2"/>
</worksheet>
</file>

<file path=xl/worksheets/sheet12.xml><?xml version="1.0" encoding="utf-8"?>
<worksheet xmlns="http://schemas.openxmlformats.org/spreadsheetml/2006/main" xmlns:r="http://schemas.openxmlformats.org/officeDocument/2006/relationships">
  <sheetPr codeName="Sheet12">
    <tabColor theme="9" tint="0.39997558519241921"/>
    <pageSetUpPr fitToPage="1"/>
  </sheetPr>
  <dimension ref="A1:Z395"/>
  <sheetViews>
    <sheetView showGridLines="0" zoomScaleNormal="100" workbookViewId="0">
      <pane xSplit="1" ySplit="6" topLeftCell="B7" activePane="bottomRight" state="frozen"/>
      <selection activeCell="A23" sqref="A23:D23"/>
      <selection pane="topRight" activeCell="A23" sqref="A23:D23"/>
      <selection pane="bottomLeft" activeCell="A23" sqref="A23:D23"/>
      <selection pane="bottomRight" activeCell="B7" sqref="B7"/>
    </sheetView>
  </sheetViews>
  <sheetFormatPr defaultRowHeight="12.75"/>
  <cols>
    <col min="1" max="1" width="89.140625" style="158" customWidth="1"/>
    <col min="2" max="2" width="4.28515625" style="158" customWidth="1"/>
    <col min="3" max="3" width="9.7109375" style="179" customWidth="1"/>
    <col min="4" max="4" width="11" style="158" customWidth="1"/>
    <col min="5" max="5" width="11.85546875" style="158" customWidth="1"/>
    <col min="6" max="6" width="12.5703125" style="158" customWidth="1"/>
    <col min="7" max="16" width="10.85546875" style="158" customWidth="1"/>
    <col min="17" max="18" width="10.28515625" style="158" customWidth="1"/>
    <col min="19" max="19" width="11.140625" style="158" customWidth="1"/>
    <col min="20" max="21" width="10.28515625" style="158" customWidth="1"/>
    <col min="22" max="16384" width="9.140625" style="158"/>
  </cols>
  <sheetData>
    <row r="1" spans="1:19" s="156" customFormat="1" ht="20.25">
      <c r="A1" s="294" t="s">
        <v>508</v>
      </c>
      <c r="B1" s="294"/>
      <c r="C1" s="294"/>
      <c r="D1" s="294"/>
      <c r="E1" s="294"/>
      <c r="F1" s="294"/>
      <c r="G1" s="294"/>
      <c r="H1" s="294"/>
      <c r="I1" s="294"/>
      <c r="J1" s="294"/>
      <c r="K1" s="294"/>
      <c r="L1" s="294"/>
      <c r="M1" s="294"/>
      <c r="N1" s="294"/>
      <c r="O1" s="294"/>
      <c r="P1" s="294"/>
      <c r="Q1" s="294"/>
      <c r="R1" s="294"/>
      <c r="S1" s="294"/>
    </row>
    <row r="2" spans="1:19" s="156" customFormat="1" ht="20.25">
      <c r="A2" s="294" t="str">
        <f>+'Pension Pack cover'!D12</f>
        <v xml:space="preserve">NWO Group Name </v>
      </c>
      <c r="B2" s="294"/>
      <c r="C2" s="294"/>
      <c r="D2" s="294"/>
      <c r="E2" s="294"/>
      <c r="F2" s="294"/>
      <c r="G2" s="294"/>
      <c r="H2" s="294"/>
      <c r="I2" s="294"/>
      <c r="J2" s="294"/>
      <c r="K2" s="294"/>
      <c r="L2" s="294"/>
      <c r="M2" s="294"/>
      <c r="N2" s="294"/>
      <c r="O2" s="294"/>
      <c r="P2" s="294"/>
      <c r="Q2" s="294"/>
      <c r="R2" s="294"/>
      <c r="S2" s="294"/>
    </row>
    <row r="3" spans="1:19" s="157" customFormat="1" ht="20.25">
      <c r="A3" s="294" t="str">
        <f>+'Pension Pack cover'!D24</f>
        <v>2010-13</v>
      </c>
      <c r="B3" s="294"/>
      <c r="C3" s="294"/>
      <c r="D3" s="294"/>
      <c r="E3" s="294"/>
      <c r="F3" s="294"/>
      <c r="G3" s="294"/>
      <c r="H3" s="294"/>
      <c r="I3" s="294"/>
      <c r="J3" s="294"/>
      <c r="K3" s="294"/>
      <c r="L3" s="294"/>
      <c r="M3" s="294"/>
      <c r="N3" s="294"/>
      <c r="O3" s="294"/>
      <c r="P3" s="294"/>
      <c r="Q3" s="294"/>
      <c r="R3" s="294"/>
      <c r="S3" s="294"/>
    </row>
    <row r="4" spans="1:19">
      <c r="A4" s="80" t="s">
        <v>21</v>
      </c>
      <c r="B4" s="79"/>
      <c r="C4" s="158"/>
      <c r="D4" s="418" t="str">
        <f>+'P2.1 PDAM Licensee provided'!D6:J6</f>
        <v>DB Scheme 2</v>
      </c>
      <c r="E4" s="419"/>
      <c r="F4" s="396"/>
    </row>
    <row r="5" spans="1:19" ht="15">
      <c r="A5" s="162" t="s">
        <v>465</v>
      </c>
      <c r="B5" s="162"/>
      <c r="C5" s="171"/>
      <c r="H5" s="424" t="s">
        <v>526</v>
      </c>
    </row>
    <row r="6" spans="1:19" s="201" customFormat="1" ht="15">
      <c r="A6" s="307" t="s">
        <v>122</v>
      </c>
      <c r="B6" s="162"/>
      <c r="C6" s="431">
        <v>41364</v>
      </c>
      <c r="D6" s="310">
        <v>2011</v>
      </c>
      <c r="E6" s="310">
        <f>+D6+1</f>
        <v>2012</v>
      </c>
      <c r="F6" s="310">
        <f>+E6+1</f>
        <v>2013</v>
      </c>
      <c r="H6" s="310">
        <f>+D6</f>
        <v>2011</v>
      </c>
      <c r="I6" s="310">
        <f>+H6+1</f>
        <v>2012</v>
      </c>
      <c r="J6" s="310">
        <f>+I6+1</f>
        <v>2013</v>
      </c>
    </row>
    <row r="7" spans="1:19" ht="15">
      <c r="A7" s="167" t="s">
        <v>123</v>
      </c>
      <c r="B7" s="162"/>
      <c r="C7" s="164"/>
      <c r="D7" s="173"/>
      <c r="E7" s="169"/>
      <c r="F7" s="170"/>
      <c r="H7" s="173"/>
      <c r="I7" s="169"/>
      <c r="J7" s="170"/>
    </row>
    <row r="8" spans="1:19" ht="15">
      <c r="A8" s="189" t="s">
        <v>124</v>
      </c>
      <c r="B8" s="162"/>
      <c r="C8" s="164" t="s">
        <v>0</v>
      </c>
      <c r="D8" s="165"/>
      <c r="E8" s="165"/>
      <c r="F8" s="165"/>
      <c r="H8" s="165"/>
      <c r="I8" s="165"/>
      <c r="J8" s="165"/>
    </row>
    <row r="9" spans="1:19" ht="15">
      <c r="A9" s="189" t="s">
        <v>125</v>
      </c>
      <c r="B9" s="162"/>
      <c r="C9" s="164" t="s">
        <v>0</v>
      </c>
      <c r="D9" s="165"/>
      <c r="E9" s="165"/>
      <c r="F9" s="165"/>
      <c r="H9" s="165"/>
      <c r="I9" s="165"/>
      <c r="J9" s="165"/>
    </row>
    <row r="10" spans="1:19" ht="15">
      <c r="A10" s="412" t="s">
        <v>489</v>
      </c>
      <c r="B10" s="162"/>
      <c r="C10" s="164" t="s">
        <v>0</v>
      </c>
      <c r="D10" s="165"/>
      <c r="E10" s="165"/>
      <c r="F10" s="165"/>
    </row>
    <row r="11" spans="1:19" ht="15">
      <c r="A11" s="189" t="s">
        <v>126</v>
      </c>
      <c r="B11" s="162"/>
      <c r="C11" s="164" t="s">
        <v>0</v>
      </c>
      <c r="D11" s="165"/>
      <c r="E11" s="165"/>
      <c r="F11" s="165"/>
    </row>
    <row r="12" spans="1:19" ht="15.75" customHeight="1">
      <c r="A12" s="412" t="s">
        <v>490</v>
      </c>
      <c r="C12" s="164" t="s">
        <v>0</v>
      </c>
      <c r="D12" s="165"/>
      <c r="E12" s="165"/>
      <c r="F12" s="165"/>
    </row>
    <row r="13" spans="1:19" ht="15">
      <c r="A13" s="333" t="s">
        <v>127</v>
      </c>
      <c r="B13" s="162"/>
      <c r="C13" s="164" t="s">
        <v>0</v>
      </c>
      <c r="D13" s="165"/>
      <c r="E13" s="165"/>
      <c r="F13" s="165"/>
    </row>
    <row r="14" spans="1:19" ht="15">
      <c r="A14" s="167"/>
      <c r="B14" s="162"/>
      <c r="C14" s="164"/>
      <c r="D14" s="173"/>
      <c r="E14" s="169"/>
      <c r="F14" s="170"/>
    </row>
    <row r="15" spans="1:19" ht="15">
      <c r="A15" s="167" t="s">
        <v>464</v>
      </c>
      <c r="B15" s="162"/>
      <c r="C15" s="164"/>
      <c r="D15" s="175"/>
      <c r="E15" s="175"/>
      <c r="F15" s="175"/>
    </row>
    <row r="16" spans="1:19" ht="15">
      <c r="A16" s="321" t="s">
        <v>393</v>
      </c>
      <c r="B16" s="162"/>
      <c r="C16" s="164" t="s">
        <v>0</v>
      </c>
      <c r="D16" s="165"/>
      <c r="E16" s="165"/>
      <c r="F16" s="165"/>
    </row>
    <row r="17" spans="1:16" ht="15">
      <c r="A17" s="189" t="s">
        <v>128</v>
      </c>
      <c r="B17" s="162"/>
      <c r="C17" s="164" t="s">
        <v>0</v>
      </c>
      <c r="D17" s="165"/>
      <c r="E17" s="165"/>
      <c r="F17" s="165"/>
    </row>
    <row r="18" spans="1:16" ht="15">
      <c r="A18" s="323" t="s">
        <v>129</v>
      </c>
      <c r="B18" s="162"/>
      <c r="C18" s="164" t="s">
        <v>0</v>
      </c>
      <c r="D18" s="165"/>
      <c r="E18" s="165"/>
      <c r="F18" s="165"/>
    </row>
    <row r="19" spans="1:16" ht="15">
      <c r="A19" s="327" t="s">
        <v>130</v>
      </c>
      <c r="B19" s="162"/>
      <c r="C19" s="164" t="s">
        <v>0</v>
      </c>
      <c r="D19" s="165"/>
      <c r="E19" s="165"/>
      <c r="F19" s="165"/>
    </row>
    <row r="20" spans="1:16" ht="15">
      <c r="A20" s="167"/>
      <c r="B20" s="162"/>
      <c r="C20" s="164"/>
      <c r="D20" s="173"/>
      <c r="E20" s="169"/>
      <c r="F20" s="170"/>
    </row>
    <row r="21" spans="1:16" ht="15">
      <c r="A21" s="167" t="s">
        <v>131</v>
      </c>
      <c r="B21" s="162"/>
      <c r="C21" s="164"/>
      <c r="D21" s="173"/>
      <c r="E21" s="169"/>
      <c r="F21" s="170"/>
    </row>
    <row r="22" spans="1:16" ht="15">
      <c r="A22" s="189" t="s">
        <v>132</v>
      </c>
      <c r="B22" s="162"/>
      <c r="C22" s="164" t="s">
        <v>0</v>
      </c>
      <c r="D22" s="165"/>
      <c r="E22" s="165"/>
      <c r="F22" s="165"/>
    </row>
    <row r="23" spans="1:16" ht="15">
      <c r="A23" s="189" t="s">
        <v>133</v>
      </c>
      <c r="B23" s="162"/>
      <c r="C23" s="164" t="s">
        <v>0</v>
      </c>
      <c r="D23" s="165"/>
      <c r="E23" s="165"/>
      <c r="F23" s="165"/>
    </row>
    <row r="24" spans="1:16" ht="15">
      <c r="A24" s="323" t="s">
        <v>134</v>
      </c>
      <c r="B24" s="162"/>
      <c r="C24" s="164" t="s">
        <v>0</v>
      </c>
      <c r="D24" s="165"/>
      <c r="E24" s="165"/>
      <c r="F24" s="165"/>
    </row>
    <row r="25" spans="1:16" ht="15">
      <c r="A25" s="189" t="s">
        <v>135</v>
      </c>
      <c r="B25" s="162"/>
      <c r="C25" s="164" t="s">
        <v>0</v>
      </c>
      <c r="D25" s="165"/>
      <c r="E25" s="165"/>
      <c r="F25" s="165"/>
    </row>
    <row r="26" spans="1:16" ht="15">
      <c r="A26" s="189" t="s">
        <v>136</v>
      </c>
      <c r="B26" s="162"/>
      <c r="C26" s="164" t="s">
        <v>0</v>
      </c>
      <c r="D26" s="165"/>
      <c r="E26" s="165"/>
      <c r="F26" s="165"/>
    </row>
    <row r="27" spans="1:16" ht="15">
      <c r="A27" s="332" t="s">
        <v>395</v>
      </c>
      <c r="B27" s="162"/>
      <c r="C27" s="164" t="s">
        <v>0</v>
      </c>
      <c r="D27" s="165"/>
      <c r="E27" s="165"/>
      <c r="F27" s="165"/>
    </row>
    <row r="28" spans="1:16" ht="15">
      <c r="A28" s="167"/>
      <c r="B28" s="162"/>
      <c r="C28" s="164"/>
      <c r="D28" s="173"/>
      <c r="E28" s="169"/>
      <c r="F28" s="170"/>
    </row>
    <row r="29" spans="1:16" ht="15">
      <c r="A29" s="162" t="s">
        <v>390</v>
      </c>
      <c r="B29" s="162"/>
      <c r="C29" s="158"/>
    </row>
    <row r="30" spans="1:16" s="201" customFormat="1" ht="15">
      <c r="A30" s="307" t="s">
        <v>122</v>
      </c>
      <c r="B30" s="162"/>
      <c r="C30" s="431">
        <v>41364</v>
      </c>
      <c r="D30" s="310">
        <v>2001</v>
      </c>
      <c r="E30" s="310">
        <f t="shared" ref="E30:P30" si="0">+D30+1</f>
        <v>2002</v>
      </c>
      <c r="F30" s="310">
        <f t="shared" si="0"/>
        <v>2003</v>
      </c>
      <c r="G30" s="310">
        <f t="shared" si="0"/>
        <v>2004</v>
      </c>
      <c r="H30" s="310">
        <f t="shared" si="0"/>
        <v>2005</v>
      </c>
      <c r="I30" s="310">
        <f t="shared" si="0"/>
        <v>2006</v>
      </c>
      <c r="J30" s="310">
        <f t="shared" si="0"/>
        <v>2007</v>
      </c>
      <c r="K30" s="310">
        <f t="shared" si="0"/>
        <v>2008</v>
      </c>
      <c r="L30" s="310">
        <f t="shared" si="0"/>
        <v>2009</v>
      </c>
      <c r="M30" s="310">
        <f t="shared" si="0"/>
        <v>2010</v>
      </c>
      <c r="N30" s="310">
        <f t="shared" si="0"/>
        <v>2011</v>
      </c>
      <c r="O30" s="310">
        <f t="shared" si="0"/>
        <v>2012</v>
      </c>
      <c r="P30" s="310">
        <f t="shared" si="0"/>
        <v>2013</v>
      </c>
    </row>
    <row r="31" spans="1:16" ht="15">
      <c r="A31" s="189" t="s">
        <v>138</v>
      </c>
      <c r="B31" s="162"/>
      <c r="C31" s="164" t="s">
        <v>0</v>
      </c>
      <c r="D31" s="165"/>
      <c r="E31" s="165"/>
      <c r="F31" s="165"/>
      <c r="G31" s="165"/>
      <c r="H31" s="165"/>
      <c r="I31" s="165"/>
      <c r="J31" s="165"/>
      <c r="K31" s="165"/>
      <c r="L31" s="165"/>
      <c r="M31" s="165"/>
      <c r="N31" s="165"/>
      <c r="O31" s="165"/>
      <c r="P31" s="165"/>
    </row>
    <row r="32" spans="1:16" ht="15">
      <c r="A32" s="189" t="s">
        <v>139</v>
      </c>
      <c r="B32" s="162"/>
      <c r="C32" s="164" t="s">
        <v>0</v>
      </c>
      <c r="D32" s="165"/>
      <c r="E32" s="165"/>
      <c r="F32" s="165"/>
      <c r="G32" s="165"/>
      <c r="H32" s="165"/>
      <c r="I32" s="165"/>
      <c r="J32" s="165"/>
      <c r="K32" s="165"/>
      <c r="L32" s="165"/>
      <c r="M32" s="165"/>
      <c r="N32" s="165"/>
      <c r="O32" s="165"/>
      <c r="P32" s="165"/>
    </row>
    <row r="33" spans="1:23" ht="15">
      <c r="A33" s="189" t="s">
        <v>140</v>
      </c>
      <c r="B33" s="162"/>
      <c r="C33" s="164" t="s">
        <v>0</v>
      </c>
      <c r="D33" s="165"/>
      <c r="E33" s="165"/>
      <c r="F33" s="165"/>
      <c r="G33" s="165"/>
      <c r="H33" s="165"/>
      <c r="I33" s="165"/>
      <c r="J33" s="165"/>
      <c r="K33" s="165"/>
      <c r="L33" s="165"/>
      <c r="M33" s="165"/>
      <c r="N33" s="165"/>
      <c r="O33" s="165"/>
      <c r="P33" s="165"/>
    </row>
    <row r="34" spans="1:23" ht="15">
      <c r="A34" s="327" t="s">
        <v>137</v>
      </c>
      <c r="B34" s="162"/>
      <c r="C34" s="164" t="s">
        <v>0</v>
      </c>
      <c r="D34" s="165"/>
      <c r="E34" s="165"/>
      <c r="F34" s="165"/>
      <c r="G34" s="165"/>
      <c r="H34" s="165"/>
      <c r="I34" s="165"/>
      <c r="J34" s="165"/>
      <c r="K34" s="165"/>
      <c r="L34" s="165"/>
      <c r="M34" s="165"/>
      <c r="N34" s="165"/>
      <c r="O34" s="165"/>
      <c r="P34" s="165"/>
    </row>
    <row r="35" spans="1:23" ht="15">
      <c r="A35" s="328" t="s">
        <v>137</v>
      </c>
      <c r="B35" s="162"/>
      <c r="C35" s="164" t="s">
        <v>0</v>
      </c>
      <c r="D35" s="165"/>
      <c r="E35" s="165"/>
      <c r="F35" s="165"/>
      <c r="G35" s="165"/>
      <c r="H35" s="165"/>
      <c r="I35" s="165"/>
      <c r="J35" s="165"/>
      <c r="K35" s="165"/>
      <c r="L35" s="165"/>
      <c r="M35" s="165"/>
      <c r="N35" s="165"/>
      <c r="O35" s="165"/>
      <c r="P35" s="165"/>
    </row>
    <row r="36" spans="1:23" ht="15">
      <c r="A36" s="167" t="s">
        <v>391</v>
      </c>
      <c r="B36" s="162"/>
      <c r="C36" s="164" t="s">
        <v>0</v>
      </c>
      <c r="D36" s="172">
        <f>SUM(D31:D35)</f>
        <v>0</v>
      </c>
      <c r="E36" s="172">
        <f t="shared" ref="E36:P36" si="1">SUM(E31:E35)</f>
        <v>0</v>
      </c>
      <c r="F36" s="172">
        <f t="shared" si="1"/>
        <v>0</v>
      </c>
      <c r="G36" s="172">
        <f t="shared" si="1"/>
        <v>0</v>
      </c>
      <c r="H36" s="172">
        <f t="shared" si="1"/>
        <v>0</v>
      </c>
      <c r="I36" s="172">
        <f t="shared" si="1"/>
        <v>0</v>
      </c>
      <c r="J36" s="172">
        <f t="shared" si="1"/>
        <v>0</v>
      </c>
      <c r="K36" s="172">
        <f t="shared" si="1"/>
        <v>0</v>
      </c>
      <c r="L36" s="172">
        <f t="shared" si="1"/>
        <v>0</v>
      </c>
      <c r="M36" s="172">
        <f t="shared" si="1"/>
        <v>0</v>
      </c>
      <c r="N36" s="172">
        <f t="shared" si="1"/>
        <v>0</v>
      </c>
      <c r="O36" s="172">
        <f t="shared" si="1"/>
        <v>0</v>
      </c>
      <c r="P36" s="172">
        <f t="shared" si="1"/>
        <v>0</v>
      </c>
    </row>
    <row r="37" spans="1:23">
      <c r="A37" s="167"/>
      <c r="B37" s="167"/>
      <c r="C37" s="167"/>
      <c r="D37" s="167"/>
      <c r="E37" s="167"/>
      <c r="F37" s="167"/>
      <c r="G37" s="167"/>
      <c r="H37" s="167"/>
      <c r="I37" s="167"/>
      <c r="J37" s="167"/>
      <c r="K37" s="167"/>
      <c r="L37" s="167"/>
      <c r="M37" s="167"/>
      <c r="N37" s="167"/>
      <c r="O37" s="167"/>
      <c r="P37" s="167"/>
      <c r="Q37" s="167"/>
      <c r="R37" s="167"/>
      <c r="S37" s="167"/>
      <c r="T37" s="167"/>
      <c r="U37" s="167"/>
      <c r="V37" s="167"/>
      <c r="W37" s="167"/>
    </row>
    <row r="38" spans="1:23" ht="15">
      <c r="A38" s="167" t="s">
        <v>422</v>
      </c>
      <c r="B38" s="162"/>
      <c r="C38" s="164" t="s">
        <v>2</v>
      </c>
      <c r="D38" s="165"/>
      <c r="E38" s="165"/>
      <c r="F38" s="165"/>
      <c r="G38" s="165"/>
      <c r="H38" s="165"/>
      <c r="I38" s="165"/>
      <c r="J38" s="165"/>
      <c r="K38" s="165"/>
      <c r="L38" s="165"/>
      <c r="M38" s="165"/>
      <c r="N38" s="165"/>
      <c r="O38" s="165"/>
      <c r="P38" s="165"/>
    </row>
    <row r="39" spans="1:23" ht="15">
      <c r="A39" s="167" t="s">
        <v>546</v>
      </c>
      <c r="B39" s="162"/>
      <c r="C39" s="164" t="s">
        <v>2</v>
      </c>
      <c r="D39" s="165"/>
      <c r="E39" s="165"/>
      <c r="F39" s="165"/>
      <c r="G39" s="165"/>
      <c r="H39" s="165"/>
      <c r="I39" s="165"/>
      <c r="J39" s="165"/>
      <c r="K39" s="165"/>
      <c r="L39" s="165"/>
      <c r="M39" s="165"/>
      <c r="N39" s="165"/>
      <c r="O39" s="165"/>
      <c r="P39" s="165"/>
    </row>
    <row r="40" spans="1:23" ht="15">
      <c r="A40" s="167" t="s">
        <v>392</v>
      </c>
      <c r="B40" s="162"/>
      <c r="C40" s="164" t="s">
        <v>2</v>
      </c>
      <c r="D40" s="165"/>
      <c r="E40" s="165"/>
      <c r="F40" s="165"/>
      <c r="G40" s="165"/>
      <c r="H40" s="165"/>
      <c r="I40" s="165"/>
      <c r="J40" s="165"/>
      <c r="K40" s="165"/>
      <c r="L40" s="165"/>
      <c r="M40" s="165"/>
      <c r="N40" s="165"/>
      <c r="O40" s="165"/>
      <c r="P40" s="165"/>
    </row>
    <row r="41" spans="1:23" ht="15.75" thickBot="1">
      <c r="A41" s="163"/>
      <c r="B41" s="162"/>
      <c r="C41" s="178"/>
      <c r="D41" s="169"/>
      <c r="E41" s="169"/>
      <c r="F41" s="170"/>
      <c r="G41" s="169"/>
      <c r="H41" s="170"/>
      <c r="I41" s="169"/>
      <c r="J41" s="170"/>
      <c r="K41" s="169"/>
      <c r="L41" s="170"/>
      <c r="M41" s="169"/>
      <c r="N41" s="170"/>
      <c r="O41" s="169"/>
      <c r="P41" s="170"/>
      <c r="Q41" s="169"/>
      <c r="R41" s="170"/>
      <c r="S41" s="169"/>
    </row>
    <row r="42" spans="1:23" s="163" customFormat="1" ht="15">
      <c r="A42" s="162" t="s">
        <v>394</v>
      </c>
      <c r="B42" s="162"/>
      <c r="C42" s="164"/>
      <c r="D42" s="169"/>
      <c r="E42" s="169"/>
      <c r="F42" s="169"/>
      <c r="G42" s="169"/>
      <c r="H42" s="169"/>
      <c r="I42" s="169"/>
      <c r="J42" s="169"/>
      <c r="K42" s="169"/>
      <c r="L42" s="169"/>
      <c r="M42" s="169"/>
      <c r="N42" s="169"/>
      <c r="O42" s="169"/>
      <c r="P42" s="169"/>
      <c r="Q42" s="405" t="s">
        <v>484</v>
      </c>
      <c r="R42" s="406"/>
      <c r="S42" s="407"/>
    </row>
    <row r="43" spans="1:23" s="201" customFormat="1" ht="32.25">
      <c r="A43" s="307" t="s">
        <v>122</v>
      </c>
      <c r="B43" s="162"/>
      <c r="C43" s="431">
        <v>41364</v>
      </c>
      <c r="D43" s="310">
        <v>2001</v>
      </c>
      <c r="E43" s="310">
        <f t="shared" ref="E43:P43" si="2">+D43+1</f>
        <v>2002</v>
      </c>
      <c r="F43" s="310">
        <f t="shared" si="2"/>
        <v>2003</v>
      </c>
      <c r="G43" s="310">
        <f t="shared" si="2"/>
        <v>2004</v>
      </c>
      <c r="H43" s="310">
        <f t="shared" si="2"/>
        <v>2005</v>
      </c>
      <c r="I43" s="310">
        <f t="shared" si="2"/>
        <v>2006</v>
      </c>
      <c r="J43" s="310">
        <f t="shared" si="2"/>
        <v>2007</v>
      </c>
      <c r="K43" s="310">
        <f t="shared" si="2"/>
        <v>2008</v>
      </c>
      <c r="L43" s="310">
        <f t="shared" si="2"/>
        <v>2009</v>
      </c>
      <c r="M43" s="310">
        <f t="shared" si="2"/>
        <v>2010</v>
      </c>
      <c r="N43" s="310">
        <f t="shared" si="2"/>
        <v>2011</v>
      </c>
      <c r="O43" s="310">
        <f t="shared" si="2"/>
        <v>2012</v>
      </c>
      <c r="P43" s="402">
        <f t="shared" si="2"/>
        <v>2013</v>
      </c>
      <c r="Q43" s="408" t="s">
        <v>481</v>
      </c>
      <c r="R43" s="401" t="s">
        <v>482</v>
      </c>
      <c r="S43" s="409" t="s">
        <v>483</v>
      </c>
    </row>
    <row r="44" spans="1:23" s="163" customFormat="1">
      <c r="A44" s="324" t="s">
        <v>141</v>
      </c>
      <c r="B44" s="165"/>
      <c r="C44" s="164" t="s">
        <v>0</v>
      </c>
      <c r="D44" s="165"/>
      <c r="E44" s="165"/>
      <c r="F44" s="165"/>
      <c r="G44" s="165"/>
      <c r="H44" s="165"/>
      <c r="I44" s="165"/>
      <c r="J44" s="165"/>
      <c r="K44" s="165"/>
      <c r="L44" s="165"/>
      <c r="M44" s="165"/>
      <c r="N44" s="165"/>
      <c r="O44" s="165"/>
      <c r="P44" s="403"/>
      <c r="Q44" s="448"/>
      <c r="R44" s="449"/>
      <c r="S44" s="450"/>
    </row>
    <row r="45" spans="1:23" s="163" customFormat="1">
      <c r="A45" s="324" t="s">
        <v>142</v>
      </c>
      <c r="B45" s="165"/>
      <c r="C45" s="164" t="s">
        <v>0</v>
      </c>
      <c r="D45" s="165"/>
      <c r="E45" s="165"/>
      <c r="F45" s="165"/>
      <c r="G45" s="165"/>
      <c r="H45" s="165"/>
      <c r="I45" s="165"/>
      <c r="J45" s="165"/>
      <c r="K45" s="165"/>
      <c r="L45" s="165"/>
      <c r="M45" s="165"/>
      <c r="N45" s="165"/>
      <c r="O45" s="165"/>
      <c r="P45" s="403"/>
      <c r="Q45" s="448"/>
      <c r="R45" s="449"/>
      <c r="S45" s="450"/>
    </row>
    <row r="46" spans="1:23" s="163" customFormat="1">
      <c r="A46" s="324" t="s">
        <v>143</v>
      </c>
      <c r="B46" s="165"/>
      <c r="C46" s="164" t="s">
        <v>0</v>
      </c>
      <c r="D46" s="165"/>
      <c r="E46" s="165"/>
      <c r="F46" s="165"/>
      <c r="G46" s="165"/>
      <c r="H46" s="165"/>
      <c r="I46" s="165"/>
      <c r="J46" s="165"/>
      <c r="K46" s="165"/>
      <c r="L46" s="165"/>
      <c r="M46" s="165"/>
      <c r="N46" s="165"/>
      <c r="O46" s="165"/>
      <c r="P46" s="403"/>
      <c r="Q46" s="448"/>
      <c r="R46" s="449"/>
      <c r="S46" s="450"/>
    </row>
    <row r="47" spans="1:23" s="163" customFormat="1">
      <c r="A47" s="324" t="s">
        <v>144</v>
      </c>
      <c r="B47" s="165"/>
      <c r="C47" s="164" t="s">
        <v>0</v>
      </c>
      <c r="D47" s="165"/>
      <c r="E47" s="165"/>
      <c r="F47" s="165"/>
      <c r="G47" s="165"/>
      <c r="H47" s="165"/>
      <c r="I47" s="165"/>
      <c r="J47" s="165"/>
      <c r="K47" s="165"/>
      <c r="L47" s="165"/>
      <c r="M47" s="165"/>
      <c r="N47" s="165"/>
      <c r="O47" s="165"/>
      <c r="P47" s="403"/>
      <c r="Q47" s="448"/>
      <c r="R47" s="449"/>
      <c r="S47" s="450"/>
    </row>
    <row r="48" spans="1:23" s="163" customFormat="1">
      <c r="A48" s="324" t="s">
        <v>145</v>
      </c>
      <c r="B48" s="165"/>
      <c r="C48" s="164" t="s">
        <v>0</v>
      </c>
      <c r="D48" s="165"/>
      <c r="E48" s="165"/>
      <c r="F48" s="165"/>
      <c r="G48" s="165"/>
      <c r="H48" s="165"/>
      <c r="I48" s="165"/>
      <c r="J48" s="165"/>
      <c r="K48" s="165"/>
      <c r="L48" s="165"/>
      <c r="M48" s="165"/>
      <c r="N48" s="165"/>
      <c r="O48" s="165"/>
      <c r="P48" s="403"/>
      <c r="Q48" s="448"/>
      <c r="R48" s="449"/>
      <c r="S48" s="450"/>
    </row>
    <row r="49" spans="1:19" s="163" customFormat="1">
      <c r="A49" s="324" t="s">
        <v>146</v>
      </c>
      <c r="B49" s="165"/>
      <c r="C49" s="164" t="s">
        <v>0</v>
      </c>
      <c r="D49" s="165"/>
      <c r="E49" s="165"/>
      <c r="F49" s="165"/>
      <c r="G49" s="165"/>
      <c r="H49" s="165"/>
      <c r="I49" s="165"/>
      <c r="J49" s="165"/>
      <c r="K49" s="165"/>
      <c r="L49" s="165"/>
      <c r="M49" s="165"/>
      <c r="N49" s="165"/>
      <c r="O49" s="165"/>
      <c r="P49" s="403"/>
      <c r="Q49" s="448"/>
      <c r="R49" s="449"/>
      <c r="S49" s="450"/>
    </row>
    <row r="50" spans="1:19" s="163" customFormat="1">
      <c r="A50" s="324" t="s">
        <v>147</v>
      </c>
      <c r="B50" s="165"/>
      <c r="C50" s="164" t="s">
        <v>0</v>
      </c>
      <c r="D50" s="165"/>
      <c r="E50" s="165"/>
      <c r="F50" s="165"/>
      <c r="G50" s="165"/>
      <c r="H50" s="165"/>
      <c r="I50" s="165"/>
      <c r="J50" s="165"/>
      <c r="K50" s="165"/>
      <c r="L50" s="165"/>
      <c r="M50" s="165"/>
      <c r="N50" s="165"/>
      <c r="O50" s="165"/>
      <c r="P50" s="403"/>
      <c r="Q50" s="448"/>
      <c r="R50" s="449"/>
      <c r="S50" s="450"/>
    </row>
    <row r="51" spans="1:19" s="163" customFormat="1">
      <c r="A51" s="324" t="s">
        <v>148</v>
      </c>
      <c r="B51" s="165"/>
      <c r="C51" s="164" t="s">
        <v>0</v>
      </c>
      <c r="D51" s="165"/>
      <c r="E51" s="165"/>
      <c r="F51" s="165"/>
      <c r="G51" s="165"/>
      <c r="H51" s="165"/>
      <c r="I51" s="165"/>
      <c r="J51" s="165"/>
      <c r="K51" s="165"/>
      <c r="L51" s="165"/>
      <c r="M51" s="165"/>
      <c r="N51" s="165"/>
      <c r="O51" s="165"/>
      <c r="P51" s="403"/>
      <c r="Q51" s="448"/>
      <c r="R51" s="449"/>
      <c r="S51" s="450"/>
    </row>
    <row r="52" spans="1:19" s="163" customFormat="1">
      <c r="A52" s="324" t="s">
        <v>149</v>
      </c>
      <c r="B52" s="165"/>
      <c r="C52" s="164" t="s">
        <v>0</v>
      </c>
      <c r="D52" s="165"/>
      <c r="E52" s="165"/>
      <c r="F52" s="165"/>
      <c r="G52" s="165"/>
      <c r="H52" s="165"/>
      <c r="I52" s="165"/>
      <c r="J52" s="165"/>
      <c r="K52" s="165"/>
      <c r="L52" s="165"/>
      <c r="M52" s="165"/>
      <c r="N52" s="165"/>
      <c r="O52" s="165"/>
      <c r="P52" s="403"/>
      <c r="Q52" s="448"/>
      <c r="R52" s="449"/>
      <c r="S52" s="450"/>
    </row>
    <row r="53" spans="1:19" s="163" customFormat="1">
      <c r="A53" s="324" t="s">
        <v>150</v>
      </c>
      <c r="B53" s="165"/>
      <c r="C53" s="164" t="s">
        <v>0</v>
      </c>
      <c r="D53" s="165"/>
      <c r="E53" s="165"/>
      <c r="F53" s="165"/>
      <c r="G53" s="165"/>
      <c r="H53" s="165"/>
      <c r="I53" s="165"/>
      <c r="J53" s="165"/>
      <c r="K53" s="165"/>
      <c r="L53" s="165"/>
      <c r="M53" s="165"/>
      <c r="N53" s="165"/>
      <c r="O53" s="165"/>
      <c r="P53" s="403"/>
      <c r="Q53" s="448"/>
      <c r="R53" s="449"/>
      <c r="S53" s="450"/>
    </row>
    <row r="54" spans="1:19" s="163" customFormat="1">
      <c r="A54" s="324" t="s">
        <v>151</v>
      </c>
      <c r="B54" s="165"/>
      <c r="C54" s="164" t="s">
        <v>0</v>
      </c>
      <c r="D54" s="165"/>
      <c r="E54" s="165"/>
      <c r="F54" s="165"/>
      <c r="G54" s="165"/>
      <c r="H54" s="165"/>
      <c r="I54" s="165"/>
      <c r="J54" s="165"/>
      <c r="K54" s="165"/>
      <c r="L54" s="165"/>
      <c r="M54" s="165"/>
      <c r="N54" s="165"/>
      <c r="O54" s="165"/>
      <c r="P54" s="403"/>
      <c r="Q54" s="448"/>
      <c r="R54" s="449"/>
      <c r="S54" s="450"/>
    </row>
    <row r="55" spans="1:19" s="163" customFormat="1">
      <c r="A55" s="324" t="s">
        <v>152</v>
      </c>
      <c r="B55" s="165"/>
      <c r="C55" s="164" t="s">
        <v>0</v>
      </c>
      <c r="D55" s="165"/>
      <c r="E55" s="165"/>
      <c r="F55" s="165"/>
      <c r="G55" s="165"/>
      <c r="H55" s="165"/>
      <c r="I55" s="165"/>
      <c r="J55" s="165"/>
      <c r="K55" s="165"/>
      <c r="L55" s="165"/>
      <c r="M55" s="165"/>
      <c r="N55" s="165"/>
      <c r="O55" s="165"/>
      <c r="P55" s="403"/>
      <c r="Q55" s="448"/>
      <c r="R55" s="449"/>
      <c r="S55" s="450"/>
    </row>
    <row r="56" spans="1:19" s="163" customFormat="1">
      <c r="A56" s="329" t="s">
        <v>153</v>
      </c>
      <c r="B56" s="165"/>
      <c r="C56" s="164" t="s">
        <v>0</v>
      </c>
      <c r="D56" s="165"/>
      <c r="E56" s="165"/>
      <c r="F56" s="165"/>
      <c r="G56" s="165"/>
      <c r="H56" s="165"/>
      <c r="I56" s="165"/>
      <c r="J56" s="165"/>
      <c r="K56" s="165"/>
      <c r="L56" s="165"/>
      <c r="M56" s="165"/>
      <c r="N56" s="165"/>
      <c r="O56" s="165"/>
      <c r="P56" s="403"/>
      <c r="Q56" s="448"/>
      <c r="R56" s="449"/>
      <c r="S56" s="450"/>
    </row>
    <row r="57" spans="1:19" s="163" customFormat="1">
      <c r="A57" s="324" t="s">
        <v>154</v>
      </c>
      <c r="B57" s="165"/>
      <c r="C57" s="164" t="s">
        <v>0</v>
      </c>
      <c r="D57" s="165"/>
      <c r="E57" s="165"/>
      <c r="F57" s="165"/>
      <c r="G57" s="165"/>
      <c r="H57" s="165"/>
      <c r="I57" s="165"/>
      <c r="J57" s="165"/>
      <c r="K57" s="165"/>
      <c r="L57" s="165"/>
      <c r="M57" s="165"/>
      <c r="N57" s="165"/>
      <c r="O57" s="165"/>
      <c r="P57" s="403"/>
      <c r="Q57" s="448"/>
      <c r="R57" s="449"/>
      <c r="S57" s="450"/>
    </row>
    <row r="58" spans="1:19" s="163" customFormat="1">
      <c r="A58" s="324" t="s">
        <v>155</v>
      </c>
      <c r="B58" s="165"/>
      <c r="C58" s="164" t="s">
        <v>0</v>
      </c>
      <c r="D58" s="165"/>
      <c r="E58" s="165"/>
      <c r="F58" s="165"/>
      <c r="G58" s="165"/>
      <c r="H58" s="165"/>
      <c r="I58" s="165"/>
      <c r="J58" s="165"/>
      <c r="K58" s="165"/>
      <c r="L58" s="165"/>
      <c r="M58" s="165"/>
      <c r="N58" s="165"/>
      <c r="O58" s="165"/>
      <c r="P58" s="403"/>
      <c r="Q58" s="448"/>
      <c r="R58" s="449"/>
      <c r="S58" s="450"/>
    </row>
    <row r="59" spans="1:19" s="163" customFormat="1">
      <c r="A59" s="324" t="s">
        <v>156</v>
      </c>
      <c r="B59" s="165"/>
      <c r="C59" s="164" t="s">
        <v>0</v>
      </c>
      <c r="D59" s="165"/>
      <c r="E59" s="165"/>
      <c r="F59" s="165"/>
      <c r="G59" s="165"/>
      <c r="H59" s="165"/>
      <c r="I59" s="165"/>
      <c r="J59" s="165"/>
      <c r="K59" s="165"/>
      <c r="L59" s="165"/>
      <c r="M59" s="165"/>
      <c r="N59" s="165"/>
      <c r="O59" s="165"/>
      <c r="P59" s="403"/>
      <c r="Q59" s="448"/>
      <c r="R59" s="449"/>
      <c r="S59" s="450"/>
    </row>
    <row r="60" spans="1:19" s="163" customFormat="1">
      <c r="A60" s="330" t="s">
        <v>127</v>
      </c>
      <c r="B60" s="165"/>
      <c r="C60" s="164" t="s">
        <v>0</v>
      </c>
      <c r="D60" s="165"/>
      <c r="E60" s="165"/>
      <c r="F60" s="165"/>
      <c r="G60" s="165"/>
      <c r="H60" s="165"/>
      <c r="I60" s="165"/>
      <c r="J60" s="165"/>
      <c r="K60" s="165"/>
      <c r="L60" s="165"/>
      <c r="M60" s="165"/>
      <c r="N60" s="165"/>
      <c r="O60" s="165"/>
      <c r="P60" s="403"/>
      <c r="Q60" s="448"/>
      <c r="R60" s="449"/>
      <c r="S60" s="450"/>
    </row>
    <row r="61" spans="1:19" s="163" customFormat="1">
      <c r="A61" s="331" t="s">
        <v>127</v>
      </c>
      <c r="B61" s="165"/>
      <c r="C61" s="164" t="s">
        <v>0</v>
      </c>
      <c r="D61" s="165"/>
      <c r="E61" s="165"/>
      <c r="F61" s="165"/>
      <c r="G61" s="165"/>
      <c r="H61" s="165"/>
      <c r="I61" s="165"/>
      <c r="J61" s="165"/>
      <c r="K61" s="165"/>
      <c r="L61" s="165"/>
      <c r="M61" s="165"/>
      <c r="N61" s="165"/>
      <c r="O61" s="165"/>
      <c r="P61" s="403"/>
      <c r="Q61" s="448"/>
      <c r="R61" s="449"/>
      <c r="S61" s="450"/>
    </row>
    <row r="62" spans="1:19" s="163" customFormat="1">
      <c r="A62" s="331" t="s">
        <v>127</v>
      </c>
      <c r="B62" s="165"/>
      <c r="C62" s="164" t="s">
        <v>0</v>
      </c>
      <c r="D62" s="165"/>
      <c r="E62" s="165"/>
      <c r="F62" s="165"/>
      <c r="G62" s="165"/>
      <c r="H62" s="165"/>
      <c r="I62" s="165"/>
      <c r="J62" s="165"/>
      <c r="K62" s="165"/>
      <c r="L62" s="165"/>
      <c r="M62" s="165"/>
      <c r="N62" s="165"/>
      <c r="O62" s="165"/>
      <c r="P62" s="403"/>
      <c r="Q62" s="448"/>
      <c r="R62" s="449"/>
      <c r="S62" s="450"/>
    </row>
    <row r="63" spans="1:19" s="163" customFormat="1" ht="15">
      <c r="B63" s="162"/>
      <c r="C63" s="164"/>
      <c r="D63" s="172">
        <f t="shared" ref="D63:S63" si="3">SUM(D44:D62)</f>
        <v>0</v>
      </c>
      <c r="E63" s="172">
        <f t="shared" si="3"/>
        <v>0</v>
      </c>
      <c r="F63" s="172">
        <f t="shared" si="3"/>
        <v>0</v>
      </c>
      <c r="G63" s="172">
        <f t="shared" si="3"/>
        <v>0</v>
      </c>
      <c r="H63" s="172">
        <f t="shared" si="3"/>
        <v>0</v>
      </c>
      <c r="I63" s="172">
        <f t="shared" si="3"/>
        <v>0</v>
      </c>
      <c r="J63" s="172">
        <f t="shared" si="3"/>
        <v>0</v>
      </c>
      <c r="K63" s="172">
        <f t="shared" si="3"/>
        <v>0</v>
      </c>
      <c r="L63" s="172">
        <f t="shared" si="3"/>
        <v>0</v>
      </c>
      <c r="M63" s="172">
        <f t="shared" si="3"/>
        <v>0</v>
      </c>
      <c r="N63" s="172">
        <f t="shared" si="3"/>
        <v>0</v>
      </c>
      <c r="O63" s="172">
        <f t="shared" si="3"/>
        <v>0</v>
      </c>
      <c r="P63" s="404">
        <f t="shared" si="3"/>
        <v>0</v>
      </c>
      <c r="Q63" s="451">
        <f t="shared" si="3"/>
        <v>0</v>
      </c>
      <c r="R63" s="452">
        <f t="shared" si="3"/>
        <v>0</v>
      </c>
      <c r="S63" s="453">
        <f t="shared" si="3"/>
        <v>0</v>
      </c>
    </row>
    <row r="64" spans="1:19" s="163" customFormat="1" ht="15">
      <c r="A64" s="338" t="s">
        <v>436</v>
      </c>
      <c r="B64" s="162"/>
      <c r="C64" s="339"/>
      <c r="D64" s="340"/>
      <c r="E64" s="341"/>
      <c r="F64" s="342"/>
      <c r="G64" s="343"/>
      <c r="H64" s="343"/>
      <c r="I64" s="311"/>
      <c r="J64" s="311"/>
      <c r="K64" s="311"/>
      <c r="L64" s="311"/>
      <c r="M64" s="311"/>
      <c r="N64" s="311"/>
      <c r="O64" s="311"/>
      <c r="P64" s="311"/>
      <c r="Q64" s="454"/>
      <c r="R64" s="455"/>
      <c r="S64" s="456"/>
    </row>
    <row r="65" spans="1:19" s="163" customFormat="1">
      <c r="A65" s="366" t="s">
        <v>437</v>
      </c>
      <c r="B65" s="389" t="s">
        <v>471</v>
      </c>
      <c r="C65" s="342" t="s">
        <v>2</v>
      </c>
      <c r="D65" s="344"/>
      <c r="E65" s="344"/>
      <c r="F65" s="165"/>
      <c r="G65" s="344"/>
      <c r="H65" s="344"/>
      <c r="I65" s="165"/>
      <c r="J65" s="165"/>
      <c r="K65" s="165"/>
      <c r="L65" s="165"/>
      <c r="M65" s="165"/>
      <c r="N65" s="165"/>
      <c r="O65" s="165"/>
      <c r="P65" s="403"/>
      <c r="Q65" s="448"/>
      <c r="R65" s="449"/>
      <c r="S65" s="450"/>
    </row>
    <row r="66" spans="1:19" s="163" customFormat="1">
      <c r="A66" s="366" t="s">
        <v>438</v>
      </c>
      <c r="B66" s="389" t="s">
        <v>472</v>
      </c>
      <c r="C66" s="342" t="s">
        <v>2</v>
      </c>
      <c r="D66" s="344"/>
      <c r="E66" s="344"/>
      <c r="F66" s="165"/>
      <c r="G66" s="344"/>
      <c r="H66" s="344"/>
      <c r="I66" s="165"/>
      <c r="J66" s="165"/>
      <c r="K66" s="165"/>
      <c r="L66" s="165"/>
      <c r="M66" s="165"/>
      <c r="N66" s="165"/>
      <c r="O66" s="165"/>
      <c r="P66" s="403"/>
      <c r="Q66" s="448"/>
      <c r="R66" s="449"/>
      <c r="S66" s="450"/>
    </row>
    <row r="67" spans="1:19" s="163" customFormat="1" ht="13.5" thickBot="1">
      <c r="A67" s="366" t="s">
        <v>439</v>
      </c>
      <c r="B67" s="389" t="s">
        <v>473</v>
      </c>
      <c r="C67" s="342" t="s">
        <v>2</v>
      </c>
      <c r="D67" s="344"/>
      <c r="E67" s="344"/>
      <c r="F67" s="165"/>
      <c r="G67" s="344"/>
      <c r="H67" s="344"/>
      <c r="I67" s="165"/>
      <c r="J67" s="165"/>
      <c r="K67" s="165"/>
      <c r="L67" s="165"/>
      <c r="M67" s="165"/>
      <c r="N67" s="165"/>
      <c r="O67" s="165"/>
      <c r="P67" s="403"/>
      <c r="Q67" s="457"/>
      <c r="R67" s="458"/>
      <c r="S67" s="459"/>
    </row>
    <row r="68" spans="1:19" ht="15">
      <c r="A68" s="180"/>
      <c r="B68" s="162"/>
      <c r="C68" s="164"/>
      <c r="D68" s="163"/>
      <c r="E68" s="163"/>
      <c r="F68" s="163"/>
      <c r="G68" s="163"/>
      <c r="H68" s="163"/>
      <c r="I68" s="163"/>
      <c r="J68" s="163"/>
      <c r="K68" s="163"/>
      <c r="L68" s="163"/>
      <c r="M68" s="163"/>
      <c r="N68" s="163"/>
      <c r="O68" s="163"/>
      <c r="P68" s="163"/>
      <c r="Q68" s="169"/>
      <c r="R68" s="169"/>
      <c r="S68" s="169"/>
    </row>
    <row r="69" spans="1:19" ht="15">
      <c r="A69" s="162" t="s">
        <v>400</v>
      </c>
      <c r="B69" s="162"/>
      <c r="C69" s="171"/>
      <c r="D69" s="163"/>
      <c r="E69" s="163"/>
      <c r="G69" s="163"/>
      <c r="I69" s="163"/>
      <c r="K69" s="163"/>
      <c r="M69" s="163"/>
      <c r="O69" s="163"/>
      <c r="Q69" s="169"/>
      <c r="R69" s="169"/>
      <c r="S69" s="169"/>
    </row>
    <row r="70" spans="1:19" ht="25.5">
      <c r="A70" s="167" t="s">
        <v>157</v>
      </c>
      <c r="B70" s="162"/>
      <c r="C70" s="164"/>
      <c r="D70" s="394" t="s">
        <v>478</v>
      </c>
      <c r="E70" s="395"/>
      <c r="F70" s="396"/>
      <c r="G70" s="163"/>
      <c r="H70" s="397" t="s">
        <v>480</v>
      </c>
      <c r="I70" s="398"/>
      <c r="J70" s="399"/>
      <c r="K70" s="163"/>
      <c r="L70" s="397" t="s">
        <v>479</v>
      </c>
      <c r="M70" s="398"/>
      <c r="N70" s="399"/>
      <c r="O70" s="163"/>
      <c r="P70" s="397" t="s">
        <v>485</v>
      </c>
      <c r="Q70" s="397"/>
      <c r="R70" s="400"/>
      <c r="S70" s="163"/>
    </row>
    <row r="71" spans="1:19" ht="15">
      <c r="A71" s="167" t="s">
        <v>158</v>
      </c>
      <c r="B71" s="162"/>
      <c r="C71" s="390" t="s">
        <v>474</v>
      </c>
      <c r="D71" s="310">
        <v>2011</v>
      </c>
      <c r="E71" s="310">
        <f>+D71+1</f>
        <v>2012</v>
      </c>
      <c r="F71" s="310">
        <f>+E71+1</f>
        <v>2013</v>
      </c>
      <c r="G71" s="163"/>
      <c r="H71" s="310">
        <v>2011</v>
      </c>
      <c r="I71" s="310">
        <f>+H71+1</f>
        <v>2012</v>
      </c>
      <c r="J71" s="310">
        <f>+I71+1</f>
        <v>2013</v>
      </c>
      <c r="K71" s="163"/>
      <c r="L71" s="310">
        <v>2011</v>
      </c>
      <c r="M71" s="310">
        <f>+L71+1</f>
        <v>2012</v>
      </c>
      <c r="N71" s="310">
        <f>+M71+1</f>
        <v>2013</v>
      </c>
      <c r="O71" s="163"/>
      <c r="P71" s="310">
        <v>2011</v>
      </c>
      <c r="Q71" s="310">
        <f>+P71+1</f>
        <v>2012</v>
      </c>
      <c r="R71" s="310">
        <f>+Q71+1</f>
        <v>2013</v>
      </c>
      <c r="S71" s="163"/>
    </row>
    <row r="72" spans="1:19" ht="15">
      <c r="A72" s="167" t="s">
        <v>159</v>
      </c>
      <c r="B72" s="162"/>
      <c r="C72" s="164"/>
      <c r="D72" s="161"/>
      <c r="E72" s="159"/>
      <c r="F72" s="160"/>
      <c r="G72" s="163"/>
      <c r="H72" s="161"/>
      <c r="I72" s="159"/>
      <c r="J72" s="160"/>
      <c r="K72" s="163"/>
      <c r="L72" s="161"/>
      <c r="M72" s="159"/>
      <c r="N72" s="160"/>
      <c r="O72" s="163"/>
      <c r="P72" s="161"/>
      <c r="Q72" s="159"/>
      <c r="R72" s="160"/>
      <c r="S72" s="163"/>
    </row>
    <row r="73" spans="1:19" ht="15">
      <c r="A73" s="322" t="s">
        <v>398</v>
      </c>
      <c r="B73" s="162"/>
      <c r="C73" s="164" t="s">
        <v>160</v>
      </c>
      <c r="D73" s="165"/>
      <c r="E73" s="168">
        <f>+D81</f>
        <v>0</v>
      </c>
      <c r="F73" s="168">
        <f>+E81</f>
        <v>0</v>
      </c>
      <c r="G73" s="163"/>
      <c r="H73" s="165"/>
      <c r="I73" s="168">
        <f>+H81</f>
        <v>0</v>
      </c>
      <c r="J73" s="168">
        <f>+I81</f>
        <v>0</v>
      </c>
      <c r="K73" s="163"/>
      <c r="L73" s="165"/>
      <c r="M73" s="168">
        <f>+L81</f>
        <v>0</v>
      </c>
      <c r="N73" s="168">
        <f>+M81</f>
        <v>0</v>
      </c>
      <c r="O73" s="163"/>
      <c r="P73" s="165"/>
      <c r="Q73" s="168">
        <f>+P81</f>
        <v>0</v>
      </c>
      <c r="R73" s="168">
        <f>+Q81</f>
        <v>0</v>
      </c>
      <c r="S73" s="163"/>
    </row>
    <row r="74" spans="1:19" ht="15">
      <c r="A74" s="324" t="s">
        <v>161</v>
      </c>
      <c r="B74" s="162"/>
      <c r="C74" s="164" t="s">
        <v>160</v>
      </c>
      <c r="D74" s="165"/>
      <c r="E74" s="165"/>
      <c r="F74" s="165"/>
      <c r="G74" s="163"/>
      <c r="H74" s="165"/>
      <c r="I74" s="165"/>
      <c r="J74" s="165"/>
      <c r="K74" s="163"/>
      <c r="L74" s="165"/>
      <c r="M74" s="165"/>
      <c r="N74" s="165"/>
      <c r="O74" s="163"/>
      <c r="P74" s="165"/>
      <c r="Q74" s="165"/>
      <c r="R74" s="165"/>
      <c r="S74" s="163"/>
    </row>
    <row r="75" spans="1:19" ht="15">
      <c r="A75" s="325" t="s">
        <v>162</v>
      </c>
      <c r="B75" s="162"/>
      <c r="C75" s="164" t="s">
        <v>160</v>
      </c>
      <c r="D75" s="165"/>
      <c r="E75" s="165"/>
      <c r="F75" s="165"/>
      <c r="G75" s="163"/>
      <c r="H75" s="165"/>
      <c r="I75" s="165"/>
      <c r="J75" s="165"/>
      <c r="K75" s="163"/>
      <c r="L75" s="165"/>
      <c r="M75" s="165"/>
      <c r="N75" s="165"/>
      <c r="O75" s="163"/>
      <c r="P75" s="165"/>
      <c r="Q75" s="165"/>
      <c r="R75" s="165"/>
      <c r="S75" s="163"/>
    </row>
    <row r="76" spans="1:19" ht="15">
      <c r="A76" s="325" t="s">
        <v>163</v>
      </c>
      <c r="B76" s="162"/>
      <c r="C76" s="164" t="s">
        <v>160</v>
      </c>
      <c r="D76" s="165"/>
      <c r="E76" s="165"/>
      <c r="F76" s="165"/>
      <c r="G76" s="163"/>
      <c r="H76" s="165"/>
      <c r="I76" s="165"/>
      <c r="J76" s="165"/>
      <c r="K76" s="163"/>
      <c r="L76" s="165"/>
      <c r="M76" s="165"/>
      <c r="N76" s="165"/>
      <c r="O76" s="163"/>
      <c r="P76" s="165"/>
      <c r="Q76" s="165"/>
      <c r="R76" s="165"/>
      <c r="S76" s="163"/>
    </row>
    <row r="77" spans="1:19" ht="15">
      <c r="A77" s="413" t="s">
        <v>491</v>
      </c>
      <c r="B77" s="162"/>
      <c r="C77" s="164" t="s">
        <v>160</v>
      </c>
      <c r="D77" s="165"/>
      <c r="E77" s="165"/>
      <c r="F77" s="165"/>
      <c r="G77" s="163"/>
      <c r="H77" s="165"/>
      <c r="I77" s="165"/>
      <c r="J77" s="165"/>
      <c r="K77" s="163"/>
      <c r="L77" s="165"/>
      <c r="M77" s="165"/>
      <c r="N77" s="165"/>
      <c r="O77" s="163"/>
      <c r="P77" s="165"/>
      <c r="Q77" s="165"/>
      <c r="R77" s="165"/>
      <c r="S77" s="163"/>
    </row>
    <row r="78" spans="1:19" ht="15">
      <c r="A78" s="325" t="s">
        <v>164</v>
      </c>
      <c r="B78" s="162"/>
      <c r="C78" s="164" t="s">
        <v>160</v>
      </c>
      <c r="D78" s="165"/>
      <c r="E78" s="165"/>
      <c r="F78" s="165"/>
      <c r="G78" s="163"/>
      <c r="H78" s="165"/>
      <c r="I78" s="165"/>
      <c r="J78" s="165"/>
      <c r="K78" s="163"/>
      <c r="L78" s="165"/>
      <c r="M78" s="165"/>
      <c r="N78" s="165"/>
      <c r="O78" s="163"/>
      <c r="P78" s="165"/>
      <c r="Q78" s="165"/>
      <c r="R78" s="165"/>
      <c r="S78" s="163"/>
    </row>
    <row r="79" spans="1:19" ht="15">
      <c r="A79" s="324" t="s">
        <v>165</v>
      </c>
      <c r="B79" s="162"/>
      <c r="C79" s="164" t="s">
        <v>160</v>
      </c>
      <c r="D79" s="165"/>
      <c r="E79" s="165"/>
      <c r="F79" s="165"/>
      <c r="G79" s="163"/>
      <c r="H79" s="165"/>
      <c r="I79" s="165"/>
      <c r="J79" s="165"/>
      <c r="K79" s="163"/>
      <c r="L79" s="165"/>
      <c r="M79" s="165"/>
      <c r="N79" s="165"/>
      <c r="O79" s="163"/>
      <c r="P79" s="165"/>
      <c r="Q79" s="165"/>
      <c r="R79" s="165"/>
      <c r="S79" s="163"/>
    </row>
    <row r="80" spans="1:19" ht="15">
      <c r="A80" s="324" t="s">
        <v>166</v>
      </c>
      <c r="B80" s="162"/>
      <c r="C80" s="164" t="s">
        <v>160</v>
      </c>
      <c r="D80" s="165"/>
      <c r="E80" s="165"/>
      <c r="F80" s="165"/>
      <c r="G80" s="163"/>
      <c r="H80" s="165"/>
      <c r="I80" s="165"/>
      <c r="J80" s="165"/>
      <c r="K80" s="163"/>
      <c r="L80" s="165"/>
      <c r="M80" s="165"/>
      <c r="N80" s="165"/>
      <c r="O80" s="163"/>
      <c r="P80" s="165"/>
      <c r="Q80" s="165"/>
      <c r="R80" s="165"/>
      <c r="S80" s="163"/>
    </row>
    <row r="81" spans="1:19" ht="15">
      <c r="A81" s="307" t="s">
        <v>399</v>
      </c>
      <c r="B81" s="162"/>
      <c r="C81" s="164" t="s">
        <v>160</v>
      </c>
      <c r="D81" s="172">
        <f>SUM(D73:D80)</f>
        <v>0</v>
      </c>
      <c r="E81" s="172">
        <f>SUM(E73:E80)</f>
        <v>0</v>
      </c>
      <c r="F81" s="172">
        <f>SUM(F73:F80)</f>
        <v>0</v>
      </c>
      <c r="G81" s="163"/>
      <c r="H81" s="172">
        <f>SUM(H73:H80)</f>
        <v>0</v>
      </c>
      <c r="I81" s="172">
        <f>SUM(I73:I80)</f>
        <v>0</v>
      </c>
      <c r="J81" s="172">
        <f>SUM(J73:J80)</f>
        <v>0</v>
      </c>
      <c r="K81" s="163"/>
      <c r="L81" s="172">
        <f>SUM(L73:L80)</f>
        <v>0</v>
      </c>
      <c r="M81" s="172">
        <f>SUM(M73:M80)</f>
        <v>0</v>
      </c>
      <c r="N81" s="172">
        <f>SUM(N73:N80)</f>
        <v>0</v>
      </c>
      <c r="O81" s="163"/>
      <c r="P81" s="172">
        <f>SUM(P73:P80)</f>
        <v>0</v>
      </c>
      <c r="Q81" s="172">
        <f>SUM(Q73:Q80)</f>
        <v>0</v>
      </c>
      <c r="R81" s="172">
        <f>SUM(R73:R80)</f>
        <v>0</v>
      </c>
      <c r="S81" s="163"/>
    </row>
    <row r="82" spans="1:19" ht="15">
      <c r="A82" s="163"/>
      <c r="B82" s="162"/>
      <c r="C82" s="181"/>
      <c r="D82" s="169"/>
      <c r="E82" s="169"/>
      <c r="F82" s="169"/>
      <c r="G82" s="163"/>
      <c r="H82" s="169"/>
      <c r="I82" s="169"/>
      <c r="J82" s="169"/>
      <c r="K82" s="163"/>
      <c r="L82" s="169"/>
      <c r="M82" s="169"/>
      <c r="N82" s="169"/>
      <c r="O82" s="163"/>
      <c r="P82" s="169"/>
      <c r="Q82" s="169"/>
      <c r="R82" s="169"/>
      <c r="S82" s="163"/>
    </row>
    <row r="83" spans="1:19" ht="15">
      <c r="A83" s="167" t="s">
        <v>167</v>
      </c>
      <c r="B83" s="162"/>
      <c r="C83" s="164"/>
      <c r="D83" s="169"/>
      <c r="E83" s="169"/>
      <c r="F83" s="169"/>
      <c r="G83" s="163"/>
      <c r="H83" s="169"/>
      <c r="I83" s="169"/>
      <c r="J83" s="169"/>
      <c r="K83" s="163"/>
      <c r="L83" s="169"/>
      <c r="M83" s="169"/>
      <c r="N83" s="169"/>
      <c r="O83" s="163"/>
      <c r="P83" s="169"/>
      <c r="Q83" s="169"/>
      <c r="R83" s="169"/>
      <c r="S83" s="163"/>
    </row>
    <row r="84" spans="1:19" ht="15">
      <c r="A84" s="322" t="s">
        <v>398</v>
      </c>
      <c r="B84" s="162"/>
      <c r="C84" s="164" t="s">
        <v>160</v>
      </c>
      <c r="D84" s="165"/>
      <c r="E84" s="168">
        <f>+D90</f>
        <v>0</v>
      </c>
      <c r="F84" s="168">
        <f>+E90</f>
        <v>0</v>
      </c>
      <c r="G84" s="163"/>
      <c r="H84" s="165"/>
      <c r="I84" s="168">
        <f>+H90</f>
        <v>0</v>
      </c>
      <c r="J84" s="168">
        <f>+I90</f>
        <v>0</v>
      </c>
      <c r="K84" s="163"/>
      <c r="L84" s="165"/>
      <c r="M84" s="168">
        <f>+L90</f>
        <v>0</v>
      </c>
      <c r="N84" s="168">
        <f>+M90</f>
        <v>0</v>
      </c>
      <c r="O84" s="163"/>
      <c r="P84" s="165"/>
      <c r="Q84" s="168">
        <f>+P90</f>
        <v>0</v>
      </c>
      <c r="R84" s="168">
        <f>+Q90</f>
        <v>0</v>
      </c>
      <c r="S84" s="163"/>
    </row>
    <row r="85" spans="1:19" ht="15">
      <c r="A85" s="325" t="s">
        <v>168</v>
      </c>
      <c r="B85" s="162"/>
      <c r="C85" s="164" t="s">
        <v>160</v>
      </c>
      <c r="D85" s="165"/>
      <c r="E85" s="168">
        <f>-E76</f>
        <v>0</v>
      </c>
      <c r="F85" s="168">
        <f>-F76</f>
        <v>0</v>
      </c>
      <c r="G85" s="163"/>
      <c r="H85" s="165"/>
      <c r="I85" s="168">
        <f>-I76</f>
        <v>0</v>
      </c>
      <c r="J85" s="168">
        <f>-J76</f>
        <v>0</v>
      </c>
      <c r="K85" s="163"/>
      <c r="L85" s="165"/>
      <c r="M85" s="168">
        <f>-M76</f>
        <v>0</v>
      </c>
      <c r="N85" s="168">
        <f>-N76</f>
        <v>0</v>
      </c>
      <c r="O85" s="163"/>
      <c r="P85" s="165"/>
      <c r="Q85" s="168">
        <f>-Q76</f>
        <v>0</v>
      </c>
      <c r="R85" s="168">
        <f>-R76</f>
        <v>0</v>
      </c>
      <c r="S85" s="163"/>
    </row>
    <row r="86" spans="1:19" ht="15">
      <c r="A86" s="324" t="s">
        <v>169</v>
      </c>
      <c r="B86" s="162"/>
      <c r="C86" s="164" t="s">
        <v>160</v>
      </c>
      <c r="D86" s="165"/>
      <c r="E86" s="165"/>
      <c r="F86" s="165"/>
      <c r="G86" s="163"/>
      <c r="H86" s="165"/>
      <c r="I86" s="165"/>
      <c r="J86" s="165"/>
      <c r="K86" s="163"/>
      <c r="L86" s="165"/>
      <c r="M86" s="165"/>
      <c r="N86" s="165"/>
      <c r="O86" s="163"/>
      <c r="P86" s="165"/>
      <c r="Q86" s="165"/>
      <c r="R86" s="165"/>
      <c r="S86" s="163"/>
    </row>
    <row r="87" spans="1:19" ht="15">
      <c r="A87" s="324" t="s">
        <v>164</v>
      </c>
      <c r="B87" s="162"/>
      <c r="C87" s="164" t="s">
        <v>160</v>
      </c>
      <c r="D87" s="165"/>
      <c r="E87" s="165"/>
      <c r="F87" s="165"/>
      <c r="G87" s="163"/>
      <c r="H87" s="165"/>
      <c r="I87" s="165"/>
      <c r="J87" s="165"/>
      <c r="K87" s="163"/>
      <c r="L87" s="165"/>
      <c r="M87" s="165"/>
      <c r="N87" s="165"/>
      <c r="O87" s="163"/>
      <c r="P87" s="165"/>
      <c r="Q87" s="165"/>
      <c r="R87" s="165"/>
      <c r="S87" s="163"/>
    </row>
    <row r="88" spans="1:19" ht="15">
      <c r="A88" s="324" t="s">
        <v>165</v>
      </c>
      <c r="B88" s="162"/>
      <c r="C88" s="164" t="s">
        <v>160</v>
      </c>
      <c r="D88" s="165"/>
      <c r="E88" s="165"/>
      <c r="F88" s="165"/>
      <c r="G88" s="163"/>
      <c r="H88" s="165"/>
      <c r="I88" s="165"/>
      <c r="J88" s="165"/>
      <c r="K88" s="163"/>
      <c r="L88" s="165"/>
      <c r="M88" s="165"/>
      <c r="N88" s="165"/>
      <c r="O88" s="163"/>
      <c r="P88" s="165"/>
      <c r="Q88" s="165"/>
      <c r="R88" s="165"/>
      <c r="S88" s="163"/>
    </row>
    <row r="89" spans="1:19" ht="15">
      <c r="A89" s="324" t="s">
        <v>170</v>
      </c>
      <c r="B89" s="162"/>
      <c r="C89" s="164" t="s">
        <v>160</v>
      </c>
      <c r="D89" s="165"/>
      <c r="E89" s="165"/>
      <c r="F89" s="165"/>
      <c r="G89" s="163"/>
      <c r="H89" s="165"/>
      <c r="I89" s="165"/>
      <c r="J89" s="165"/>
      <c r="K89" s="163"/>
      <c r="L89" s="165"/>
      <c r="M89" s="165"/>
      <c r="N89" s="165"/>
      <c r="O89" s="163"/>
      <c r="P89" s="165"/>
      <c r="Q89" s="165"/>
      <c r="R89" s="165"/>
      <c r="S89" s="163"/>
    </row>
    <row r="90" spans="1:19" ht="15">
      <c r="A90" s="307" t="s">
        <v>399</v>
      </c>
      <c r="B90" s="162"/>
      <c r="C90" s="164" t="s">
        <v>160</v>
      </c>
      <c r="D90" s="172">
        <f>SUM(D84:D89)</f>
        <v>0</v>
      </c>
      <c r="E90" s="172">
        <f>SUM(E84:E89)</f>
        <v>0</v>
      </c>
      <c r="F90" s="172">
        <f>SUM(F84:F89)</f>
        <v>0</v>
      </c>
      <c r="G90" s="163"/>
      <c r="H90" s="172">
        <f>SUM(H84:H89)</f>
        <v>0</v>
      </c>
      <c r="I90" s="172">
        <f>SUM(I84:I89)</f>
        <v>0</v>
      </c>
      <c r="J90" s="172">
        <f>SUM(J84:J89)</f>
        <v>0</v>
      </c>
      <c r="K90" s="163"/>
      <c r="L90" s="172">
        <f>SUM(L84:L89)</f>
        <v>0</v>
      </c>
      <c r="M90" s="172">
        <f>SUM(M84:M89)</f>
        <v>0</v>
      </c>
      <c r="N90" s="172">
        <f>SUM(N84:N89)</f>
        <v>0</v>
      </c>
      <c r="O90" s="163"/>
      <c r="P90" s="172">
        <f>SUM(P84:P89)</f>
        <v>0</v>
      </c>
      <c r="Q90" s="172">
        <f>SUM(Q84:Q89)</f>
        <v>0</v>
      </c>
      <c r="R90" s="172">
        <f>SUM(R84:R89)</f>
        <v>0</v>
      </c>
      <c r="S90" s="163"/>
    </row>
    <row r="91" spans="1:19" ht="15">
      <c r="A91" s="163"/>
      <c r="B91" s="162"/>
      <c r="C91" s="181"/>
      <c r="D91" s="169"/>
      <c r="E91" s="169"/>
      <c r="F91" s="169"/>
      <c r="G91" s="163"/>
      <c r="H91" s="169"/>
      <c r="I91" s="169"/>
      <c r="J91" s="169"/>
      <c r="K91" s="163"/>
      <c r="L91" s="169"/>
      <c r="M91" s="169"/>
      <c r="N91" s="169"/>
      <c r="O91" s="163"/>
      <c r="P91" s="169"/>
      <c r="Q91" s="169"/>
      <c r="R91" s="169"/>
      <c r="S91" s="163"/>
    </row>
    <row r="92" spans="1:19" ht="15">
      <c r="A92" s="167" t="s">
        <v>171</v>
      </c>
      <c r="B92" s="162"/>
      <c r="C92" s="164"/>
      <c r="D92" s="169"/>
      <c r="E92" s="169"/>
      <c r="F92" s="169"/>
      <c r="G92" s="163"/>
      <c r="H92" s="169"/>
      <c r="I92" s="169"/>
      <c r="J92" s="169"/>
      <c r="K92" s="163"/>
      <c r="L92" s="169"/>
      <c r="M92" s="169"/>
      <c r="N92" s="169"/>
      <c r="O92" s="163"/>
      <c r="P92" s="169"/>
      <c r="Q92" s="169"/>
      <c r="R92" s="169"/>
      <c r="S92" s="163"/>
    </row>
    <row r="93" spans="1:19" ht="15">
      <c r="A93" s="322" t="s">
        <v>398</v>
      </c>
      <c r="B93" s="162"/>
      <c r="C93" s="164" t="s">
        <v>160</v>
      </c>
      <c r="D93" s="165"/>
      <c r="E93" s="168">
        <f>+D98</f>
        <v>0</v>
      </c>
      <c r="F93" s="168">
        <f>+E98</f>
        <v>0</v>
      </c>
      <c r="G93" s="163"/>
      <c r="H93" s="165"/>
      <c r="I93" s="168">
        <f>+H98</f>
        <v>0</v>
      </c>
      <c r="J93" s="168">
        <f>+I98</f>
        <v>0</v>
      </c>
      <c r="K93" s="163"/>
      <c r="L93" s="165"/>
      <c r="M93" s="168">
        <f>+L98</f>
        <v>0</v>
      </c>
      <c r="N93" s="168">
        <f>+M98</f>
        <v>0</v>
      </c>
      <c r="O93" s="163"/>
      <c r="P93" s="165"/>
      <c r="Q93" s="168">
        <f>+P98</f>
        <v>0</v>
      </c>
      <c r="R93" s="168">
        <f>+Q98</f>
        <v>0</v>
      </c>
      <c r="S93" s="163"/>
    </row>
    <row r="94" spans="1:19" ht="15">
      <c r="A94" s="325" t="s">
        <v>164</v>
      </c>
      <c r="B94" s="162"/>
      <c r="C94" s="164" t="s">
        <v>160</v>
      </c>
      <c r="D94" s="165"/>
      <c r="E94" s="165"/>
      <c r="F94" s="165"/>
      <c r="G94" s="163"/>
      <c r="H94" s="165"/>
      <c r="I94" s="165"/>
      <c r="J94" s="165"/>
      <c r="K94" s="163"/>
      <c r="L94" s="165"/>
      <c r="M94" s="165"/>
      <c r="N94" s="165"/>
      <c r="O94" s="163"/>
      <c r="P94" s="165"/>
      <c r="Q94" s="165"/>
      <c r="R94" s="165"/>
      <c r="S94" s="163"/>
    </row>
    <row r="95" spans="1:19" ht="15">
      <c r="A95" s="324" t="s">
        <v>172</v>
      </c>
      <c r="B95" s="162"/>
      <c r="C95" s="164" t="s">
        <v>160</v>
      </c>
      <c r="D95" s="165"/>
      <c r="E95" s="165"/>
      <c r="F95" s="165"/>
      <c r="G95" s="163"/>
      <c r="H95" s="165"/>
      <c r="I95" s="165"/>
      <c r="J95" s="165"/>
      <c r="K95" s="163"/>
      <c r="L95" s="165"/>
      <c r="M95" s="165"/>
      <c r="N95" s="165"/>
      <c r="O95" s="163"/>
      <c r="P95" s="165"/>
      <c r="Q95" s="165"/>
      <c r="R95" s="165"/>
      <c r="S95" s="163"/>
    </row>
    <row r="96" spans="1:19" ht="15">
      <c r="A96" s="324" t="s">
        <v>165</v>
      </c>
      <c r="B96" s="162"/>
      <c r="C96" s="164" t="s">
        <v>160</v>
      </c>
      <c r="D96" s="165"/>
      <c r="E96" s="165"/>
      <c r="F96" s="165"/>
      <c r="G96" s="163"/>
      <c r="H96" s="165"/>
      <c r="I96" s="165"/>
      <c r="J96" s="165"/>
      <c r="K96" s="163"/>
      <c r="L96" s="165"/>
      <c r="M96" s="165"/>
      <c r="N96" s="165"/>
      <c r="O96" s="163"/>
      <c r="P96" s="165"/>
      <c r="Q96" s="165"/>
      <c r="R96" s="165"/>
      <c r="S96" s="163"/>
    </row>
    <row r="97" spans="1:19" ht="15">
      <c r="A97" s="324" t="s">
        <v>173</v>
      </c>
      <c r="B97" s="162"/>
      <c r="C97" s="164" t="s">
        <v>160</v>
      </c>
      <c r="D97" s="168">
        <f>-D80-D89</f>
        <v>0</v>
      </c>
      <c r="E97" s="168">
        <f>-E80-E89</f>
        <v>0</v>
      </c>
      <c r="F97" s="168">
        <f>-F80-F89</f>
        <v>0</v>
      </c>
      <c r="G97" s="163"/>
      <c r="H97" s="168">
        <f>-H80-H89</f>
        <v>0</v>
      </c>
      <c r="I97" s="168">
        <f>-I80-I89</f>
        <v>0</v>
      </c>
      <c r="J97" s="168">
        <f>-J80-J89</f>
        <v>0</v>
      </c>
      <c r="K97" s="163"/>
      <c r="L97" s="168">
        <f>-L80-L89</f>
        <v>0</v>
      </c>
      <c r="M97" s="168">
        <f>-M80-M89</f>
        <v>0</v>
      </c>
      <c r="N97" s="168">
        <f>-N80-N89</f>
        <v>0</v>
      </c>
      <c r="O97" s="163"/>
      <c r="P97" s="168">
        <f>-P80-P89</f>
        <v>0</v>
      </c>
      <c r="Q97" s="168">
        <f>-Q80-Q89</f>
        <v>0</v>
      </c>
      <c r="R97" s="168">
        <f>-R80-R89</f>
        <v>0</v>
      </c>
      <c r="S97" s="163"/>
    </row>
    <row r="98" spans="1:19" ht="15">
      <c r="A98" s="326" t="s">
        <v>399</v>
      </c>
      <c r="B98" s="162"/>
      <c r="C98" s="164" t="s">
        <v>160</v>
      </c>
      <c r="D98" s="172">
        <f>SUM(D93:D97)</f>
        <v>0</v>
      </c>
      <c r="E98" s="172">
        <f>SUM(E93:E97)</f>
        <v>0</v>
      </c>
      <c r="F98" s="172">
        <f>SUM(F93:F97)</f>
        <v>0</v>
      </c>
      <c r="G98" s="163"/>
      <c r="H98" s="172">
        <f>SUM(H93:H97)</f>
        <v>0</v>
      </c>
      <c r="I98" s="172">
        <f>SUM(I93:I97)</f>
        <v>0</v>
      </c>
      <c r="J98" s="172">
        <f>SUM(J93:J97)</f>
        <v>0</v>
      </c>
      <c r="K98" s="163"/>
      <c r="L98" s="172">
        <f>SUM(L93:L97)</f>
        <v>0</v>
      </c>
      <c r="M98" s="172">
        <f>SUM(M93:M97)</f>
        <v>0</v>
      </c>
      <c r="N98" s="172">
        <f>SUM(N93:N97)</f>
        <v>0</v>
      </c>
      <c r="O98" s="163"/>
      <c r="P98" s="172">
        <f>SUM(P93:P97)</f>
        <v>0</v>
      </c>
      <c r="Q98" s="172">
        <f>SUM(Q93:Q97)</f>
        <v>0</v>
      </c>
      <c r="R98" s="172">
        <f>SUM(R93:R97)</f>
        <v>0</v>
      </c>
      <c r="S98" s="163"/>
    </row>
    <row r="99" spans="1:19" ht="15">
      <c r="A99" s="163"/>
      <c r="B99" s="162"/>
      <c r="C99" s="181"/>
      <c r="D99" s="169"/>
      <c r="E99" s="169"/>
      <c r="F99" s="169"/>
      <c r="G99" s="163"/>
      <c r="H99" s="169"/>
      <c r="I99" s="169"/>
      <c r="J99" s="169"/>
      <c r="K99" s="163"/>
      <c r="L99" s="169"/>
      <c r="M99" s="169"/>
      <c r="N99" s="169"/>
      <c r="O99" s="163"/>
      <c r="P99" s="169"/>
      <c r="Q99" s="169"/>
      <c r="R99" s="169"/>
      <c r="S99" s="163"/>
    </row>
    <row r="100" spans="1:19" ht="15">
      <c r="A100" s="167" t="s">
        <v>174</v>
      </c>
      <c r="B100" s="162"/>
      <c r="C100" s="164"/>
      <c r="D100" s="169"/>
      <c r="E100" s="169"/>
      <c r="F100" s="169"/>
      <c r="G100" s="163"/>
      <c r="H100" s="169"/>
      <c r="I100" s="169"/>
      <c r="J100" s="169"/>
      <c r="K100" s="163"/>
      <c r="L100" s="169"/>
      <c r="M100" s="169"/>
      <c r="N100" s="169"/>
      <c r="O100" s="163"/>
      <c r="P100" s="169"/>
      <c r="Q100" s="169"/>
      <c r="R100" s="169"/>
      <c r="S100" s="163"/>
    </row>
    <row r="101" spans="1:19" ht="15">
      <c r="A101" s="322" t="s">
        <v>398</v>
      </c>
      <c r="B101" s="162"/>
      <c r="C101" s="164" t="s">
        <v>160</v>
      </c>
      <c r="D101" s="165"/>
      <c r="E101" s="168">
        <f>+D106</f>
        <v>0</v>
      </c>
      <c r="F101" s="168">
        <f>+E106</f>
        <v>0</v>
      </c>
      <c r="G101" s="163"/>
      <c r="H101" s="165"/>
      <c r="I101" s="168">
        <f>+H106</f>
        <v>0</v>
      </c>
      <c r="J101" s="168">
        <f>+I106</f>
        <v>0</v>
      </c>
      <c r="K101" s="163"/>
      <c r="L101" s="165"/>
      <c r="M101" s="168">
        <f>+L106</f>
        <v>0</v>
      </c>
      <c r="N101" s="168">
        <f>+M106</f>
        <v>0</v>
      </c>
      <c r="O101" s="163"/>
      <c r="P101" s="165"/>
      <c r="Q101" s="168">
        <f>+P106</f>
        <v>0</v>
      </c>
      <c r="R101" s="168">
        <f>+Q106</f>
        <v>0</v>
      </c>
      <c r="S101" s="163"/>
    </row>
    <row r="102" spans="1:19" ht="15">
      <c r="A102" s="325" t="s">
        <v>175</v>
      </c>
      <c r="B102" s="162"/>
      <c r="C102" s="164" t="s">
        <v>160</v>
      </c>
      <c r="D102" s="165"/>
      <c r="E102" s="165"/>
      <c r="F102" s="165"/>
      <c r="G102" s="163"/>
      <c r="H102" s="165"/>
      <c r="I102" s="165"/>
      <c r="J102" s="165"/>
      <c r="K102" s="163"/>
      <c r="L102" s="165"/>
      <c r="M102" s="165"/>
      <c r="N102" s="165"/>
      <c r="O102" s="163"/>
      <c r="P102" s="165"/>
      <c r="Q102" s="165"/>
      <c r="R102" s="165"/>
      <c r="S102" s="163"/>
    </row>
    <row r="103" spans="1:19" ht="15">
      <c r="A103" s="324" t="s">
        <v>176</v>
      </c>
      <c r="B103" s="162"/>
      <c r="C103" s="164" t="s">
        <v>160</v>
      </c>
      <c r="D103" s="165"/>
      <c r="E103" s="165"/>
      <c r="F103" s="165"/>
      <c r="G103" s="163"/>
      <c r="H103" s="165"/>
      <c r="I103" s="165"/>
      <c r="J103" s="165"/>
      <c r="K103" s="163"/>
      <c r="L103" s="165"/>
      <c r="M103" s="165"/>
      <c r="N103" s="165"/>
      <c r="O103" s="163"/>
      <c r="P103" s="165"/>
      <c r="Q103" s="165"/>
      <c r="R103" s="165"/>
      <c r="S103" s="163"/>
    </row>
    <row r="104" spans="1:19" ht="15">
      <c r="A104" s="324" t="s">
        <v>172</v>
      </c>
      <c r="B104" s="162"/>
      <c r="C104" s="164" t="s">
        <v>160</v>
      </c>
      <c r="D104" s="165"/>
      <c r="E104" s="165"/>
      <c r="F104" s="165"/>
      <c r="G104" s="163"/>
      <c r="H104" s="165"/>
      <c r="I104" s="165"/>
      <c r="J104" s="165"/>
      <c r="K104" s="163"/>
      <c r="L104" s="165"/>
      <c r="M104" s="165"/>
      <c r="N104" s="165"/>
      <c r="O104" s="163"/>
      <c r="P104" s="165"/>
      <c r="Q104" s="165"/>
      <c r="R104" s="165"/>
      <c r="S104" s="163"/>
    </row>
    <row r="105" spans="1:19" ht="15">
      <c r="A105" s="324" t="s">
        <v>165</v>
      </c>
      <c r="B105" s="162"/>
      <c r="C105" s="164" t="s">
        <v>160</v>
      </c>
      <c r="D105" s="165"/>
      <c r="E105" s="165"/>
      <c r="F105" s="165"/>
      <c r="G105" s="163"/>
      <c r="H105" s="165"/>
      <c r="I105" s="165"/>
      <c r="J105" s="165"/>
      <c r="K105" s="163"/>
      <c r="L105" s="165"/>
      <c r="M105" s="165"/>
      <c r="N105" s="165"/>
      <c r="O105" s="163"/>
      <c r="P105" s="165"/>
      <c r="Q105" s="165"/>
      <c r="R105" s="165"/>
      <c r="S105" s="163"/>
    </row>
    <row r="106" spans="1:19" ht="15">
      <c r="A106" s="307" t="s">
        <v>399</v>
      </c>
      <c r="B106" s="162"/>
      <c r="C106" s="164" t="s">
        <v>160</v>
      </c>
      <c r="D106" s="172">
        <f>SUM(D101:D105)</f>
        <v>0</v>
      </c>
      <c r="E106" s="172">
        <f>SUM(E101:E105)</f>
        <v>0</v>
      </c>
      <c r="F106" s="172">
        <f>SUM(F101:F105)</f>
        <v>0</v>
      </c>
      <c r="G106" s="163"/>
      <c r="H106" s="172">
        <f>SUM(H101:H105)</f>
        <v>0</v>
      </c>
      <c r="I106" s="172">
        <f>SUM(I101:I105)</f>
        <v>0</v>
      </c>
      <c r="J106" s="172">
        <f>SUM(J101:J105)</f>
        <v>0</v>
      </c>
      <c r="K106" s="163"/>
      <c r="L106" s="172">
        <f>SUM(L101:L105)</f>
        <v>0</v>
      </c>
      <c r="M106" s="172">
        <f>SUM(M101:M105)</f>
        <v>0</v>
      </c>
      <c r="N106" s="172">
        <f>SUM(N101:N105)</f>
        <v>0</v>
      </c>
      <c r="O106" s="163"/>
      <c r="P106" s="172">
        <f>SUM(P101:P105)</f>
        <v>0</v>
      </c>
      <c r="Q106" s="172">
        <f>SUM(Q101:Q105)</f>
        <v>0</v>
      </c>
      <c r="R106" s="172">
        <f>SUM(R101:R105)</f>
        <v>0</v>
      </c>
      <c r="S106" s="163"/>
    </row>
    <row r="107" spans="1:19" ht="15">
      <c r="A107" s="163"/>
      <c r="B107" s="162"/>
      <c r="C107" s="181"/>
      <c r="D107" s="169"/>
      <c r="E107" s="169"/>
      <c r="F107" s="169"/>
      <c r="G107" s="163"/>
      <c r="H107" s="169"/>
      <c r="I107" s="169"/>
      <c r="J107" s="169"/>
      <c r="K107" s="163"/>
      <c r="L107" s="169"/>
      <c r="M107" s="169"/>
      <c r="N107" s="169"/>
      <c r="O107" s="163"/>
      <c r="P107" s="169"/>
      <c r="Q107" s="169"/>
      <c r="R107" s="169"/>
      <c r="S107" s="163"/>
    </row>
    <row r="108" spans="1:19" ht="15">
      <c r="A108" s="183" t="s">
        <v>396</v>
      </c>
      <c r="B108" s="162"/>
      <c r="C108" s="164"/>
      <c r="D108" s="169"/>
      <c r="E108" s="169"/>
      <c r="F108" s="169"/>
      <c r="G108" s="163"/>
      <c r="H108" s="169"/>
      <c r="I108" s="169"/>
      <c r="J108" s="169"/>
      <c r="K108" s="163"/>
      <c r="L108" s="169"/>
      <c r="M108" s="169"/>
      <c r="N108" s="169"/>
      <c r="O108" s="163"/>
      <c r="P108" s="169"/>
      <c r="Q108" s="169"/>
      <c r="R108" s="169"/>
      <c r="S108" s="163"/>
    </row>
    <row r="109" spans="1:19" ht="15">
      <c r="A109" s="322" t="s">
        <v>398</v>
      </c>
      <c r="B109" s="162"/>
      <c r="C109" s="164" t="s">
        <v>160</v>
      </c>
      <c r="D109" s="168">
        <f>+D101+D93+D84+D73</f>
        <v>0</v>
      </c>
      <c r="E109" s="168">
        <f>D113</f>
        <v>0</v>
      </c>
      <c r="F109" s="168">
        <f>E113</f>
        <v>0</v>
      </c>
      <c r="G109" s="163"/>
      <c r="H109" s="168">
        <f>+H101+H93+H84+H73</f>
        <v>0</v>
      </c>
      <c r="I109" s="168">
        <f>H113</f>
        <v>0</v>
      </c>
      <c r="J109" s="168">
        <f>I113</f>
        <v>0</v>
      </c>
      <c r="K109" s="163"/>
      <c r="L109" s="168">
        <f>+L101+L93+L84+L73</f>
        <v>0</v>
      </c>
      <c r="M109" s="168">
        <f>L113</f>
        <v>0</v>
      </c>
      <c r="N109" s="168">
        <f>M113</f>
        <v>0</v>
      </c>
      <c r="O109" s="163"/>
      <c r="P109" s="168">
        <f>+P101+P93+P84+P73</f>
        <v>0</v>
      </c>
      <c r="Q109" s="168">
        <f>P113</f>
        <v>0</v>
      </c>
      <c r="R109" s="168">
        <f>Q113</f>
        <v>0</v>
      </c>
      <c r="S109" s="163"/>
    </row>
    <row r="110" spans="1:19" ht="15">
      <c r="A110" s="324" t="s">
        <v>177</v>
      </c>
      <c r="B110" s="162"/>
      <c r="C110" s="164" t="s">
        <v>160</v>
      </c>
      <c r="D110" s="182">
        <f>SUM(D103,D94,D75,D74,D102)</f>
        <v>0</v>
      </c>
      <c r="E110" s="168">
        <f>SUM(E103,E94,E75,E74,E102)</f>
        <v>0</v>
      </c>
      <c r="F110" s="168">
        <f>SUM(F103,F94,F75,F74,F102)</f>
        <v>0</v>
      </c>
      <c r="G110" s="163"/>
      <c r="H110" s="182">
        <f>SUM(H103,H94,H75,H74,H102)</f>
        <v>0</v>
      </c>
      <c r="I110" s="168">
        <f>SUM(I103,I94,I75,I74,I102)</f>
        <v>0</v>
      </c>
      <c r="J110" s="168">
        <f>SUM(J103,J94,J75,J74,J102)</f>
        <v>0</v>
      </c>
      <c r="K110" s="163"/>
      <c r="L110" s="182">
        <f>SUM(L103,L94,L75,L74,L102)</f>
        <v>0</v>
      </c>
      <c r="M110" s="168">
        <f>SUM(M103,M94,M75,M74,M102)</f>
        <v>0</v>
      </c>
      <c r="N110" s="168">
        <f>SUM(N103,N94,N75,N74,N102)</f>
        <v>0</v>
      </c>
      <c r="O110" s="163"/>
      <c r="P110" s="182">
        <f>SUM(P103,P94,P75,P74,P102)</f>
        <v>0</v>
      </c>
      <c r="Q110" s="168">
        <f>SUM(Q103,Q94,Q75,Q74,Q102)</f>
        <v>0</v>
      </c>
      <c r="R110" s="168">
        <f>SUM(R103,R94,R75,R74,R102)</f>
        <v>0</v>
      </c>
      <c r="S110" s="163"/>
    </row>
    <row r="111" spans="1:19" ht="15">
      <c r="A111" s="324" t="s">
        <v>172</v>
      </c>
      <c r="B111" s="162"/>
      <c r="C111" s="164" t="s">
        <v>160</v>
      </c>
      <c r="D111" s="168">
        <f>SUM(D104,D95,D86,D77)</f>
        <v>0</v>
      </c>
      <c r="E111" s="168">
        <f>SUM(E104,E95,E86,E77)</f>
        <v>0</v>
      </c>
      <c r="F111" s="168">
        <f>SUM(F104,F95,F86,F77)</f>
        <v>0</v>
      </c>
      <c r="G111" s="163"/>
      <c r="H111" s="168">
        <f>SUM(H104,H95,H86,H77)</f>
        <v>0</v>
      </c>
      <c r="I111" s="168">
        <f>SUM(I104,I95,I86,I77)</f>
        <v>0</v>
      </c>
      <c r="J111" s="168">
        <f>SUM(J104,J95,J86,J77)</f>
        <v>0</v>
      </c>
      <c r="K111" s="163"/>
      <c r="L111" s="168">
        <f>SUM(L104,L95,L86,L77)</f>
        <v>0</v>
      </c>
      <c r="M111" s="168">
        <f>SUM(M104,M95,M86,M77)</f>
        <v>0</v>
      </c>
      <c r="N111" s="168">
        <f>SUM(N104,N95,N86,N77)</f>
        <v>0</v>
      </c>
      <c r="O111" s="163"/>
      <c r="P111" s="168">
        <f>SUM(P104,P95,P86,P77)</f>
        <v>0</v>
      </c>
      <c r="Q111" s="168">
        <f>SUM(Q104,Q95,Q86,Q77)</f>
        <v>0</v>
      </c>
      <c r="R111" s="168">
        <f>SUM(R104,R95,R86,R77)</f>
        <v>0</v>
      </c>
      <c r="S111" s="163"/>
    </row>
    <row r="112" spans="1:19" ht="15">
      <c r="A112" s="324" t="s">
        <v>165</v>
      </c>
      <c r="B112" s="162"/>
      <c r="C112" s="164" t="s">
        <v>160</v>
      </c>
      <c r="D112" s="168">
        <f>SUM(D105,D96,D88,D79)</f>
        <v>0</v>
      </c>
      <c r="E112" s="168">
        <f>SUM(E105,E96,E88,E79)</f>
        <v>0</v>
      </c>
      <c r="F112" s="168">
        <f>SUM(F105,F96,F88,F79)</f>
        <v>0</v>
      </c>
      <c r="G112" s="163"/>
      <c r="H112" s="168">
        <f>SUM(H105,H96,H88,H79)</f>
        <v>0</v>
      </c>
      <c r="I112" s="168">
        <f>SUM(I105,I96,I88,I79)</f>
        <v>0</v>
      </c>
      <c r="J112" s="168">
        <f>SUM(J105,J96,J88,J79)</f>
        <v>0</v>
      </c>
      <c r="K112" s="163"/>
      <c r="L112" s="168">
        <f>SUM(L105,L96,L88,L79)</f>
        <v>0</v>
      </c>
      <c r="M112" s="168">
        <f>SUM(M105,M96,M88,M79)</f>
        <v>0</v>
      </c>
      <c r="N112" s="168">
        <f>SUM(N105,N96,N88,N79)</f>
        <v>0</v>
      </c>
      <c r="O112" s="163"/>
      <c r="P112" s="168">
        <f>SUM(P105,P96,P88,P79)</f>
        <v>0</v>
      </c>
      <c r="Q112" s="168">
        <f>SUM(Q105,Q96,Q88,Q79)</f>
        <v>0</v>
      </c>
      <c r="R112" s="168">
        <f>SUM(R105,R96,R88,R79)</f>
        <v>0</v>
      </c>
      <c r="S112" s="163"/>
    </row>
    <row r="113" spans="1:22" ht="15">
      <c r="A113" s="307" t="s">
        <v>399</v>
      </c>
      <c r="B113" s="162"/>
      <c r="C113" s="164" t="s">
        <v>160</v>
      </c>
      <c r="D113" s="172">
        <f>SUM(D109:D112)</f>
        <v>0</v>
      </c>
      <c r="E113" s="172">
        <f>SUM(E109:E112)</f>
        <v>0</v>
      </c>
      <c r="F113" s="172">
        <f>SUM(F109:F112)</f>
        <v>0</v>
      </c>
      <c r="G113" s="163"/>
      <c r="H113" s="172">
        <f>SUM(H109:H112)</f>
        <v>0</v>
      </c>
      <c r="I113" s="172">
        <f>SUM(I109:I112)</f>
        <v>0</v>
      </c>
      <c r="J113" s="172">
        <f>SUM(J109:J112)</f>
        <v>0</v>
      </c>
      <c r="K113" s="163"/>
      <c r="L113" s="172">
        <f>SUM(L109:L112)</f>
        <v>0</v>
      </c>
      <c r="M113" s="172">
        <f>SUM(M109:M112)</f>
        <v>0</v>
      </c>
      <c r="N113" s="172">
        <f>SUM(N109:N112)</f>
        <v>0</v>
      </c>
      <c r="O113" s="163"/>
      <c r="P113" s="172">
        <f>SUM(P109:P112)</f>
        <v>0</v>
      </c>
      <c r="Q113" s="172">
        <f>SUM(Q109:Q112)</f>
        <v>0</v>
      </c>
      <c r="R113" s="172">
        <f>SUM(R109:R112)</f>
        <v>0</v>
      </c>
      <c r="S113" s="163"/>
    </row>
    <row r="114" spans="1:22" ht="15">
      <c r="A114" s="167"/>
      <c r="B114" s="162"/>
      <c r="C114" s="167"/>
      <c r="D114" s="167"/>
      <c r="E114" s="167"/>
      <c r="F114" s="167"/>
      <c r="G114" s="163"/>
      <c r="H114" s="167"/>
      <c r="I114" s="167"/>
      <c r="J114" s="167"/>
      <c r="K114" s="163"/>
      <c r="L114" s="167"/>
      <c r="M114" s="167"/>
      <c r="N114" s="167"/>
      <c r="O114" s="163"/>
      <c r="P114" s="167"/>
      <c r="Q114" s="167"/>
      <c r="R114" s="167"/>
      <c r="S114" s="163"/>
      <c r="T114" s="167"/>
      <c r="U114" s="167"/>
      <c r="V114" s="167"/>
    </row>
    <row r="115" spans="1:22" ht="15">
      <c r="A115" s="167" t="s">
        <v>404</v>
      </c>
      <c r="B115" s="162"/>
      <c r="C115" s="167"/>
      <c r="D115" s="167"/>
      <c r="E115" s="167"/>
      <c r="F115" s="167"/>
      <c r="G115" s="163"/>
      <c r="H115" s="167"/>
      <c r="I115" s="167"/>
      <c r="J115" s="167"/>
      <c r="K115" s="163"/>
      <c r="L115" s="167"/>
      <c r="M115" s="167"/>
      <c r="N115" s="167"/>
      <c r="O115" s="163"/>
      <c r="P115" s="167"/>
      <c r="Q115" s="167"/>
      <c r="R115" s="167"/>
      <c r="S115" s="163"/>
      <c r="T115" s="167"/>
      <c r="U115" s="167"/>
      <c r="V115" s="167"/>
    </row>
    <row r="116" spans="1:22" ht="15">
      <c r="A116" s="307" t="s">
        <v>122</v>
      </c>
      <c r="B116" s="162"/>
      <c r="C116" s="431">
        <v>41364</v>
      </c>
      <c r="D116" s="310">
        <v>2010</v>
      </c>
      <c r="E116" s="310">
        <v>2013</v>
      </c>
      <c r="F116" s="163"/>
      <c r="G116" s="163"/>
      <c r="H116" s="310">
        <v>2010</v>
      </c>
      <c r="I116" s="310">
        <v>2013</v>
      </c>
      <c r="J116" s="163"/>
      <c r="K116" s="163"/>
      <c r="L116" s="310">
        <v>2010</v>
      </c>
      <c r="M116" s="310">
        <v>2013</v>
      </c>
      <c r="N116" s="163"/>
      <c r="O116" s="163"/>
      <c r="P116" s="310">
        <v>2010</v>
      </c>
      <c r="Q116" s="310">
        <v>2013</v>
      </c>
      <c r="R116" s="163"/>
      <c r="S116" s="163"/>
      <c r="T116" s="167"/>
      <c r="U116" s="167"/>
      <c r="V116" s="167"/>
    </row>
    <row r="117" spans="1:22" ht="15">
      <c r="A117" s="321" t="str">
        <f>+A72</f>
        <v>Actives</v>
      </c>
      <c r="B117" s="162"/>
      <c r="C117" s="308" t="s">
        <v>403</v>
      </c>
      <c r="D117" s="165"/>
      <c r="E117" s="165"/>
      <c r="F117" s="311"/>
      <c r="G117" s="163"/>
      <c r="H117" s="165"/>
      <c r="I117" s="165"/>
      <c r="J117" s="311"/>
      <c r="K117" s="163"/>
      <c r="L117" s="165"/>
      <c r="M117" s="165"/>
      <c r="N117" s="311"/>
      <c r="O117" s="163"/>
      <c r="P117" s="165"/>
      <c r="Q117" s="165"/>
      <c r="R117" s="311"/>
      <c r="S117" s="163"/>
      <c r="T117" s="167"/>
      <c r="U117" s="167"/>
      <c r="V117" s="167"/>
    </row>
    <row r="118" spans="1:22" ht="15">
      <c r="A118" s="321" t="str">
        <f>+A83</f>
        <v>Deferred pensioners</v>
      </c>
      <c r="B118" s="162"/>
      <c r="C118" s="308" t="s">
        <v>403</v>
      </c>
      <c r="D118" s="165"/>
      <c r="E118" s="165"/>
      <c r="F118" s="311"/>
      <c r="G118" s="163"/>
      <c r="H118" s="165"/>
      <c r="I118" s="165"/>
      <c r="J118" s="311"/>
      <c r="K118" s="163"/>
      <c r="L118" s="165"/>
      <c r="M118" s="165"/>
      <c r="N118" s="311"/>
      <c r="O118" s="163"/>
      <c r="P118" s="165"/>
      <c r="Q118" s="165"/>
      <c r="R118" s="311"/>
      <c r="S118" s="163"/>
      <c r="T118" s="167"/>
      <c r="U118" s="167"/>
      <c r="V118" s="167"/>
    </row>
    <row r="119" spans="1:22" ht="15">
      <c r="A119" s="321" t="str">
        <f>+A92</f>
        <v>Pensioners</v>
      </c>
      <c r="B119" s="162"/>
      <c r="C119" s="308" t="s">
        <v>403</v>
      </c>
      <c r="D119" s="165"/>
      <c r="E119" s="165"/>
      <c r="F119" s="311"/>
      <c r="G119" s="163"/>
      <c r="H119" s="165"/>
      <c r="I119" s="165"/>
      <c r="J119" s="311"/>
      <c r="K119" s="163"/>
      <c r="L119" s="165"/>
      <c r="M119" s="165"/>
      <c r="N119" s="311"/>
      <c r="O119" s="163"/>
      <c r="P119" s="165"/>
      <c r="Q119" s="165"/>
      <c r="R119" s="311"/>
      <c r="S119" s="163"/>
      <c r="T119" s="167"/>
      <c r="U119" s="167"/>
      <c r="V119" s="167"/>
    </row>
    <row r="120" spans="1:22" ht="15">
      <c r="A120" s="321" t="str">
        <f>+A100</f>
        <v>Dependents</v>
      </c>
      <c r="B120" s="162"/>
      <c r="C120" s="308" t="s">
        <v>403</v>
      </c>
      <c r="D120" s="165"/>
      <c r="E120" s="165"/>
      <c r="F120" s="311"/>
      <c r="G120" s="163"/>
      <c r="H120" s="165"/>
      <c r="I120" s="165"/>
      <c r="J120" s="311"/>
      <c r="K120" s="163"/>
      <c r="L120" s="165"/>
      <c r="M120" s="165"/>
      <c r="N120" s="311"/>
      <c r="O120" s="163"/>
      <c r="P120" s="165"/>
      <c r="Q120" s="165"/>
      <c r="R120" s="311"/>
      <c r="S120" s="163"/>
      <c r="T120" s="167"/>
      <c r="U120" s="167"/>
      <c r="V120" s="167"/>
    </row>
    <row r="121" spans="1:22" ht="15">
      <c r="A121" s="321" t="s">
        <v>405</v>
      </c>
      <c r="B121" s="162"/>
      <c r="C121" s="308" t="s">
        <v>403</v>
      </c>
      <c r="D121" s="165"/>
      <c r="E121" s="165"/>
      <c r="F121" s="311"/>
      <c r="G121" s="163"/>
      <c r="H121" s="165"/>
      <c r="I121" s="165"/>
      <c r="J121" s="311"/>
      <c r="K121" s="163"/>
      <c r="L121" s="165"/>
      <c r="M121" s="165"/>
      <c r="N121" s="311"/>
      <c r="O121" s="163"/>
      <c r="P121" s="165"/>
      <c r="Q121" s="165"/>
      <c r="R121" s="311"/>
      <c r="S121" s="163"/>
      <c r="T121" s="167"/>
      <c r="U121" s="167"/>
      <c r="V121" s="167"/>
    </row>
    <row r="122" spans="1:22" ht="15">
      <c r="A122" s="167"/>
      <c r="B122" s="162"/>
      <c r="C122" s="167"/>
      <c r="D122" s="167"/>
      <c r="E122" s="167"/>
      <c r="F122" s="167"/>
      <c r="G122" s="163"/>
      <c r="I122" s="163"/>
      <c r="K122" s="163"/>
      <c r="M122" s="163"/>
      <c r="O122" s="163"/>
      <c r="Q122" s="163"/>
      <c r="S122" s="163"/>
      <c r="T122" s="167"/>
      <c r="U122" s="167"/>
      <c r="V122" s="167"/>
    </row>
    <row r="123" spans="1:22" ht="15">
      <c r="A123" s="312" t="s">
        <v>397</v>
      </c>
      <c r="B123" s="162"/>
      <c r="C123" s="181"/>
      <c r="D123" s="169"/>
      <c r="E123" s="169"/>
      <c r="F123" s="170"/>
      <c r="G123" s="163"/>
      <c r="I123" s="163"/>
      <c r="K123" s="163"/>
      <c r="M123" s="163"/>
      <c r="O123" s="163"/>
      <c r="Q123" s="163"/>
      <c r="S123" s="163"/>
    </row>
    <row r="124" spans="1:22" s="163" customFormat="1" ht="15">
      <c r="A124" s="183" t="s">
        <v>178</v>
      </c>
      <c r="B124" s="162"/>
      <c r="C124" s="315" t="s">
        <v>406</v>
      </c>
      <c r="D124" s="391" t="s">
        <v>475</v>
      </c>
      <c r="E124" s="169"/>
      <c r="F124" s="169"/>
      <c r="H124" s="158"/>
      <c r="J124" s="158"/>
      <c r="L124" s="158"/>
      <c r="N124" s="158"/>
      <c r="P124" s="158"/>
      <c r="R124" s="158"/>
    </row>
    <row r="125" spans="1:22" s="163" customFormat="1" ht="15">
      <c r="A125" s="320" t="s">
        <v>179</v>
      </c>
      <c r="B125" s="162"/>
      <c r="C125" s="164" t="s">
        <v>160</v>
      </c>
      <c r="D125" s="165"/>
      <c r="E125" s="169"/>
      <c r="F125" s="169"/>
      <c r="H125" s="158"/>
      <c r="J125" s="158"/>
      <c r="L125" s="158"/>
      <c r="N125" s="158"/>
      <c r="P125" s="158"/>
      <c r="R125" s="158"/>
    </row>
    <row r="126" spans="1:22" s="163" customFormat="1" ht="15">
      <c r="A126" s="320" t="s">
        <v>180</v>
      </c>
      <c r="B126" s="162"/>
      <c r="C126" s="164" t="s">
        <v>160</v>
      </c>
      <c r="D126" s="165"/>
      <c r="E126" s="169"/>
      <c r="F126" s="169"/>
      <c r="H126" s="158"/>
      <c r="J126" s="158"/>
      <c r="L126" s="158"/>
      <c r="N126" s="158"/>
      <c r="P126" s="158"/>
      <c r="R126" s="158"/>
    </row>
    <row r="127" spans="1:22" s="163" customFormat="1" ht="15">
      <c r="A127" s="320" t="s">
        <v>181</v>
      </c>
      <c r="B127" s="162"/>
      <c r="C127" s="164" t="s">
        <v>160</v>
      </c>
      <c r="D127" s="165"/>
      <c r="E127" s="169"/>
      <c r="F127" s="169"/>
      <c r="H127" s="158"/>
      <c r="J127" s="158"/>
      <c r="L127" s="158"/>
      <c r="N127" s="158"/>
      <c r="P127" s="158"/>
      <c r="R127" s="158"/>
    </row>
    <row r="128" spans="1:22" ht="15">
      <c r="A128" s="197" t="s">
        <v>174</v>
      </c>
      <c r="B128" s="162"/>
      <c r="C128" s="164" t="s">
        <v>160</v>
      </c>
      <c r="D128" s="165"/>
      <c r="E128" s="169"/>
      <c r="F128" s="169"/>
      <c r="G128" s="163"/>
      <c r="I128" s="163"/>
      <c r="K128" s="163"/>
      <c r="M128" s="163"/>
      <c r="O128" s="163"/>
      <c r="Q128" s="163"/>
      <c r="S128" s="163"/>
    </row>
    <row r="129" spans="1:19" s="163" customFormat="1" ht="15">
      <c r="A129" s="314" t="s">
        <v>182</v>
      </c>
      <c r="B129" s="162"/>
      <c r="C129" s="164" t="s">
        <v>160</v>
      </c>
      <c r="D129" s="172">
        <f>SUM(D125:D128)</f>
        <v>0</v>
      </c>
      <c r="E129" s="169"/>
      <c r="F129" s="169"/>
      <c r="H129" s="158"/>
      <c r="J129" s="158"/>
      <c r="L129" s="158"/>
      <c r="N129" s="158"/>
      <c r="P129" s="158"/>
      <c r="R129" s="158"/>
    </row>
    <row r="130" spans="1:19" s="163" customFormat="1" ht="15">
      <c r="A130" s="184"/>
      <c r="B130" s="162"/>
      <c r="C130" s="164"/>
      <c r="D130" s="169"/>
      <c r="E130" s="169"/>
      <c r="F130" s="169"/>
      <c r="H130" s="158"/>
      <c r="J130" s="158"/>
      <c r="L130" s="158"/>
      <c r="N130" s="158"/>
      <c r="P130" s="158"/>
      <c r="R130" s="158"/>
    </row>
    <row r="131" spans="1:19" s="163" customFormat="1" ht="15">
      <c r="A131" s="183" t="s">
        <v>183</v>
      </c>
      <c r="B131" s="162"/>
      <c r="C131" s="164"/>
      <c r="D131" s="169"/>
      <c r="E131" s="169"/>
      <c r="F131" s="169"/>
      <c r="H131" s="158"/>
      <c r="J131" s="158"/>
      <c r="L131" s="158"/>
      <c r="N131" s="158"/>
      <c r="P131" s="158"/>
      <c r="R131" s="158"/>
    </row>
    <row r="132" spans="1:19" s="163" customFormat="1" ht="15">
      <c r="A132" s="320" t="s">
        <v>179</v>
      </c>
      <c r="B132" s="162"/>
      <c r="C132" s="164" t="s">
        <v>160</v>
      </c>
      <c r="D132" s="168">
        <f>D81-D125</f>
        <v>0</v>
      </c>
      <c r="E132" s="169"/>
      <c r="F132" s="169"/>
      <c r="H132" s="158"/>
      <c r="J132" s="158"/>
      <c r="L132" s="158"/>
      <c r="N132" s="158"/>
      <c r="P132" s="158"/>
      <c r="R132" s="158"/>
    </row>
    <row r="133" spans="1:19" s="163" customFormat="1" ht="15">
      <c r="A133" s="320" t="s">
        <v>180</v>
      </c>
      <c r="B133" s="162"/>
      <c r="C133" s="164" t="s">
        <v>160</v>
      </c>
      <c r="D133" s="168">
        <f>D90-D126</f>
        <v>0</v>
      </c>
      <c r="E133" s="169"/>
      <c r="F133" s="169"/>
      <c r="H133" s="158"/>
      <c r="J133" s="158"/>
      <c r="L133" s="158"/>
      <c r="N133" s="158"/>
      <c r="P133" s="158"/>
      <c r="R133" s="158"/>
    </row>
    <row r="134" spans="1:19" s="163" customFormat="1" ht="15">
      <c r="A134" s="320" t="s">
        <v>181</v>
      </c>
      <c r="B134" s="162"/>
      <c r="C134" s="164" t="s">
        <v>160</v>
      </c>
      <c r="D134" s="168">
        <f>D98-D127</f>
        <v>0</v>
      </c>
      <c r="E134" s="169"/>
      <c r="F134" s="169"/>
      <c r="H134" s="158"/>
      <c r="J134" s="158"/>
      <c r="L134" s="158"/>
      <c r="N134" s="158"/>
      <c r="P134" s="158"/>
      <c r="R134" s="158"/>
    </row>
    <row r="135" spans="1:19" ht="15">
      <c r="A135" s="197" t="s">
        <v>174</v>
      </c>
      <c r="B135" s="162"/>
      <c r="C135" s="164" t="s">
        <v>160</v>
      </c>
      <c r="D135" s="168">
        <f>D106-D128</f>
        <v>0</v>
      </c>
      <c r="E135" s="169"/>
      <c r="F135" s="169"/>
      <c r="G135" s="163"/>
      <c r="I135" s="163"/>
      <c r="K135" s="163"/>
      <c r="M135" s="163"/>
      <c r="O135" s="163"/>
      <c r="Q135" s="163"/>
      <c r="S135" s="163"/>
    </row>
    <row r="136" spans="1:19" s="163" customFormat="1" ht="15">
      <c r="A136" s="314" t="s">
        <v>184</v>
      </c>
      <c r="B136" s="162"/>
      <c r="C136" s="164" t="s">
        <v>160</v>
      </c>
      <c r="D136" s="172">
        <f>SUM(D132:D135)</f>
        <v>0</v>
      </c>
      <c r="E136" s="169"/>
      <c r="F136" s="169"/>
      <c r="H136" s="158"/>
      <c r="J136" s="158"/>
      <c r="L136" s="158"/>
      <c r="N136" s="158"/>
      <c r="P136" s="158"/>
      <c r="R136" s="158"/>
    </row>
    <row r="137" spans="1:19" s="163" customFormat="1" ht="15">
      <c r="A137" s="184"/>
      <c r="B137" s="162"/>
      <c r="C137" s="164"/>
      <c r="D137" s="169"/>
      <c r="E137" s="169"/>
      <c r="F137" s="169"/>
      <c r="H137" s="158"/>
      <c r="J137" s="158"/>
      <c r="L137" s="158"/>
      <c r="N137" s="158"/>
      <c r="P137" s="158"/>
      <c r="R137" s="158"/>
    </row>
    <row r="138" spans="1:19" s="163" customFormat="1" ht="15">
      <c r="A138" s="183" t="s">
        <v>396</v>
      </c>
      <c r="B138" s="162"/>
      <c r="C138" s="164" t="s">
        <v>160</v>
      </c>
      <c r="D138" s="172">
        <f>+D136+D129</f>
        <v>0</v>
      </c>
      <c r="E138" s="169"/>
      <c r="F138" s="169"/>
      <c r="H138" s="158"/>
      <c r="J138" s="158"/>
      <c r="L138" s="158"/>
      <c r="N138" s="158"/>
      <c r="P138" s="158"/>
      <c r="R138" s="158"/>
    </row>
    <row r="139" spans="1:19" ht="15">
      <c r="A139" s="163"/>
      <c r="B139" s="162"/>
      <c r="D139" s="169"/>
      <c r="E139" s="170"/>
      <c r="F139" s="170"/>
      <c r="G139" s="163"/>
      <c r="I139" s="163"/>
      <c r="K139" s="163"/>
      <c r="M139" s="163"/>
      <c r="O139" s="163"/>
      <c r="Q139" s="163"/>
      <c r="S139" s="163"/>
    </row>
    <row r="140" spans="1:19" ht="15">
      <c r="A140" s="162" t="s">
        <v>401</v>
      </c>
      <c r="B140" s="162"/>
      <c r="C140" s="164"/>
      <c r="D140" s="169"/>
      <c r="E140" s="170"/>
      <c r="F140" s="170"/>
      <c r="G140" s="170"/>
      <c r="H140" s="170"/>
      <c r="I140" s="170"/>
      <c r="J140" s="170"/>
      <c r="K140" s="170"/>
      <c r="L140" s="170"/>
      <c r="M140" s="170"/>
      <c r="N140" s="170"/>
      <c r="O140" s="170"/>
      <c r="P140" s="170"/>
      <c r="Q140" s="170"/>
      <c r="R140" s="170"/>
      <c r="S140" s="170"/>
    </row>
    <row r="141" spans="1:19" ht="15">
      <c r="A141" s="185" t="s">
        <v>185</v>
      </c>
      <c r="B141" s="162"/>
      <c r="C141" s="164"/>
      <c r="D141" s="169"/>
      <c r="E141" s="170"/>
      <c r="F141" s="170"/>
      <c r="G141" s="170"/>
      <c r="H141" s="170"/>
      <c r="I141" s="170"/>
      <c r="J141" s="170"/>
      <c r="K141" s="170"/>
      <c r="L141" s="170"/>
      <c r="M141" s="170"/>
      <c r="N141" s="170"/>
      <c r="O141" s="170"/>
      <c r="P141" s="170"/>
      <c r="Q141" s="170"/>
      <c r="R141" s="170"/>
      <c r="S141" s="170"/>
    </row>
    <row r="142" spans="1:19" ht="15">
      <c r="A142" s="186"/>
      <c r="B142" s="162"/>
      <c r="C142" s="164"/>
      <c r="D142" s="169"/>
      <c r="E142" s="170"/>
      <c r="F142" s="170"/>
      <c r="G142" s="170"/>
      <c r="H142" s="170"/>
      <c r="I142" s="170"/>
      <c r="J142" s="170"/>
      <c r="K142" s="170"/>
      <c r="L142" s="170"/>
      <c r="M142" s="170"/>
      <c r="N142" s="170"/>
      <c r="O142" s="170"/>
      <c r="P142" s="170"/>
      <c r="Q142" s="170"/>
      <c r="R142" s="170"/>
      <c r="S142" s="170"/>
    </row>
    <row r="143" spans="1:19" ht="15">
      <c r="A143" s="167" t="s">
        <v>186</v>
      </c>
      <c r="B143" s="162"/>
      <c r="C143" s="164"/>
      <c r="D143" s="165"/>
      <c r="E143" s="165"/>
      <c r="F143" s="165"/>
      <c r="G143" s="170"/>
      <c r="H143" s="170"/>
      <c r="I143" s="170"/>
      <c r="J143" s="170"/>
      <c r="K143" s="170"/>
      <c r="L143" s="170"/>
      <c r="M143" s="170"/>
      <c r="N143" s="170"/>
      <c r="O143" s="170"/>
      <c r="P143" s="170"/>
      <c r="Q143" s="170"/>
      <c r="R143" s="170"/>
      <c r="S143" s="170"/>
    </row>
    <row r="144" spans="1:19" ht="15">
      <c r="A144" s="167" t="s">
        <v>187</v>
      </c>
      <c r="B144" s="162"/>
      <c r="C144" s="187" t="s">
        <v>188</v>
      </c>
      <c r="D144" s="188"/>
      <c r="E144" s="188"/>
      <c r="F144" s="188"/>
      <c r="G144" s="170"/>
      <c r="H144" s="170"/>
      <c r="I144" s="170"/>
      <c r="J144" s="170"/>
      <c r="K144" s="170"/>
      <c r="L144" s="170"/>
      <c r="M144" s="170"/>
      <c r="N144" s="170"/>
      <c r="O144" s="170"/>
      <c r="P144" s="170"/>
      <c r="Q144" s="170"/>
      <c r="R144" s="170"/>
      <c r="S144" s="170"/>
    </row>
    <row r="145" spans="1:19" ht="15">
      <c r="A145" s="167" t="s">
        <v>189</v>
      </c>
      <c r="B145" s="162"/>
      <c r="D145" s="169"/>
      <c r="E145" s="169"/>
      <c r="F145" s="169"/>
      <c r="G145" s="170"/>
      <c r="H145" s="170"/>
      <c r="I145" s="170"/>
      <c r="J145" s="170"/>
      <c r="K145" s="170"/>
      <c r="L145" s="170"/>
      <c r="M145" s="170"/>
      <c r="N145" s="170"/>
      <c r="O145" s="170"/>
      <c r="P145" s="170"/>
      <c r="Q145" s="170"/>
      <c r="R145" s="170"/>
      <c r="S145" s="170"/>
    </row>
    <row r="146" spans="1:19" ht="15">
      <c r="A146" s="189" t="s">
        <v>190</v>
      </c>
      <c r="B146" s="162"/>
      <c r="C146" s="179" t="s">
        <v>0</v>
      </c>
      <c r="D146" s="165"/>
      <c r="E146" s="165"/>
      <c r="F146" s="165"/>
      <c r="G146" s="170"/>
      <c r="H146" s="170"/>
      <c r="I146" s="170"/>
      <c r="J146" s="170"/>
      <c r="K146" s="170"/>
      <c r="L146" s="170"/>
      <c r="M146" s="170"/>
      <c r="N146" s="170"/>
      <c r="O146" s="170"/>
      <c r="P146" s="170"/>
      <c r="Q146" s="170"/>
      <c r="R146" s="170"/>
      <c r="S146" s="170"/>
    </row>
    <row r="147" spans="1:19" ht="15">
      <c r="A147" s="189" t="s">
        <v>191</v>
      </c>
      <c r="B147" s="162"/>
      <c r="C147" s="179" t="s">
        <v>0</v>
      </c>
      <c r="D147" s="165"/>
      <c r="E147" s="165"/>
      <c r="F147" s="165"/>
      <c r="G147" s="170"/>
      <c r="H147" s="170"/>
      <c r="I147" s="170"/>
      <c r="J147" s="170"/>
      <c r="K147" s="170"/>
      <c r="L147" s="170"/>
      <c r="M147" s="170"/>
      <c r="N147" s="170"/>
      <c r="O147" s="170"/>
      <c r="P147" s="170"/>
      <c r="Q147" s="170"/>
      <c r="R147" s="170"/>
      <c r="S147" s="170"/>
    </row>
    <row r="148" spans="1:19" ht="15">
      <c r="A148" s="167" t="s">
        <v>192</v>
      </c>
      <c r="B148" s="162"/>
      <c r="D148" s="191"/>
      <c r="E148" s="191"/>
      <c r="F148" s="191"/>
      <c r="G148" s="170"/>
      <c r="H148" s="170"/>
      <c r="I148" s="170"/>
      <c r="J148" s="170"/>
      <c r="K148" s="170"/>
      <c r="L148" s="170"/>
      <c r="M148" s="170"/>
      <c r="N148" s="170"/>
      <c r="O148" s="170"/>
      <c r="P148" s="170"/>
      <c r="Q148" s="170"/>
      <c r="R148" s="170"/>
      <c r="S148" s="170"/>
    </row>
    <row r="149" spans="1:19" ht="15">
      <c r="A149" s="189" t="s">
        <v>190</v>
      </c>
      <c r="B149" s="162"/>
      <c r="C149" s="179" t="s">
        <v>0</v>
      </c>
      <c r="D149" s="192"/>
      <c r="E149" s="192"/>
      <c r="F149" s="192"/>
      <c r="G149" s="170"/>
      <c r="H149" s="170"/>
      <c r="I149" s="170"/>
      <c r="J149" s="170"/>
      <c r="K149" s="170"/>
      <c r="L149" s="170"/>
      <c r="M149" s="170"/>
      <c r="N149" s="170"/>
      <c r="O149" s="170"/>
      <c r="P149" s="170"/>
      <c r="Q149" s="170"/>
      <c r="R149" s="170"/>
      <c r="S149" s="170"/>
    </row>
    <row r="150" spans="1:19" ht="15">
      <c r="A150" s="189" t="s">
        <v>191</v>
      </c>
      <c r="B150" s="162"/>
      <c r="C150" s="179" t="s">
        <v>0</v>
      </c>
      <c r="D150" s="165"/>
      <c r="E150" s="165"/>
      <c r="F150" s="165"/>
      <c r="G150" s="170"/>
      <c r="H150" s="170"/>
      <c r="I150" s="170"/>
      <c r="J150" s="170"/>
      <c r="K150" s="170"/>
      <c r="L150" s="170"/>
      <c r="M150" s="170"/>
      <c r="N150" s="170"/>
      <c r="O150" s="170"/>
      <c r="P150" s="170"/>
      <c r="Q150" s="170"/>
      <c r="R150" s="170"/>
      <c r="S150" s="170"/>
    </row>
    <row r="151" spans="1:19" ht="15">
      <c r="A151" s="167" t="s">
        <v>193</v>
      </c>
      <c r="B151" s="162"/>
      <c r="D151" s="193"/>
      <c r="E151" s="193"/>
      <c r="F151" s="193"/>
      <c r="G151" s="170"/>
      <c r="H151" s="170"/>
      <c r="I151" s="170"/>
      <c r="J151" s="170"/>
      <c r="K151" s="170"/>
      <c r="L151" s="170"/>
      <c r="M151" s="170"/>
      <c r="N151" s="170"/>
      <c r="O151" s="170"/>
      <c r="P151" s="170"/>
      <c r="Q151" s="170"/>
      <c r="R151" s="170"/>
      <c r="S151" s="170"/>
    </row>
    <row r="152" spans="1:19" ht="15">
      <c r="A152" s="189" t="s">
        <v>194</v>
      </c>
      <c r="B152" s="162"/>
      <c r="C152" s="179" t="s">
        <v>2</v>
      </c>
      <c r="D152" s="194"/>
      <c r="E152" s="194"/>
      <c r="F152" s="194"/>
      <c r="G152" s="170"/>
      <c r="H152" s="170"/>
      <c r="I152" s="170"/>
      <c r="J152" s="170"/>
      <c r="K152" s="170"/>
      <c r="L152" s="170"/>
      <c r="M152" s="170"/>
      <c r="N152" s="170"/>
      <c r="O152" s="170"/>
      <c r="P152" s="170"/>
      <c r="Q152" s="170"/>
      <c r="R152" s="170"/>
      <c r="S152" s="170"/>
    </row>
    <row r="153" spans="1:19" ht="15">
      <c r="A153" s="189" t="s">
        <v>195</v>
      </c>
      <c r="B153" s="162"/>
      <c r="C153" s="179" t="s">
        <v>2</v>
      </c>
      <c r="D153" s="194"/>
      <c r="E153" s="194"/>
      <c r="F153" s="194"/>
      <c r="G153" s="170"/>
      <c r="H153" s="170"/>
      <c r="I153" s="170"/>
      <c r="J153" s="170"/>
      <c r="K153" s="170"/>
      <c r="L153" s="170"/>
      <c r="M153" s="170"/>
      <c r="N153" s="170"/>
      <c r="O153" s="170"/>
      <c r="P153" s="170"/>
      <c r="Q153" s="170"/>
      <c r="R153" s="170"/>
      <c r="S153" s="170"/>
    </row>
    <row r="154" spans="1:19" ht="15">
      <c r="A154" s="195" t="s">
        <v>196</v>
      </c>
      <c r="B154" s="162"/>
      <c r="D154" s="191"/>
      <c r="E154" s="191"/>
      <c r="F154" s="191"/>
      <c r="G154" s="170"/>
      <c r="H154" s="170"/>
      <c r="I154" s="170"/>
      <c r="J154" s="170"/>
      <c r="K154" s="170"/>
      <c r="L154" s="170"/>
      <c r="M154" s="170"/>
      <c r="N154" s="170"/>
      <c r="O154" s="170"/>
      <c r="P154" s="170"/>
      <c r="Q154" s="170"/>
      <c r="R154" s="170"/>
      <c r="S154" s="170"/>
    </row>
    <row r="155" spans="1:19" ht="15">
      <c r="A155" s="196" t="s">
        <v>197</v>
      </c>
      <c r="B155" s="162"/>
      <c r="D155" s="170"/>
      <c r="E155" s="170"/>
      <c r="F155" s="170"/>
      <c r="G155" s="170"/>
      <c r="H155" s="170"/>
      <c r="I155" s="170"/>
      <c r="J155" s="170"/>
      <c r="K155" s="170"/>
      <c r="L155" s="170"/>
      <c r="M155" s="170"/>
      <c r="N155" s="170"/>
      <c r="O155" s="170"/>
      <c r="P155" s="170"/>
      <c r="Q155" s="170"/>
      <c r="R155" s="170"/>
      <c r="S155" s="170"/>
    </row>
    <row r="156" spans="1:19" ht="15">
      <c r="A156" s="197" t="s">
        <v>159</v>
      </c>
      <c r="B156" s="162"/>
      <c r="C156" s="164" t="s">
        <v>160</v>
      </c>
      <c r="D156" s="190">
        <f>D81</f>
        <v>0</v>
      </c>
      <c r="E156" s="190">
        <f>E81</f>
        <v>0</v>
      </c>
      <c r="F156" s="190">
        <f>F81</f>
        <v>0</v>
      </c>
      <c r="G156" s="170"/>
      <c r="H156" s="170"/>
      <c r="I156" s="170"/>
      <c r="J156" s="170"/>
      <c r="K156" s="170"/>
      <c r="L156" s="170"/>
      <c r="M156" s="170"/>
      <c r="N156" s="170"/>
      <c r="O156" s="170"/>
      <c r="P156" s="170"/>
      <c r="Q156" s="170"/>
      <c r="R156" s="170"/>
      <c r="S156" s="170"/>
    </row>
    <row r="157" spans="1:19" ht="15">
      <c r="A157" s="197" t="s">
        <v>198</v>
      </c>
      <c r="B157" s="162"/>
      <c r="C157" s="164" t="s">
        <v>160</v>
      </c>
      <c r="D157" s="190">
        <f>D90</f>
        <v>0</v>
      </c>
      <c r="E157" s="190">
        <f>E90</f>
        <v>0</v>
      </c>
      <c r="F157" s="190">
        <f>F90</f>
        <v>0</v>
      </c>
      <c r="G157" s="170"/>
      <c r="H157" s="170"/>
      <c r="I157" s="170"/>
      <c r="J157" s="170"/>
      <c r="K157" s="170"/>
      <c r="L157" s="170"/>
      <c r="M157" s="170"/>
      <c r="N157" s="170"/>
      <c r="O157" s="170"/>
      <c r="P157" s="170"/>
      <c r="Q157" s="170"/>
      <c r="R157" s="170"/>
      <c r="S157" s="170"/>
    </row>
    <row r="158" spans="1:19" ht="15">
      <c r="A158" s="197" t="s">
        <v>171</v>
      </c>
      <c r="B158" s="162"/>
      <c r="C158" s="164" t="s">
        <v>160</v>
      </c>
      <c r="D158" s="190">
        <f>D98</f>
        <v>0</v>
      </c>
      <c r="E158" s="190">
        <f>E98</f>
        <v>0</v>
      </c>
      <c r="F158" s="190">
        <f>F98</f>
        <v>0</v>
      </c>
      <c r="G158" s="170"/>
      <c r="H158" s="170"/>
      <c r="I158" s="170"/>
      <c r="J158" s="170"/>
      <c r="K158" s="170"/>
      <c r="L158" s="170"/>
      <c r="M158" s="170"/>
      <c r="N158" s="170"/>
      <c r="O158" s="170"/>
      <c r="P158" s="170"/>
      <c r="Q158" s="170"/>
      <c r="R158" s="170"/>
      <c r="S158" s="170"/>
    </row>
    <row r="159" spans="1:19" ht="15">
      <c r="A159" s="197" t="s">
        <v>174</v>
      </c>
      <c r="B159" s="162"/>
      <c r="C159" s="164" t="s">
        <v>160</v>
      </c>
      <c r="D159" s="190">
        <f>D106</f>
        <v>0</v>
      </c>
      <c r="E159" s="190">
        <f>E106</f>
        <v>0</v>
      </c>
      <c r="F159" s="190">
        <f>F106</f>
        <v>0</v>
      </c>
      <c r="G159" s="170"/>
      <c r="H159" s="170"/>
      <c r="I159" s="170"/>
      <c r="J159" s="170"/>
      <c r="K159" s="170"/>
      <c r="L159" s="170"/>
      <c r="M159" s="170"/>
      <c r="N159" s="170"/>
      <c r="O159" s="170"/>
      <c r="P159" s="170"/>
      <c r="Q159" s="170"/>
      <c r="R159" s="170"/>
      <c r="S159" s="170"/>
    </row>
    <row r="160" spans="1:19" ht="15">
      <c r="A160" s="198" t="s">
        <v>199</v>
      </c>
      <c r="B160" s="162"/>
      <c r="D160" s="172">
        <f>SUM(D156:D159)</f>
        <v>0</v>
      </c>
      <c r="E160" s="172">
        <f>SUM(E156:E159)</f>
        <v>0</v>
      </c>
      <c r="F160" s="172">
        <f>SUM(F156:F159)</f>
        <v>0</v>
      </c>
      <c r="G160" s="170"/>
      <c r="H160" s="170"/>
      <c r="I160" s="170"/>
      <c r="J160" s="170"/>
      <c r="K160" s="170"/>
      <c r="L160" s="170"/>
      <c r="M160" s="170"/>
      <c r="N160" s="170"/>
      <c r="O160" s="170"/>
      <c r="P160" s="170"/>
      <c r="Q160" s="170"/>
      <c r="R160" s="170"/>
      <c r="S160" s="170"/>
    </row>
    <row r="161" spans="1:19" ht="15">
      <c r="A161" s="196" t="s">
        <v>200</v>
      </c>
      <c r="B161" s="162"/>
      <c r="D161" s="170"/>
      <c r="E161" s="170"/>
      <c r="F161" s="170"/>
      <c r="G161" s="170"/>
      <c r="H161" s="170"/>
      <c r="I161" s="170"/>
      <c r="J161" s="170"/>
      <c r="K161" s="170"/>
      <c r="L161" s="170"/>
      <c r="M161" s="170"/>
      <c r="N161" s="170"/>
      <c r="O161" s="170"/>
      <c r="P161" s="170"/>
      <c r="Q161" s="170"/>
      <c r="R161" s="170"/>
      <c r="S161" s="170"/>
    </row>
    <row r="162" spans="1:19" ht="15">
      <c r="A162" s="197" t="s">
        <v>159</v>
      </c>
      <c r="B162" s="162"/>
      <c r="C162" s="164" t="s">
        <v>160</v>
      </c>
      <c r="D162" s="165"/>
      <c r="E162" s="165"/>
      <c r="F162" s="165"/>
      <c r="G162" s="170"/>
      <c r="H162" s="170"/>
      <c r="I162" s="170"/>
      <c r="J162" s="170"/>
      <c r="K162" s="170"/>
      <c r="L162" s="170"/>
      <c r="M162" s="170"/>
      <c r="N162" s="170"/>
      <c r="O162" s="170"/>
      <c r="P162" s="170"/>
      <c r="Q162" s="170"/>
      <c r="R162" s="170"/>
      <c r="S162" s="170"/>
    </row>
    <row r="163" spans="1:19" ht="15">
      <c r="A163" s="197" t="s">
        <v>171</v>
      </c>
      <c r="B163" s="162"/>
      <c r="C163" s="164" t="s">
        <v>160</v>
      </c>
      <c r="D163" s="165"/>
      <c r="E163" s="165"/>
      <c r="F163" s="165"/>
      <c r="G163" s="170"/>
      <c r="H163" s="170"/>
      <c r="I163" s="170"/>
      <c r="J163" s="170"/>
      <c r="K163" s="170"/>
      <c r="L163" s="170"/>
      <c r="M163" s="170"/>
      <c r="N163" s="170"/>
      <c r="O163" s="170"/>
      <c r="P163" s="170"/>
      <c r="Q163" s="170"/>
      <c r="R163" s="170"/>
      <c r="S163" s="170"/>
    </row>
    <row r="164" spans="1:19" ht="15">
      <c r="A164" s="197" t="s">
        <v>198</v>
      </c>
      <c r="B164" s="162"/>
      <c r="C164" s="164" t="s">
        <v>160</v>
      </c>
      <c r="D164" s="165"/>
      <c r="E164" s="165"/>
      <c r="F164" s="165"/>
      <c r="G164" s="170"/>
      <c r="H164" s="170"/>
      <c r="I164" s="170"/>
      <c r="J164" s="170"/>
      <c r="K164" s="170"/>
      <c r="L164" s="170"/>
      <c r="M164" s="170"/>
      <c r="N164" s="170"/>
      <c r="O164" s="170"/>
      <c r="P164" s="170"/>
      <c r="Q164" s="170"/>
      <c r="R164" s="170"/>
      <c r="S164" s="170"/>
    </row>
    <row r="165" spans="1:19" ht="15">
      <c r="A165" s="197" t="s">
        <v>174</v>
      </c>
      <c r="B165" s="162"/>
      <c r="C165" s="164" t="s">
        <v>160</v>
      </c>
      <c r="D165" s="165"/>
      <c r="E165" s="165"/>
      <c r="F165" s="165"/>
      <c r="G165" s="170"/>
      <c r="H165" s="170"/>
      <c r="I165" s="170"/>
      <c r="J165" s="170"/>
      <c r="K165" s="170"/>
      <c r="L165" s="170"/>
      <c r="M165" s="170"/>
      <c r="N165" s="170"/>
      <c r="O165" s="170"/>
      <c r="P165" s="170"/>
      <c r="Q165" s="170"/>
      <c r="R165" s="170"/>
      <c r="S165" s="170"/>
    </row>
    <row r="166" spans="1:19" ht="15">
      <c r="A166" s="198" t="s">
        <v>199</v>
      </c>
      <c r="B166" s="162"/>
      <c r="D166" s="172">
        <f>SUM(D162:D165)</f>
        <v>0</v>
      </c>
      <c r="E166" s="172">
        <f>SUM(E162:E165)</f>
        <v>0</v>
      </c>
      <c r="F166" s="172">
        <f>SUM(F162:F165)</f>
        <v>0</v>
      </c>
      <c r="G166" s="170"/>
      <c r="H166" s="170"/>
      <c r="I166" s="170"/>
      <c r="J166" s="170"/>
      <c r="K166" s="170"/>
      <c r="L166" s="170"/>
      <c r="M166" s="170"/>
      <c r="N166" s="170"/>
      <c r="O166" s="170"/>
      <c r="P166" s="170"/>
      <c r="Q166" s="170"/>
      <c r="R166" s="170"/>
      <c r="S166" s="170"/>
    </row>
    <row r="167" spans="1:19" ht="15">
      <c r="A167" s="199" t="s">
        <v>201</v>
      </c>
      <c r="B167" s="162"/>
      <c r="D167" s="200"/>
      <c r="E167" s="200"/>
      <c r="F167" s="200"/>
      <c r="G167" s="170"/>
      <c r="H167" s="170"/>
      <c r="I167" s="170"/>
      <c r="J167" s="170"/>
      <c r="K167" s="170"/>
      <c r="L167" s="170"/>
      <c r="M167" s="170"/>
      <c r="N167" s="170"/>
      <c r="O167" s="170"/>
      <c r="P167" s="170"/>
      <c r="Q167" s="170"/>
      <c r="R167" s="170"/>
      <c r="S167" s="170"/>
    </row>
    <row r="168" spans="1:19" ht="15">
      <c r="A168" s="197" t="s">
        <v>159</v>
      </c>
      <c r="B168" s="162"/>
      <c r="C168" s="164" t="s">
        <v>160</v>
      </c>
      <c r="D168" s="165"/>
      <c r="E168" s="165"/>
      <c r="F168" s="165"/>
      <c r="G168" s="170"/>
      <c r="H168" s="170"/>
      <c r="I168" s="170"/>
      <c r="J168" s="170"/>
      <c r="K168" s="170"/>
      <c r="L168" s="170"/>
      <c r="M168" s="170"/>
      <c r="N168" s="170"/>
      <c r="O168" s="170"/>
      <c r="P168" s="170"/>
      <c r="Q168" s="170"/>
      <c r="R168" s="170"/>
      <c r="S168" s="170"/>
    </row>
    <row r="169" spans="1:19" ht="15">
      <c r="A169" s="197" t="s">
        <v>171</v>
      </c>
      <c r="B169" s="162"/>
      <c r="C169" s="164" t="s">
        <v>160</v>
      </c>
      <c r="D169" s="165"/>
      <c r="E169" s="165"/>
      <c r="F169" s="165"/>
      <c r="G169" s="170"/>
      <c r="H169" s="170"/>
      <c r="I169" s="170"/>
      <c r="J169" s="170"/>
      <c r="K169" s="170"/>
      <c r="L169" s="170"/>
      <c r="M169" s="170"/>
      <c r="N169" s="170"/>
      <c r="O169" s="170"/>
      <c r="P169" s="170"/>
      <c r="Q169" s="170"/>
      <c r="R169" s="170"/>
      <c r="S169" s="170"/>
    </row>
    <row r="170" spans="1:19" ht="15">
      <c r="A170" s="197" t="s">
        <v>198</v>
      </c>
      <c r="B170" s="162"/>
      <c r="C170" s="164" t="s">
        <v>160</v>
      </c>
      <c r="D170" s="165"/>
      <c r="E170" s="165"/>
      <c r="F170" s="165"/>
      <c r="G170" s="170"/>
      <c r="H170" s="170"/>
      <c r="I170" s="170"/>
      <c r="J170" s="170"/>
      <c r="K170" s="170"/>
      <c r="L170" s="170"/>
      <c r="M170" s="170"/>
      <c r="N170" s="170"/>
      <c r="O170" s="170"/>
      <c r="P170" s="170"/>
      <c r="Q170" s="170"/>
      <c r="R170" s="170"/>
      <c r="S170" s="170"/>
    </row>
    <row r="171" spans="1:19" ht="15">
      <c r="A171" s="197" t="s">
        <v>174</v>
      </c>
      <c r="B171" s="162"/>
      <c r="C171" s="164" t="s">
        <v>160</v>
      </c>
      <c r="D171" s="165"/>
      <c r="E171" s="165"/>
      <c r="F171" s="165"/>
      <c r="G171" s="170"/>
      <c r="H171" s="170"/>
      <c r="I171" s="170"/>
      <c r="J171" s="170"/>
      <c r="K171" s="170"/>
      <c r="L171" s="170"/>
      <c r="M171" s="170"/>
      <c r="N171" s="170"/>
      <c r="O171" s="170"/>
      <c r="P171" s="170"/>
      <c r="Q171" s="170"/>
      <c r="R171" s="170"/>
      <c r="S171" s="170"/>
    </row>
    <row r="172" spans="1:19" s="201" customFormat="1" ht="15">
      <c r="A172" s="196" t="s">
        <v>199</v>
      </c>
      <c r="B172" s="162"/>
      <c r="C172" s="202"/>
      <c r="D172" s="203">
        <f>SUM(D168:D171)</f>
        <v>0</v>
      </c>
      <c r="E172" s="203">
        <f>SUM(E168:E171)</f>
        <v>0</v>
      </c>
      <c r="F172" s="203">
        <f>SUM(F168:F171)</f>
        <v>0</v>
      </c>
      <c r="G172" s="170"/>
      <c r="H172" s="170"/>
      <c r="I172" s="170"/>
      <c r="J172" s="170"/>
      <c r="K172" s="170"/>
      <c r="L172" s="170"/>
      <c r="M172" s="170"/>
      <c r="N172" s="170"/>
      <c r="O172" s="170"/>
      <c r="P172" s="170"/>
      <c r="Q172" s="170"/>
      <c r="R172" s="170"/>
      <c r="S172" s="170"/>
    </row>
    <row r="173" spans="1:19" ht="15">
      <c r="A173" s="198"/>
      <c r="B173" s="162"/>
      <c r="D173" s="200"/>
      <c r="E173" s="200"/>
      <c r="F173" s="200"/>
      <c r="G173" s="170"/>
      <c r="H173" s="170"/>
      <c r="I173" s="170"/>
      <c r="J173" s="170"/>
      <c r="K173" s="170"/>
      <c r="L173" s="170"/>
      <c r="M173" s="170"/>
      <c r="N173" s="170"/>
      <c r="O173" s="170"/>
      <c r="P173" s="170"/>
      <c r="Q173" s="170"/>
      <c r="R173" s="170"/>
      <c r="S173" s="170"/>
    </row>
    <row r="174" spans="1:19" ht="15">
      <c r="A174" s="197" t="s">
        <v>202</v>
      </c>
      <c r="B174" s="162"/>
      <c r="C174" s="179" t="s">
        <v>2</v>
      </c>
      <c r="D174" s="177" t="str">
        <f>IF(D146&gt;0,D146/D149," ")</f>
        <v xml:space="preserve"> </v>
      </c>
      <c r="E174" s="177" t="str">
        <f>IF(E146&gt;0,E146/E149," ")</f>
        <v xml:space="preserve"> </v>
      </c>
      <c r="F174" s="177" t="str">
        <f>IF(F146&gt;0,F146/F149," ")</f>
        <v xml:space="preserve"> </v>
      </c>
      <c r="G174" s="170"/>
      <c r="H174" s="170"/>
      <c r="I174" s="170"/>
      <c r="J174" s="170"/>
      <c r="K174" s="170"/>
      <c r="L174" s="170"/>
      <c r="M174" s="170"/>
      <c r="N174" s="170"/>
      <c r="O174" s="170"/>
      <c r="P174" s="170"/>
      <c r="Q174" s="170"/>
      <c r="R174" s="170"/>
      <c r="S174" s="170"/>
    </row>
    <row r="175" spans="1:19" ht="15">
      <c r="A175" s="197" t="s">
        <v>203</v>
      </c>
      <c r="B175" s="162"/>
      <c r="C175" s="179" t="s">
        <v>2</v>
      </c>
      <c r="D175" s="204"/>
      <c r="E175" s="204"/>
      <c r="F175" s="204"/>
      <c r="G175" s="170"/>
      <c r="H175" s="170"/>
      <c r="I175" s="170"/>
      <c r="J175" s="170"/>
      <c r="K175" s="170"/>
      <c r="L175" s="170"/>
      <c r="M175" s="170"/>
      <c r="N175" s="170"/>
      <c r="O175" s="170"/>
      <c r="P175" s="170"/>
      <c r="Q175" s="170"/>
      <c r="R175" s="170"/>
      <c r="S175" s="170"/>
    </row>
    <row r="176" spans="1:19" s="206" customFormat="1" ht="15">
      <c r="A176" s="205"/>
      <c r="B176" s="162"/>
      <c r="C176" s="207"/>
      <c r="D176" s="208"/>
      <c r="E176" s="208"/>
      <c r="F176" s="208"/>
      <c r="G176" s="170"/>
      <c r="H176" s="170"/>
      <c r="I176" s="170"/>
      <c r="J176" s="170"/>
      <c r="K176" s="170"/>
      <c r="L176" s="170"/>
      <c r="M176" s="170"/>
      <c r="N176" s="170"/>
      <c r="O176" s="170"/>
      <c r="P176" s="170"/>
      <c r="Q176" s="170"/>
      <c r="R176" s="170"/>
      <c r="S176" s="170"/>
    </row>
    <row r="177" spans="1:19" ht="15">
      <c r="A177" s="180" t="s">
        <v>407</v>
      </c>
      <c r="B177" s="162"/>
      <c r="D177" s="169"/>
      <c r="E177" s="170"/>
      <c r="F177" s="170"/>
      <c r="G177" s="170"/>
      <c r="H177" s="170"/>
      <c r="I177" s="170"/>
      <c r="J177" s="170"/>
      <c r="K177" s="170"/>
      <c r="L177" s="170"/>
      <c r="M177" s="170"/>
      <c r="N177" s="170"/>
      <c r="O177" s="170"/>
      <c r="P177" s="170"/>
      <c r="Q177" s="170"/>
      <c r="R177" s="170"/>
      <c r="S177" s="170"/>
    </row>
    <row r="178" spans="1:19" ht="15">
      <c r="A178" s="209" t="s">
        <v>402</v>
      </c>
      <c r="B178" s="162"/>
      <c r="C178" s="164"/>
      <c r="D178" s="169"/>
      <c r="E178" s="170"/>
      <c r="F178" s="170"/>
      <c r="G178" s="170"/>
      <c r="H178" s="170"/>
      <c r="I178" s="170"/>
      <c r="J178" s="170"/>
      <c r="K178" s="170"/>
      <c r="L178" s="170"/>
      <c r="M178" s="170"/>
      <c r="N178" s="170"/>
      <c r="O178" s="170"/>
      <c r="P178" s="170"/>
      <c r="Q178" s="170"/>
      <c r="R178" s="170"/>
      <c r="S178" s="170"/>
    </row>
    <row r="179" spans="1:19" s="163" customFormat="1" ht="15">
      <c r="A179" s="189" t="s">
        <v>204</v>
      </c>
      <c r="B179" s="162"/>
      <c r="C179" s="308" t="s">
        <v>460</v>
      </c>
      <c r="D179" s="210"/>
      <c r="E179" s="170"/>
      <c r="F179" s="170"/>
      <c r="G179" s="170"/>
      <c r="H179" s="170"/>
      <c r="I179" s="170"/>
      <c r="J179" s="170"/>
      <c r="K179" s="170"/>
      <c r="L179" s="170"/>
      <c r="M179" s="170"/>
      <c r="N179" s="170"/>
      <c r="O179" s="170"/>
      <c r="P179" s="170"/>
      <c r="Q179" s="170"/>
      <c r="R179" s="170"/>
      <c r="S179" s="170"/>
    </row>
    <row r="180" spans="1:19" s="163" customFormat="1" ht="25.5">
      <c r="A180" s="367" t="s">
        <v>205</v>
      </c>
      <c r="B180" s="162"/>
      <c r="C180" s="164" t="s">
        <v>206</v>
      </c>
      <c r="D180" s="165"/>
      <c r="E180" s="170"/>
      <c r="F180" s="170"/>
      <c r="G180" s="170"/>
      <c r="H180" s="170"/>
      <c r="I180" s="170"/>
      <c r="J180" s="170"/>
      <c r="K180" s="170"/>
      <c r="L180" s="170"/>
      <c r="M180" s="170"/>
      <c r="N180" s="170"/>
      <c r="O180" s="170"/>
      <c r="P180" s="170"/>
      <c r="Q180" s="170"/>
      <c r="R180" s="170"/>
      <c r="S180" s="170"/>
    </row>
    <row r="181" spans="1:19" s="163" customFormat="1" ht="15">
      <c r="A181" s="367" t="s">
        <v>207</v>
      </c>
      <c r="B181" s="162"/>
      <c r="C181" s="164" t="s">
        <v>206</v>
      </c>
      <c r="D181" s="165"/>
      <c r="E181" s="170"/>
      <c r="F181" s="170"/>
      <c r="G181" s="170"/>
      <c r="H181" s="170"/>
      <c r="I181" s="170"/>
      <c r="J181" s="170"/>
      <c r="K181" s="170"/>
      <c r="L181" s="170"/>
      <c r="M181" s="170"/>
      <c r="N181" s="170"/>
      <c r="O181" s="170"/>
      <c r="P181" s="170"/>
      <c r="Q181" s="170"/>
      <c r="R181" s="170"/>
      <c r="S181" s="170"/>
    </row>
    <row r="182" spans="1:19" s="163" customFormat="1" ht="15">
      <c r="A182" s="368" t="s">
        <v>208</v>
      </c>
      <c r="B182" s="162"/>
      <c r="C182" s="187" t="s">
        <v>188</v>
      </c>
      <c r="D182" s="188"/>
      <c r="E182" s="170"/>
      <c r="F182" s="170"/>
      <c r="G182" s="170"/>
      <c r="H182" s="170"/>
      <c r="I182" s="170"/>
      <c r="J182" s="170"/>
      <c r="K182" s="170"/>
      <c r="L182" s="170"/>
      <c r="M182" s="170"/>
      <c r="N182" s="170"/>
      <c r="O182" s="170"/>
      <c r="P182" s="170"/>
      <c r="Q182" s="170"/>
      <c r="R182" s="170"/>
      <c r="S182" s="170"/>
    </row>
    <row r="183" spans="1:19" s="163" customFormat="1" ht="13.5" customHeight="1">
      <c r="A183" s="368" t="s">
        <v>209</v>
      </c>
      <c r="B183" s="162"/>
      <c r="C183" s="187" t="s">
        <v>188</v>
      </c>
      <c r="D183" s="188"/>
      <c r="E183" s="170"/>
      <c r="F183" s="170"/>
      <c r="G183" s="170"/>
      <c r="H183" s="170"/>
      <c r="I183" s="170"/>
      <c r="J183" s="170"/>
      <c r="K183" s="170"/>
      <c r="L183" s="170"/>
      <c r="M183" s="170"/>
      <c r="N183" s="170"/>
      <c r="O183" s="170"/>
      <c r="P183" s="170"/>
      <c r="Q183" s="170"/>
      <c r="R183" s="170"/>
      <c r="S183" s="170"/>
    </row>
    <row r="184" spans="1:19" s="163" customFormat="1" ht="15">
      <c r="B184" s="162"/>
      <c r="C184" s="164"/>
    </row>
    <row r="185" spans="1:19" s="163" customFormat="1" ht="15">
      <c r="A185" s="162" t="s">
        <v>210</v>
      </c>
      <c r="B185" s="162"/>
      <c r="C185" s="164"/>
      <c r="D185" s="310">
        <v>2010</v>
      </c>
      <c r="E185" s="310">
        <v>2013</v>
      </c>
      <c r="G185" s="310">
        <v>2010</v>
      </c>
      <c r="H185" s="310">
        <v>2013</v>
      </c>
    </row>
    <row r="186" spans="1:19" s="163" customFormat="1" ht="15">
      <c r="A186" s="321" t="s">
        <v>461</v>
      </c>
      <c r="B186" s="162"/>
      <c r="C186" s="393" t="s">
        <v>477</v>
      </c>
      <c r="D186" s="166"/>
      <c r="E186" s="166"/>
    </row>
    <row r="187" spans="1:19" s="163" customFormat="1" ht="15">
      <c r="A187" s="189" t="s">
        <v>211</v>
      </c>
      <c r="B187" s="162"/>
      <c r="C187" s="393" t="s">
        <v>477</v>
      </c>
      <c r="D187" s="166"/>
      <c r="E187" s="166"/>
      <c r="G187" s="505" t="s">
        <v>522</v>
      </c>
      <c r="H187" s="506"/>
    </row>
    <row r="188" spans="1:19" s="163" customFormat="1" ht="15">
      <c r="A188" s="189" t="s">
        <v>213</v>
      </c>
      <c r="B188" s="162"/>
      <c r="C188" s="164" t="s">
        <v>0</v>
      </c>
      <c r="D188" s="166"/>
      <c r="E188" s="166"/>
      <c r="G188" s="507"/>
      <c r="H188" s="508"/>
    </row>
    <row r="189" spans="1:19" s="163" customFormat="1" ht="15">
      <c r="A189" s="189" t="s">
        <v>214</v>
      </c>
      <c r="B189" s="162"/>
      <c r="C189" s="164" t="s">
        <v>0</v>
      </c>
      <c r="D189" s="166"/>
      <c r="E189" s="166"/>
      <c r="G189" s="310">
        <v>2010</v>
      </c>
      <c r="H189" s="310">
        <v>2013</v>
      </c>
    </row>
    <row r="190" spans="1:19" s="163" customFormat="1" ht="15">
      <c r="A190" s="189" t="s">
        <v>215</v>
      </c>
      <c r="B190" s="162"/>
      <c r="C190" s="164" t="s">
        <v>0</v>
      </c>
      <c r="D190" s="166"/>
      <c r="E190" s="166"/>
      <c r="F190" s="420" t="s">
        <v>524</v>
      </c>
      <c r="G190" s="421"/>
      <c r="H190" s="421"/>
    </row>
    <row r="191" spans="1:19" s="163" customFormat="1" ht="15">
      <c r="A191" s="189" t="s">
        <v>216</v>
      </c>
      <c r="B191" s="162"/>
      <c r="C191" s="164" t="s">
        <v>2</v>
      </c>
      <c r="D191" s="204"/>
      <c r="E191" s="204"/>
      <c r="G191" s="505" t="s">
        <v>521</v>
      </c>
      <c r="H191" s="506"/>
    </row>
    <row r="192" spans="1:19" s="163" customFormat="1" ht="15">
      <c r="A192" s="189" t="s">
        <v>217</v>
      </c>
      <c r="B192" s="162"/>
      <c r="C192" s="164" t="s">
        <v>218</v>
      </c>
      <c r="D192" s="204"/>
      <c r="E192" s="204"/>
      <c r="G192" s="507"/>
      <c r="H192" s="508"/>
    </row>
    <row r="193" spans="1:21" s="163" customFormat="1" ht="15">
      <c r="A193" s="189" t="s">
        <v>219</v>
      </c>
      <c r="B193" s="162"/>
      <c r="C193" s="164" t="s">
        <v>2</v>
      </c>
      <c r="D193" s="204"/>
      <c r="E193" s="204"/>
      <c r="G193" s="310">
        <v>2010</v>
      </c>
      <c r="H193" s="310">
        <v>2013</v>
      </c>
    </row>
    <row r="194" spans="1:21" s="163" customFormat="1" ht="25.5">
      <c r="A194" s="367" t="s">
        <v>220</v>
      </c>
      <c r="B194" s="162"/>
      <c r="C194" s="164" t="s">
        <v>2</v>
      </c>
      <c r="D194" s="204"/>
      <c r="E194" s="204"/>
      <c r="F194" s="420" t="s">
        <v>524</v>
      </c>
      <c r="G194" s="204"/>
      <c r="H194" s="204"/>
    </row>
    <row r="195" spans="1:21" s="163" customFormat="1" ht="15">
      <c r="A195" s="323" t="s">
        <v>221</v>
      </c>
      <c r="B195" s="162"/>
      <c r="C195" s="164" t="s">
        <v>2</v>
      </c>
      <c r="D195" s="204"/>
      <c r="E195" s="204"/>
      <c r="F195" s="420" t="s">
        <v>523</v>
      </c>
      <c r="G195" s="177" t="e">
        <f>+G194/G190</f>
        <v>#DIV/0!</v>
      </c>
      <c r="H195" s="177" t="e">
        <f>+H194/H190</f>
        <v>#DIV/0!</v>
      </c>
    </row>
    <row r="196" spans="1:21" ht="15">
      <c r="A196" s="412" t="s">
        <v>493</v>
      </c>
      <c r="B196" s="162"/>
      <c r="C196" s="164" t="s">
        <v>222</v>
      </c>
      <c r="D196" s="166"/>
      <c r="E196" s="166"/>
      <c r="F196" s="420" t="s">
        <v>523</v>
      </c>
      <c r="G196" s="422" t="e">
        <f>IF(G195-D196&gt;1,"OK", "ERROR")</f>
        <v>#DIV/0!</v>
      </c>
      <c r="H196" s="422" t="e">
        <f>IF(H195-E196&gt;1,"OK", "ERROR")</f>
        <v>#DIV/0!</v>
      </c>
      <c r="I196" s="163"/>
      <c r="J196" s="163"/>
      <c r="K196" s="163"/>
      <c r="L196" s="163"/>
      <c r="M196" s="163"/>
      <c r="N196" s="163"/>
      <c r="O196" s="163"/>
      <c r="P196" s="163"/>
      <c r="Q196" s="163"/>
      <c r="R196" s="163"/>
      <c r="S196" s="163"/>
      <c r="T196" s="163"/>
      <c r="U196" s="163"/>
    </row>
    <row r="197" spans="1:21" ht="15">
      <c r="A197" s="412" t="s">
        <v>492</v>
      </c>
      <c r="B197" s="162"/>
      <c r="C197" s="164" t="s">
        <v>222</v>
      </c>
      <c r="D197" s="166"/>
      <c r="E197" s="166"/>
      <c r="F197" s="163"/>
      <c r="G197" s="163"/>
      <c r="H197" s="163"/>
      <c r="I197" s="163"/>
      <c r="J197" s="163"/>
      <c r="K197" s="163"/>
      <c r="L197" s="163"/>
      <c r="M197" s="163"/>
      <c r="N197" s="163"/>
      <c r="O197" s="163"/>
      <c r="P197" s="163"/>
      <c r="Q197" s="163"/>
      <c r="R197" s="163"/>
      <c r="S197" s="163"/>
      <c r="T197" s="163"/>
      <c r="U197" s="163"/>
    </row>
    <row r="198" spans="1:21" ht="15">
      <c r="A198" s="163"/>
      <c r="B198" s="162"/>
      <c r="C198" s="164"/>
      <c r="D198" s="163"/>
      <c r="E198" s="163"/>
      <c r="F198" s="163"/>
      <c r="G198" s="163"/>
      <c r="H198" s="163"/>
      <c r="I198" s="163"/>
      <c r="J198" s="163"/>
      <c r="K198" s="163"/>
      <c r="L198" s="163"/>
      <c r="M198" s="163"/>
      <c r="N198" s="163"/>
      <c r="O198" s="163"/>
      <c r="P198" s="163"/>
      <c r="Q198" s="163"/>
      <c r="R198" s="163"/>
      <c r="S198" s="163"/>
      <c r="T198" s="163"/>
      <c r="U198" s="163"/>
    </row>
    <row r="199" spans="1:21" s="163" customFormat="1" ht="53.25">
      <c r="A199" s="162" t="s">
        <v>210</v>
      </c>
      <c r="B199" s="162"/>
      <c r="C199" s="164"/>
      <c r="D199" s="310">
        <v>2010</v>
      </c>
      <c r="E199" s="310">
        <v>2013</v>
      </c>
      <c r="G199" s="392" t="s">
        <v>434</v>
      </c>
      <c r="H199" s="392" t="s">
        <v>476</v>
      </c>
    </row>
    <row r="200" spans="1:21" s="163" customFormat="1" ht="15">
      <c r="A200" s="189" t="s">
        <v>223</v>
      </c>
      <c r="B200" s="162"/>
      <c r="C200" s="164" t="s">
        <v>2</v>
      </c>
      <c r="D200" s="204"/>
      <c r="E200" s="204"/>
      <c r="F200" s="164" t="s">
        <v>206</v>
      </c>
      <c r="G200" s="165"/>
      <c r="H200" s="165"/>
    </row>
    <row r="201" spans="1:21" s="163" customFormat="1" ht="15">
      <c r="A201" s="189" t="s">
        <v>224</v>
      </c>
      <c r="B201" s="162"/>
      <c r="C201" s="164" t="s">
        <v>2</v>
      </c>
      <c r="D201" s="204"/>
      <c r="E201" s="204"/>
      <c r="F201" s="164" t="s">
        <v>206</v>
      </c>
      <c r="G201" s="165"/>
      <c r="H201" s="165"/>
    </row>
    <row r="202" spans="1:21" s="163" customFormat="1" ht="15">
      <c r="A202" s="189" t="s">
        <v>225</v>
      </c>
      <c r="B202" s="162"/>
      <c r="C202" s="164" t="s">
        <v>2</v>
      </c>
      <c r="D202" s="204"/>
      <c r="E202" s="204"/>
      <c r="F202" s="164" t="s">
        <v>206</v>
      </c>
      <c r="G202" s="165"/>
      <c r="H202" s="165"/>
    </row>
    <row r="203" spans="1:21" s="163" customFormat="1" ht="15">
      <c r="A203" s="189" t="s">
        <v>226</v>
      </c>
      <c r="B203" s="162"/>
      <c r="C203" s="164" t="s">
        <v>2</v>
      </c>
      <c r="D203" s="204"/>
      <c r="E203" s="204"/>
      <c r="F203" s="164"/>
      <c r="G203" s="164"/>
      <c r="H203" s="164"/>
    </row>
    <row r="204" spans="1:21" s="163" customFormat="1" ht="15">
      <c r="A204" s="189" t="s">
        <v>227</v>
      </c>
      <c r="B204" s="162"/>
      <c r="C204" s="164" t="s">
        <v>2</v>
      </c>
      <c r="D204" s="204"/>
      <c r="E204" s="204"/>
      <c r="F204" s="164"/>
      <c r="G204" s="164"/>
      <c r="H204" s="164"/>
    </row>
    <row r="205" spans="1:21" s="163" customFormat="1" ht="15">
      <c r="A205" s="323" t="s">
        <v>228</v>
      </c>
      <c r="B205" s="162"/>
      <c r="C205" s="164" t="s">
        <v>2</v>
      </c>
      <c r="D205" s="204"/>
      <c r="E205" s="204"/>
      <c r="F205" s="164" t="s">
        <v>206</v>
      </c>
      <c r="G205" s="165"/>
      <c r="H205" s="165"/>
    </row>
    <row r="206" spans="1:21" s="163" customFormat="1" ht="15">
      <c r="A206" s="189" t="s">
        <v>229</v>
      </c>
      <c r="B206" s="162"/>
      <c r="C206" s="164" t="s">
        <v>2</v>
      </c>
      <c r="D206" s="204"/>
      <c r="E206" s="204"/>
      <c r="F206" s="164" t="s">
        <v>206</v>
      </c>
      <c r="G206" s="165"/>
      <c r="H206" s="165"/>
    </row>
    <row r="207" spans="1:21" s="163" customFormat="1" ht="15">
      <c r="A207" s="189" t="s">
        <v>230</v>
      </c>
      <c r="B207" s="162"/>
      <c r="C207" s="164" t="s">
        <v>2</v>
      </c>
      <c r="D207" s="204"/>
      <c r="E207" s="204"/>
      <c r="F207" s="164" t="s">
        <v>206</v>
      </c>
      <c r="G207" s="165"/>
      <c r="H207" s="165"/>
    </row>
    <row r="208" spans="1:21" s="163" customFormat="1" ht="15">
      <c r="A208" s="189" t="s">
        <v>231</v>
      </c>
      <c r="B208" s="162"/>
      <c r="C208" s="164" t="s">
        <v>2</v>
      </c>
      <c r="D208" s="204"/>
      <c r="E208" s="204"/>
      <c r="F208" s="164" t="s">
        <v>206</v>
      </c>
      <c r="G208" s="165"/>
      <c r="H208" s="165"/>
    </row>
    <row r="209" spans="1:8" s="163" customFormat="1" ht="15">
      <c r="A209" s="189" t="s">
        <v>232</v>
      </c>
      <c r="B209" s="162"/>
      <c r="C209" s="164" t="s">
        <v>2</v>
      </c>
      <c r="D209" s="204"/>
      <c r="E209" s="204"/>
    </row>
    <row r="210" spans="1:8" s="163" customFormat="1" ht="15">
      <c r="A210" s="323" t="s">
        <v>233</v>
      </c>
      <c r="B210" s="162"/>
      <c r="C210" s="164"/>
      <c r="D210" s="166"/>
      <c r="E210" s="166"/>
    </row>
    <row r="211" spans="1:8" s="163" customFormat="1" ht="15">
      <c r="A211" s="323" t="s">
        <v>234</v>
      </c>
      <c r="B211" s="162"/>
      <c r="C211" s="164"/>
      <c r="D211" s="166"/>
      <c r="E211" s="166"/>
    </row>
    <row r="212" spans="1:8" s="163" customFormat="1" ht="15">
      <c r="A212" s="189" t="s">
        <v>235</v>
      </c>
      <c r="B212" s="162"/>
      <c r="C212" s="164" t="s">
        <v>222</v>
      </c>
      <c r="D212" s="166"/>
      <c r="E212" s="166"/>
    </row>
    <row r="213" spans="1:8" s="163" customFormat="1" ht="15">
      <c r="A213" s="189" t="s">
        <v>236</v>
      </c>
      <c r="B213" s="162"/>
      <c r="C213" s="164" t="s">
        <v>222</v>
      </c>
      <c r="D213" s="166"/>
      <c r="E213" s="166"/>
    </row>
    <row r="214" spans="1:8" s="163" customFormat="1" ht="15">
      <c r="A214" s="323" t="s">
        <v>237</v>
      </c>
      <c r="B214" s="162"/>
      <c r="C214" s="164"/>
      <c r="D214" s="166"/>
      <c r="E214" s="166"/>
    </row>
    <row r="215" spans="1:8" s="163" customFormat="1" ht="15">
      <c r="A215" s="323" t="s">
        <v>238</v>
      </c>
      <c r="B215" s="162"/>
      <c r="C215" s="164"/>
      <c r="D215" s="166"/>
      <c r="E215" s="166"/>
    </row>
    <row r="216" spans="1:8" s="163" customFormat="1" ht="15">
      <c r="A216" s="189" t="s">
        <v>239</v>
      </c>
      <c r="B216" s="162"/>
      <c r="C216" s="164" t="s">
        <v>222</v>
      </c>
      <c r="D216" s="166"/>
      <c r="E216" s="166"/>
    </row>
    <row r="217" spans="1:8" s="163" customFormat="1" ht="15">
      <c r="A217" s="189" t="s">
        <v>240</v>
      </c>
      <c r="B217" s="162"/>
      <c r="C217" s="164" t="s">
        <v>222</v>
      </c>
      <c r="D217" s="166"/>
      <c r="E217" s="166"/>
    </row>
    <row r="218" spans="1:8" s="163" customFormat="1" ht="15">
      <c r="A218" s="321" t="s">
        <v>409</v>
      </c>
      <c r="B218" s="162"/>
      <c r="C218" s="308" t="s">
        <v>2</v>
      </c>
      <c r="D218" s="317"/>
      <c r="E218" s="317"/>
    </row>
    <row r="219" spans="1:8" s="163" customFormat="1" ht="15">
      <c r="A219" s="321" t="s">
        <v>433</v>
      </c>
      <c r="B219" s="162"/>
      <c r="C219" s="308" t="s">
        <v>2</v>
      </c>
      <c r="D219" s="317"/>
      <c r="E219" s="317"/>
    </row>
    <row r="220" spans="1:8" s="163" customFormat="1" ht="15">
      <c r="B220" s="162"/>
      <c r="C220" s="164"/>
    </row>
    <row r="221" spans="1:8" s="163" customFormat="1" ht="53.25">
      <c r="A221" s="162" t="s">
        <v>427</v>
      </c>
      <c r="B221" s="162"/>
      <c r="C221" s="164"/>
      <c r="D221" s="310">
        <v>2010</v>
      </c>
      <c r="E221" s="310">
        <v>2013</v>
      </c>
      <c r="G221" s="392" t="s">
        <v>434</v>
      </c>
      <c r="H221" s="392" t="s">
        <v>476</v>
      </c>
    </row>
    <row r="222" spans="1:8" s="163" customFormat="1" ht="15">
      <c r="A222" s="189" t="s">
        <v>223</v>
      </c>
      <c r="B222" s="162"/>
      <c r="C222" s="164" t="s">
        <v>2</v>
      </c>
      <c r="D222" s="204"/>
      <c r="E222" s="204"/>
      <c r="F222" s="164" t="s">
        <v>206</v>
      </c>
      <c r="G222" s="165"/>
      <c r="H222" s="165"/>
    </row>
    <row r="223" spans="1:8" s="163" customFormat="1" ht="15">
      <c r="A223" s="189" t="s">
        <v>224</v>
      </c>
      <c r="B223" s="162"/>
      <c r="C223" s="164" t="s">
        <v>2</v>
      </c>
      <c r="D223" s="204"/>
      <c r="E223" s="204"/>
      <c r="F223" s="164" t="s">
        <v>206</v>
      </c>
      <c r="G223" s="165"/>
      <c r="H223" s="165"/>
    </row>
    <row r="224" spans="1:8" s="163" customFormat="1" ht="15">
      <c r="A224" s="189" t="s">
        <v>225</v>
      </c>
      <c r="B224" s="162"/>
      <c r="C224" s="164" t="s">
        <v>2</v>
      </c>
      <c r="D224" s="204"/>
      <c r="E224" s="204"/>
      <c r="F224" s="164" t="s">
        <v>206</v>
      </c>
      <c r="G224" s="165"/>
      <c r="H224" s="165"/>
    </row>
    <row r="225" spans="1:8" s="163" customFormat="1" ht="15">
      <c r="A225" s="189" t="s">
        <v>226</v>
      </c>
      <c r="B225" s="162"/>
      <c r="C225" s="164" t="s">
        <v>2</v>
      </c>
      <c r="D225" s="204"/>
      <c r="E225" s="204"/>
      <c r="F225" s="164"/>
      <c r="G225" s="164"/>
      <c r="H225" s="164"/>
    </row>
    <row r="226" spans="1:8" s="163" customFormat="1" ht="15">
      <c r="A226" s="189" t="s">
        <v>227</v>
      </c>
      <c r="B226" s="162"/>
      <c r="C226" s="164" t="s">
        <v>2</v>
      </c>
      <c r="D226" s="204"/>
      <c r="E226" s="204"/>
      <c r="F226" s="164"/>
      <c r="G226" s="164"/>
      <c r="H226" s="164"/>
    </row>
    <row r="227" spans="1:8" s="163" customFormat="1" ht="15">
      <c r="A227" s="323" t="s">
        <v>228</v>
      </c>
      <c r="B227" s="162"/>
      <c r="C227" s="164" t="s">
        <v>2</v>
      </c>
      <c r="D227" s="204"/>
      <c r="E227" s="204"/>
      <c r="F227" s="164" t="s">
        <v>206</v>
      </c>
      <c r="G227" s="165"/>
      <c r="H227" s="165"/>
    </row>
    <row r="228" spans="1:8" s="163" customFormat="1" ht="15">
      <c r="A228" s="189" t="s">
        <v>229</v>
      </c>
      <c r="B228" s="162"/>
      <c r="C228" s="164" t="s">
        <v>2</v>
      </c>
      <c r="D228" s="204"/>
      <c r="E228" s="204"/>
      <c r="F228" s="164" t="s">
        <v>206</v>
      </c>
      <c r="G228" s="165"/>
      <c r="H228" s="165"/>
    </row>
    <row r="229" spans="1:8" s="163" customFormat="1" ht="15">
      <c r="A229" s="189" t="s">
        <v>230</v>
      </c>
      <c r="B229" s="162"/>
      <c r="C229" s="164" t="s">
        <v>2</v>
      </c>
      <c r="D229" s="204"/>
      <c r="E229" s="204"/>
      <c r="F229" s="164" t="s">
        <v>206</v>
      </c>
      <c r="G229" s="165"/>
      <c r="H229" s="165"/>
    </row>
    <row r="230" spans="1:8" s="163" customFormat="1" ht="15">
      <c r="A230" s="189" t="s">
        <v>231</v>
      </c>
      <c r="B230" s="162"/>
      <c r="C230" s="164" t="s">
        <v>2</v>
      </c>
      <c r="D230" s="204"/>
      <c r="E230" s="204"/>
      <c r="F230" s="164" t="s">
        <v>206</v>
      </c>
      <c r="G230" s="165"/>
      <c r="H230" s="165"/>
    </row>
    <row r="231" spans="1:8" s="163" customFormat="1" ht="15">
      <c r="A231" s="189" t="s">
        <v>232</v>
      </c>
      <c r="B231" s="162"/>
      <c r="C231" s="164" t="s">
        <v>2</v>
      </c>
      <c r="D231" s="204"/>
      <c r="E231" s="204"/>
      <c r="F231" s="164"/>
      <c r="G231" s="164"/>
    </row>
    <row r="232" spans="1:8" s="163" customFormat="1" ht="15">
      <c r="A232" s="323" t="s">
        <v>233</v>
      </c>
      <c r="B232" s="162"/>
      <c r="C232" s="164"/>
      <c r="D232" s="166"/>
      <c r="E232" s="166"/>
      <c r="F232" s="164"/>
      <c r="G232" s="164"/>
    </row>
    <row r="233" spans="1:8" s="163" customFormat="1" ht="15">
      <c r="A233" s="323" t="s">
        <v>234</v>
      </c>
      <c r="B233" s="162"/>
      <c r="C233" s="164"/>
      <c r="D233" s="166"/>
      <c r="E233" s="166"/>
      <c r="F233" s="164"/>
      <c r="G233" s="164"/>
    </row>
    <row r="234" spans="1:8" s="163" customFormat="1" ht="15">
      <c r="A234" s="189" t="s">
        <v>235</v>
      </c>
      <c r="B234" s="162"/>
      <c r="C234" s="164" t="s">
        <v>222</v>
      </c>
      <c r="D234" s="166"/>
      <c r="E234" s="166"/>
      <c r="F234" s="164"/>
      <c r="G234" s="164"/>
    </row>
    <row r="235" spans="1:8" s="163" customFormat="1" ht="15">
      <c r="A235" s="189" t="s">
        <v>236</v>
      </c>
      <c r="B235" s="162"/>
      <c r="C235" s="164" t="s">
        <v>222</v>
      </c>
      <c r="D235" s="166"/>
      <c r="E235" s="166"/>
      <c r="F235" s="164"/>
      <c r="G235" s="164"/>
    </row>
    <row r="236" spans="1:8" s="163" customFormat="1" ht="15">
      <c r="A236" s="323" t="s">
        <v>237</v>
      </c>
      <c r="B236" s="162"/>
      <c r="C236" s="164"/>
      <c r="D236" s="166"/>
      <c r="E236" s="166"/>
      <c r="F236" s="164"/>
      <c r="G236" s="164"/>
    </row>
    <row r="237" spans="1:8" s="163" customFormat="1" ht="15">
      <c r="A237" s="323" t="s">
        <v>238</v>
      </c>
      <c r="B237" s="162"/>
      <c r="C237" s="164"/>
      <c r="D237" s="166"/>
      <c r="E237" s="166"/>
      <c r="F237" s="164"/>
      <c r="G237" s="164"/>
    </row>
    <row r="238" spans="1:8" s="163" customFormat="1" ht="15">
      <c r="A238" s="189" t="s">
        <v>239</v>
      </c>
      <c r="B238" s="162"/>
      <c r="C238" s="164" t="s">
        <v>222</v>
      </c>
      <c r="D238" s="166"/>
      <c r="E238" s="166"/>
      <c r="F238" s="164"/>
      <c r="G238" s="164"/>
    </row>
    <row r="239" spans="1:8" s="163" customFormat="1" ht="15">
      <c r="A239" s="189" t="s">
        <v>240</v>
      </c>
      <c r="B239" s="162"/>
      <c r="C239" s="164" t="s">
        <v>222</v>
      </c>
      <c r="D239" s="166"/>
      <c r="E239" s="166"/>
      <c r="F239" s="164"/>
      <c r="G239" s="164"/>
    </row>
    <row r="240" spans="1:8" s="163" customFormat="1" ht="15">
      <c r="A240" s="321" t="s">
        <v>409</v>
      </c>
      <c r="B240" s="162"/>
      <c r="C240" s="308" t="s">
        <v>2</v>
      </c>
      <c r="D240" s="317"/>
      <c r="E240" s="317"/>
      <c r="F240" s="164"/>
      <c r="G240" s="164"/>
    </row>
    <row r="241" spans="1:14" s="163" customFormat="1" ht="15">
      <c r="A241" s="321" t="s">
        <v>433</v>
      </c>
      <c r="B241" s="162"/>
      <c r="C241" s="308" t="s">
        <v>2</v>
      </c>
      <c r="D241" s="317"/>
      <c r="E241" s="317"/>
      <c r="F241" s="164"/>
      <c r="G241" s="164"/>
    </row>
    <row r="242" spans="1:14" s="163" customFormat="1" ht="15">
      <c r="B242" s="162"/>
      <c r="C242" s="164"/>
    </row>
    <row r="243" spans="1:14" s="163" customFormat="1" ht="15">
      <c r="A243" s="162" t="s">
        <v>408</v>
      </c>
      <c r="B243" s="162"/>
      <c r="C243" s="164"/>
      <c r="D243" s="310">
        <v>2010</v>
      </c>
      <c r="E243" s="310">
        <v>2013</v>
      </c>
      <c r="G243" s="310">
        <v>2010</v>
      </c>
      <c r="H243" s="310">
        <v>2013</v>
      </c>
      <c r="J243" s="310">
        <v>2010</v>
      </c>
      <c r="K243" s="310">
        <v>2013</v>
      </c>
      <c r="M243" s="310">
        <v>2010</v>
      </c>
      <c r="N243" s="310">
        <v>2013</v>
      </c>
    </row>
    <row r="244" spans="1:14" s="163" customFormat="1" ht="15">
      <c r="A244" s="316" t="s">
        <v>241</v>
      </c>
      <c r="B244" s="162"/>
      <c r="D244" s="336" t="s">
        <v>429</v>
      </c>
      <c r="E244" s="337"/>
      <c r="G244" s="336" t="s">
        <v>430</v>
      </c>
      <c r="H244" s="337"/>
      <c r="J244" s="336" t="s">
        <v>431</v>
      </c>
      <c r="K244" s="337"/>
      <c r="M244" s="336" t="s">
        <v>432</v>
      </c>
      <c r="N244" s="337"/>
    </row>
    <row r="245" spans="1:14" s="163" customFormat="1" ht="15">
      <c r="A245" s="189" t="s">
        <v>242</v>
      </c>
      <c r="B245" s="162"/>
      <c r="D245" s="176"/>
      <c r="E245" s="176"/>
      <c r="G245" s="176"/>
      <c r="H245" s="176"/>
      <c r="J245" s="176"/>
      <c r="K245" s="176"/>
      <c r="M245" s="176"/>
      <c r="N245" s="176"/>
    </row>
    <row r="246" spans="1:14" s="163" customFormat="1" ht="15">
      <c r="A246" s="189" t="s">
        <v>243</v>
      </c>
      <c r="B246" s="162"/>
      <c r="C246" s="164"/>
      <c r="D246" s="166"/>
      <c r="E246" s="166"/>
      <c r="G246" s="166"/>
      <c r="H246" s="166"/>
      <c r="J246" s="166"/>
      <c r="K246" s="166"/>
      <c r="M246" s="166"/>
      <c r="N246" s="166"/>
    </row>
    <row r="247" spans="1:14" s="163" customFormat="1" ht="15">
      <c r="A247" s="189" t="s">
        <v>244</v>
      </c>
      <c r="B247" s="162"/>
      <c r="C247" s="164" t="s">
        <v>245</v>
      </c>
      <c r="D247" s="166"/>
      <c r="E247" s="166"/>
      <c r="G247" s="166"/>
      <c r="H247" s="166"/>
      <c r="J247" s="166"/>
      <c r="K247" s="166"/>
      <c r="M247" s="166"/>
      <c r="N247" s="166"/>
    </row>
    <row r="248" spans="1:14" s="163" customFormat="1" ht="15">
      <c r="A248" s="189" t="s">
        <v>246</v>
      </c>
      <c r="B248" s="162"/>
      <c r="C248" s="164" t="s">
        <v>218</v>
      </c>
      <c r="D248" s="166"/>
      <c r="E248" s="166"/>
      <c r="G248" s="166"/>
      <c r="H248" s="166"/>
      <c r="J248" s="166"/>
      <c r="K248" s="166"/>
      <c r="M248" s="166"/>
      <c r="N248" s="166"/>
    </row>
    <row r="249" spans="1:14" s="163" customFormat="1" ht="15">
      <c r="A249" s="321" t="s">
        <v>428</v>
      </c>
      <c r="B249" s="162"/>
      <c r="C249" s="308" t="s">
        <v>218</v>
      </c>
      <c r="D249" s="166"/>
      <c r="E249" s="166"/>
      <c r="G249" s="166"/>
      <c r="H249" s="166"/>
      <c r="J249" s="166"/>
      <c r="K249" s="166"/>
      <c r="M249" s="166"/>
      <c r="N249" s="166"/>
    </row>
    <row r="250" spans="1:14" s="163" customFormat="1" ht="15">
      <c r="A250" s="189" t="s">
        <v>247</v>
      </c>
      <c r="B250" s="162"/>
      <c r="C250" s="164"/>
      <c r="D250" s="166"/>
      <c r="E250" s="166"/>
      <c r="G250" s="166"/>
      <c r="H250" s="166"/>
      <c r="J250" s="166"/>
      <c r="K250" s="166"/>
      <c r="M250" s="166"/>
      <c r="N250" s="166"/>
    </row>
    <row r="251" spans="1:14" s="163" customFormat="1" ht="15">
      <c r="A251" s="189" t="s">
        <v>248</v>
      </c>
      <c r="B251" s="162"/>
      <c r="C251" s="164" t="s">
        <v>2</v>
      </c>
      <c r="D251" s="204"/>
      <c r="E251" s="204"/>
      <c r="G251" s="204"/>
      <c r="H251" s="204"/>
      <c r="J251" s="204"/>
      <c r="K251" s="204"/>
      <c r="M251" s="204"/>
      <c r="N251" s="204"/>
    </row>
    <row r="252" spans="1:14" s="163" customFormat="1" ht="15">
      <c r="A252" s="189" t="s">
        <v>249</v>
      </c>
      <c r="B252" s="162"/>
      <c r="C252" s="164" t="s">
        <v>2</v>
      </c>
      <c r="D252" s="204"/>
      <c r="E252" s="204"/>
      <c r="G252" s="204"/>
      <c r="H252" s="204"/>
      <c r="J252" s="204"/>
      <c r="K252" s="204"/>
      <c r="M252" s="204"/>
      <c r="N252" s="204"/>
    </row>
    <row r="253" spans="1:14" s="163" customFormat="1" ht="15">
      <c r="A253" s="189" t="s">
        <v>250</v>
      </c>
      <c r="B253" s="162"/>
      <c r="C253" s="164"/>
      <c r="D253" s="166"/>
      <c r="E253" s="166"/>
      <c r="G253" s="166"/>
      <c r="H253" s="166"/>
      <c r="J253" s="166"/>
      <c r="K253" s="166"/>
      <c r="M253" s="166"/>
      <c r="N253" s="166"/>
    </row>
    <row r="254" spans="1:14" s="163" customFormat="1" ht="15">
      <c r="A254" s="189" t="s">
        <v>251</v>
      </c>
      <c r="B254" s="162"/>
      <c r="C254" s="164"/>
      <c r="D254" s="166"/>
      <c r="E254" s="166"/>
      <c r="G254" s="166"/>
      <c r="H254" s="166"/>
      <c r="J254" s="166"/>
      <c r="K254" s="166"/>
      <c r="M254" s="166"/>
      <c r="N254" s="166"/>
    </row>
    <row r="255" spans="1:14" s="163" customFormat="1" ht="15">
      <c r="A255" s="189" t="s">
        <v>252</v>
      </c>
      <c r="B255" s="162"/>
      <c r="C255" s="164"/>
      <c r="D255" s="166"/>
      <c r="E255" s="166"/>
      <c r="G255" s="166"/>
      <c r="H255" s="166"/>
      <c r="J255" s="166"/>
      <c r="K255" s="166"/>
      <c r="M255" s="166"/>
      <c r="N255" s="166"/>
    </row>
    <row r="256" spans="1:14" s="163" customFormat="1" ht="15">
      <c r="A256" s="189" t="s">
        <v>253</v>
      </c>
      <c r="B256" s="162"/>
      <c r="C256" s="164"/>
      <c r="D256" s="166"/>
      <c r="E256" s="166"/>
      <c r="G256" s="166"/>
      <c r="H256" s="166"/>
      <c r="J256" s="166"/>
      <c r="K256" s="166"/>
      <c r="M256" s="166"/>
      <c r="N256" s="166"/>
    </row>
    <row r="257" spans="1:19" s="163" customFormat="1" ht="15">
      <c r="A257" s="189" t="s">
        <v>254</v>
      </c>
      <c r="B257" s="162"/>
      <c r="C257" s="164"/>
      <c r="D257" s="166"/>
      <c r="E257" s="166"/>
      <c r="G257" s="166"/>
      <c r="H257" s="166"/>
      <c r="J257" s="166"/>
      <c r="K257" s="166"/>
      <c r="M257" s="166"/>
      <c r="N257" s="166"/>
    </row>
    <row r="258" spans="1:19" s="163" customFormat="1" ht="15">
      <c r="A258" s="189" t="s">
        <v>255</v>
      </c>
      <c r="B258" s="162"/>
      <c r="C258" s="164" t="s">
        <v>2</v>
      </c>
      <c r="D258" s="204"/>
      <c r="E258" s="204"/>
      <c r="G258" s="204"/>
      <c r="H258" s="204"/>
      <c r="J258" s="204"/>
      <c r="K258" s="204"/>
      <c r="M258" s="204"/>
      <c r="N258" s="204"/>
    </row>
    <row r="259" spans="1:19" s="163" customFormat="1" ht="15">
      <c r="A259" s="189" t="s">
        <v>256</v>
      </c>
      <c r="B259" s="162"/>
      <c r="C259" s="164" t="s">
        <v>2</v>
      </c>
      <c r="D259" s="204"/>
      <c r="E259" s="204"/>
      <c r="G259" s="204"/>
      <c r="H259" s="204"/>
      <c r="J259" s="204"/>
      <c r="K259" s="204"/>
      <c r="M259" s="204"/>
      <c r="N259" s="204"/>
    </row>
    <row r="260" spans="1:19" s="163" customFormat="1" ht="15">
      <c r="B260" s="162"/>
      <c r="C260" s="164"/>
    </row>
    <row r="261" spans="1:19" s="163" customFormat="1" ht="15">
      <c r="A261" s="211" t="s">
        <v>257</v>
      </c>
      <c r="B261" s="162"/>
      <c r="C261" s="164"/>
      <c r="D261" s="310">
        <v>2010</v>
      </c>
      <c r="E261" s="310">
        <v>2013</v>
      </c>
    </row>
    <row r="262" spans="1:19" s="163" customFormat="1" ht="15">
      <c r="A262" s="369" t="s">
        <v>258</v>
      </c>
      <c r="B262" s="162"/>
      <c r="C262" s="393" t="s">
        <v>477</v>
      </c>
      <c r="D262" s="166"/>
      <c r="E262" s="166"/>
    </row>
    <row r="263" spans="1:19" s="163" customFormat="1" ht="15">
      <c r="A263" s="369" t="s">
        <v>259</v>
      </c>
      <c r="B263" s="162"/>
      <c r="C263" s="164" t="s">
        <v>206</v>
      </c>
      <c r="D263" s="166"/>
      <c r="E263" s="166"/>
    </row>
    <row r="264" spans="1:19" s="212" customFormat="1" ht="15">
      <c r="A264" s="447" t="s">
        <v>547</v>
      </c>
      <c r="B264" s="162"/>
      <c r="C264" s="213"/>
      <c r="D264" s="310">
        <v>2010</v>
      </c>
      <c r="E264" s="310">
        <v>2013</v>
      </c>
      <c r="F264" s="163"/>
      <c r="G264" s="163"/>
      <c r="H264" s="163"/>
      <c r="I264" s="163"/>
      <c r="J264" s="163"/>
      <c r="K264" s="163"/>
      <c r="L264" s="163"/>
      <c r="M264" s="163"/>
      <c r="N264" s="163"/>
      <c r="O264" s="163"/>
      <c r="P264" s="163"/>
      <c r="Q264" s="163"/>
      <c r="R264" s="163"/>
      <c r="S264" s="163"/>
    </row>
    <row r="265" spans="1:19" s="163" customFormat="1" ht="38.25">
      <c r="A265" s="369" t="s">
        <v>264</v>
      </c>
      <c r="B265" s="162"/>
      <c r="C265" s="164" t="s">
        <v>206</v>
      </c>
      <c r="D265" s="166"/>
      <c r="E265" s="166"/>
    </row>
    <row r="266" spans="1:19" s="163" customFormat="1" ht="15">
      <c r="A266" s="211" t="s">
        <v>263</v>
      </c>
      <c r="B266" s="162"/>
      <c r="C266" s="164"/>
      <c r="D266" s="310">
        <v>2010</v>
      </c>
      <c r="E266" s="310">
        <v>2013</v>
      </c>
    </row>
    <row r="267" spans="1:19" s="163" customFormat="1" ht="15">
      <c r="A267" s="189" t="s">
        <v>260</v>
      </c>
      <c r="B267" s="162"/>
      <c r="C267" s="164" t="s">
        <v>206</v>
      </c>
      <c r="D267" s="166"/>
      <c r="E267" s="166"/>
    </row>
    <row r="268" spans="1:19" s="163" customFormat="1" ht="15">
      <c r="A268" s="369" t="s">
        <v>261</v>
      </c>
      <c r="B268" s="162"/>
      <c r="C268" s="187" t="s">
        <v>188</v>
      </c>
      <c r="D268" s="188"/>
      <c r="E268" s="188"/>
    </row>
    <row r="269" spans="1:19" s="163" customFormat="1" ht="15">
      <c r="A269" s="369" t="s">
        <v>262</v>
      </c>
      <c r="B269" s="162"/>
      <c r="C269" s="164" t="s">
        <v>206</v>
      </c>
      <c r="D269" s="174"/>
      <c r="E269" s="174"/>
    </row>
    <row r="270" spans="1:19" s="163" customFormat="1" ht="15">
      <c r="A270" s="167" t="s">
        <v>423</v>
      </c>
      <c r="B270" s="162"/>
      <c r="C270" s="164"/>
      <c r="D270" s="310">
        <v>2010</v>
      </c>
      <c r="E270" s="310">
        <v>2013</v>
      </c>
    </row>
    <row r="271" spans="1:19" s="163" customFormat="1" ht="25.5">
      <c r="A271" s="369" t="s">
        <v>265</v>
      </c>
      <c r="B271" s="162"/>
      <c r="C271" s="164" t="s">
        <v>206</v>
      </c>
      <c r="D271" s="166"/>
      <c r="E271" s="166"/>
    </row>
    <row r="272" spans="1:19" s="163" customFormat="1" ht="15">
      <c r="A272" s="335" t="s">
        <v>426</v>
      </c>
      <c r="B272" s="162"/>
      <c r="C272" s="334"/>
      <c r="D272" s="334"/>
      <c r="E272" s="334"/>
      <c r="F272" s="334"/>
    </row>
    <row r="273" spans="1:19" s="163" customFormat="1" ht="15">
      <c r="A273" s="442" t="s">
        <v>497</v>
      </c>
      <c r="B273" s="162"/>
      <c r="C273" s="164" t="s">
        <v>206</v>
      </c>
      <c r="D273" s="166"/>
      <c r="E273" s="166"/>
    </row>
    <row r="274" spans="1:19" s="163" customFormat="1" ht="15">
      <c r="A274" s="370" t="s">
        <v>424</v>
      </c>
      <c r="B274" s="162"/>
      <c r="C274" s="308" t="s">
        <v>2</v>
      </c>
      <c r="D274" s="317"/>
      <c r="E274" s="317"/>
    </row>
    <row r="275" spans="1:19" s="163" customFormat="1" ht="15">
      <c r="A275" s="370" t="s">
        <v>425</v>
      </c>
      <c r="B275" s="162"/>
      <c r="C275" s="164" t="s">
        <v>206</v>
      </c>
      <c r="D275" s="317"/>
      <c r="E275" s="317"/>
    </row>
    <row r="276" spans="1:19" ht="15">
      <c r="A276" s="423" t="s">
        <v>525</v>
      </c>
      <c r="B276" s="162"/>
      <c r="C276" s="164" t="s">
        <v>206</v>
      </c>
      <c r="D276" s="317"/>
      <c r="E276" s="317"/>
      <c r="F276" s="163"/>
      <c r="G276" s="163"/>
      <c r="H276" s="163"/>
      <c r="I276" s="163"/>
      <c r="J276" s="163"/>
      <c r="K276" s="163"/>
      <c r="L276" s="163"/>
      <c r="M276" s="163"/>
      <c r="N276" s="163"/>
      <c r="O276" s="163"/>
      <c r="P276" s="163"/>
      <c r="Q276" s="163"/>
      <c r="R276" s="163"/>
      <c r="S276" s="163"/>
    </row>
    <row r="277" spans="1:19" s="163" customFormat="1" ht="15">
      <c r="A277" s="442" t="s">
        <v>548</v>
      </c>
      <c r="B277" s="162"/>
      <c r="C277" s="164" t="s">
        <v>206</v>
      </c>
      <c r="D277" s="166"/>
      <c r="E277" s="166"/>
    </row>
    <row r="278" spans="1:19" ht="15">
      <c r="A278" s="211" t="s">
        <v>411</v>
      </c>
      <c r="B278" s="162"/>
      <c r="C278" s="313">
        <v>41364</v>
      </c>
      <c r="D278" s="310">
        <v>2003</v>
      </c>
      <c r="E278" s="310">
        <f t="shared" ref="E278:N278" si="4">+D278+1</f>
        <v>2004</v>
      </c>
      <c r="F278" s="310">
        <f t="shared" si="4"/>
        <v>2005</v>
      </c>
      <c r="G278" s="310">
        <f t="shared" si="4"/>
        <v>2006</v>
      </c>
      <c r="H278" s="310">
        <f t="shared" si="4"/>
        <v>2007</v>
      </c>
      <c r="I278" s="310">
        <f t="shared" si="4"/>
        <v>2008</v>
      </c>
      <c r="J278" s="310">
        <f t="shared" si="4"/>
        <v>2009</v>
      </c>
      <c r="K278" s="310">
        <f t="shared" si="4"/>
        <v>2010</v>
      </c>
      <c r="L278" s="310">
        <f t="shared" si="4"/>
        <v>2011</v>
      </c>
      <c r="M278" s="310">
        <f t="shared" si="4"/>
        <v>2012</v>
      </c>
      <c r="N278" s="310">
        <f t="shared" si="4"/>
        <v>2013</v>
      </c>
      <c r="O278" s="163"/>
      <c r="P278" s="163"/>
      <c r="Q278" s="163"/>
      <c r="R278" s="163"/>
      <c r="S278" s="163"/>
    </row>
    <row r="279" spans="1:19" ht="15">
      <c r="A279" s="371" t="s">
        <v>416</v>
      </c>
      <c r="B279" s="162"/>
      <c r="C279" s="308" t="s">
        <v>2</v>
      </c>
      <c r="D279" s="215"/>
      <c r="E279" s="215"/>
      <c r="F279" s="215"/>
      <c r="G279" s="215"/>
      <c r="H279" s="215"/>
      <c r="I279" s="215"/>
      <c r="J279" s="215"/>
      <c r="K279" s="215"/>
      <c r="L279" s="215"/>
      <c r="M279" s="215"/>
      <c r="N279" s="215"/>
      <c r="O279" s="163"/>
      <c r="P279" s="163"/>
      <c r="Q279" s="163"/>
      <c r="R279" s="163"/>
      <c r="S279" s="163"/>
    </row>
    <row r="280" spans="1:19" ht="15">
      <c r="A280" s="371" t="s">
        <v>412</v>
      </c>
      <c r="B280" s="162"/>
      <c r="C280" s="308" t="s">
        <v>2</v>
      </c>
      <c r="D280" s="215"/>
      <c r="E280" s="215"/>
      <c r="F280" s="215"/>
      <c r="G280" s="215"/>
      <c r="H280" s="215"/>
      <c r="I280" s="215"/>
      <c r="J280" s="215"/>
      <c r="K280" s="215"/>
      <c r="L280" s="215"/>
      <c r="M280" s="215"/>
      <c r="N280" s="215"/>
      <c r="O280" s="163"/>
      <c r="P280" s="163"/>
      <c r="Q280" s="163"/>
      <c r="R280" s="163"/>
      <c r="S280" s="163"/>
    </row>
    <row r="281" spans="1:19" ht="15">
      <c r="A281" s="371" t="s">
        <v>413</v>
      </c>
      <c r="B281" s="162"/>
      <c r="C281" s="308" t="s">
        <v>2</v>
      </c>
      <c r="D281" s="215"/>
      <c r="E281" s="215"/>
      <c r="F281" s="215"/>
      <c r="G281" s="215"/>
      <c r="H281" s="215"/>
      <c r="I281" s="215"/>
      <c r="J281" s="215"/>
      <c r="K281" s="215"/>
      <c r="L281" s="215"/>
      <c r="M281" s="215"/>
      <c r="N281" s="215"/>
      <c r="O281" s="163"/>
      <c r="P281" s="163"/>
      <c r="Q281" s="163"/>
      <c r="R281" s="163"/>
      <c r="S281" s="163"/>
    </row>
    <row r="282" spans="1:19" ht="15">
      <c r="A282" s="371" t="s">
        <v>435</v>
      </c>
      <c r="B282" s="162"/>
      <c r="C282" s="308" t="s">
        <v>2</v>
      </c>
      <c r="D282" s="215"/>
      <c r="E282" s="215"/>
      <c r="F282" s="215"/>
      <c r="G282" s="215"/>
      <c r="H282" s="215"/>
      <c r="I282" s="215"/>
      <c r="J282" s="215"/>
      <c r="K282" s="215"/>
      <c r="L282" s="215"/>
      <c r="M282" s="215"/>
      <c r="N282" s="215"/>
      <c r="O282" s="163"/>
      <c r="P282" s="163"/>
      <c r="Q282" s="163"/>
      <c r="R282" s="163"/>
      <c r="S282" s="163"/>
    </row>
    <row r="283" spans="1:19" ht="15">
      <c r="A283" s="371" t="s">
        <v>414</v>
      </c>
      <c r="B283" s="162"/>
      <c r="C283" s="308" t="s">
        <v>222</v>
      </c>
      <c r="D283" s="215"/>
      <c r="E283" s="215"/>
      <c r="F283" s="215"/>
      <c r="G283" s="215"/>
      <c r="H283" s="215"/>
      <c r="I283" s="215"/>
      <c r="J283" s="215"/>
      <c r="K283" s="215"/>
      <c r="L283" s="215"/>
      <c r="M283" s="215"/>
      <c r="N283" s="215"/>
      <c r="O283" s="163"/>
      <c r="P283" s="163"/>
      <c r="Q283" s="163"/>
      <c r="R283" s="163"/>
      <c r="S283" s="163"/>
    </row>
    <row r="284" spans="1:19" ht="15">
      <c r="A284" s="371" t="s">
        <v>415</v>
      </c>
      <c r="B284" s="162"/>
      <c r="C284" s="308" t="s">
        <v>222</v>
      </c>
      <c r="D284" s="215"/>
      <c r="E284" s="215"/>
      <c r="F284" s="215"/>
      <c r="G284" s="215"/>
      <c r="H284" s="215"/>
      <c r="I284" s="215"/>
      <c r="J284" s="215"/>
      <c r="K284" s="215"/>
      <c r="L284" s="215"/>
      <c r="M284" s="215"/>
      <c r="N284" s="215"/>
      <c r="O284" s="163"/>
      <c r="P284" s="163"/>
      <c r="Q284" s="163"/>
      <c r="R284" s="163"/>
      <c r="S284" s="163"/>
    </row>
    <row r="285" spans="1:19" ht="15">
      <c r="A285" s="201" t="s">
        <v>420</v>
      </c>
      <c r="B285" s="162"/>
      <c r="C285" s="313">
        <v>41364</v>
      </c>
      <c r="D285" s="310">
        <v>2010</v>
      </c>
      <c r="E285" s="310">
        <f>+D285+3</f>
        <v>2013</v>
      </c>
      <c r="F285" s="309"/>
      <c r="G285" s="309"/>
      <c r="H285" s="309"/>
      <c r="I285" s="309"/>
      <c r="J285" s="309"/>
      <c r="K285" s="309"/>
      <c r="L285" s="309"/>
      <c r="M285" s="309"/>
      <c r="N285" s="309"/>
      <c r="O285" s="163"/>
      <c r="P285" s="163"/>
      <c r="Q285" s="163"/>
      <c r="R285" s="163"/>
      <c r="S285" s="163"/>
    </row>
    <row r="286" spans="1:19" ht="15">
      <c r="A286" s="371" t="s">
        <v>417</v>
      </c>
      <c r="B286" s="162"/>
      <c r="C286" s="308" t="s">
        <v>0</v>
      </c>
      <c r="D286" s="215"/>
      <c r="E286" s="215"/>
      <c r="F286" s="309"/>
      <c r="G286" s="309"/>
      <c r="H286" s="309"/>
      <c r="I286" s="309"/>
      <c r="J286" s="309"/>
      <c r="K286" s="309"/>
      <c r="L286" s="309"/>
      <c r="M286" s="309"/>
      <c r="N286" s="309"/>
      <c r="O286" s="163"/>
      <c r="P286" s="163"/>
      <c r="Q286" s="163"/>
      <c r="R286" s="163"/>
      <c r="S286" s="163"/>
    </row>
    <row r="287" spans="1:19" ht="15">
      <c r="A287" s="414" t="s">
        <v>494</v>
      </c>
      <c r="B287" s="162"/>
      <c r="C287" s="308" t="s">
        <v>2</v>
      </c>
      <c r="D287" s="319"/>
      <c r="E287" s="319"/>
      <c r="F287" s="309"/>
      <c r="G287" s="309"/>
      <c r="H287" s="309"/>
      <c r="I287" s="309"/>
      <c r="J287" s="309"/>
      <c r="K287" s="309"/>
      <c r="L287" s="309"/>
      <c r="M287" s="309"/>
      <c r="N287" s="309"/>
      <c r="O287" s="163"/>
      <c r="P287" s="163"/>
      <c r="Q287" s="163"/>
      <c r="R287" s="163"/>
      <c r="S287" s="163"/>
    </row>
    <row r="288" spans="1:19" ht="15">
      <c r="A288" s="414" t="s">
        <v>495</v>
      </c>
      <c r="B288" s="162"/>
      <c r="C288" s="308" t="s">
        <v>2</v>
      </c>
      <c r="D288" s="319"/>
      <c r="E288" s="319"/>
      <c r="F288" s="309"/>
      <c r="G288" s="309"/>
      <c r="H288" s="309"/>
      <c r="I288" s="309"/>
      <c r="J288" s="309"/>
      <c r="K288" s="309"/>
      <c r="L288" s="309"/>
      <c r="M288" s="309"/>
      <c r="N288" s="309"/>
      <c r="O288" s="163"/>
      <c r="P288" s="163"/>
      <c r="Q288" s="163"/>
      <c r="R288" s="163"/>
      <c r="S288" s="163"/>
    </row>
    <row r="289" spans="1:19" ht="25.5">
      <c r="A289" s="415" t="s">
        <v>496</v>
      </c>
      <c r="B289" s="162"/>
      <c r="C289" s="308" t="s">
        <v>2</v>
      </c>
      <c r="D289" s="319"/>
      <c r="E289" s="319"/>
      <c r="F289" s="309"/>
      <c r="G289" s="309"/>
      <c r="H289" s="309"/>
      <c r="I289" s="309"/>
      <c r="J289" s="309"/>
      <c r="K289" s="309"/>
      <c r="L289" s="309"/>
      <c r="M289" s="309"/>
      <c r="N289" s="309"/>
      <c r="O289" s="163"/>
      <c r="P289" s="163"/>
      <c r="Q289" s="163"/>
      <c r="R289" s="163"/>
      <c r="S289" s="163"/>
    </row>
    <row r="290" spans="1:19" ht="15">
      <c r="B290" s="162"/>
      <c r="C290" s="164"/>
      <c r="D290" s="163"/>
      <c r="F290" s="163"/>
      <c r="G290" s="163"/>
      <c r="H290" s="163"/>
      <c r="I290" s="163"/>
      <c r="J290" s="163"/>
      <c r="K290" s="163"/>
      <c r="L290" s="163"/>
      <c r="M290" s="163"/>
      <c r="N290" s="163"/>
      <c r="O290" s="163"/>
      <c r="P290" s="163"/>
      <c r="Q290" s="163"/>
      <c r="R290" s="163"/>
      <c r="S290" s="163"/>
    </row>
    <row r="291" spans="1:19" ht="15">
      <c r="A291" s="201" t="s">
        <v>418</v>
      </c>
      <c r="B291" s="162"/>
      <c r="C291" s="313">
        <v>41364</v>
      </c>
      <c r="D291" s="310">
        <v>2010</v>
      </c>
      <c r="E291" s="310">
        <f>+D291+3</f>
        <v>2013</v>
      </c>
      <c r="F291" s="309"/>
      <c r="G291" s="309"/>
      <c r="H291" s="309"/>
      <c r="I291" s="309"/>
      <c r="J291" s="309"/>
      <c r="K291" s="309"/>
      <c r="L291" s="309"/>
      <c r="M291" s="309"/>
      <c r="N291" s="309"/>
      <c r="O291" s="163"/>
      <c r="P291" s="163"/>
      <c r="Q291" s="163"/>
      <c r="R291" s="163"/>
      <c r="S291" s="163"/>
    </row>
    <row r="292" spans="1:19" ht="15">
      <c r="A292" s="371" t="str">
        <f>+'P1.1 PDAM Licensee provided'!$C$153</f>
        <v>Licensee 1</v>
      </c>
      <c r="B292" s="162"/>
      <c r="C292" s="308" t="s">
        <v>2</v>
      </c>
      <c r="D292" s="319"/>
      <c r="E292" s="319"/>
      <c r="F292" s="309"/>
      <c r="G292" s="309"/>
      <c r="H292" s="309"/>
      <c r="I292" s="309"/>
      <c r="J292" s="309"/>
      <c r="K292" s="309"/>
      <c r="L292" s="309"/>
      <c r="M292" s="309"/>
      <c r="N292" s="309"/>
      <c r="O292" s="163"/>
      <c r="P292" s="163"/>
      <c r="Q292" s="163"/>
      <c r="R292" s="163"/>
      <c r="S292" s="163"/>
    </row>
    <row r="293" spans="1:19" ht="15">
      <c r="A293" s="371" t="str">
        <f>+'P1.1 PDAM Licensee provided'!$D$153</f>
        <v>Licensee 2</v>
      </c>
      <c r="B293" s="162"/>
      <c r="C293" s="308" t="s">
        <v>2</v>
      </c>
      <c r="D293" s="319"/>
      <c r="E293" s="319"/>
      <c r="F293" s="309"/>
      <c r="G293" s="309"/>
      <c r="H293" s="309"/>
      <c r="I293" s="309"/>
      <c r="J293" s="309"/>
      <c r="K293" s="309"/>
      <c r="L293" s="309"/>
      <c r="M293" s="309"/>
      <c r="N293" s="309"/>
      <c r="O293" s="163"/>
      <c r="P293" s="163"/>
      <c r="Q293" s="163"/>
      <c r="R293" s="163"/>
      <c r="S293" s="163"/>
    </row>
    <row r="294" spans="1:19" ht="15">
      <c r="A294" s="371" t="str">
        <f>+'P1.1 PDAM Licensee provided'!$E$153</f>
        <v>Licensee 3</v>
      </c>
      <c r="B294" s="162"/>
      <c r="C294" s="308" t="s">
        <v>2</v>
      </c>
      <c r="D294" s="319"/>
      <c r="E294" s="319"/>
      <c r="F294" s="309"/>
      <c r="G294" s="309"/>
      <c r="H294" s="309"/>
      <c r="I294" s="309"/>
      <c r="J294" s="309"/>
      <c r="K294" s="309"/>
      <c r="L294" s="309"/>
      <c r="M294" s="309"/>
      <c r="N294" s="309"/>
      <c r="O294" s="163"/>
      <c r="P294" s="163"/>
      <c r="Q294" s="163"/>
      <c r="R294" s="163"/>
      <c r="S294" s="163"/>
    </row>
    <row r="295" spans="1:19" ht="15">
      <c r="A295" s="371" t="str">
        <f>+'P1.1 PDAM Licensee provided'!$F$153</f>
        <v>Licensee 4</v>
      </c>
      <c r="B295" s="162"/>
      <c r="C295" s="308" t="s">
        <v>2</v>
      </c>
      <c r="D295" s="319"/>
      <c r="E295" s="319"/>
      <c r="F295" s="309"/>
      <c r="G295" s="309"/>
      <c r="H295" s="309"/>
      <c r="I295" s="309"/>
      <c r="J295" s="309"/>
      <c r="K295" s="309"/>
      <c r="L295" s="309"/>
      <c r="M295" s="309"/>
      <c r="N295" s="309"/>
      <c r="O295" s="163"/>
      <c r="P295" s="163"/>
      <c r="Q295" s="163"/>
      <c r="R295" s="163"/>
      <c r="S295" s="163"/>
    </row>
    <row r="296" spans="1:19" ht="15">
      <c r="A296" s="371" t="str">
        <f>+'P1.1 PDAM Licensee provided'!$G$153</f>
        <v>Licensee 5</v>
      </c>
      <c r="B296" s="162"/>
      <c r="C296" s="308" t="s">
        <v>2</v>
      </c>
      <c r="D296" s="319"/>
      <c r="E296" s="319"/>
      <c r="F296" s="309"/>
      <c r="G296" s="309"/>
      <c r="H296" s="309"/>
      <c r="I296" s="309"/>
      <c r="J296" s="309"/>
      <c r="K296" s="309"/>
      <c r="L296" s="309"/>
      <c r="M296" s="309"/>
      <c r="N296" s="309"/>
      <c r="O296" s="163"/>
      <c r="P296" s="163"/>
      <c r="Q296" s="163"/>
      <c r="R296" s="163"/>
      <c r="S296" s="163"/>
    </row>
    <row r="297" spans="1:19" ht="15">
      <c r="A297" s="371" t="str">
        <f>+'P1.1 PDAM Licensee provided'!$H$153</f>
        <v>Licensee 6</v>
      </c>
      <c r="B297" s="162"/>
      <c r="C297" s="308" t="s">
        <v>2</v>
      </c>
      <c r="D297" s="319"/>
      <c r="E297" s="319"/>
      <c r="F297" s="309"/>
      <c r="G297" s="309"/>
      <c r="H297" s="309"/>
      <c r="I297" s="309"/>
      <c r="J297" s="309"/>
      <c r="K297" s="309"/>
      <c r="L297" s="309"/>
      <c r="M297" s="309"/>
      <c r="N297" s="309"/>
      <c r="O297" s="163"/>
      <c r="P297" s="163"/>
      <c r="Q297" s="163"/>
      <c r="R297" s="163"/>
      <c r="S297" s="163"/>
    </row>
    <row r="298" spans="1:19" ht="15">
      <c r="B298" s="162"/>
      <c r="C298" s="164"/>
      <c r="D298" s="163"/>
      <c r="F298" s="163"/>
      <c r="G298" s="163"/>
      <c r="H298" s="163"/>
      <c r="I298" s="163"/>
      <c r="J298" s="163"/>
      <c r="K298" s="163"/>
      <c r="L298" s="163"/>
      <c r="M298" s="163"/>
      <c r="N298" s="163"/>
      <c r="O298" s="163"/>
      <c r="P298" s="163"/>
      <c r="Q298" s="163"/>
      <c r="R298" s="163"/>
      <c r="S298" s="163"/>
    </row>
    <row r="299" spans="1:19" ht="15">
      <c r="A299" s="201" t="s">
        <v>419</v>
      </c>
      <c r="B299" s="162"/>
      <c r="C299" s="313">
        <v>41364</v>
      </c>
      <c r="D299" s="310">
        <v>2010</v>
      </c>
      <c r="E299" s="310">
        <f>+D299+3</f>
        <v>2013</v>
      </c>
      <c r="F299" s="309"/>
      <c r="G299" s="309"/>
      <c r="H299" s="309"/>
      <c r="I299" s="309"/>
      <c r="J299" s="309"/>
      <c r="K299" s="309"/>
      <c r="L299" s="309"/>
      <c r="M299" s="309"/>
      <c r="N299" s="309"/>
      <c r="O299" s="163"/>
      <c r="P299" s="163"/>
      <c r="Q299" s="163"/>
      <c r="R299" s="163"/>
      <c r="S299" s="163"/>
    </row>
    <row r="300" spans="1:19" ht="15">
      <c r="A300" s="371" t="str">
        <f>+'P1.1 PDAM Licensee provided'!$C$153</f>
        <v>Licensee 1</v>
      </c>
      <c r="B300" s="162"/>
      <c r="C300" s="308" t="s">
        <v>2</v>
      </c>
      <c r="D300" s="319"/>
      <c r="E300" s="319"/>
      <c r="F300" s="309"/>
      <c r="G300" s="309"/>
      <c r="H300" s="309"/>
      <c r="I300" s="309"/>
      <c r="J300" s="309"/>
      <c r="K300" s="309"/>
      <c r="L300" s="309"/>
      <c r="M300" s="309"/>
      <c r="N300" s="309"/>
      <c r="O300" s="163"/>
      <c r="P300" s="163"/>
      <c r="Q300" s="163"/>
      <c r="R300" s="163"/>
      <c r="S300" s="163"/>
    </row>
    <row r="301" spans="1:19" ht="15">
      <c r="A301" s="371" t="str">
        <f>+'P1.1 PDAM Licensee provided'!$D$153</f>
        <v>Licensee 2</v>
      </c>
      <c r="B301" s="162"/>
      <c r="C301" s="308" t="s">
        <v>2</v>
      </c>
      <c r="D301" s="319"/>
      <c r="E301" s="319"/>
      <c r="F301" s="309"/>
      <c r="G301" s="309"/>
      <c r="H301" s="309"/>
      <c r="I301" s="309"/>
      <c r="J301" s="309"/>
      <c r="K301" s="309"/>
      <c r="L301" s="309"/>
      <c r="M301" s="309"/>
      <c r="N301" s="309"/>
      <c r="O301" s="163"/>
      <c r="P301" s="163"/>
      <c r="Q301" s="163"/>
      <c r="R301" s="163"/>
      <c r="S301" s="163"/>
    </row>
    <row r="302" spans="1:19" ht="15">
      <c r="A302" s="371" t="str">
        <f>+'P1.1 PDAM Licensee provided'!$E$153</f>
        <v>Licensee 3</v>
      </c>
      <c r="B302" s="162"/>
      <c r="C302" s="308" t="s">
        <v>2</v>
      </c>
      <c r="D302" s="319"/>
      <c r="E302" s="319"/>
      <c r="F302" s="309"/>
      <c r="G302" s="309"/>
      <c r="H302" s="309"/>
      <c r="I302" s="309"/>
      <c r="J302" s="309"/>
      <c r="K302" s="309"/>
      <c r="L302" s="309"/>
      <c r="M302" s="309"/>
      <c r="N302" s="309"/>
      <c r="O302" s="163"/>
      <c r="P302" s="163"/>
      <c r="Q302" s="163"/>
      <c r="R302" s="163"/>
      <c r="S302" s="163"/>
    </row>
    <row r="303" spans="1:19" ht="15">
      <c r="A303" s="371" t="str">
        <f>+'P1.1 PDAM Licensee provided'!$F$153</f>
        <v>Licensee 4</v>
      </c>
      <c r="B303" s="162"/>
      <c r="C303" s="308" t="s">
        <v>2</v>
      </c>
      <c r="D303" s="319"/>
      <c r="E303" s="319"/>
      <c r="F303" s="309"/>
      <c r="G303" s="309"/>
      <c r="H303" s="309"/>
      <c r="I303" s="309"/>
      <c r="J303" s="309"/>
      <c r="K303" s="309"/>
      <c r="L303" s="309"/>
      <c r="M303" s="309"/>
      <c r="N303" s="309"/>
      <c r="O303" s="163"/>
      <c r="P303" s="163"/>
      <c r="Q303" s="163"/>
      <c r="R303" s="163"/>
      <c r="S303" s="163"/>
    </row>
    <row r="304" spans="1:19" ht="15">
      <c r="A304" s="371" t="str">
        <f>+'P1.1 PDAM Licensee provided'!$G$153</f>
        <v>Licensee 5</v>
      </c>
      <c r="B304" s="162"/>
      <c r="C304" s="308" t="s">
        <v>2</v>
      </c>
      <c r="D304" s="319"/>
      <c r="E304" s="319"/>
      <c r="F304" s="309"/>
      <c r="G304" s="309"/>
      <c r="H304" s="309"/>
      <c r="I304" s="309"/>
      <c r="J304" s="309"/>
      <c r="K304" s="309"/>
      <c r="L304" s="309"/>
      <c r="M304" s="309"/>
      <c r="N304" s="309"/>
      <c r="O304" s="163"/>
      <c r="P304" s="163"/>
      <c r="Q304" s="163"/>
      <c r="R304" s="163"/>
      <c r="S304" s="163"/>
    </row>
    <row r="305" spans="1:19" ht="15">
      <c r="A305" s="371" t="str">
        <f>+'P1.1 PDAM Licensee provided'!$H$153</f>
        <v>Licensee 6</v>
      </c>
      <c r="B305" s="162"/>
      <c r="C305" s="308" t="s">
        <v>2</v>
      </c>
      <c r="D305" s="319"/>
      <c r="E305" s="319"/>
      <c r="F305" s="309"/>
      <c r="G305" s="309"/>
      <c r="H305" s="309"/>
      <c r="I305" s="309"/>
      <c r="J305" s="309"/>
      <c r="K305" s="309"/>
      <c r="L305" s="309"/>
      <c r="M305" s="309"/>
      <c r="N305" s="309"/>
      <c r="O305" s="163"/>
      <c r="P305" s="163"/>
      <c r="Q305" s="163"/>
      <c r="R305" s="163"/>
      <c r="S305" s="163"/>
    </row>
    <row r="306" spans="1:19" ht="15">
      <c r="B306" s="162"/>
      <c r="C306" s="164"/>
      <c r="D306" s="163"/>
      <c r="F306" s="163"/>
      <c r="G306" s="163"/>
      <c r="H306" s="163"/>
      <c r="I306" s="163"/>
      <c r="J306" s="163"/>
      <c r="K306" s="163"/>
      <c r="L306" s="163"/>
      <c r="M306" s="163"/>
      <c r="N306" s="163"/>
      <c r="O306" s="163"/>
      <c r="P306" s="163"/>
      <c r="Q306" s="163"/>
      <c r="R306" s="163"/>
      <c r="S306" s="163"/>
    </row>
    <row r="307" spans="1:19" ht="15">
      <c r="A307" s="201" t="s">
        <v>421</v>
      </c>
      <c r="B307" s="162"/>
      <c r="C307" s="313">
        <v>41364</v>
      </c>
      <c r="D307" s="310">
        <v>2010</v>
      </c>
      <c r="E307" s="310">
        <f>+D307+3</f>
        <v>2013</v>
      </c>
      <c r="F307" s="309"/>
      <c r="G307" s="309"/>
      <c r="H307" s="309"/>
      <c r="I307" s="309"/>
      <c r="J307" s="309"/>
      <c r="K307" s="309"/>
      <c r="L307" s="309"/>
      <c r="M307" s="309"/>
      <c r="N307" s="309"/>
      <c r="O307" s="163"/>
      <c r="P307" s="163"/>
      <c r="Q307" s="163"/>
      <c r="R307" s="163"/>
      <c r="S307" s="163"/>
    </row>
    <row r="308" spans="1:19" ht="15">
      <c r="A308" s="371" t="str">
        <f>+'P1.1 PDAM Licensee provided'!$C$153</f>
        <v>Licensee 1</v>
      </c>
      <c r="B308" s="162"/>
      <c r="C308" s="308" t="s">
        <v>2</v>
      </c>
      <c r="D308" s="319"/>
      <c r="E308" s="319"/>
      <c r="F308" s="309"/>
      <c r="G308" s="309"/>
      <c r="H308" s="309"/>
      <c r="I308" s="309"/>
      <c r="J308" s="309"/>
      <c r="K308" s="309"/>
      <c r="L308" s="309"/>
      <c r="M308" s="309"/>
      <c r="N308" s="309"/>
      <c r="O308" s="163"/>
      <c r="P308" s="163"/>
      <c r="Q308" s="163"/>
      <c r="R308" s="163"/>
      <c r="S308" s="163"/>
    </row>
    <row r="309" spans="1:19" ht="15">
      <c r="A309" s="371" t="str">
        <f>+'P1.1 PDAM Licensee provided'!$D$153</f>
        <v>Licensee 2</v>
      </c>
      <c r="B309" s="162"/>
      <c r="C309" s="308" t="s">
        <v>2</v>
      </c>
      <c r="D309" s="319"/>
      <c r="E309" s="319"/>
      <c r="F309" s="309"/>
      <c r="G309" s="309"/>
      <c r="H309" s="309"/>
      <c r="I309" s="309"/>
      <c r="J309" s="309"/>
      <c r="K309" s="309"/>
      <c r="L309" s="309"/>
      <c r="M309" s="309"/>
      <c r="N309" s="309"/>
      <c r="O309" s="163"/>
      <c r="P309" s="163"/>
      <c r="Q309" s="163"/>
      <c r="R309" s="163"/>
      <c r="S309" s="163"/>
    </row>
    <row r="310" spans="1:19" ht="15">
      <c r="A310" s="371" t="str">
        <f>+'P1.1 PDAM Licensee provided'!$E$153</f>
        <v>Licensee 3</v>
      </c>
      <c r="B310" s="162"/>
      <c r="C310" s="308" t="s">
        <v>2</v>
      </c>
      <c r="D310" s="319"/>
      <c r="E310" s="319"/>
      <c r="F310" s="309"/>
      <c r="G310" s="309"/>
      <c r="H310" s="309"/>
      <c r="I310" s="309"/>
      <c r="J310" s="309"/>
      <c r="K310" s="309"/>
      <c r="L310" s="309"/>
      <c r="M310" s="309"/>
      <c r="N310" s="309"/>
      <c r="O310" s="163"/>
      <c r="P310" s="163"/>
      <c r="Q310" s="163"/>
      <c r="R310" s="163"/>
      <c r="S310" s="163"/>
    </row>
    <row r="311" spans="1:19" ht="15">
      <c r="A311" s="371" t="str">
        <f>+'P1.1 PDAM Licensee provided'!$F$153</f>
        <v>Licensee 4</v>
      </c>
      <c r="B311" s="162"/>
      <c r="C311" s="308" t="s">
        <v>2</v>
      </c>
      <c r="D311" s="319"/>
      <c r="E311" s="319"/>
      <c r="F311" s="309"/>
      <c r="G311" s="309"/>
      <c r="H311" s="309"/>
      <c r="I311" s="309"/>
      <c r="J311" s="309"/>
      <c r="K311" s="309"/>
      <c r="L311" s="309"/>
      <c r="M311" s="309"/>
      <c r="N311" s="309"/>
      <c r="O311" s="163"/>
      <c r="P311" s="163"/>
      <c r="Q311" s="163"/>
      <c r="R311" s="163"/>
      <c r="S311" s="163"/>
    </row>
    <row r="312" spans="1:19" ht="15">
      <c r="A312" s="371" t="str">
        <f>+'P1.1 PDAM Licensee provided'!$G$153</f>
        <v>Licensee 5</v>
      </c>
      <c r="B312" s="162"/>
      <c r="C312" s="308" t="s">
        <v>2</v>
      </c>
      <c r="D312" s="319"/>
      <c r="E312" s="319"/>
      <c r="F312" s="309"/>
      <c r="G312" s="309"/>
      <c r="H312" s="309"/>
      <c r="I312" s="309"/>
      <c r="J312" s="309"/>
      <c r="K312" s="309"/>
      <c r="L312" s="309"/>
      <c r="M312" s="309"/>
      <c r="N312" s="309"/>
      <c r="O312" s="163"/>
      <c r="P312" s="163"/>
      <c r="Q312" s="163"/>
      <c r="R312" s="163"/>
      <c r="S312" s="163"/>
    </row>
    <row r="313" spans="1:19" ht="15">
      <c r="A313" s="371" t="str">
        <f>+'P1.1 PDAM Licensee provided'!$H$153</f>
        <v>Licensee 6</v>
      </c>
      <c r="B313" s="162"/>
      <c r="C313" s="308" t="s">
        <v>2</v>
      </c>
      <c r="D313" s="319"/>
      <c r="E313" s="319"/>
      <c r="F313" s="309"/>
      <c r="G313" s="309"/>
      <c r="H313" s="309"/>
      <c r="I313" s="309"/>
      <c r="J313" s="309"/>
      <c r="K313" s="309"/>
      <c r="L313" s="309"/>
      <c r="M313" s="309"/>
      <c r="N313" s="309"/>
      <c r="O313" s="163"/>
      <c r="P313" s="163"/>
      <c r="Q313" s="163"/>
      <c r="R313" s="163"/>
      <c r="S313" s="163"/>
    </row>
    <row r="314" spans="1:19" ht="15">
      <c r="A314" s="164"/>
      <c r="B314" s="162"/>
      <c r="C314" s="164"/>
      <c r="D314" s="164"/>
      <c r="E314" s="164"/>
      <c r="F314" s="164"/>
      <c r="G314" s="163"/>
      <c r="H314" s="163"/>
      <c r="I314" s="163"/>
      <c r="J314" s="163"/>
      <c r="K314" s="163"/>
      <c r="L314" s="163"/>
      <c r="M314" s="163"/>
      <c r="N314" s="163"/>
      <c r="O314" s="163"/>
      <c r="P314" s="163"/>
      <c r="Q314" s="163"/>
      <c r="R314" s="163"/>
      <c r="S314" s="163"/>
    </row>
    <row r="315" spans="1:19" ht="15">
      <c r="A315" s="162" t="s">
        <v>410</v>
      </c>
      <c r="B315" s="162"/>
      <c r="C315" s="158"/>
      <c r="D315" s="163"/>
      <c r="O315" s="163"/>
      <c r="P315" s="163"/>
      <c r="Q315" s="163"/>
    </row>
    <row r="316" spans="1:19" ht="15">
      <c r="A316" s="167"/>
      <c r="B316" s="162"/>
      <c r="C316" s="318" t="s">
        <v>266</v>
      </c>
      <c r="D316" s="310">
        <v>2010</v>
      </c>
      <c r="E316" s="310">
        <f>+D316+1</f>
        <v>2011</v>
      </c>
      <c r="F316" s="310">
        <f>+E316+1</f>
        <v>2012</v>
      </c>
      <c r="G316" s="310">
        <f>+F316+1</f>
        <v>2013</v>
      </c>
    </row>
    <row r="317" spans="1:19" ht="15">
      <c r="A317" s="214"/>
      <c r="B317" s="162"/>
      <c r="C317" s="164" t="s">
        <v>267</v>
      </c>
      <c r="D317" s="215"/>
      <c r="E317" s="215"/>
      <c r="F317" s="215"/>
      <c r="G317" s="215"/>
    </row>
    <row r="318" spans="1:19" ht="15">
      <c r="A318" s="214"/>
      <c r="B318" s="162"/>
      <c r="C318" s="164" t="s">
        <v>267</v>
      </c>
      <c r="D318" s="215"/>
      <c r="E318" s="215"/>
      <c r="F318" s="215"/>
      <c r="G318" s="215"/>
    </row>
    <row r="319" spans="1:19" ht="15">
      <c r="A319" s="214"/>
      <c r="B319" s="162"/>
      <c r="C319" s="164" t="s">
        <v>267</v>
      </c>
      <c r="D319" s="215"/>
      <c r="E319" s="215"/>
      <c r="F319" s="215"/>
      <c r="G319" s="215"/>
    </row>
    <row r="320" spans="1:19" ht="15">
      <c r="A320" s="214"/>
      <c r="B320" s="162"/>
      <c r="C320" s="164" t="s">
        <v>267</v>
      </c>
      <c r="D320" s="215"/>
      <c r="E320" s="215"/>
      <c r="F320" s="215"/>
      <c r="G320" s="215"/>
    </row>
    <row r="321" spans="1:7" ht="15">
      <c r="A321" s="214"/>
      <c r="B321" s="162"/>
      <c r="C321" s="164" t="s">
        <v>267</v>
      </c>
      <c r="D321" s="215"/>
      <c r="E321" s="215"/>
      <c r="F321" s="215"/>
      <c r="G321" s="215"/>
    </row>
    <row r="322" spans="1:7" ht="15">
      <c r="A322" s="214"/>
      <c r="B322" s="162"/>
      <c r="C322" s="164" t="s">
        <v>267</v>
      </c>
      <c r="D322" s="215"/>
      <c r="E322" s="215"/>
      <c r="F322" s="215"/>
      <c r="G322" s="215"/>
    </row>
    <row r="323" spans="1:7" ht="15">
      <c r="A323" s="214"/>
      <c r="B323" s="162"/>
      <c r="C323" s="164" t="s">
        <v>267</v>
      </c>
      <c r="D323" s="215"/>
      <c r="E323" s="215"/>
      <c r="F323" s="215"/>
      <c r="G323" s="215"/>
    </row>
    <row r="324" spans="1:7" ht="15">
      <c r="A324" s="214"/>
      <c r="B324" s="162"/>
      <c r="C324" s="164" t="s">
        <v>267</v>
      </c>
      <c r="D324" s="215"/>
      <c r="E324" s="215"/>
      <c r="F324" s="215"/>
      <c r="G324" s="215"/>
    </row>
    <row r="325" spans="1:7" ht="15">
      <c r="A325" s="214"/>
      <c r="B325" s="162"/>
      <c r="C325" s="164" t="s">
        <v>267</v>
      </c>
      <c r="D325" s="215"/>
      <c r="E325" s="215"/>
      <c r="F325" s="215"/>
      <c r="G325" s="215"/>
    </row>
    <row r="326" spans="1:7" ht="15">
      <c r="A326" s="214"/>
      <c r="B326" s="162"/>
      <c r="C326" s="164" t="s">
        <v>267</v>
      </c>
      <c r="D326" s="215"/>
      <c r="E326" s="215"/>
      <c r="F326" s="215"/>
      <c r="G326" s="215"/>
    </row>
    <row r="327" spans="1:7" ht="15">
      <c r="A327" s="214"/>
      <c r="B327" s="162"/>
      <c r="C327" s="164" t="s">
        <v>267</v>
      </c>
      <c r="D327" s="215"/>
      <c r="E327" s="215"/>
      <c r="F327" s="215"/>
      <c r="G327" s="215"/>
    </row>
    <row r="328" spans="1:7" ht="15">
      <c r="A328" s="214"/>
      <c r="B328" s="162"/>
      <c r="C328" s="164" t="s">
        <v>267</v>
      </c>
      <c r="D328" s="215"/>
      <c r="E328" s="215"/>
      <c r="F328" s="215"/>
      <c r="G328" s="215"/>
    </row>
    <row r="329" spans="1:7" ht="15">
      <c r="A329" s="214"/>
      <c r="B329" s="162"/>
      <c r="C329" s="164" t="s">
        <v>267</v>
      </c>
      <c r="D329" s="215"/>
      <c r="E329" s="215"/>
      <c r="F329" s="215"/>
      <c r="G329" s="215"/>
    </row>
    <row r="330" spans="1:7" ht="15">
      <c r="A330" s="214"/>
      <c r="B330" s="162"/>
      <c r="C330" s="164" t="s">
        <v>267</v>
      </c>
      <c r="D330" s="215"/>
      <c r="E330" s="215"/>
      <c r="F330" s="215"/>
      <c r="G330" s="215"/>
    </row>
    <row r="331" spans="1:7" ht="15">
      <c r="A331" s="214"/>
      <c r="B331" s="162"/>
      <c r="C331" s="164" t="s">
        <v>267</v>
      </c>
      <c r="D331" s="215"/>
      <c r="E331" s="215"/>
      <c r="F331" s="215"/>
      <c r="G331" s="215"/>
    </row>
    <row r="332" spans="1:7" ht="15">
      <c r="A332" s="214"/>
      <c r="B332" s="162"/>
      <c r="C332" s="164" t="s">
        <v>267</v>
      </c>
      <c r="D332" s="215"/>
      <c r="E332" s="215"/>
      <c r="F332" s="215"/>
      <c r="G332" s="215"/>
    </row>
    <row r="333" spans="1:7" ht="15">
      <c r="A333" s="214"/>
      <c r="B333" s="162"/>
      <c r="C333" s="164" t="s">
        <v>267</v>
      </c>
      <c r="D333" s="215"/>
      <c r="E333" s="215"/>
      <c r="F333" s="215"/>
      <c r="G333" s="215"/>
    </row>
    <row r="334" spans="1:7" ht="15">
      <c r="A334" s="214"/>
      <c r="B334" s="162"/>
      <c r="C334" s="164" t="s">
        <v>267</v>
      </c>
      <c r="D334" s="215"/>
      <c r="E334" s="215"/>
      <c r="F334" s="215"/>
      <c r="G334" s="215"/>
    </row>
    <row r="335" spans="1:7" ht="15">
      <c r="A335" s="214"/>
      <c r="B335" s="162"/>
      <c r="C335" s="164" t="s">
        <v>267</v>
      </c>
      <c r="D335" s="215"/>
      <c r="E335" s="215"/>
      <c r="F335" s="215"/>
      <c r="G335" s="215"/>
    </row>
    <row r="336" spans="1:7" ht="15">
      <c r="A336" s="214"/>
      <c r="B336" s="162"/>
      <c r="C336" s="164" t="s">
        <v>267</v>
      </c>
      <c r="D336" s="215"/>
      <c r="E336" s="215"/>
      <c r="F336" s="215"/>
      <c r="G336" s="215"/>
    </row>
    <row r="337" spans="1:7" ht="15">
      <c r="A337" s="214"/>
      <c r="B337" s="162"/>
      <c r="C337" s="164" t="s">
        <v>267</v>
      </c>
      <c r="D337" s="215"/>
      <c r="E337" s="215"/>
      <c r="F337" s="215"/>
      <c r="G337" s="215"/>
    </row>
    <row r="338" spans="1:7" ht="15">
      <c r="A338" s="214"/>
      <c r="B338" s="162"/>
      <c r="C338" s="164" t="s">
        <v>267</v>
      </c>
      <c r="D338" s="215"/>
      <c r="E338" s="215"/>
      <c r="F338" s="215"/>
      <c r="G338" s="215"/>
    </row>
    <row r="339" spans="1:7" ht="15">
      <c r="A339" s="214"/>
      <c r="B339" s="162"/>
      <c r="C339" s="164" t="s">
        <v>267</v>
      </c>
      <c r="D339" s="215"/>
      <c r="E339" s="215"/>
      <c r="F339" s="215"/>
      <c r="G339" s="215"/>
    </row>
    <row r="340" spans="1:7" ht="15">
      <c r="A340" s="214"/>
      <c r="B340" s="162"/>
      <c r="C340" s="164" t="s">
        <v>267</v>
      </c>
      <c r="D340" s="215"/>
      <c r="E340" s="215"/>
      <c r="F340" s="215"/>
      <c r="G340" s="215"/>
    </row>
    <row r="341" spans="1:7" ht="15">
      <c r="A341" s="214"/>
      <c r="B341" s="162"/>
      <c r="C341" s="164" t="s">
        <v>267</v>
      </c>
      <c r="D341" s="215"/>
      <c r="E341" s="215"/>
      <c r="F341" s="215"/>
      <c r="G341" s="215"/>
    </row>
    <row r="342" spans="1:7" ht="15">
      <c r="A342" s="214"/>
      <c r="B342" s="162"/>
      <c r="C342" s="164" t="s">
        <v>267</v>
      </c>
      <c r="D342" s="215"/>
      <c r="E342" s="215"/>
      <c r="F342" s="215"/>
      <c r="G342" s="215"/>
    </row>
    <row r="343" spans="1:7" ht="15">
      <c r="A343" s="214"/>
      <c r="B343" s="162"/>
      <c r="C343" s="164" t="s">
        <v>267</v>
      </c>
      <c r="D343" s="215"/>
      <c r="E343" s="215"/>
      <c r="F343" s="215"/>
      <c r="G343" s="215"/>
    </row>
    <row r="344" spans="1:7" ht="15">
      <c r="A344" s="214"/>
      <c r="B344" s="162"/>
      <c r="C344" s="164" t="s">
        <v>267</v>
      </c>
      <c r="D344" s="215"/>
      <c r="E344" s="215"/>
      <c r="F344" s="215"/>
      <c r="G344" s="215"/>
    </row>
    <row r="345" spans="1:7" ht="15">
      <c r="A345" s="214"/>
      <c r="B345" s="162"/>
      <c r="C345" s="164" t="s">
        <v>267</v>
      </c>
      <c r="D345" s="215"/>
      <c r="E345" s="215"/>
      <c r="F345" s="215"/>
      <c r="G345" s="215"/>
    </row>
    <row r="346" spans="1:7" ht="15">
      <c r="A346" s="214"/>
      <c r="B346" s="162"/>
      <c r="C346" s="164" t="s">
        <v>267</v>
      </c>
      <c r="D346" s="215"/>
      <c r="E346" s="215"/>
      <c r="F346" s="215"/>
      <c r="G346" s="215"/>
    </row>
    <row r="347" spans="1:7" ht="15">
      <c r="A347" s="214"/>
      <c r="B347" s="162"/>
      <c r="C347" s="164" t="s">
        <v>267</v>
      </c>
      <c r="D347" s="215"/>
      <c r="E347" s="215"/>
      <c r="F347" s="215"/>
      <c r="G347" s="215"/>
    </row>
    <row r="348" spans="1:7" ht="15">
      <c r="A348" s="214"/>
      <c r="B348" s="162"/>
      <c r="C348" s="164" t="s">
        <v>267</v>
      </c>
      <c r="D348" s="215"/>
      <c r="E348" s="215"/>
      <c r="F348" s="215"/>
      <c r="G348" s="215"/>
    </row>
    <row r="349" spans="1:7" ht="15">
      <c r="B349" s="162"/>
    </row>
    <row r="350" spans="1:7" ht="15">
      <c r="B350" s="162"/>
    </row>
    <row r="351" spans="1:7" ht="15">
      <c r="B351" s="162"/>
    </row>
    <row r="352" spans="1:7" ht="15">
      <c r="B352" s="162"/>
    </row>
    <row r="353" spans="2:2" ht="15">
      <c r="B353" s="162"/>
    </row>
    <row r="354" spans="2:2" ht="15">
      <c r="B354" s="162"/>
    </row>
    <row r="355" spans="2:2" ht="15">
      <c r="B355" s="162"/>
    </row>
    <row r="356" spans="2:2" ht="15">
      <c r="B356" s="162"/>
    </row>
    <row r="357" spans="2:2" ht="15">
      <c r="B357" s="162"/>
    </row>
    <row r="358" spans="2:2" ht="15">
      <c r="B358" s="162"/>
    </row>
    <row r="359" spans="2:2" ht="15">
      <c r="B359" s="162"/>
    </row>
    <row r="360" spans="2:2" ht="15">
      <c r="B360" s="162"/>
    </row>
    <row r="361" spans="2:2" ht="15">
      <c r="B361" s="162"/>
    </row>
    <row r="362" spans="2:2" ht="15">
      <c r="B362" s="162"/>
    </row>
    <row r="363" spans="2:2" ht="15">
      <c r="B363" s="162"/>
    </row>
    <row r="364" spans="2:2" ht="15">
      <c r="B364" s="162"/>
    </row>
    <row r="365" spans="2:2" ht="15">
      <c r="B365" s="162"/>
    </row>
    <row r="366" spans="2:2" ht="15">
      <c r="B366" s="162"/>
    </row>
    <row r="367" spans="2:2" ht="15">
      <c r="B367" s="162"/>
    </row>
    <row r="368" spans="2:2" ht="15">
      <c r="B368" s="162"/>
    </row>
    <row r="369" spans="2:3" ht="15">
      <c r="B369" s="162"/>
    </row>
    <row r="370" spans="2:3" s="163" customFormat="1" ht="15">
      <c r="B370" s="162"/>
      <c r="C370" s="164"/>
    </row>
    <row r="371" spans="2:3" s="163" customFormat="1" ht="15">
      <c r="B371" s="162"/>
      <c r="C371" s="164"/>
    </row>
    <row r="372" spans="2:3" s="163" customFormat="1" ht="15">
      <c r="B372" s="162"/>
      <c r="C372" s="164"/>
    </row>
    <row r="373" spans="2:3" s="163" customFormat="1" ht="15">
      <c r="B373" s="162"/>
      <c r="C373" s="164"/>
    </row>
    <row r="374" spans="2:3" s="163" customFormat="1" ht="15">
      <c r="B374" s="162"/>
      <c r="C374" s="164"/>
    </row>
    <row r="375" spans="2:3" s="163" customFormat="1" ht="15">
      <c r="B375" s="162"/>
      <c r="C375" s="164"/>
    </row>
    <row r="376" spans="2:3" s="163" customFormat="1" ht="15">
      <c r="B376" s="162"/>
      <c r="C376" s="164"/>
    </row>
    <row r="377" spans="2:3" s="163" customFormat="1" ht="15">
      <c r="B377" s="162"/>
      <c r="C377" s="164"/>
    </row>
    <row r="378" spans="2:3" s="163" customFormat="1" ht="15">
      <c r="B378" s="162"/>
      <c r="C378" s="164"/>
    </row>
    <row r="379" spans="2:3" ht="15">
      <c r="B379" s="162"/>
    </row>
    <row r="380" spans="2:3" ht="15">
      <c r="B380" s="162"/>
    </row>
    <row r="390" spans="1:26" s="179" customFormat="1">
      <c r="A390" s="158"/>
      <c r="B390" s="158"/>
      <c r="D390" s="158"/>
      <c r="E390" s="158"/>
      <c r="F390" s="158"/>
      <c r="G390" s="158"/>
      <c r="H390" s="158"/>
      <c r="I390" s="158"/>
      <c r="J390" s="158"/>
      <c r="K390" s="158"/>
      <c r="L390" s="158"/>
      <c r="M390" s="158"/>
      <c r="N390" s="158"/>
      <c r="O390" s="158"/>
      <c r="P390" s="158"/>
      <c r="Q390" s="158"/>
      <c r="R390" s="158"/>
      <c r="S390" s="158"/>
      <c r="T390" s="158"/>
      <c r="U390" s="158"/>
      <c r="V390" s="158"/>
      <c r="W390" s="158"/>
      <c r="X390" s="158"/>
      <c r="Y390" s="158"/>
      <c r="Z390" s="158"/>
    </row>
    <row r="391" spans="1:26" s="179" customFormat="1">
      <c r="A391" s="158"/>
      <c r="B391" s="158"/>
      <c r="D391" s="158"/>
      <c r="E391" s="158"/>
      <c r="F391" s="158"/>
      <c r="G391" s="158"/>
      <c r="H391" s="158"/>
      <c r="I391" s="158"/>
      <c r="J391" s="158"/>
      <c r="K391" s="158"/>
      <c r="L391" s="158"/>
      <c r="M391" s="158"/>
      <c r="N391" s="158"/>
      <c r="O391" s="158"/>
      <c r="P391" s="158"/>
      <c r="Q391" s="158"/>
      <c r="R391" s="158"/>
      <c r="S391" s="158"/>
      <c r="T391" s="158"/>
      <c r="U391" s="158"/>
      <c r="V391" s="158"/>
      <c r="W391" s="158"/>
      <c r="X391" s="158"/>
      <c r="Y391" s="158"/>
      <c r="Z391" s="158"/>
    </row>
    <row r="394" spans="1:26" s="179" customFormat="1">
      <c r="A394" s="158"/>
      <c r="B394" s="158"/>
      <c r="D394" s="158"/>
      <c r="E394" s="158"/>
      <c r="F394" s="158"/>
      <c r="G394" s="158"/>
      <c r="H394" s="158"/>
      <c r="I394" s="158"/>
      <c r="J394" s="158"/>
      <c r="K394" s="158"/>
      <c r="L394" s="158"/>
      <c r="M394" s="158"/>
      <c r="N394" s="158"/>
      <c r="O394" s="158"/>
      <c r="P394" s="158"/>
      <c r="Q394" s="158"/>
      <c r="R394" s="158"/>
      <c r="S394" s="158"/>
      <c r="T394" s="158"/>
      <c r="U394" s="158"/>
      <c r="V394" s="158"/>
      <c r="W394" s="158"/>
      <c r="X394" s="158"/>
      <c r="Y394" s="158"/>
      <c r="Z394" s="158"/>
    </row>
    <row r="395" spans="1:26" s="179" customFormat="1">
      <c r="A395" s="158"/>
      <c r="B395" s="158"/>
      <c r="D395" s="158"/>
      <c r="E395" s="158"/>
      <c r="F395" s="158"/>
      <c r="G395" s="158"/>
      <c r="H395" s="158"/>
      <c r="I395" s="158"/>
      <c r="J395" s="158"/>
      <c r="K395" s="158"/>
      <c r="L395" s="158"/>
      <c r="M395" s="158"/>
      <c r="N395" s="158"/>
      <c r="O395" s="158"/>
      <c r="P395" s="158"/>
      <c r="Q395" s="158"/>
      <c r="R395" s="158"/>
      <c r="S395" s="158"/>
      <c r="T395" s="158"/>
      <c r="U395" s="158"/>
      <c r="V395" s="158"/>
      <c r="W395" s="158"/>
      <c r="X395" s="158"/>
      <c r="Y395" s="158"/>
      <c r="Z395" s="158"/>
    </row>
  </sheetData>
  <sheetProtection insertRows="0"/>
  <mergeCells count="2">
    <mergeCell ref="G187:H188"/>
    <mergeCell ref="G191:H192"/>
  </mergeCells>
  <phoneticPr fontId="35" type="noConversion"/>
  <pageMargins left="0.70866141732283472" right="0.70866141732283472" top="0.74803149606299213" bottom="0.74803149606299213" header="0.31496062992125984" footer="0.31496062992125984"/>
  <pageSetup paperSize="8" scale="21" orientation="portrait" r:id="rId1"/>
  <drawing r:id="rId2"/>
</worksheet>
</file>

<file path=xl/worksheets/sheet13.xml><?xml version="1.0" encoding="utf-8"?>
<worksheet xmlns="http://schemas.openxmlformats.org/spreadsheetml/2006/main" xmlns:r="http://schemas.openxmlformats.org/officeDocument/2006/relationships">
  <sheetPr codeName="Sheet13">
    <pageSetUpPr fitToPage="1"/>
  </sheetPr>
  <dimension ref="A1:I24"/>
  <sheetViews>
    <sheetView zoomScaleNormal="100" workbookViewId="0"/>
  </sheetViews>
  <sheetFormatPr defaultRowHeight="14.25"/>
  <cols>
    <col min="1" max="1" width="56" style="469" customWidth="1"/>
    <col min="2" max="2" width="6.5703125" style="469" customWidth="1"/>
    <col min="3" max="3" width="10.140625" style="469" customWidth="1"/>
    <col min="4" max="16384" width="9.140625" style="469"/>
  </cols>
  <sheetData>
    <row r="1" spans="1:9" ht="19.5">
      <c r="A1" s="377" t="s">
        <v>576</v>
      </c>
      <c r="B1" s="377"/>
      <c r="C1" s="377"/>
      <c r="D1" s="377"/>
      <c r="E1" s="377"/>
      <c r="F1" s="377"/>
      <c r="G1" s="377"/>
      <c r="H1" s="377"/>
      <c r="I1" s="377"/>
    </row>
    <row r="2" spans="1:9" ht="19.5">
      <c r="A2" s="377" t="str">
        <f>+'P1.4 Pensions_PPF_Admin'!A2</f>
        <v xml:space="preserve">NWO Group Name </v>
      </c>
      <c r="B2" s="377"/>
      <c r="C2" s="377"/>
      <c r="D2" s="377"/>
      <c r="E2" s="377"/>
      <c r="F2" s="377"/>
      <c r="G2" s="377"/>
      <c r="H2" s="377"/>
      <c r="I2" s="377"/>
    </row>
    <row r="3" spans="1:9" ht="19.5">
      <c r="A3" s="377" t="str">
        <f>+'Pension Pack cover'!D24</f>
        <v>2010-13</v>
      </c>
      <c r="B3" s="377"/>
      <c r="C3" s="377"/>
      <c r="D3" s="377"/>
      <c r="E3" s="377"/>
      <c r="F3" s="377"/>
      <c r="G3" s="377"/>
      <c r="H3" s="377"/>
      <c r="I3" s="377"/>
    </row>
    <row r="4" spans="1:9" ht="18">
      <c r="A4" s="468" t="s">
        <v>570</v>
      </c>
    </row>
    <row r="5" spans="1:9">
      <c r="A5" s="470" t="s">
        <v>571</v>
      </c>
    </row>
    <row r="7" spans="1:9">
      <c r="A7" s="473" t="s">
        <v>559</v>
      </c>
      <c r="B7" s="474" t="s">
        <v>2</v>
      </c>
      <c r="C7" s="475"/>
      <c r="D7" s="472"/>
      <c r="E7" s="472"/>
    </row>
    <row r="8" spans="1:9">
      <c r="A8" s="473" t="s">
        <v>560</v>
      </c>
      <c r="B8" s="474" t="s">
        <v>2</v>
      </c>
      <c r="C8" s="475"/>
      <c r="D8" s="472"/>
      <c r="E8" s="472"/>
    </row>
    <row r="9" spans="1:9" ht="25.5">
      <c r="A9" s="471" t="s">
        <v>561</v>
      </c>
      <c r="B9" s="474" t="s">
        <v>2</v>
      </c>
      <c r="C9" s="475"/>
      <c r="D9" s="472"/>
      <c r="E9" s="472"/>
    </row>
    <row r="10" spans="1:9" ht="25.5">
      <c r="A10" s="471" t="s">
        <v>562</v>
      </c>
      <c r="B10" s="474" t="s">
        <v>2</v>
      </c>
      <c r="C10" s="475"/>
      <c r="D10" s="472"/>
      <c r="E10" s="472"/>
    </row>
    <row r="11" spans="1:9" ht="29.25" customHeight="1">
      <c r="A11" s="471" t="s">
        <v>565</v>
      </c>
      <c r="B11" s="474" t="s">
        <v>2</v>
      </c>
      <c r="C11" s="475"/>
      <c r="D11" s="472"/>
      <c r="E11" s="472"/>
    </row>
    <row r="12" spans="1:9" ht="26.25" customHeight="1">
      <c r="A12" s="471" t="s">
        <v>566</v>
      </c>
      <c r="B12" s="474" t="s">
        <v>2</v>
      </c>
      <c r="C12" s="475"/>
      <c r="D12" s="472"/>
      <c r="E12" s="472"/>
    </row>
    <row r="13" spans="1:9" ht="25.5">
      <c r="A13" s="471" t="s">
        <v>567</v>
      </c>
      <c r="B13" s="474" t="s">
        <v>2</v>
      </c>
      <c r="C13" s="475"/>
      <c r="D13" s="472"/>
      <c r="E13" s="472"/>
    </row>
    <row r="14" spans="1:9" ht="25.5">
      <c r="A14" s="479" t="s">
        <v>568</v>
      </c>
      <c r="B14" s="480" t="s">
        <v>2</v>
      </c>
      <c r="C14" s="475"/>
      <c r="D14" s="472"/>
      <c r="E14" s="472"/>
    </row>
    <row r="15" spans="1:9" ht="15">
      <c r="A15" s="515" t="s">
        <v>580</v>
      </c>
      <c r="B15" s="516"/>
      <c r="C15" s="478">
        <f>+'P1.1 PDAM Licensee provided'!C101</f>
        <v>2011</v>
      </c>
      <c r="D15" s="477">
        <f>+'P1.1 PDAM Licensee provided'!D101</f>
        <v>2012</v>
      </c>
      <c r="E15" s="477">
        <f>+'P1.1 PDAM Licensee provided'!E101</f>
        <v>2013</v>
      </c>
    </row>
    <row r="16" spans="1:9">
      <c r="A16" s="481" t="s">
        <v>579</v>
      </c>
      <c r="B16" s="482" t="s">
        <v>2</v>
      </c>
      <c r="C16" s="475"/>
      <c r="D16" s="475"/>
      <c r="E16" s="475"/>
    </row>
    <row r="18" spans="1:5">
      <c r="A18" s="470" t="s">
        <v>572</v>
      </c>
    </row>
    <row r="19" spans="1:5" ht="25.5">
      <c r="A19" s="471" t="s">
        <v>563</v>
      </c>
      <c r="B19" s="467"/>
      <c r="C19" s="483">
        <f>(+C7*C9)+(C8*C10)</f>
        <v>0</v>
      </c>
    </row>
    <row r="20" spans="1:5" ht="25.5">
      <c r="A20" s="471" t="s">
        <v>564</v>
      </c>
      <c r="B20" s="472"/>
      <c r="C20" s="483">
        <f>(+C7*C11)+(C8*C12)</f>
        <v>0</v>
      </c>
    </row>
    <row r="21" spans="1:5" ht="25.5">
      <c r="A21" s="471" t="s">
        <v>569</v>
      </c>
      <c r="B21" s="472"/>
      <c r="C21" s="483">
        <f>(C19*C13)+(C20*C14)</f>
        <v>0</v>
      </c>
    </row>
    <row r="22" spans="1:5" ht="15">
      <c r="A22" s="515" t="s">
        <v>580</v>
      </c>
      <c r="B22" s="516"/>
      <c r="C22" s="478">
        <f>+C15</f>
        <v>2011</v>
      </c>
      <c r="D22" s="478">
        <f>+D15</f>
        <v>2012</v>
      </c>
      <c r="E22" s="478">
        <f>+E15</f>
        <v>2013</v>
      </c>
    </row>
    <row r="23" spans="1:5" ht="25.5">
      <c r="A23" s="476" t="s">
        <v>577</v>
      </c>
      <c r="B23" s="472"/>
      <c r="C23" s="483" t="e">
        <f>(C16*$C19)/$C21</f>
        <v>#DIV/0!</v>
      </c>
      <c r="D23" s="483" t="e">
        <f>(D16*$C19)/$C21</f>
        <v>#DIV/0!</v>
      </c>
      <c r="E23" s="483" t="e">
        <f>(E16*$C19)/$C21</f>
        <v>#DIV/0!</v>
      </c>
    </row>
    <row r="24" spans="1:5" ht="25.5">
      <c r="A24" s="476" t="s">
        <v>578</v>
      </c>
      <c r="B24" s="472"/>
      <c r="C24" s="483" t="e">
        <f>(+C16*$C20)/$C21</f>
        <v>#DIV/0!</v>
      </c>
      <c r="D24" s="483" t="e">
        <f>(+D16*$C20)/$C21</f>
        <v>#DIV/0!</v>
      </c>
      <c r="E24" s="483" t="e">
        <f>(+E16*$C20)/$C21</f>
        <v>#DIV/0!</v>
      </c>
    </row>
  </sheetData>
  <mergeCells count="2">
    <mergeCell ref="A22:B22"/>
    <mergeCell ref="A15:B15"/>
  </mergeCells>
  <phoneticPr fontId="35" type="noConversion"/>
  <printOptions gridLines="1"/>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sheetPr codeName="Sheet14">
    <tabColor rgb="FF92D050"/>
    <pageSetUpPr fitToPage="1"/>
  </sheetPr>
  <dimension ref="A1:W176"/>
  <sheetViews>
    <sheetView showGridLines="0" tabSelected="1" topLeftCell="A94" zoomScaleNormal="100" workbookViewId="0">
      <selection activeCell="Q115" sqref="Q115"/>
    </sheetView>
  </sheetViews>
  <sheetFormatPr defaultRowHeight="14.25"/>
  <cols>
    <col min="1" max="1" width="4.28515625" style="25" customWidth="1"/>
    <col min="2" max="2" width="70" style="25" customWidth="1"/>
    <col min="3" max="8" width="11.28515625" style="25" customWidth="1"/>
    <col min="9" max="9" width="14.42578125" style="25" customWidth="1"/>
    <col min="10" max="10" width="11.28515625" style="25" customWidth="1"/>
    <col min="11" max="11" width="10" style="25" customWidth="1"/>
    <col min="12" max="21" width="9.140625" style="25"/>
    <col min="22" max="22" width="15.5703125" style="25" hidden="1" customWidth="1"/>
    <col min="23" max="23" width="9.140625" style="25" hidden="1" customWidth="1"/>
    <col min="24" max="16384" width="9.140625" style="25"/>
  </cols>
  <sheetData>
    <row r="1" spans="1:23" ht="26.25">
      <c r="A1" s="425"/>
      <c r="B1" s="426"/>
      <c r="C1" s="426"/>
      <c r="D1" s="426"/>
      <c r="E1" s="426"/>
      <c r="F1" s="426"/>
      <c r="G1" s="426"/>
      <c r="H1" s="426"/>
      <c r="I1" s="426"/>
      <c r="J1" s="426"/>
      <c r="K1" s="426"/>
      <c r="L1" s="426"/>
    </row>
    <row r="2" spans="1:23" ht="26.25">
      <c r="A2" s="426" t="s">
        <v>527</v>
      </c>
      <c r="B2" s="427"/>
      <c r="C2" s="426"/>
      <c r="D2" s="426"/>
      <c r="E2" s="426"/>
      <c r="F2" s="426"/>
      <c r="G2" s="428" t="s">
        <v>371</v>
      </c>
      <c r="H2" s="426"/>
      <c r="I2" s="426"/>
      <c r="J2" s="426"/>
      <c r="K2" s="426"/>
      <c r="L2" s="426"/>
    </row>
    <row r="3" spans="1:23" ht="26.25">
      <c r="A3" s="426" t="s">
        <v>4</v>
      </c>
      <c r="B3" s="427"/>
      <c r="C3" s="426"/>
      <c r="D3" s="426"/>
      <c r="E3" s="426"/>
      <c r="F3" s="426"/>
      <c r="G3" s="426"/>
      <c r="H3" s="426"/>
      <c r="I3" s="426"/>
      <c r="J3" s="426"/>
      <c r="K3" s="426"/>
      <c r="L3" s="426"/>
    </row>
    <row r="4" spans="1:23" ht="15">
      <c r="A4" s="11" t="s">
        <v>380</v>
      </c>
      <c r="B4" s="11"/>
      <c r="C4" s="3"/>
      <c r="D4" s="2"/>
      <c r="E4" s="2"/>
      <c r="F4" s="2"/>
      <c r="G4" s="2"/>
      <c r="H4" s="2"/>
      <c r="I4" s="2"/>
      <c r="J4" s="2"/>
      <c r="K4" s="2"/>
      <c r="L4" s="2"/>
    </row>
    <row r="5" spans="1:23" ht="15">
      <c r="A5" s="5"/>
      <c r="B5" s="5"/>
      <c r="C5" s="26"/>
      <c r="D5" s="2"/>
      <c r="E5" s="2"/>
      <c r="F5" s="2"/>
      <c r="G5" s="2"/>
      <c r="H5" s="2"/>
      <c r="I5" s="2"/>
      <c r="J5" s="2"/>
      <c r="K5" s="2"/>
      <c r="L5" s="2"/>
    </row>
    <row r="6" spans="1:23" ht="15" customHeight="1">
      <c r="A6" s="5"/>
      <c r="B6" s="20" t="s">
        <v>21</v>
      </c>
      <c r="C6" s="26"/>
      <c r="D6" s="517" t="str">
        <f>'Pension Pack cover'!D21</f>
        <v>DB scheme 1</v>
      </c>
      <c r="E6" s="518"/>
      <c r="F6" s="518"/>
      <c r="G6" s="518"/>
      <c r="H6" s="518"/>
      <c r="I6" s="518"/>
      <c r="J6" s="519"/>
      <c r="K6" s="2"/>
      <c r="L6" s="2"/>
      <c r="U6" s="226"/>
      <c r="V6" s="417" t="s">
        <v>359</v>
      </c>
    </row>
    <row r="7" spans="1:23" ht="15">
      <c r="A7" s="5"/>
      <c r="B7" s="21"/>
      <c r="C7" s="26"/>
      <c r="D7" s="3"/>
      <c r="E7" s="2"/>
      <c r="F7" s="2"/>
      <c r="G7" s="2"/>
      <c r="H7" s="2"/>
      <c r="I7" s="2"/>
      <c r="J7" s="2"/>
      <c r="K7" s="2"/>
      <c r="L7" s="2"/>
      <c r="U7" s="226"/>
      <c r="V7" s="25" t="s">
        <v>22</v>
      </c>
      <c r="W7" s="278" t="s">
        <v>354</v>
      </c>
    </row>
    <row r="8" spans="1:23" ht="15">
      <c r="A8" s="5"/>
      <c r="B8" s="20" t="s">
        <v>43</v>
      </c>
      <c r="C8" s="26"/>
      <c r="D8" s="23" t="s">
        <v>45</v>
      </c>
      <c r="E8" s="22"/>
      <c r="F8" s="2"/>
      <c r="G8" s="2"/>
      <c r="H8" s="2"/>
      <c r="I8" s="2"/>
      <c r="J8" s="2"/>
      <c r="K8" s="2"/>
      <c r="L8" s="2"/>
      <c r="U8" s="226"/>
      <c r="V8" s="25" t="s">
        <v>23</v>
      </c>
      <c r="W8" s="278" t="s">
        <v>355</v>
      </c>
    </row>
    <row r="9" spans="1:23" ht="15">
      <c r="A9" s="5"/>
      <c r="B9" s="20" t="s">
        <v>44</v>
      </c>
      <c r="C9" s="26"/>
      <c r="D9" s="23" t="s">
        <v>46</v>
      </c>
      <c r="E9" s="22"/>
      <c r="F9" s="2"/>
      <c r="G9" s="2"/>
      <c r="H9" s="2"/>
      <c r="I9" s="2"/>
      <c r="J9" s="2"/>
      <c r="K9" s="2"/>
      <c r="L9" s="2"/>
      <c r="U9" s="226"/>
      <c r="V9" s="25" t="s">
        <v>24</v>
      </c>
      <c r="W9" s="278" t="s">
        <v>340</v>
      </c>
    </row>
    <row r="10" spans="1:23" ht="15">
      <c r="A10" s="5"/>
      <c r="B10" s="21"/>
      <c r="C10" s="26"/>
      <c r="D10" s="3"/>
      <c r="E10" s="2"/>
      <c r="F10" s="2"/>
      <c r="G10" s="2"/>
      <c r="H10" s="2"/>
      <c r="I10" s="2"/>
      <c r="J10" s="2"/>
      <c r="K10" s="2"/>
      <c r="L10" s="2"/>
      <c r="U10" s="226"/>
      <c r="V10" s="25" t="s">
        <v>25</v>
      </c>
      <c r="W10" s="278" t="s">
        <v>341</v>
      </c>
    </row>
    <row r="11" spans="1:23" ht="15">
      <c r="A11" s="5"/>
      <c r="B11" s="493" t="str">
        <f>CONCATENATE("Section A - Pre Cut-Off Date Regulatory Fraction as at ",+D8)</f>
        <v>Section A - Pre Cut-Off Date Regulatory Fraction as at 31 March 2010</v>
      </c>
      <c r="C11" s="493"/>
      <c r="D11" s="494"/>
      <c r="E11" s="494"/>
      <c r="F11" s="2"/>
      <c r="G11" s="2"/>
      <c r="H11" s="2"/>
      <c r="I11" s="2"/>
      <c r="J11" s="2"/>
      <c r="K11" s="2"/>
      <c r="L11" s="2"/>
      <c r="U11" s="226"/>
      <c r="V11" s="25" t="s">
        <v>26</v>
      </c>
      <c r="W11" s="278" t="s">
        <v>342</v>
      </c>
    </row>
    <row r="12" spans="1:23" ht="15.75" customHeight="1">
      <c r="A12" s="5"/>
      <c r="B12" s="18"/>
      <c r="C12" s="18"/>
      <c r="D12" s="27"/>
      <c r="E12" s="27"/>
      <c r="F12" s="2"/>
      <c r="G12" s="2"/>
      <c r="H12" s="2"/>
      <c r="I12" s="2"/>
      <c r="J12" s="2"/>
      <c r="K12" s="2"/>
      <c r="L12" s="2"/>
      <c r="U12" s="226"/>
      <c r="V12" s="25" t="s">
        <v>27</v>
      </c>
      <c r="W12" s="278" t="s">
        <v>343</v>
      </c>
    </row>
    <row r="13" spans="1:23" ht="25.5">
      <c r="A13" s="5"/>
      <c r="B13" s="12" t="s">
        <v>49</v>
      </c>
      <c r="C13" s="276" t="str">
        <f>+'Pension Pack cover'!D14</f>
        <v>Licensee 1</v>
      </c>
      <c r="D13" s="276" t="str">
        <f>+'Pension Pack cover'!D15</f>
        <v>Licensee 2</v>
      </c>
      <c r="E13" s="276" t="str">
        <f>+'Pension Pack cover'!D16</f>
        <v>Licensee 3</v>
      </c>
      <c r="F13" s="276" t="str">
        <f>+'Pension Pack cover'!D17</f>
        <v>Licensee 4</v>
      </c>
      <c r="G13" s="276" t="str">
        <f>+'Pension Pack cover'!D18</f>
        <v>Licensee 5</v>
      </c>
      <c r="H13" s="276" t="str">
        <f>+'Pension Pack cover'!D19</f>
        <v>Licensee 6</v>
      </c>
      <c r="I13" s="30" t="s">
        <v>28</v>
      </c>
      <c r="J13" s="31" t="s">
        <v>30</v>
      </c>
      <c r="K13" s="2"/>
      <c r="L13" s="2"/>
      <c r="V13" s="25" t="s">
        <v>268</v>
      </c>
      <c r="W13" s="278" t="s">
        <v>367</v>
      </c>
    </row>
    <row r="14" spans="1:23" ht="25.5">
      <c r="A14" s="5"/>
      <c r="B14" s="51" t="s">
        <v>76</v>
      </c>
      <c r="C14" s="13">
        <v>0.40589999999999998</v>
      </c>
      <c r="D14" s="13">
        <v>0.41899999999999998</v>
      </c>
      <c r="E14" s="13">
        <v>0</v>
      </c>
      <c r="F14" s="13">
        <v>0</v>
      </c>
      <c r="G14" s="13">
        <v>0</v>
      </c>
      <c r="H14" s="13">
        <v>0</v>
      </c>
      <c r="I14" s="14">
        <f>J14-C14-D14</f>
        <v>0.17510000000000009</v>
      </c>
      <c r="J14" s="14">
        <v>1</v>
      </c>
      <c r="K14" s="2"/>
      <c r="L14" s="2"/>
      <c r="V14" s="25" t="s">
        <v>269</v>
      </c>
      <c r="W14" s="278" t="s">
        <v>344</v>
      </c>
    </row>
    <row r="15" spans="1:23" ht="17.25" customHeight="1">
      <c r="A15" s="5"/>
      <c r="B15" s="38" t="s">
        <v>50</v>
      </c>
      <c r="C15" s="13">
        <v>0</v>
      </c>
      <c r="D15" s="13">
        <v>0</v>
      </c>
      <c r="E15" s="13">
        <v>0</v>
      </c>
      <c r="F15" s="13">
        <v>0</v>
      </c>
      <c r="G15" s="13">
        <v>0</v>
      </c>
      <c r="H15" s="13">
        <v>0</v>
      </c>
      <c r="I15" s="14">
        <f>-SUM(C15:H15)</f>
        <v>0</v>
      </c>
      <c r="J15" s="14">
        <f>SUM(C15:I15)</f>
        <v>0</v>
      </c>
      <c r="K15" s="2"/>
      <c r="L15" s="2"/>
      <c r="V15" s="25" t="s">
        <v>270</v>
      </c>
      <c r="W15" s="278" t="s">
        <v>345</v>
      </c>
    </row>
    <row r="16" spans="1:23" ht="25.5">
      <c r="A16" s="5"/>
      <c r="B16" s="51" t="s">
        <v>29</v>
      </c>
      <c r="C16" s="14">
        <f>C14-C15</f>
        <v>0.40589999999999998</v>
      </c>
      <c r="D16" s="14">
        <f t="shared" ref="D16:I16" si="0">D14-D15</f>
        <v>0.41899999999999998</v>
      </c>
      <c r="E16" s="14">
        <f t="shared" si="0"/>
        <v>0</v>
      </c>
      <c r="F16" s="14">
        <f t="shared" si="0"/>
        <v>0</v>
      </c>
      <c r="G16" s="14">
        <f t="shared" si="0"/>
        <v>0</v>
      </c>
      <c r="H16" s="14">
        <f t="shared" si="0"/>
        <v>0</v>
      </c>
      <c r="I16" s="14">
        <f t="shared" si="0"/>
        <v>0.17510000000000009</v>
      </c>
      <c r="J16" s="14">
        <f>SUM(C16:I16)</f>
        <v>1</v>
      </c>
      <c r="K16" s="2"/>
      <c r="L16" s="2"/>
      <c r="V16" s="25" t="s">
        <v>517</v>
      </c>
      <c r="W16" s="278" t="s">
        <v>346</v>
      </c>
    </row>
    <row r="17" spans="1:23" ht="15">
      <c r="A17" s="5"/>
      <c r="B17" s="5"/>
      <c r="C17" s="5"/>
      <c r="D17" s="5"/>
      <c r="E17" s="5"/>
      <c r="F17" s="5"/>
      <c r="G17" s="5"/>
      <c r="H17" s="5"/>
      <c r="I17" s="5"/>
      <c r="J17" s="5"/>
      <c r="K17" s="2"/>
      <c r="L17" s="2"/>
      <c r="V17" s="25" t="s">
        <v>518</v>
      </c>
      <c r="W17" s="278" t="s">
        <v>347</v>
      </c>
    </row>
    <row r="18" spans="1:23" ht="15">
      <c r="A18" s="5"/>
      <c r="B18" s="5"/>
      <c r="C18" s="5"/>
      <c r="D18" s="5"/>
      <c r="E18" s="5"/>
      <c r="F18" s="5"/>
      <c r="G18" s="5"/>
      <c r="H18" s="5"/>
      <c r="I18" s="5"/>
      <c r="J18" s="5"/>
      <c r="K18" s="2"/>
      <c r="L18" s="2"/>
      <c r="V18" s="25" t="s">
        <v>275</v>
      </c>
      <c r="W18" s="278" t="s">
        <v>317</v>
      </c>
    </row>
    <row r="19" spans="1:23" ht="15">
      <c r="A19" s="5"/>
      <c r="B19" s="41" t="s">
        <v>77</v>
      </c>
      <c r="C19" s="2"/>
      <c r="D19" s="2"/>
      <c r="E19" s="2"/>
      <c r="F19" s="2"/>
      <c r="G19" s="2"/>
      <c r="H19" s="2"/>
      <c r="I19" s="2"/>
      <c r="J19" s="2"/>
      <c r="K19" s="2"/>
      <c r="L19" s="2"/>
      <c r="V19" s="25" t="s">
        <v>277</v>
      </c>
      <c r="W19" s="278" t="s">
        <v>318</v>
      </c>
    </row>
    <row r="20" spans="1:23" ht="15">
      <c r="A20" s="5"/>
      <c r="B20" s="54"/>
      <c r="C20" s="5"/>
      <c r="D20" s="5"/>
      <c r="E20" s="5"/>
      <c r="F20" s="5"/>
      <c r="G20" s="5"/>
      <c r="H20" s="5"/>
      <c r="I20" s="2"/>
      <c r="J20" s="5"/>
      <c r="K20" s="5"/>
      <c r="L20" s="2"/>
      <c r="V20" s="25" t="s">
        <v>279</v>
      </c>
      <c r="W20" s="278" t="s">
        <v>348</v>
      </c>
    </row>
    <row r="21" spans="1:23" s="52" customFormat="1" ht="15">
      <c r="A21" s="5"/>
      <c r="B21" s="131" t="s">
        <v>84</v>
      </c>
      <c r="C21" s="5"/>
      <c r="D21" s="5"/>
      <c r="E21" s="5"/>
      <c r="F21" s="5"/>
      <c r="G21" s="5"/>
      <c r="H21" s="5"/>
      <c r="I21" s="2"/>
      <c r="J21" s="5"/>
      <c r="K21" s="5"/>
      <c r="L21" s="2"/>
      <c r="V21" s="52" t="s">
        <v>281</v>
      </c>
      <c r="W21" s="278" t="s">
        <v>349</v>
      </c>
    </row>
    <row r="22" spans="1:23" s="52" customFormat="1" ht="15">
      <c r="A22" s="5"/>
      <c r="B22" s="54"/>
      <c r="C22" s="5"/>
      <c r="D22" s="5"/>
      <c r="E22" s="5"/>
      <c r="F22" s="5"/>
      <c r="G22" s="5"/>
      <c r="H22" s="5"/>
      <c r="I22" s="5"/>
      <c r="J22" s="5"/>
      <c r="K22" s="5"/>
      <c r="L22" s="2"/>
      <c r="V22" s="52" t="s">
        <v>283</v>
      </c>
      <c r="W22" s="278" t="s">
        <v>350</v>
      </c>
    </row>
    <row r="23" spans="1:23" s="52" customFormat="1" ht="15">
      <c r="A23" s="5"/>
      <c r="B23" s="5"/>
      <c r="C23" s="5"/>
      <c r="D23" s="498" t="s">
        <v>66</v>
      </c>
      <c r="E23" s="498"/>
      <c r="F23" s="5"/>
      <c r="G23" s="499" t="str">
        <f>D8</f>
        <v>31 March 2010</v>
      </c>
      <c r="H23" s="498"/>
      <c r="I23" s="5"/>
      <c r="J23" s="499" t="str">
        <f>D9</f>
        <v>31 March 2013</v>
      </c>
      <c r="K23" s="498"/>
      <c r="L23" s="2"/>
      <c r="V23" s="52" t="s">
        <v>285</v>
      </c>
    </row>
    <row r="24" spans="1:23" s="52" customFormat="1" ht="15">
      <c r="A24" s="5"/>
      <c r="B24" s="5"/>
      <c r="C24" s="5"/>
      <c r="D24" s="119" t="s">
        <v>65</v>
      </c>
      <c r="E24" s="119"/>
      <c r="F24" s="5"/>
      <c r="G24" s="119" t="s">
        <v>65</v>
      </c>
      <c r="H24" s="119"/>
      <c r="I24" s="2"/>
      <c r="J24" s="119" t="s">
        <v>65</v>
      </c>
      <c r="K24" s="119"/>
      <c r="L24" s="2"/>
      <c r="V24" s="52" t="s">
        <v>286</v>
      </c>
    </row>
    <row r="25" spans="1:23" s="52" customFormat="1" ht="15">
      <c r="A25" s="5"/>
      <c r="B25" s="5"/>
      <c r="C25" s="5"/>
      <c r="D25" s="120" t="s">
        <v>0</v>
      </c>
      <c r="E25" s="120" t="s">
        <v>2</v>
      </c>
      <c r="F25" s="5"/>
      <c r="G25" s="120" t="s">
        <v>0</v>
      </c>
      <c r="H25" s="120" t="s">
        <v>2</v>
      </c>
      <c r="I25" s="2"/>
      <c r="J25" s="120" t="s">
        <v>0</v>
      </c>
      <c r="K25" s="120" t="s">
        <v>2</v>
      </c>
      <c r="L25" s="2"/>
      <c r="V25" s="52" t="s">
        <v>287</v>
      </c>
    </row>
    <row r="26" spans="1:23" s="52" customFormat="1" ht="15">
      <c r="A26" s="5"/>
      <c r="B26" s="277" t="str">
        <f>+'Pension Pack cover'!D14</f>
        <v>Licensee 1</v>
      </c>
      <c r="C26" s="5"/>
      <c r="D26" s="116">
        <f>750*0.5</f>
        <v>375</v>
      </c>
      <c r="E26" s="118">
        <f>D26/$D$29</f>
        <v>0.5</v>
      </c>
      <c r="F26" s="5"/>
      <c r="G26" s="116">
        <f>1000*0.5</f>
        <v>500</v>
      </c>
      <c r="H26" s="118">
        <f>G26/$G$29</f>
        <v>0.5</v>
      </c>
      <c r="I26" s="2"/>
      <c r="J26" s="116">
        <f>1267.2*0.5</f>
        <v>633.6</v>
      </c>
      <c r="K26" s="118">
        <f>J26/$J$29</f>
        <v>0.5</v>
      </c>
      <c r="L26" s="2"/>
      <c r="V26" s="52" t="s">
        <v>288</v>
      </c>
    </row>
    <row r="27" spans="1:23" s="52" customFormat="1" ht="15">
      <c r="A27" s="5"/>
      <c r="B27" s="277" t="str">
        <f>+'Pension Pack cover'!D15</f>
        <v>Licensee 2</v>
      </c>
      <c r="C27" s="5"/>
      <c r="D27" s="116">
        <f>750*0.5</f>
        <v>375</v>
      </c>
      <c r="E27" s="118">
        <f>D27/$D$29</f>
        <v>0.5</v>
      </c>
      <c r="F27" s="5"/>
      <c r="G27" s="116">
        <f>1000*0.5</f>
        <v>500</v>
      </c>
      <c r="H27" s="118">
        <f>G27/$G$29</f>
        <v>0.5</v>
      </c>
      <c r="I27" s="2"/>
      <c r="J27" s="116">
        <f>1267.2*0.5</f>
        <v>633.6</v>
      </c>
      <c r="K27" s="118">
        <f>J27/$J$29</f>
        <v>0.5</v>
      </c>
      <c r="L27" s="2"/>
      <c r="V27" s="52" t="s">
        <v>317</v>
      </c>
    </row>
    <row r="28" spans="1:23" s="52" customFormat="1" ht="15">
      <c r="A28" s="5"/>
      <c r="B28" s="277" t="str">
        <f>+'Pension Pack cover'!D16</f>
        <v>Licensee 3</v>
      </c>
      <c r="C28" s="5"/>
      <c r="D28" s="116">
        <v>0</v>
      </c>
      <c r="E28" s="118">
        <f>D28/$D$29</f>
        <v>0</v>
      </c>
      <c r="F28" s="5"/>
      <c r="G28" s="116">
        <v>0</v>
      </c>
      <c r="H28" s="118">
        <f>G28/$G$29</f>
        <v>0</v>
      </c>
      <c r="I28" s="2"/>
      <c r="J28" s="116">
        <v>0</v>
      </c>
      <c r="K28" s="118">
        <f>J28/$J$29</f>
        <v>0</v>
      </c>
      <c r="L28" s="2"/>
      <c r="V28" s="52" t="s">
        <v>318</v>
      </c>
    </row>
    <row r="29" spans="1:23" s="52" customFormat="1" ht="15">
      <c r="A29" s="5"/>
      <c r="B29" s="115" t="s">
        <v>73</v>
      </c>
      <c r="C29" s="5"/>
      <c r="D29" s="70">
        <f>SUM(D26:D28)</f>
        <v>750</v>
      </c>
      <c r="E29" s="117">
        <f>SUM(E28:E28)</f>
        <v>0</v>
      </c>
      <c r="F29" s="5"/>
      <c r="G29" s="70">
        <f>SUM(G26:G28)</f>
        <v>1000</v>
      </c>
      <c r="H29" s="117">
        <f>SUM(H28:H28)</f>
        <v>0</v>
      </c>
      <c r="I29" s="2"/>
      <c r="J29" s="70">
        <f>SUM(J26:J28)</f>
        <v>1267.2</v>
      </c>
      <c r="K29" s="117">
        <f>SUM(K28:K28)</f>
        <v>0</v>
      </c>
      <c r="L29" s="2"/>
      <c r="V29" s="52" t="s">
        <v>319</v>
      </c>
    </row>
    <row r="30" spans="1:23" s="52" customFormat="1" ht="15">
      <c r="A30" s="5"/>
      <c r="B30" s="5"/>
      <c r="C30" s="5"/>
      <c r="D30" s="5"/>
      <c r="E30" s="5"/>
      <c r="F30" s="5"/>
      <c r="G30" s="5"/>
      <c r="H30" s="5"/>
      <c r="I30" s="2"/>
      <c r="J30" s="5"/>
      <c r="K30" s="5"/>
      <c r="L30" s="2"/>
      <c r="V30" s="52" t="s">
        <v>320</v>
      </c>
    </row>
    <row r="31" spans="1:23" s="52" customFormat="1" ht="15">
      <c r="A31" s="5"/>
      <c r="B31" s="54" t="str">
        <f>CONCATENATE("2. ",+B26," - Pre-Cut Off Date Pension liabilities")</f>
        <v>2. Licensee 1 - Pre-Cut Off Date Pension liabilities</v>
      </c>
      <c r="C31" s="5"/>
      <c r="D31" s="5"/>
      <c r="E31" s="5"/>
      <c r="F31" s="5"/>
      <c r="G31" s="5"/>
      <c r="H31" s="5"/>
      <c r="I31" s="5"/>
      <c r="J31" s="5"/>
      <c r="K31" s="5"/>
      <c r="L31" s="2"/>
      <c r="V31" s="52" t="s">
        <v>321</v>
      </c>
    </row>
    <row r="32" spans="1:23" s="52" customFormat="1" ht="15">
      <c r="A32" s="5"/>
      <c r="B32" s="5"/>
      <c r="C32" s="500" t="s">
        <v>78</v>
      </c>
      <c r="D32" s="501"/>
      <c r="E32" s="502"/>
      <c r="F32" s="121" t="str">
        <f>D8</f>
        <v>31 March 2010</v>
      </c>
      <c r="G32" s="122"/>
      <c r="H32" s="123"/>
      <c r="I32" s="121" t="str">
        <f>D9</f>
        <v>31 March 2013</v>
      </c>
      <c r="J32" s="122"/>
      <c r="K32" s="123"/>
      <c r="L32" s="2"/>
      <c r="V32" s="52" t="s">
        <v>322</v>
      </c>
    </row>
    <row r="33" spans="1:22" s="52" customFormat="1" ht="15">
      <c r="A33" s="5"/>
      <c r="B33" s="5"/>
      <c r="C33" s="58"/>
      <c r="D33" s="59">
        <v>2004</v>
      </c>
      <c r="E33" s="59">
        <f>+D33</f>
        <v>2004</v>
      </c>
      <c r="F33" s="60"/>
      <c r="G33" s="59">
        <v>2010</v>
      </c>
      <c r="H33" s="59">
        <f>+G33</f>
        <v>2010</v>
      </c>
      <c r="I33" s="60"/>
      <c r="J33" s="59">
        <f>+E101</f>
        <v>2013</v>
      </c>
      <c r="K33" s="59">
        <f>+J33</f>
        <v>2013</v>
      </c>
      <c r="L33" s="2"/>
      <c r="V33" s="52" t="s">
        <v>323</v>
      </c>
    </row>
    <row r="34" spans="1:22" s="52" customFormat="1" ht="15">
      <c r="A34" s="5"/>
      <c r="B34" s="5"/>
      <c r="C34" s="5"/>
      <c r="D34" s="59" t="s">
        <v>0</v>
      </c>
      <c r="E34" s="59" t="s">
        <v>2</v>
      </c>
      <c r="F34" s="5"/>
      <c r="G34" s="59" t="s">
        <v>0</v>
      </c>
      <c r="H34" s="59" t="s">
        <v>2</v>
      </c>
      <c r="I34" s="5"/>
      <c r="J34" s="59" t="s">
        <v>0</v>
      </c>
      <c r="K34" s="59" t="s">
        <v>2</v>
      </c>
      <c r="L34" s="2"/>
      <c r="V34" s="52" t="s">
        <v>324</v>
      </c>
    </row>
    <row r="35" spans="1:22" s="52" customFormat="1" ht="15">
      <c r="A35" s="5"/>
      <c r="B35" s="113" t="s">
        <v>67</v>
      </c>
      <c r="C35" s="5"/>
      <c r="D35" s="62">
        <v>187.5</v>
      </c>
      <c r="E35" s="63">
        <f>+D35/D37</f>
        <v>0.5</v>
      </c>
      <c r="F35" s="5"/>
      <c r="G35" s="127">
        <v>260</v>
      </c>
      <c r="H35" s="64">
        <f>+G35/G37</f>
        <v>0.52</v>
      </c>
      <c r="I35" s="5"/>
      <c r="J35" s="62">
        <v>348.5</v>
      </c>
      <c r="K35" s="64">
        <f>+J35/J37</f>
        <v>0.55003156565656564</v>
      </c>
      <c r="L35" s="2"/>
      <c r="V35" s="52" t="s">
        <v>325</v>
      </c>
    </row>
    <row r="36" spans="1:22" s="52" customFormat="1" ht="15">
      <c r="A36" s="5"/>
      <c r="B36" s="113" t="s">
        <v>68</v>
      </c>
      <c r="C36" s="5"/>
      <c r="D36" s="279">
        <f>D26-D35</f>
        <v>187.5</v>
      </c>
      <c r="E36" s="280">
        <f>+D36/D37</f>
        <v>0.5</v>
      </c>
      <c r="F36" s="281"/>
      <c r="G36" s="279">
        <f>G26-G35</f>
        <v>240</v>
      </c>
      <c r="H36" s="280">
        <f>1-H35</f>
        <v>0.48</v>
      </c>
      <c r="I36" s="281"/>
      <c r="J36" s="279">
        <f>J26-J35</f>
        <v>285.10000000000002</v>
      </c>
      <c r="K36" s="65">
        <f>1-K35</f>
        <v>0.44996843434343436</v>
      </c>
      <c r="L36" s="2"/>
      <c r="V36" s="52" t="s">
        <v>334</v>
      </c>
    </row>
    <row r="37" spans="1:22" s="52" customFormat="1" ht="15">
      <c r="A37" s="5"/>
      <c r="B37" s="114" t="s">
        <v>69</v>
      </c>
      <c r="C37" s="5"/>
      <c r="D37" s="282">
        <f>D35+D36</f>
        <v>375</v>
      </c>
      <c r="E37" s="283"/>
      <c r="F37" s="281"/>
      <c r="G37" s="282">
        <f>G35+G36</f>
        <v>500</v>
      </c>
      <c r="H37" s="284"/>
      <c r="I37" s="285"/>
      <c r="J37" s="282">
        <f>J35+J36</f>
        <v>633.6</v>
      </c>
      <c r="K37" s="61"/>
      <c r="L37" s="2"/>
    </row>
    <row r="38" spans="1:22" s="52" customFormat="1" ht="15">
      <c r="A38" s="5"/>
      <c r="B38" s="5"/>
      <c r="C38" s="5"/>
      <c r="D38" s="5"/>
      <c r="E38" s="5"/>
      <c r="F38" s="5"/>
      <c r="G38" s="5"/>
      <c r="H38" s="5"/>
      <c r="I38" s="5"/>
      <c r="J38" s="5"/>
      <c r="K38" s="5"/>
      <c r="L38" s="2"/>
    </row>
    <row r="39" spans="1:22" s="52" customFormat="1" ht="15">
      <c r="A39" s="5"/>
      <c r="B39" s="54" t="s">
        <v>87</v>
      </c>
      <c r="C39" s="5"/>
      <c r="D39" s="5"/>
      <c r="E39" s="5"/>
      <c r="F39" s="5"/>
      <c r="G39" s="5"/>
      <c r="H39" s="5"/>
      <c r="I39" s="5"/>
      <c r="J39" s="5"/>
      <c r="K39" s="5"/>
      <c r="L39" s="2"/>
    </row>
    <row r="40" spans="1:22" s="52" customFormat="1" ht="15">
      <c r="A40" s="5"/>
      <c r="B40" s="130" t="s">
        <v>79</v>
      </c>
      <c r="C40" s="66">
        <v>0.85</v>
      </c>
      <c r="D40" s="68">
        <f>+D35*C40</f>
        <v>159.375</v>
      </c>
      <c r="E40" s="128">
        <f>ROUND(D40/$D$44,3)</f>
        <v>0.42499999999999999</v>
      </c>
      <c r="F40" s="66">
        <v>0.87</v>
      </c>
      <c r="G40" s="68">
        <f>+G35*F40</f>
        <v>226.2</v>
      </c>
      <c r="H40" s="128">
        <f>ROUND(+G40/$G$44,3)</f>
        <v>0.45200000000000001</v>
      </c>
      <c r="I40" s="66">
        <v>0.87739999999999996</v>
      </c>
      <c r="J40" s="68">
        <f>+J35*I40</f>
        <v>305.77389999999997</v>
      </c>
      <c r="K40" s="128">
        <f>ROUND(+J40/$J$44,3)</f>
        <v>0.48299999999999998</v>
      </c>
      <c r="L40" s="2"/>
    </row>
    <row r="41" spans="1:22" s="52" customFormat="1" ht="15">
      <c r="A41" s="5"/>
      <c r="B41" s="130" t="s">
        <v>80</v>
      </c>
      <c r="C41" s="129">
        <f>+(1-C40)</f>
        <v>0.15000000000000002</v>
      </c>
      <c r="D41" s="68">
        <f>+D35-D40</f>
        <v>28.125</v>
      </c>
      <c r="E41" s="128">
        <f>ROUND(+D41/$D$44,3)</f>
        <v>7.4999999999999997E-2</v>
      </c>
      <c r="F41" s="67">
        <f>+(1-F40)</f>
        <v>0.13</v>
      </c>
      <c r="G41" s="68">
        <f>+G35*F41</f>
        <v>33.800000000000004</v>
      </c>
      <c r="H41" s="128">
        <f>ROUND(+G41/$G$44,3)</f>
        <v>6.8000000000000005E-2</v>
      </c>
      <c r="I41" s="129">
        <f>+(1-I40)</f>
        <v>0.12260000000000004</v>
      </c>
      <c r="J41" s="68">
        <f>+J35*I41</f>
        <v>42.726100000000017</v>
      </c>
      <c r="K41" s="128">
        <f>ROUND(+J41/$J$44,3)</f>
        <v>6.7000000000000004E-2</v>
      </c>
      <c r="L41" s="2"/>
    </row>
    <row r="42" spans="1:22" s="52" customFormat="1" ht="15">
      <c r="A42" s="5"/>
      <c r="B42" s="130" t="s">
        <v>81</v>
      </c>
      <c r="C42" s="129">
        <f>D42/D36</f>
        <v>0.75</v>
      </c>
      <c r="D42" s="68">
        <f>D46-D40</f>
        <v>140.625</v>
      </c>
      <c r="E42" s="128">
        <f>80%-E40</f>
        <v>0.37500000000000006</v>
      </c>
      <c r="F42" s="5"/>
      <c r="G42" s="68">
        <f>G36*C42</f>
        <v>180</v>
      </c>
      <c r="H42" s="128">
        <f>+G42/$G$44</f>
        <v>0.36</v>
      </c>
      <c r="I42" s="5"/>
      <c r="J42" s="68">
        <f>J36*C42</f>
        <v>213.82500000000002</v>
      </c>
      <c r="K42" s="128">
        <f>+J42/$J$44</f>
        <v>0.33747632575757575</v>
      </c>
      <c r="L42" s="2"/>
    </row>
    <row r="43" spans="1:22" s="52" customFormat="1" ht="15">
      <c r="A43" s="5"/>
      <c r="B43" s="130" t="s">
        <v>82</v>
      </c>
      <c r="C43" s="129">
        <f>D43/D36</f>
        <v>0.25</v>
      </c>
      <c r="D43" s="68">
        <f>D47-D41</f>
        <v>46.875</v>
      </c>
      <c r="E43" s="128">
        <f>20%-E41</f>
        <v>0.125</v>
      </c>
      <c r="F43" s="5"/>
      <c r="G43" s="68">
        <f>G36*C43</f>
        <v>60</v>
      </c>
      <c r="H43" s="128">
        <f>+G43/$G$44</f>
        <v>0.12</v>
      </c>
      <c r="I43" s="5"/>
      <c r="J43" s="68">
        <f>J36*C43</f>
        <v>71.275000000000006</v>
      </c>
      <c r="K43" s="128">
        <f>+J43/$J$44</f>
        <v>0.11249210858585859</v>
      </c>
      <c r="L43" s="2"/>
    </row>
    <row r="44" spans="1:22" s="52" customFormat="1" ht="15">
      <c r="A44" s="5"/>
      <c r="B44" s="5"/>
      <c r="C44" s="5"/>
      <c r="D44" s="68">
        <f>SUM(D40:D43)</f>
        <v>375</v>
      </c>
      <c r="E44" s="69">
        <f>SUM(E40:E43)</f>
        <v>1</v>
      </c>
      <c r="F44" s="5"/>
      <c r="G44" s="68">
        <f>SUM(G40:G43)</f>
        <v>500</v>
      </c>
      <c r="H44" s="69">
        <f>SUM(H40:H43)</f>
        <v>1</v>
      </c>
      <c r="I44" s="5"/>
      <c r="J44" s="68">
        <f>SUM(J40:J43)</f>
        <v>633.6</v>
      </c>
      <c r="K44" s="69">
        <f>SUM(K40:K43)</f>
        <v>0.9999684343434343</v>
      </c>
      <c r="L44" s="2"/>
    </row>
    <row r="45" spans="1:22" s="52" customFormat="1" ht="15">
      <c r="A45" s="5"/>
      <c r="B45" s="53" t="s">
        <v>71</v>
      </c>
      <c r="C45" s="5"/>
      <c r="G45" s="5"/>
      <c r="H45" s="5"/>
      <c r="I45" s="5"/>
      <c r="J45" s="5"/>
      <c r="K45" s="5"/>
      <c r="L45" s="2"/>
    </row>
    <row r="46" spans="1:22" s="52" customFormat="1" ht="15">
      <c r="A46" s="5"/>
      <c r="B46" s="130" t="s">
        <v>83</v>
      </c>
      <c r="C46" s="5"/>
      <c r="D46" s="68">
        <f>E46*D37</f>
        <v>300</v>
      </c>
      <c r="E46" s="155">
        <v>0.8</v>
      </c>
      <c r="F46" s="5"/>
      <c r="G46" s="68">
        <f>+G40+G42</f>
        <v>406.2</v>
      </c>
      <c r="H46" s="69">
        <f>+H40+H42</f>
        <v>0.81200000000000006</v>
      </c>
      <c r="I46" s="5"/>
      <c r="J46" s="68">
        <f>+J40+J42</f>
        <v>519.59889999999996</v>
      </c>
      <c r="K46" s="69">
        <f>+K40+K42</f>
        <v>0.82047632575757579</v>
      </c>
      <c r="L46" s="2"/>
    </row>
    <row r="47" spans="1:22" s="52" customFormat="1" ht="15">
      <c r="A47" s="5"/>
      <c r="B47" s="130" t="s">
        <v>28</v>
      </c>
      <c r="C47" s="5"/>
      <c r="D47" s="68">
        <f>E47*D37</f>
        <v>75</v>
      </c>
      <c r="E47" s="155">
        <v>0.2</v>
      </c>
      <c r="F47" s="5"/>
      <c r="G47" s="68">
        <f>+G41+G43</f>
        <v>93.800000000000011</v>
      </c>
      <c r="H47" s="69">
        <f>1-H46</f>
        <v>0.18799999999999994</v>
      </c>
      <c r="I47" s="5"/>
      <c r="J47" s="68">
        <f>+J41+J43</f>
        <v>114.00110000000002</v>
      </c>
      <c r="K47" s="69">
        <f>1-K46</f>
        <v>0.17952367424242421</v>
      </c>
      <c r="L47" s="2"/>
    </row>
    <row r="48" spans="1:22" s="52" customFormat="1" ht="15">
      <c r="A48" s="5"/>
      <c r="B48" s="5"/>
      <c r="C48" s="5"/>
      <c r="D48" s="5"/>
      <c r="E48" s="5"/>
      <c r="F48" s="5"/>
      <c r="G48" s="5"/>
      <c r="H48" s="5"/>
      <c r="I48" s="5"/>
      <c r="J48" s="5"/>
      <c r="K48" s="5"/>
      <c r="L48" s="2"/>
    </row>
    <row r="49" spans="1:12" s="52" customFormat="1" ht="15">
      <c r="A49" s="5"/>
      <c r="B49" s="53" t="s">
        <v>107</v>
      </c>
      <c r="C49" s="5"/>
      <c r="G49" s="5"/>
      <c r="H49" s="5"/>
      <c r="I49" s="5"/>
      <c r="J49" s="5"/>
      <c r="K49" s="5"/>
      <c r="L49" s="2"/>
    </row>
    <row r="50" spans="1:12" s="52" customFormat="1" ht="15">
      <c r="A50" s="5"/>
      <c r="B50" s="130" t="s">
        <v>83</v>
      </c>
      <c r="C50" s="5"/>
      <c r="D50" s="68">
        <f>D46</f>
        <v>300</v>
      </c>
      <c r="E50" s="69">
        <f>D50/D29</f>
        <v>0.4</v>
      </c>
      <c r="F50" s="5"/>
      <c r="G50" s="68">
        <f>G46</f>
        <v>406.2</v>
      </c>
      <c r="H50" s="69">
        <f>G50/G29</f>
        <v>0.40620000000000001</v>
      </c>
      <c r="I50" s="5"/>
      <c r="J50" s="68">
        <f>J46</f>
        <v>519.59889999999996</v>
      </c>
      <c r="K50" s="132">
        <f>J50/J29</f>
        <v>0.41003701073232318</v>
      </c>
      <c r="L50" s="2"/>
    </row>
    <row r="51" spans="1:12" s="52" customFormat="1" ht="15">
      <c r="A51" s="5"/>
      <c r="B51" s="130" t="s">
        <v>28</v>
      </c>
      <c r="C51" s="5"/>
      <c r="D51" s="68">
        <f>D47</f>
        <v>75</v>
      </c>
      <c r="E51" s="69">
        <f>D51/D29</f>
        <v>0.1</v>
      </c>
      <c r="F51" s="5"/>
      <c r="G51" s="68">
        <f>G47</f>
        <v>93.800000000000011</v>
      </c>
      <c r="H51" s="69">
        <f>G51/G29</f>
        <v>9.3800000000000008E-2</v>
      </c>
      <c r="I51" s="5"/>
      <c r="J51" s="68">
        <f>J47</f>
        <v>114.00110000000002</v>
      </c>
      <c r="K51" s="69">
        <f>J51/J29</f>
        <v>8.9962989267676777E-2</v>
      </c>
      <c r="L51" s="2"/>
    </row>
    <row r="52" spans="1:12" s="52" customFormat="1" ht="15">
      <c r="A52" s="5"/>
      <c r="B52" s="5"/>
      <c r="C52" s="5"/>
      <c r="D52" s="5"/>
      <c r="E52" s="5"/>
      <c r="F52" s="5"/>
      <c r="G52" s="5"/>
      <c r="H52" s="5"/>
      <c r="I52" s="5"/>
      <c r="J52" s="5"/>
      <c r="K52" s="5"/>
      <c r="L52" s="2"/>
    </row>
    <row r="53" spans="1:12" s="52" customFormat="1" ht="15">
      <c r="A53" s="5"/>
      <c r="B53" s="54" t="str">
        <f>CONCATENATE("3. ",+B27," - Pre-Cut Off Date Pension liabilities")</f>
        <v>3. Licensee 2 - Pre-Cut Off Date Pension liabilities</v>
      </c>
      <c r="C53" s="5"/>
      <c r="D53" s="5"/>
      <c r="E53" s="5"/>
      <c r="F53" s="5"/>
      <c r="G53" s="5"/>
      <c r="H53" s="5"/>
      <c r="I53" s="5"/>
      <c r="J53" s="5"/>
      <c r="K53" s="5"/>
      <c r="L53" s="2"/>
    </row>
    <row r="54" spans="1:12" s="52" customFormat="1" ht="15">
      <c r="A54" s="5"/>
      <c r="B54" s="5"/>
      <c r="C54" s="500" t="s">
        <v>78</v>
      </c>
      <c r="D54" s="501"/>
      <c r="E54" s="502"/>
      <c r="F54" s="121" t="str">
        <f>D8</f>
        <v>31 March 2010</v>
      </c>
      <c r="G54" s="122"/>
      <c r="H54" s="123"/>
      <c r="I54" s="121" t="str">
        <f>D9</f>
        <v>31 March 2013</v>
      </c>
      <c r="J54" s="122"/>
      <c r="K54" s="123"/>
      <c r="L54" s="2"/>
    </row>
    <row r="55" spans="1:12" s="52" customFormat="1" ht="15">
      <c r="A55" s="5"/>
      <c r="B55" s="5"/>
      <c r="C55" s="58"/>
      <c r="D55" s="59">
        <v>2004</v>
      </c>
      <c r="E55" s="59">
        <f>+D55</f>
        <v>2004</v>
      </c>
      <c r="F55" s="60"/>
      <c r="G55" s="59">
        <v>2010</v>
      </c>
      <c r="H55" s="59">
        <f>+G55</f>
        <v>2010</v>
      </c>
      <c r="I55" s="60"/>
      <c r="J55" s="59">
        <f>+J33</f>
        <v>2013</v>
      </c>
      <c r="K55" s="59">
        <f>+J55</f>
        <v>2013</v>
      </c>
      <c r="L55" s="2"/>
    </row>
    <row r="56" spans="1:12" s="52" customFormat="1" ht="15">
      <c r="A56" s="5"/>
      <c r="B56" s="5"/>
      <c r="C56" s="5"/>
      <c r="D56" s="59" t="s">
        <v>0</v>
      </c>
      <c r="E56" s="59" t="s">
        <v>2</v>
      </c>
      <c r="F56" s="5"/>
      <c r="G56" s="59" t="s">
        <v>0</v>
      </c>
      <c r="H56" s="59" t="s">
        <v>2</v>
      </c>
      <c r="I56" s="5"/>
      <c r="J56" s="59" t="s">
        <v>0</v>
      </c>
      <c r="K56" s="59" t="s">
        <v>2</v>
      </c>
      <c r="L56" s="2"/>
    </row>
    <row r="57" spans="1:12" s="52" customFormat="1" ht="15">
      <c r="A57" s="5"/>
      <c r="B57" s="113" t="s">
        <v>67</v>
      </c>
      <c r="C57" s="5"/>
      <c r="D57" s="62">
        <v>187.5</v>
      </c>
      <c r="E57" s="63">
        <f>+D57/D59</f>
        <v>0.5</v>
      </c>
      <c r="F57" s="5"/>
      <c r="G57" s="127">
        <v>260</v>
      </c>
      <c r="H57" s="64">
        <f>+G57/G59</f>
        <v>0.52</v>
      </c>
      <c r="I57" s="5"/>
      <c r="J57" s="62">
        <v>348.5</v>
      </c>
      <c r="K57" s="64">
        <f>+J57/J59</f>
        <v>0.55003156565656564</v>
      </c>
      <c r="L57" s="2"/>
    </row>
    <row r="58" spans="1:12" s="52" customFormat="1" ht="15">
      <c r="A58" s="5"/>
      <c r="B58" s="113" t="s">
        <v>68</v>
      </c>
      <c r="C58" s="5"/>
      <c r="D58" s="279">
        <f>D27-D57</f>
        <v>187.5</v>
      </c>
      <c r="E58" s="280">
        <f>+D58/D59</f>
        <v>0.5</v>
      </c>
      <c r="F58" s="281"/>
      <c r="G58" s="279">
        <f>G27-G57</f>
        <v>240</v>
      </c>
      <c r="H58" s="280">
        <f>1-H57</f>
        <v>0.48</v>
      </c>
      <c r="I58" s="281"/>
      <c r="J58" s="279">
        <f>J27-J57</f>
        <v>285.10000000000002</v>
      </c>
      <c r="K58" s="65">
        <f>1-K57</f>
        <v>0.44996843434343436</v>
      </c>
      <c r="L58" s="2"/>
    </row>
    <row r="59" spans="1:12" s="52" customFormat="1" ht="15">
      <c r="A59" s="5"/>
      <c r="B59" s="114" t="s">
        <v>69</v>
      </c>
      <c r="C59" s="5"/>
      <c r="D59" s="282">
        <f>D57+D58</f>
        <v>375</v>
      </c>
      <c r="E59" s="283"/>
      <c r="F59" s="281"/>
      <c r="G59" s="282">
        <f>G57+G58</f>
        <v>500</v>
      </c>
      <c r="H59" s="284"/>
      <c r="I59" s="285"/>
      <c r="J59" s="282">
        <f>J57+J58</f>
        <v>633.6</v>
      </c>
      <c r="K59" s="61"/>
      <c r="L59" s="2"/>
    </row>
    <row r="60" spans="1:12" s="52" customFormat="1" ht="15">
      <c r="A60" s="5"/>
      <c r="B60" s="5"/>
      <c r="C60" s="5"/>
      <c r="D60" s="5"/>
      <c r="E60" s="5"/>
      <c r="F60" s="5"/>
      <c r="G60" s="5"/>
      <c r="H60" s="5"/>
      <c r="I60" s="5"/>
      <c r="J60" s="5"/>
      <c r="K60" s="5"/>
      <c r="L60" s="2"/>
    </row>
    <row r="61" spans="1:12" s="52" customFormat="1" ht="15">
      <c r="A61" s="5"/>
      <c r="B61" s="54" t="s">
        <v>70</v>
      </c>
      <c r="C61" s="5"/>
      <c r="D61" s="5"/>
      <c r="E61" s="5"/>
      <c r="F61" s="5"/>
      <c r="G61" s="5"/>
      <c r="H61" s="5"/>
      <c r="I61" s="5"/>
      <c r="J61" s="5"/>
      <c r="K61" s="5"/>
      <c r="L61" s="2"/>
    </row>
    <row r="62" spans="1:12" s="52" customFormat="1" ht="15">
      <c r="A62" s="5"/>
      <c r="B62" s="130" t="s">
        <v>79</v>
      </c>
      <c r="C62" s="66">
        <v>0.83</v>
      </c>
      <c r="D62" s="68">
        <f>+D57*C62</f>
        <v>155.625</v>
      </c>
      <c r="E62" s="128">
        <f>ROUND(D62/$D$44,3)</f>
        <v>0.41499999999999998</v>
      </c>
      <c r="F62" s="66">
        <v>0.9</v>
      </c>
      <c r="G62" s="68">
        <f>+G57*F62</f>
        <v>234</v>
      </c>
      <c r="H62" s="128">
        <f>ROUND(+G62/$G$44,3)</f>
        <v>0.46800000000000003</v>
      </c>
      <c r="I62" s="66">
        <v>0.9335</v>
      </c>
      <c r="J62" s="68">
        <f>+J57*I62</f>
        <v>325.32474999999999</v>
      </c>
      <c r="K62" s="128">
        <f>ROUND(+J62/$J$44,3)</f>
        <v>0.51300000000000001</v>
      </c>
      <c r="L62" s="2"/>
    </row>
    <row r="63" spans="1:12" s="52" customFormat="1" ht="15">
      <c r="A63" s="5"/>
      <c r="B63" s="130" t="s">
        <v>80</v>
      </c>
      <c r="C63" s="129">
        <f>+(1-C62)</f>
        <v>0.17000000000000004</v>
      </c>
      <c r="D63" s="68">
        <f>+D57-D62</f>
        <v>31.875</v>
      </c>
      <c r="E63" s="128">
        <f>ROUND(+D63/$D$44,3)</f>
        <v>8.5000000000000006E-2</v>
      </c>
      <c r="F63" s="67">
        <f>+(1-F62)</f>
        <v>9.9999999999999978E-2</v>
      </c>
      <c r="G63" s="68">
        <f>+G57*F63</f>
        <v>25.999999999999993</v>
      </c>
      <c r="H63" s="128">
        <f>ROUND(+G63/$G$44,3)</f>
        <v>5.1999999999999998E-2</v>
      </c>
      <c r="I63" s="129">
        <f>+(1-I62)</f>
        <v>6.6500000000000004E-2</v>
      </c>
      <c r="J63" s="68">
        <f>+J57*I63</f>
        <v>23.175250000000002</v>
      </c>
      <c r="K63" s="128">
        <f>ROUND(+J63/$J$44,3)</f>
        <v>3.6999999999999998E-2</v>
      </c>
      <c r="L63" s="2"/>
    </row>
    <row r="64" spans="1:12" s="52" customFormat="1" ht="15">
      <c r="A64" s="5"/>
      <c r="B64" s="130" t="s">
        <v>81</v>
      </c>
      <c r="C64" s="129">
        <f>D64/D58</f>
        <v>0.77</v>
      </c>
      <c r="D64" s="68">
        <f>D68-D62</f>
        <v>144.375</v>
      </c>
      <c r="E64" s="128">
        <f>80%-E62</f>
        <v>0.38500000000000006</v>
      </c>
      <c r="F64" s="5"/>
      <c r="G64" s="68">
        <f>G58*C64</f>
        <v>184.8</v>
      </c>
      <c r="H64" s="128">
        <f>+G64/$G$44</f>
        <v>0.36960000000000004</v>
      </c>
      <c r="I64" s="5"/>
      <c r="J64" s="68">
        <f>J58*C64</f>
        <v>219.52700000000002</v>
      </c>
      <c r="K64" s="128">
        <f>+J64/$J$44</f>
        <v>0.34647569444444448</v>
      </c>
      <c r="L64" s="2"/>
    </row>
    <row r="65" spans="1:12" s="52" customFormat="1" ht="15">
      <c r="A65" s="5"/>
      <c r="B65" s="130" t="s">
        <v>82</v>
      </c>
      <c r="C65" s="129">
        <f>D65/D58</f>
        <v>0.23</v>
      </c>
      <c r="D65" s="68">
        <f>D69-D63</f>
        <v>43.125</v>
      </c>
      <c r="E65" s="128">
        <f>20%-E63</f>
        <v>0.115</v>
      </c>
      <c r="F65" s="5"/>
      <c r="G65" s="68">
        <f>G58*C65</f>
        <v>55.2</v>
      </c>
      <c r="H65" s="128">
        <f>+G65/$G$44</f>
        <v>0.11040000000000001</v>
      </c>
      <c r="I65" s="5"/>
      <c r="J65" s="68">
        <f>J58*C65</f>
        <v>65.573000000000008</v>
      </c>
      <c r="K65" s="128">
        <f>+J65/$J$44</f>
        <v>0.10349273989898991</v>
      </c>
      <c r="L65" s="2"/>
    </row>
    <row r="66" spans="1:12" s="52" customFormat="1" ht="15">
      <c r="A66" s="5"/>
      <c r="B66" s="5"/>
      <c r="C66" s="5"/>
      <c r="D66" s="68">
        <f>SUM(D62:D65)</f>
        <v>375</v>
      </c>
      <c r="E66" s="69">
        <f>SUM(E62:E65)</f>
        <v>1</v>
      </c>
      <c r="F66" s="5"/>
      <c r="G66" s="68">
        <f>SUM(G62:G65)</f>
        <v>500</v>
      </c>
      <c r="H66" s="69">
        <f>SUM(H62:H65)</f>
        <v>1</v>
      </c>
      <c r="I66" s="5"/>
      <c r="J66" s="68">
        <f>SUM(J62:J65)</f>
        <v>633.6</v>
      </c>
      <c r="K66" s="69">
        <f>SUM(K62:K65)</f>
        <v>0.99996843434343441</v>
      </c>
      <c r="L66" s="2"/>
    </row>
    <row r="67" spans="1:12" s="52" customFormat="1" ht="15">
      <c r="A67" s="5"/>
      <c r="B67" s="53" t="s">
        <v>71</v>
      </c>
      <c r="C67" s="5"/>
      <c r="G67" s="5"/>
      <c r="H67" s="5"/>
      <c r="I67" s="5"/>
      <c r="J67" s="5"/>
      <c r="K67" s="5"/>
      <c r="L67" s="2"/>
    </row>
    <row r="68" spans="1:12" s="52" customFormat="1" ht="15">
      <c r="A68" s="5"/>
      <c r="B68" s="130" t="s">
        <v>83</v>
      </c>
      <c r="C68" s="5"/>
      <c r="D68" s="68">
        <f>E68*D59</f>
        <v>300</v>
      </c>
      <c r="E68" s="66">
        <v>0.8</v>
      </c>
      <c r="F68" s="5"/>
      <c r="G68" s="68">
        <f>+G62+G64</f>
        <v>418.8</v>
      </c>
      <c r="H68" s="69">
        <f>+H62+H64</f>
        <v>0.83760000000000012</v>
      </c>
      <c r="I68" s="5"/>
      <c r="J68" s="68">
        <f>+J62+J64</f>
        <v>544.85175000000004</v>
      </c>
      <c r="K68" s="69">
        <f>+K62+K64</f>
        <v>0.85947569444444449</v>
      </c>
      <c r="L68" s="2"/>
    </row>
    <row r="69" spans="1:12" s="52" customFormat="1" ht="15">
      <c r="A69" s="5"/>
      <c r="B69" s="130" t="s">
        <v>28</v>
      </c>
      <c r="C69" s="5"/>
      <c r="D69" s="68">
        <f>E69*D59</f>
        <v>75</v>
      </c>
      <c r="E69" s="66">
        <v>0.2</v>
      </c>
      <c r="F69" s="5"/>
      <c r="G69" s="68">
        <f>+G63+G65</f>
        <v>81.199999999999989</v>
      </c>
      <c r="H69" s="69">
        <f>1-H68</f>
        <v>0.16239999999999988</v>
      </c>
      <c r="I69" s="5"/>
      <c r="J69" s="68">
        <f>+J63+J65</f>
        <v>88.748250000000013</v>
      </c>
      <c r="K69" s="69">
        <f>1-K68</f>
        <v>0.14052430555555551</v>
      </c>
      <c r="L69" s="2"/>
    </row>
    <row r="70" spans="1:12" s="52" customFormat="1" ht="15">
      <c r="A70" s="5"/>
      <c r="B70" s="5"/>
      <c r="C70" s="5"/>
      <c r="D70" s="5"/>
      <c r="E70" s="5"/>
      <c r="F70" s="5"/>
      <c r="G70" s="5"/>
      <c r="H70" s="5"/>
      <c r="I70" s="5"/>
      <c r="J70" s="5"/>
      <c r="K70" s="5"/>
      <c r="L70" s="2"/>
    </row>
    <row r="71" spans="1:12" s="52" customFormat="1" ht="15">
      <c r="A71" s="5"/>
      <c r="B71" s="53" t="s">
        <v>107</v>
      </c>
      <c r="C71" s="5"/>
      <c r="D71" s="5"/>
      <c r="E71" s="5"/>
      <c r="F71" s="5"/>
      <c r="G71" s="5"/>
      <c r="H71" s="5"/>
      <c r="I71" s="5"/>
      <c r="J71" s="5"/>
      <c r="K71" s="5"/>
      <c r="L71" s="2"/>
    </row>
    <row r="72" spans="1:12" s="52" customFormat="1" ht="15">
      <c r="A72" s="5"/>
      <c r="B72" s="130" t="s">
        <v>83</v>
      </c>
      <c r="C72" s="5"/>
      <c r="D72" s="68">
        <f>D68</f>
        <v>300</v>
      </c>
      <c r="E72" s="69">
        <f>D72/D29</f>
        <v>0.4</v>
      </c>
      <c r="F72" s="5"/>
      <c r="G72" s="68">
        <f>G68</f>
        <v>418.8</v>
      </c>
      <c r="H72" s="69">
        <f>G72/G29</f>
        <v>0.41880000000000001</v>
      </c>
      <c r="I72" s="5"/>
      <c r="J72" s="68">
        <f>J68</f>
        <v>544.85175000000004</v>
      </c>
      <c r="K72" s="69">
        <f>J72/J29</f>
        <v>0.42996508049242427</v>
      </c>
      <c r="L72" s="2"/>
    </row>
    <row r="73" spans="1:12" s="52" customFormat="1" ht="15">
      <c r="A73" s="5"/>
      <c r="B73" s="130" t="s">
        <v>28</v>
      </c>
      <c r="C73" s="5"/>
      <c r="D73" s="68">
        <f>D69</f>
        <v>75</v>
      </c>
      <c r="E73" s="69">
        <f>D73/D29</f>
        <v>0.1</v>
      </c>
      <c r="F73" s="5"/>
      <c r="G73" s="68">
        <f>G69</f>
        <v>81.199999999999989</v>
      </c>
      <c r="H73" s="69">
        <f>G73/G29</f>
        <v>8.1199999999999994E-2</v>
      </c>
      <c r="I73" s="5"/>
      <c r="J73" s="68">
        <f>J69</f>
        <v>88.748250000000013</v>
      </c>
      <c r="K73" s="69">
        <f>J73/J29</f>
        <v>7.003491950757576E-2</v>
      </c>
      <c r="L73" s="2"/>
    </row>
    <row r="74" spans="1:12" s="52" customFormat="1" ht="15">
      <c r="A74" s="5"/>
      <c r="B74" s="5"/>
      <c r="C74" s="5"/>
      <c r="D74" s="5"/>
      <c r="E74" s="5"/>
      <c r="F74" s="5"/>
      <c r="G74" s="5"/>
      <c r="H74" s="5"/>
      <c r="I74" s="5"/>
      <c r="J74" s="5"/>
      <c r="K74" s="5"/>
      <c r="L74" s="2"/>
    </row>
    <row r="75" spans="1:12" s="52" customFormat="1" ht="15">
      <c r="A75" s="5"/>
      <c r="B75" s="54" t="str">
        <f>CONCATENATE("4. ",B28," - Pre-Cut Off Date Pension liabilities")</f>
        <v>4. Licensee 3 - Pre-Cut Off Date Pension liabilities</v>
      </c>
      <c r="C75" s="5"/>
      <c r="D75" s="5"/>
      <c r="E75" s="5"/>
      <c r="F75" s="5"/>
      <c r="G75" s="5"/>
      <c r="H75" s="5"/>
      <c r="I75" s="5"/>
      <c r="J75" s="5"/>
      <c r="K75" s="5"/>
      <c r="L75" s="2"/>
    </row>
    <row r="76" spans="1:12" s="52" customFormat="1" ht="15">
      <c r="A76" s="5"/>
      <c r="B76" s="5"/>
      <c r="C76" s="500" t="s">
        <v>78</v>
      </c>
      <c r="D76" s="501"/>
      <c r="E76" s="502"/>
      <c r="F76" s="121" t="str">
        <f>D8</f>
        <v>31 March 2010</v>
      </c>
      <c r="G76" s="122"/>
      <c r="H76" s="123"/>
      <c r="I76" s="121" t="str">
        <f>D9</f>
        <v>31 March 2013</v>
      </c>
      <c r="J76" s="122"/>
      <c r="K76" s="123"/>
      <c r="L76" s="2"/>
    </row>
    <row r="77" spans="1:12" s="52" customFormat="1" ht="15">
      <c r="A77" s="5"/>
      <c r="B77" s="5"/>
      <c r="C77" s="58"/>
      <c r="D77" s="59">
        <v>2004</v>
      </c>
      <c r="E77" s="59">
        <f>+D77</f>
        <v>2004</v>
      </c>
      <c r="F77" s="60"/>
      <c r="G77" s="59">
        <v>2010</v>
      </c>
      <c r="H77" s="59">
        <f>+G77</f>
        <v>2010</v>
      </c>
      <c r="I77" s="60"/>
      <c r="J77" s="59">
        <f>+J33</f>
        <v>2013</v>
      </c>
      <c r="K77" s="59">
        <f>+J77</f>
        <v>2013</v>
      </c>
      <c r="L77" s="2"/>
    </row>
    <row r="78" spans="1:12" s="52" customFormat="1" ht="15">
      <c r="A78" s="5"/>
      <c r="B78" s="5"/>
      <c r="C78" s="5"/>
      <c r="D78" s="59" t="s">
        <v>0</v>
      </c>
      <c r="E78" s="59" t="s">
        <v>2</v>
      </c>
      <c r="F78" s="5"/>
      <c r="G78" s="59" t="s">
        <v>0</v>
      </c>
      <c r="H78" s="59" t="s">
        <v>2</v>
      </c>
      <c r="I78" s="5"/>
      <c r="J78" s="59" t="s">
        <v>0</v>
      </c>
      <c r="K78" s="59" t="s">
        <v>2</v>
      </c>
      <c r="L78" s="2"/>
    </row>
    <row r="79" spans="1:12" s="52" customFormat="1" ht="15">
      <c r="A79" s="5"/>
      <c r="B79" s="113" t="s">
        <v>67</v>
      </c>
      <c r="C79" s="5"/>
      <c r="D79" s="127">
        <v>0</v>
      </c>
      <c r="E79" s="63" t="e">
        <f>+D79/D81</f>
        <v>#DIV/0!</v>
      </c>
      <c r="F79" s="5"/>
      <c r="G79" s="127">
        <v>0</v>
      </c>
      <c r="H79" s="64" t="e">
        <f>+G79/G81</f>
        <v>#DIV/0!</v>
      </c>
      <c r="I79" s="5"/>
      <c r="J79" s="127">
        <v>0</v>
      </c>
      <c r="K79" s="64" t="e">
        <f>+J79/J81</f>
        <v>#DIV/0!</v>
      </c>
      <c r="L79" s="2"/>
    </row>
    <row r="80" spans="1:12" s="52" customFormat="1" ht="15">
      <c r="A80" s="5"/>
      <c r="B80" s="113" t="s">
        <v>68</v>
      </c>
      <c r="C80" s="5"/>
      <c r="D80" s="279">
        <f>D28-D79</f>
        <v>0</v>
      </c>
      <c r="E80" s="280" t="e">
        <f>+D80/D81</f>
        <v>#DIV/0!</v>
      </c>
      <c r="F80" s="281"/>
      <c r="G80" s="279">
        <f>G28-G79</f>
        <v>0</v>
      </c>
      <c r="H80" s="280" t="e">
        <f>1-H79</f>
        <v>#DIV/0!</v>
      </c>
      <c r="I80" s="281"/>
      <c r="J80" s="279">
        <f>J28-J79</f>
        <v>0</v>
      </c>
      <c r="K80" s="65" t="e">
        <f>1-K79</f>
        <v>#DIV/0!</v>
      </c>
      <c r="L80" s="2"/>
    </row>
    <row r="81" spans="1:12" s="52" customFormat="1" ht="15">
      <c r="A81" s="5"/>
      <c r="B81" s="114" t="s">
        <v>69</v>
      </c>
      <c r="C81" s="5"/>
      <c r="D81" s="282">
        <f>D79+D80</f>
        <v>0</v>
      </c>
      <c r="E81" s="283"/>
      <c r="F81" s="281"/>
      <c r="G81" s="282">
        <f>G79+G80</f>
        <v>0</v>
      </c>
      <c r="H81" s="284"/>
      <c r="I81" s="285"/>
      <c r="J81" s="282">
        <f>J79+J80</f>
        <v>0</v>
      </c>
      <c r="K81" s="61"/>
      <c r="L81" s="2"/>
    </row>
    <row r="82" spans="1:12" s="52" customFormat="1" ht="15">
      <c r="A82" s="5"/>
      <c r="B82" s="5"/>
      <c r="C82" s="5"/>
      <c r="D82" s="5"/>
      <c r="E82" s="5"/>
      <c r="F82" s="5"/>
      <c r="G82" s="5"/>
      <c r="H82" s="5"/>
      <c r="I82" s="5"/>
      <c r="J82" s="5"/>
      <c r="K82" s="5"/>
      <c r="L82" s="2"/>
    </row>
    <row r="83" spans="1:12" s="52" customFormat="1" ht="15">
      <c r="A83" s="5"/>
      <c r="B83" s="54" t="s">
        <v>70</v>
      </c>
      <c r="C83" s="5"/>
      <c r="D83" s="5"/>
      <c r="E83" s="5"/>
      <c r="F83" s="5"/>
      <c r="G83" s="5"/>
      <c r="H83" s="5"/>
      <c r="I83" s="5"/>
      <c r="J83" s="5"/>
      <c r="K83" s="5"/>
      <c r="L83" s="2"/>
    </row>
    <row r="84" spans="1:12" s="52" customFormat="1" ht="15">
      <c r="A84" s="5"/>
      <c r="B84" s="130" t="s">
        <v>79</v>
      </c>
      <c r="C84" s="66">
        <v>0.83</v>
      </c>
      <c r="D84" s="68">
        <f>+D79*C84</f>
        <v>0</v>
      </c>
      <c r="E84" s="128">
        <f>ROUND(D84/$D$44,3)</f>
        <v>0</v>
      </c>
      <c r="F84" s="66">
        <v>0.9</v>
      </c>
      <c r="G84" s="68">
        <f>+G79*F84</f>
        <v>0</v>
      </c>
      <c r="H84" s="128">
        <f>ROUND(+G84/$G$44,3)</f>
        <v>0</v>
      </c>
      <c r="I84" s="66">
        <v>0.93500000000000005</v>
      </c>
      <c r="J84" s="68">
        <f>+J79*I84</f>
        <v>0</v>
      </c>
      <c r="K84" s="128">
        <f>ROUND(+J84/$J$44,3)</f>
        <v>0</v>
      </c>
      <c r="L84" s="2"/>
    </row>
    <row r="85" spans="1:12" s="52" customFormat="1" ht="15">
      <c r="A85" s="5"/>
      <c r="B85" s="130" t="s">
        <v>80</v>
      </c>
      <c r="C85" s="129">
        <f>+(1-C84)</f>
        <v>0.17000000000000004</v>
      </c>
      <c r="D85" s="68">
        <f>+D79-D84</f>
        <v>0</v>
      </c>
      <c r="E85" s="128">
        <f>ROUND(+D85/$D$44,3)</f>
        <v>0</v>
      </c>
      <c r="F85" s="67">
        <f>+(1-F84)</f>
        <v>9.9999999999999978E-2</v>
      </c>
      <c r="G85" s="68">
        <f>+G79*F85</f>
        <v>0</v>
      </c>
      <c r="H85" s="128">
        <f>ROUND(+G85/$G$44,3)</f>
        <v>0</v>
      </c>
      <c r="I85" s="129">
        <f>+(1-I84)</f>
        <v>6.4999999999999947E-2</v>
      </c>
      <c r="J85" s="68">
        <f>+J79*I85</f>
        <v>0</v>
      </c>
      <c r="K85" s="128">
        <f>ROUND(+J85/$J$44,3)</f>
        <v>0</v>
      </c>
      <c r="L85" s="2"/>
    </row>
    <row r="86" spans="1:12" s="52" customFormat="1" ht="15">
      <c r="A86" s="5"/>
      <c r="B86" s="130" t="s">
        <v>81</v>
      </c>
      <c r="C86" s="129" t="e">
        <f>D86/D80</f>
        <v>#DIV/0!</v>
      </c>
      <c r="D86" s="68">
        <f>D90-D84</f>
        <v>0</v>
      </c>
      <c r="E86" s="128">
        <f>80%-E84</f>
        <v>0.8</v>
      </c>
      <c r="F86" s="5"/>
      <c r="G86" s="68" t="e">
        <f>G80*C86</f>
        <v>#DIV/0!</v>
      </c>
      <c r="H86" s="128" t="e">
        <f>+G86/$G$44</f>
        <v>#DIV/0!</v>
      </c>
      <c r="I86" s="5"/>
      <c r="J86" s="68" t="e">
        <f>J80*C86</f>
        <v>#DIV/0!</v>
      </c>
      <c r="K86" s="128" t="e">
        <f>+J86/$J$44</f>
        <v>#DIV/0!</v>
      </c>
      <c r="L86" s="2"/>
    </row>
    <row r="87" spans="1:12" s="52" customFormat="1" ht="15">
      <c r="A87" s="5"/>
      <c r="B87" s="130" t="s">
        <v>82</v>
      </c>
      <c r="C87" s="129" t="e">
        <f>D87/D80</f>
        <v>#DIV/0!</v>
      </c>
      <c r="D87" s="68">
        <f>D91-D85</f>
        <v>0</v>
      </c>
      <c r="E87" s="128">
        <f>20%-E85</f>
        <v>0.2</v>
      </c>
      <c r="F87" s="5"/>
      <c r="G87" s="68" t="e">
        <f>G80*C87</f>
        <v>#DIV/0!</v>
      </c>
      <c r="H87" s="128" t="e">
        <f>+G87/$G$44</f>
        <v>#DIV/0!</v>
      </c>
      <c r="I87" s="5"/>
      <c r="J87" s="68" t="e">
        <f>J80*C87</f>
        <v>#DIV/0!</v>
      </c>
      <c r="K87" s="128" t="e">
        <f>+J87/$J$44</f>
        <v>#DIV/0!</v>
      </c>
      <c r="L87" s="2"/>
    </row>
    <row r="88" spans="1:12" s="52" customFormat="1" ht="15">
      <c r="A88" s="5"/>
      <c r="B88" s="5"/>
      <c r="C88" s="5"/>
      <c r="D88" s="68">
        <f>SUM(D84:D87)</f>
        <v>0</v>
      </c>
      <c r="E88" s="69">
        <f>SUM(E84:E87)</f>
        <v>1</v>
      </c>
      <c r="F88" s="5"/>
      <c r="G88" s="68" t="e">
        <f>SUM(G84:G87)</f>
        <v>#DIV/0!</v>
      </c>
      <c r="H88" s="69" t="e">
        <f>SUM(H84:H87)</f>
        <v>#DIV/0!</v>
      </c>
      <c r="I88" s="5"/>
      <c r="J88" s="68" t="e">
        <f>SUM(J84:J87)</f>
        <v>#DIV/0!</v>
      </c>
      <c r="K88" s="69" t="e">
        <f>SUM(K84:K87)</f>
        <v>#DIV/0!</v>
      </c>
      <c r="L88" s="2"/>
    </row>
    <row r="89" spans="1:12" s="52" customFormat="1" ht="15">
      <c r="A89" s="5"/>
      <c r="B89" s="53" t="s">
        <v>71</v>
      </c>
      <c r="C89" s="5"/>
      <c r="G89" s="5"/>
      <c r="H89" s="5"/>
      <c r="I89" s="5"/>
      <c r="J89" s="5"/>
      <c r="K89" s="5"/>
      <c r="L89" s="2"/>
    </row>
    <row r="90" spans="1:12" s="52" customFormat="1" ht="15">
      <c r="A90" s="5"/>
      <c r="B90" s="130" t="s">
        <v>83</v>
      </c>
      <c r="C90" s="5"/>
      <c r="D90" s="68">
        <f>E90*D81</f>
        <v>0</v>
      </c>
      <c r="E90" s="66">
        <v>0.8</v>
      </c>
      <c r="F90" s="5"/>
      <c r="G90" s="68" t="e">
        <f>+G84+G86</f>
        <v>#DIV/0!</v>
      </c>
      <c r="H90" s="69" t="e">
        <f>+H84+H86</f>
        <v>#DIV/0!</v>
      </c>
      <c r="I90" s="5"/>
      <c r="J90" s="68" t="e">
        <f>+J84+J86</f>
        <v>#DIV/0!</v>
      </c>
      <c r="K90" s="69" t="e">
        <f>+K84+K86</f>
        <v>#DIV/0!</v>
      </c>
      <c r="L90" s="2"/>
    </row>
    <row r="91" spans="1:12" s="52" customFormat="1" ht="15">
      <c r="A91" s="5"/>
      <c r="B91" s="130" t="s">
        <v>28</v>
      </c>
      <c r="C91" s="5"/>
      <c r="D91" s="68">
        <f>E91*D81</f>
        <v>0</v>
      </c>
      <c r="E91" s="66">
        <v>0.2</v>
      </c>
      <c r="F91" s="5"/>
      <c r="G91" s="68" t="e">
        <f>+G85+G87</f>
        <v>#DIV/0!</v>
      </c>
      <c r="H91" s="69" t="e">
        <f>1-H90</f>
        <v>#DIV/0!</v>
      </c>
      <c r="I91" s="5"/>
      <c r="J91" s="68" t="e">
        <f>+J85+J87</f>
        <v>#DIV/0!</v>
      </c>
      <c r="K91" s="69" t="e">
        <f>1-K90</f>
        <v>#DIV/0!</v>
      </c>
      <c r="L91" s="2"/>
    </row>
    <row r="92" spans="1:12" s="52" customFormat="1" ht="15">
      <c r="A92" s="5"/>
      <c r="B92" s="5"/>
      <c r="C92" s="5"/>
      <c r="E92" s="5"/>
      <c r="F92" s="5"/>
      <c r="G92" s="5"/>
      <c r="H92" s="5"/>
      <c r="I92" s="5"/>
      <c r="J92" s="5"/>
      <c r="K92" s="5"/>
      <c r="L92" s="2"/>
    </row>
    <row r="93" spans="1:12" s="52" customFormat="1" ht="15">
      <c r="A93" s="5"/>
      <c r="B93" s="53" t="s">
        <v>107</v>
      </c>
      <c r="C93" s="5"/>
      <c r="D93" s="5"/>
      <c r="E93" s="5"/>
      <c r="F93" s="5"/>
      <c r="G93" s="5"/>
      <c r="H93" s="5"/>
      <c r="I93" s="5"/>
      <c r="J93" s="5"/>
      <c r="K93" s="5"/>
      <c r="L93" s="2"/>
    </row>
    <row r="94" spans="1:12" s="52" customFormat="1" ht="15">
      <c r="A94" s="5"/>
      <c r="B94" s="130" t="s">
        <v>83</v>
      </c>
      <c r="C94" s="5"/>
      <c r="D94" s="68">
        <f>D90</f>
        <v>0</v>
      </c>
      <c r="E94" s="69">
        <f>D94/D29</f>
        <v>0</v>
      </c>
      <c r="F94" s="5"/>
      <c r="G94" s="68" t="e">
        <f>G90</f>
        <v>#DIV/0!</v>
      </c>
      <c r="H94" s="69" t="e">
        <f>G94/G29</f>
        <v>#DIV/0!</v>
      </c>
      <c r="I94" s="5"/>
      <c r="J94" s="68" t="e">
        <f>J90</f>
        <v>#DIV/0!</v>
      </c>
      <c r="K94" s="69" t="e">
        <f>J94/J29</f>
        <v>#DIV/0!</v>
      </c>
      <c r="L94" s="2"/>
    </row>
    <row r="95" spans="1:12" s="52" customFormat="1" ht="15">
      <c r="A95" s="5"/>
      <c r="B95" s="130" t="s">
        <v>28</v>
      </c>
      <c r="C95" s="5"/>
      <c r="D95" s="68">
        <f>D91</f>
        <v>0</v>
      </c>
      <c r="E95" s="69">
        <f>D95/D29</f>
        <v>0</v>
      </c>
      <c r="F95" s="5"/>
      <c r="G95" s="68" t="e">
        <f>G91</f>
        <v>#DIV/0!</v>
      </c>
      <c r="H95" s="69" t="e">
        <f>G95/G29</f>
        <v>#DIV/0!</v>
      </c>
      <c r="I95" s="5"/>
      <c r="J95" s="68" t="e">
        <f>J91</f>
        <v>#DIV/0!</v>
      </c>
      <c r="K95" s="69" t="e">
        <f>J95/J29</f>
        <v>#DIV/0!</v>
      </c>
      <c r="L95" s="2"/>
    </row>
    <row r="96" spans="1:12" s="52" customFormat="1" ht="15">
      <c r="A96" s="5"/>
      <c r="B96" s="5"/>
      <c r="C96" s="5"/>
      <c r="D96" s="5"/>
      <c r="E96" s="5"/>
      <c r="F96" s="5"/>
      <c r="G96" s="5"/>
      <c r="H96" s="5"/>
      <c r="I96" s="5"/>
      <c r="J96" s="5"/>
      <c r="K96" s="5"/>
      <c r="L96" s="2"/>
    </row>
    <row r="97" spans="1:12" s="52" customFormat="1" ht="15">
      <c r="A97" s="5"/>
      <c r="B97" s="5"/>
      <c r="C97" s="5"/>
      <c r="D97" s="5"/>
      <c r="E97" s="5"/>
      <c r="F97" s="5"/>
      <c r="G97" s="5"/>
      <c r="H97" s="5"/>
      <c r="I97" s="5"/>
      <c r="J97" s="5"/>
      <c r="K97" s="5"/>
      <c r="L97" s="2"/>
    </row>
    <row r="98" spans="1:12" s="52" customFormat="1" ht="15">
      <c r="A98" s="5"/>
      <c r="B98" s="493" t="s">
        <v>85</v>
      </c>
      <c r="C98" s="493"/>
      <c r="D98" s="494"/>
      <c r="E98" s="494"/>
      <c r="F98" s="2"/>
      <c r="G98" s="2"/>
      <c r="H98" s="2"/>
      <c r="I98" s="2"/>
      <c r="J98" s="2"/>
      <c r="K98" s="2"/>
      <c r="L98" s="2"/>
    </row>
    <row r="99" spans="1:12" s="52" customFormat="1" ht="15">
      <c r="A99" s="5"/>
      <c r="B99" s="18"/>
      <c r="C99" s="2"/>
      <c r="D99" s="2"/>
      <c r="E99" s="2"/>
      <c r="F99" s="2"/>
      <c r="G99" s="2"/>
      <c r="H99" s="2"/>
      <c r="I99" s="2"/>
      <c r="J99" s="2"/>
      <c r="K99" s="2"/>
      <c r="L99" s="2"/>
    </row>
    <row r="100" spans="1:12" s="52" customFormat="1" ht="15">
      <c r="A100" s="5"/>
      <c r="B100" s="18"/>
      <c r="C100" s="109" t="str">
        <f>+C13</f>
        <v>Licensee 1</v>
      </c>
      <c r="D100" s="110"/>
      <c r="E100" s="111"/>
      <c r="F100" s="109" t="str">
        <f>+D13</f>
        <v>Licensee 2</v>
      </c>
      <c r="G100" s="110"/>
      <c r="H100" s="111"/>
      <c r="I100" s="109" t="str">
        <f>+E13</f>
        <v>Licensee 3</v>
      </c>
      <c r="J100" s="110"/>
      <c r="K100" s="111"/>
      <c r="L100" s="2"/>
    </row>
    <row r="101" spans="1:12" s="52" customFormat="1" ht="15">
      <c r="A101" s="5"/>
      <c r="B101" s="57" t="s">
        <v>72</v>
      </c>
      <c r="C101" s="55">
        <v>2011</v>
      </c>
      <c r="D101" s="56">
        <f>+C101+1</f>
        <v>2012</v>
      </c>
      <c r="E101" s="56">
        <f>+D101+1</f>
        <v>2013</v>
      </c>
      <c r="F101" s="56">
        <f>+C101</f>
        <v>2011</v>
      </c>
      <c r="G101" s="56">
        <f>+F101+1</f>
        <v>2012</v>
      </c>
      <c r="H101" s="56">
        <f>+G101+1</f>
        <v>2013</v>
      </c>
      <c r="I101" s="56">
        <f>+C101</f>
        <v>2011</v>
      </c>
      <c r="J101" s="56">
        <f>+I101+1</f>
        <v>2012</v>
      </c>
      <c r="K101" s="56">
        <f>+J101+1</f>
        <v>2013</v>
      </c>
      <c r="L101" s="2"/>
    </row>
    <row r="102" spans="1:12" s="52" customFormat="1" ht="15">
      <c r="A102" s="5"/>
      <c r="B102" s="28" t="s">
        <v>48</v>
      </c>
      <c r="C102" s="24">
        <v>4.4540000000000003E-2</v>
      </c>
      <c r="D102" s="24">
        <v>4.4540000000000003E-2</v>
      </c>
      <c r="E102" s="24">
        <v>4.4540000000000003E-2</v>
      </c>
      <c r="F102" s="112">
        <f>+C102</f>
        <v>4.4540000000000003E-2</v>
      </c>
      <c r="G102" s="112">
        <f>+D102</f>
        <v>4.4540000000000003E-2</v>
      </c>
      <c r="H102" s="112">
        <f>+E102</f>
        <v>4.4540000000000003E-2</v>
      </c>
      <c r="I102" s="112">
        <f>+F102</f>
        <v>4.4540000000000003E-2</v>
      </c>
      <c r="J102" s="112">
        <f>+G102</f>
        <v>4.4540000000000003E-2</v>
      </c>
      <c r="K102" s="112">
        <f>+H102</f>
        <v>4.4540000000000003E-2</v>
      </c>
      <c r="L102" s="2"/>
    </row>
    <row r="103" spans="1:12" s="52" customFormat="1" ht="15">
      <c r="A103" s="5"/>
      <c r="B103" s="34"/>
      <c r="C103" s="35" t="s">
        <v>0</v>
      </c>
      <c r="D103" s="35" t="s">
        <v>0</v>
      </c>
      <c r="E103" s="35" t="s">
        <v>0</v>
      </c>
      <c r="F103" s="35" t="s">
        <v>0</v>
      </c>
      <c r="G103" s="35" t="s">
        <v>0</v>
      </c>
      <c r="H103" s="35" t="s">
        <v>0</v>
      </c>
      <c r="I103" s="35" t="s">
        <v>0</v>
      </c>
      <c r="J103" s="35" t="s">
        <v>0</v>
      </c>
      <c r="K103" s="35" t="s">
        <v>0</v>
      </c>
      <c r="L103" s="2"/>
    </row>
    <row r="104" spans="1:12" s="52" customFormat="1" ht="15">
      <c r="A104" s="5"/>
      <c r="B104" s="28" t="str">
        <f>CONCATENATE("Opening balance from previous valuation at ",+D8)</f>
        <v>Opening balance from previous valuation at 31 March 2010</v>
      </c>
      <c r="C104" s="17">
        <v>20</v>
      </c>
      <c r="D104" s="36">
        <f>+C107</f>
        <v>15.990799999999998</v>
      </c>
      <c r="E104" s="36">
        <f>+D107</f>
        <v>11.803030231999999</v>
      </c>
      <c r="F104" s="17">
        <v>0</v>
      </c>
      <c r="G104" s="36">
        <f>+F107</f>
        <v>0</v>
      </c>
      <c r="H104" s="36">
        <f>+G107</f>
        <v>0</v>
      </c>
      <c r="I104" s="17">
        <v>0</v>
      </c>
      <c r="J104" s="36">
        <f>+I107</f>
        <v>0</v>
      </c>
      <c r="K104" s="36">
        <f>+J107</f>
        <v>0</v>
      </c>
      <c r="L104" s="2"/>
    </row>
    <row r="105" spans="1:12" s="52" customFormat="1" ht="15">
      <c r="A105" s="5"/>
      <c r="B105" s="28" t="s">
        <v>47</v>
      </c>
      <c r="C105" s="36">
        <f>+C104*C102</f>
        <v>0.89080000000000004</v>
      </c>
      <c r="D105" s="36">
        <f t="shared" ref="D105:K105" si="1">+D104*D102</f>
        <v>0.71223023200000002</v>
      </c>
      <c r="E105" s="36">
        <f t="shared" si="1"/>
        <v>0.52570696653327997</v>
      </c>
      <c r="F105" s="36">
        <f t="shared" si="1"/>
        <v>0</v>
      </c>
      <c r="G105" s="36">
        <f t="shared" si="1"/>
        <v>0</v>
      </c>
      <c r="H105" s="36">
        <f t="shared" si="1"/>
        <v>0</v>
      </c>
      <c r="I105" s="36">
        <f t="shared" si="1"/>
        <v>0</v>
      </c>
      <c r="J105" s="36">
        <f t="shared" si="1"/>
        <v>0</v>
      </c>
      <c r="K105" s="36">
        <f t="shared" si="1"/>
        <v>0</v>
      </c>
      <c r="L105" s="2"/>
    </row>
    <row r="106" spans="1:12" s="52" customFormat="1" ht="63.75">
      <c r="A106" s="5"/>
      <c r="B106" s="410" t="s">
        <v>486</v>
      </c>
      <c r="C106" s="17">
        <v>4.9000000000000004</v>
      </c>
      <c r="D106" s="17">
        <v>4.9000000000000004</v>
      </c>
      <c r="E106" s="17">
        <v>4.9000000000000004</v>
      </c>
      <c r="F106" s="17">
        <v>0</v>
      </c>
      <c r="G106" s="17">
        <v>0</v>
      </c>
      <c r="H106" s="17">
        <v>0</v>
      </c>
      <c r="I106" s="17">
        <v>0</v>
      </c>
      <c r="J106" s="17">
        <v>0</v>
      </c>
      <c r="K106" s="17">
        <v>0</v>
      </c>
      <c r="L106" s="2"/>
    </row>
    <row r="107" spans="1:12" s="52" customFormat="1" ht="15">
      <c r="A107" s="5"/>
      <c r="B107" s="28" t="str">
        <f>CONCATENATE("Closing balance at this valuation at ",D9)</f>
        <v>Closing balance at this valuation at 31 March 2013</v>
      </c>
      <c r="C107" s="37">
        <f>C104+C105-C106</f>
        <v>15.990799999999998</v>
      </c>
      <c r="D107" s="37">
        <f t="shared" ref="D107:K107" si="2">D104+D105-D106</f>
        <v>11.803030231999999</v>
      </c>
      <c r="E107" s="37">
        <f t="shared" si="2"/>
        <v>7.4287371985332786</v>
      </c>
      <c r="F107" s="37">
        <f t="shared" si="2"/>
        <v>0</v>
      </c>
      <c r="G107" s="37">
        <f t="shared" si="2"/>
        <v>0</v>
      </c>
      <c r="H107" s="37">
        <f t="shared" si="2"/>
        <v>0</v>
      </c>
      <c r="I107" s="37">
        <f t="shared" si="2"/>
        <v>0</v>
      </c>
      <c r="J107" s="37">
        <f t="shared" si="2"/>
        <v>0</v>
      </c>
      <c r="K107" s="37">
        <f t="shared" si="2"/>
        <v>0</v>
      </c>
      <c r="L107" s="2"/>
    </row>
    <row r="108" spans="1:12" s="52" customFormat="1" ht="15">
      <c r="A108" s="5"/>
      <c r="B108" s="2"/>
      <c r="C108" s="2"/>
      <c r="D108" s="2"/>
      <c r="E108" s="2"/>
      <c r="F108" s="2"/>
      <c r="G108" s="2"/>
      <c r="H108" s="2"/>
      <c r="I108" s="2"/>
      <c r="J108" s="2"/>
      <c r="K108" s="2"/>
      <c r="L108" s="2"/>
    </row>
    <row r="109" spans="1:12" s="52" customFormat="1" ht="15">
      <c r="A109" s="5"/>
      <c r="B109" s="124" t="str">
        <f>CONCATENATE("Reduction in regulatory fraction at ",+D9)</f>
        <v>Reduction in regulatory fraction at 31 March 2013</v>
      </c>
      <c r="C109" s="2"/>
      <c r="D109" s="2"/>
      <c r="E109" s="14">
        <f>E107/-'Example P1.2 PDAM Actuary'!D103</f>
        <v>2.3883542947959351E-2</v>
      </c>
      <c r="F109" s="18"/>
      <c r="G109" s="18"/>
      <c r="H109" s="14">
        <f>H107/-'Example P1.2 PDAM Actuary'!D103</f>
        <v>0</v>
      </c>
      <c r="I109" s="18"/>
      <c r="J109" s="2"/>
      <c r="K109" s="14">
        <f>K107/-'Example P1.2 PDAM Actuary'!D103</f>
        <v>0</v>
      </c>
      <c r="L109" s="2"/>
    </row>
    <row r="110" spans="1:12" s="52" customFormat="1" ht="15">
      <c r="A110" s="5"/>
      <c r="B110" s="44"/>
      <c r="C110" s="2"/>
      <c r="D110" s="2"/>
      <c r="E110" s="18"/>
      <c r="F110" s="18"/>
      <c r="G110" s="18"/>
      <c r="H110" s="18"/>
      <c r="I110" s="18"/>
      <c r="J110" s="2"/>
      <c r="K110" s="2"/>
      <c r="L110" s="2"/>
    </row>
    <row r="111" spans="1:12" s="52" customFormat="1" ht="15">
      <c r="A111" s="5"/>
      <c r="B111" s="5"/>
      <c r="C111" s="5"/>
      <c r="D111" s="5"/>
      <c r="E111" s="5"/>
      <c r="F111" s="5"/>
      <c r="G111" s="5"/>
      <c r="H111" s="5"/>
      <c r="I111" s="5"/>
      <c r="J111" s="5"/>
      <c r="K111" s="5"/>
      <c r="L111" s="2"/>
    </row>
    <row r="112" spans="1:12" ht="15">
      <c r="A112" s="5"/>
      <c r="B112" s="41" t="s">
        <v>86</v>
      </c>
      <c r="C112" s="26"/>
      <c r="D112" s="2"/>
      <c r="E112" s="5"/>
      <c r="F112" s="5"/>
      <c r="G112" s="26"/>
      <c r="H112" s="2"/>
      <c r="I112" s="5"/>
      <c r="J112" s="5"/>
      <c r="K112" s="2"/>
      <c r="L112" s="2"/>
    </row>
    <row r="113" spans="1:22" ht="15.75">
      <c r="A113" s="5"/>
      <c r="B113"/>
      <c r="C113" s="26"/>
      <c r="D113" s="2"/>
      <c r="E113" s="5"/>
      <c r="F113" s="5"/>
      <c r="G113" s="26"/>
      <c r="H113" s="2"/>
      <c r="I113" s="5"/>
      <c r="J113" s="5"/>
      <c r="K113" s="2"/>
      <c r="L113" s="2"/>
    </row>
    <row r="114" spans="1:22" ht="29.25" customHeight="1">
      <c r="A114" s="5"/>
      <c r="B114" s="42"/>
      <c r="C114" s="32" t="str">
        <f t="shared" ref="C114:H114" si="3">+C13</f>
        <v>Licensee 1</v>
      </c>
      <c r="D114" s="32" t="str">
        <f t="shared" si="3"/>
        <v>Licensee 2</v>
      </c>
      <c r="E114" s="32" t="str">
        <f t="shared" si="3"/>
        <v>Licensee 3</v>
      </c>
      <c r="F114" s="32" t="str">
        <f t="shared" si="3"/>
        <v>Licensee 4</v>
      </c>
      <c r="G114" s="32" t="str">
        <f t="shared" si="3"/>
        <v>Licensee 5</v>
      </c>
      <c r="H114" s="32" t="str">
        <f t="shared" si="3"/>
        <v>Licensee 6</v>
      </c>
      <c r="I114" s="30" t="s">
        <v>28</v>
      </c>
      <c r="J114" s="30" t="s">
        <v>30</v>
      </c>
      <c r="K114" s="2"/>
      <c r="L114" s="2"/>
    </row>
    <row r="115" spans="1:22" ht="30">
      <c r="A115" s="5"/>
      <c r="B115" s="133" t="str">
        <f>CONCATENATE("Opening Pre Cut-Off Date Regulatory Fractions at ",+'Example P1.1 PDAM Licensee '!D8," - before adjustment for ERDCs")</f>
        <v>Opening Pre Cut-Off Date Regulatory Fractions at 31 March 2010 - before adjustment for ERDCs</v>
      </c>
      <c r="C115" s="14">
        <f t="shared" ref="C115:I115" si="4">C14</f>
        <v>0.40589999999999998</v>
      </c>
      <c r="D115" s="14">
        <f t="shared" si="4"/>
        <v>0.41899999999999998</v>
      </c>
      <c r="E115" s="14">
        <f t="shared" si="4"/>
        <v>0</v>
      </c>
      <c r="F115" s="14">
        <f t="shared" si="4"/>
        <v>0</v>
      </c>
      <c r="G115" s="14">
        <f t="shared" si="4"/>
        <v>0</v>
      </c>
      <c r="H115" s="14">
        <f t="shared" si="4"/>
        <v>0</v>
      </c>
      <c r="I115" s="14">
        <f t="shared" si="4"/>
        <v>0.17510000000000009</v>
      </c>
      <c r="J115" s="14">
        <f>SUM(C115:I115)</f>
        <v>1</v>
      </c>
      <c r="K115" s="2"/>
      <c r="L115" s="2"/>
    </row>
    <row r="116" spans="1:22" ht="30">
      <c r="A116" s="5"/>
      <c r="B116" s="133" t="str">
        <f>CONCATENATE("Pre Cut-Off Date Regulatory Fractions at ",+'Example P1.1 PDAM Licensee '!D8," - after adjustment for Section B; before adjustment for ERDCs, bulk transfers and other items ")</f>
        <v xml:space="preserve">Pre Cut-Off Date Regulatory Fractions at 31 March 2010 - after adjustment for Section B; before adjustment for ERDCs, bulk transfers and other items </v>
      </c>
      <c r="C116" s="14">
        <f>K50</f>
        <v>0.41003701073232318</v>
      </c>
      <c r="D116" s="14">
        <f>K72</f>
        <v>0.42996508049242427</v>
      </c>
      <c r="E116" s="14">
        <v>0</v>
      </c>
      <c r="F116" s="14">
        <v>0</v>
      </c>
      <c r="G116" s="14">
        <v>0</v>
      </c>
      <c r="H116" s="14">
        <v>0</v>
      </c>
      <c r="I116" s="14">
        <f>J116-C116-D116</f>
        <v>0.1599979087752525</v>
      </c>
      <c r="J116" s="14">
        <v>1</v>
      </c>
      <c r="K116" s="2"/>
      <c r="L116" s="2"/>
    </row>
    <row r="117" spans="1:22" ht="29.25" customHeight="1">
      <c r="A117" s="5"/>
      <c r="B117" s="50" t="s">
        <v>88</v>
      </c>
      <c r="C117" s="13">
        <v>0</v>
      </c>
      <c r="D117" s="13">
        <v>0</v>
      </c>
      <c r="E117" s="13">
        <v>0</v>
      </c>
      <c r="F117" s="13">
        <v>0</v>
      </c>
      <c r="G117" s="13">
        <v>0</v>
      </c>
      <c r="H117" s="13">
        <v>0</v>
      </c>
      <c r="I117" s="13">
        <v>0</v>
      </c>
      <c r="J117" s="14">
        <f t="shared" ref="J117:J123" si="5">SUM(C117:I117)</f>
        <v>0</v>
      </c>
      <c r="K117" s="2"/>
      <c r="L117" s="2"/>
    </row>
    <row r="118" spans="1:22" ht="33.75" customHeight="1">
      <c r="A118" s="5"/>
      <c r="B118" s="50" t="s">
        <v>91</v>
      </c>
      <c r="C118" s="13">
        <v>0</v>
      </c>
      <c r="D118" s="13">
        <v>0</v>
      </c>
      <c r="E118" s="13">
        <v>0</v>
      </c>
      <c r="F118" s="13">
        <v>0</v>
      </c>
      <c r="G118" s="13">
        <v>0</v>
      </c>
      <c r="H118" s="13">
        <v>0</v>
      </c>
      <c r="I118" s="13">
        <v>0</v>
      </c>
      <c r="J118" s="14">
        <f t="shared" si="5"/>
        <v>0</v>
      </c>
      <c r="K118" s="2"/>
      <c r="L118" s="2"/>
    </row>
    <row r="119" spans="1:22" ht="33.75" customHeight="1">
      <c r="A119" s="5"/>
      <c r="B119" s="50" t="s">
        <v>89</v>
      </c>
      <c r="C119" s="13">
        <v>0</v>
      </c>
      <c r="D119" s="13">
        <v>0</v>
      </c>
      <c r="E119" s="13">
        <v>0</v>
      </c>
      <c r="F119" s="13">
        <v>0</v>
      </c>
      <c r="G119" s="13">
        <v>0</v>
      </c>
      <c r="H119" s="13">
        <v>0</v>
      </c>
      <c r="I119" s="13">
        <v>0</v>
      </c>
      <c r="J119" s="14">
        <f t="shared" si="5"/>
        <v>0</v>
      </c>
      <c r="K119" s="2"/>
      <c r="L119" s="2"/>
    </row>
    <row r="120" spans="1:22" ht="33.75" customHeight="1">
      <c r="A120" s="5"/>
      <c r="B120" s="50" t="s">
        <v>90</v>
      </c>
      <c r="C120" s="13">
        <v>0</v>
      </c>
      <c r="D120" s="13">
        <v>0</v>
      </c>
      <c r="E120" s="13">
        <v>0</v>
      </c>
      <c r="F120" s="13">
        <v>0</v>
      </c>
      <c r="G120" s="13">
        <v>0</v>
      </c>
      <c r="H120" s="13">
        <v>0</v>
      </c>
      <c r="I120" s="13">
        <v>0</v>
      </c>
      <c r="J120" s="14">
        <f t="shared" si="5"/>
        <v>0</v>
      </c>
      <c r="K120" s="2"/>
      <c r="L120" s="2"/>
    </row>
    <row r="121" spans="1:22" ht="25.5">
      <c r="A121" s="5"/>
      <c r="B121" s="50" t="s">
        <v>92</v>
      </c>
      <c r="C121" s="13">
        <v>0</v>
      </c>
      <c r="D121" s="13">
        <v>0</v>
      </c>
      <c r="E121" s="13">
        <v>0</v>
      </c>
      <c r="F121" s="13">
        <v>0</v>
      </c>
      <c r="G121" s="13">
        <v>0</v>
      </c>
      <c r="H121" s="13">
        <v>0</v>
      </c>
      <c r="I121" s="13">
        <v>0</v>
      </c>
      <c r="J121" s="14">
        <f t="shared" si="5"/>
        <v>0</v>
      </c>
      <c r="K121" s="2"/>
      <c r="L121" s="2"/>
    </row>
    <row r="122" spans="1:22" ht="25.5" customHeight="1">
      <c r="A122" s="5"/>
      <c r="B122" s="38" t="str">
        <f>CONCATENATE("ERDC adjustment as at ",+D9)</f>
        <v>ERDC adjustment as at 31 March 2013</v>
      </c>
      <c r="C122" s="13">
        <f>E109</f>
        <v>2.3883542947959351E-2</v>
      </c>
      <c r="D122" s="13">
        <f>H109</f>
        <v>0</v>
      </c>
      <c r="E122" s="13">
        <f>K109</f>
        <v>0</v>
      </c>
      <c r="F122" s="13">
        <v>0</v>
      </c>
      <c r="G122" s="13">
        <v>0</v>
      </c>
      <c r="H122" s="13">
        <v>0</v>
      </c>
      <c r="I122" s="13">
        <v>0</v>
      </c>
      <c r="J122" s="14">
        <f t="shared" si="5"/>
        <v>2.3883542947959351E-2</v>
      </c>
      <c r="K122" s="2"/>
      <c r="L122" s="2"/>
    </row>
    <row r="123" spans="1:22" ht="30">
      <c r="A123" s="5"/>
      <c r="B123" s="133" t="str">
        <f>CONCATENATE("Pre Cut-Off Date Regulatory Fractions at ",+'Example P1.1 PDAM Licensee '!D13," - after adjustment for Section B, bulk transfers, ERDCs and other items")</f>
        <v>Pre Cut-Off Date Regulatory Fractions at Licensee 2 - after adjustment for Section B, bulk transfers, ERDCs and other items</v>
      </c>
      <c r="C123" s="134">
        <f>SUM(C116:C122)</f>
        <v>0.43392055368028254</v>
      </c>
      <c r="D123" s="134">
        <f t="shared" ref="D123:I123" si="6">SUM(D116:D122)</f>
        <v>0.42996508049242427</v>
      </c>
      <c r="E123" s="134">
        <f t="shared" si="6"/>
        <v>0</v>
      </c>
      <c r="F123" s="134">
        <f t="shared" si="6"/>
        <v>0</v>
      </c>
      <c r="G123" s="134">
        <f t="shared" si="6"/>
        <v>0</v>
      </c>
      <c r="H123" s="134">
        <f t="shared" si="6"/>
        <v>0</v>
      </c>
      <c r="I123" s="134">
        <f t="shared" si="6"/>
        <v>0.1599979087752525</v>
      </c>
      <c r="J123" s="134">
        <f t="shared" si="5"/>
        <v>1.0238835429479594</v>
      </c>
      <c r="K123" s="2"/>
      <c r="L123" s="2"/>
    </row>
    <row r="124" spans="1:22" ht="15">
      <c r="A124" s="5"/>
      <c r="B124" s="5"/>
      <c r="C124" s="5"/>
      <c r="D124" s="5"/>
      <c r="E124" s="5"/>
      <c r="F124" s="5"/>
      <c r="G124" s="5"/>
      <c r="H124" s="5"/>
      <c r="I124" s="5"/>
      <c r="J124" s="5"/>
      <c r="K124" s="2"/>
      <c r="L124" s="2"/>
    </row>
    <row r="125" spans="1:22" ht="15">
      <c r="A125" s="5"/>
      <c r="B125" s="45"/>
      <c r="C125" s="2"/>
      <c r="D125" s="2"/>
      <c r="E125" s="2"/>
      <c r="F125" s="2"/>
      <c r="G125" s="2"/>
      <c r="H125" s="2"/>
      <c r="I125" s="2"/>
      <c r="J125" s="2"/>
      <c r="K125" s="2"/>
      <c r="L125" s="2"/>
      <c r="M125" s="45"/>
      <c r="N125" s="45"/>
      <c r="O125" s="45"/>
      <c r="P125" s="45"/>
      <c r="Q125" s="45"/>
      <c r="R125" s="45"/>
      <c r="S125" s="45"/>
      <c r="T125" s="45"/>
      <c r="U125" s="45"/>
      <c r="V125" s="45"/>
    </row>
    <row r="126" spans="1:22" ht="15" customHeight="1">
      <c r="A126" s="5"/>
      <c r="B126" s="493" t="s">
        <v>93</v>
      </c>
      <c r="C126" s="493"/>
      <c r="D126" s="493"/>
      <c r="E126" s="493"/>
      <c r="F126" s="5"/>
      <c r="G126" s="5"/>
      <c r="H126" s="5"/>
      <c r="I126" s="5"/>
      <c r="J126" s="5"/>
      <c r="K126" s="2"/>
      <c r="L126" s="2"/>
    </row>
    <row r="127" spans="1:22" ht="15">
      <c r="A127" s="5"/>
      <c r="B127" s="5"/>
      <c r="C127" s="5"/>
      <c r="D127" s="5"/>
      <c r="E127" s="5"/>
      <c r="F127" s="5"/>
      <c r="G127" s="5"/>
      <c r="H127" s="5"/>
      <c r="I127" s="5"/>
      <c r="J127" s="5"/>
      <c r="K127" s="2"/>
      <c r="L127" s="2"/>
    </row>
    <row r="128" spans="1:22" ht="25.5">
      <c r="A128" s="5"/>
      <c r="B128" s="12" t="s">
        <v>49</v>
      </c>
      <c r="C128" s="32" t="str">
        <f t="shared" ref="C128:H128" si="7">+C13</f>
        <v>Licensee 1</v>
      </c>
      <c r="D128" s="32" t="str">
        <f t="shared" si="7"/>
        <v>Licensee 2</v>
      </c>
      <c r="E128" s="32" t="str">
        <f t="shared" si="7"/>
        <v>Licensee 3</v>
      </c>
      <c r="F128" s="32" t="str">
        <f t="shared" si="7"/>
        <v>Licensee 4</v>
      </c>
      <c r="G128" s="32" t="str">
        <f t="shared" si="7"/>
        <v>Licensee 5</v>
      </c>
      <c r="H128" s="32" t="str">
        <f t="shared" si="7"/>
        <v>Licensee 6</v>
      </c>
      <c r="I128" s="30" t="s">
        <v>28</v>
      </c>
      <c r="J128" s="30" t="s">
        <v>30</v>
      </c>
      <c r="K128" s="2"/>
      <c r="L128" s="2"/>
    </row>
    <row r="129" spans="1:15" ht="15">
      <c r="A129" s="5"/>
      <c r="B129" s="28" t="str">
        <f>CONCATENATE("Opening Post Cut-Off Date Regulatory Proportion at ",D8)</f>
        <v>Opening Post Cut-Off Date Regulatory Proportion at 31 March 2010</v>
      </c>
      <c r="C129" s="13">
        <v>0</v>
      </c>
      <c r="D129" s="13">
        <v>0</v>
      </c>
      <c r="E129" s="13">
        <v>0</v>
      </c>
      <c r="F129" s="13">
        <v>0</v>
      </c>
      <c r="G129" s="13">
        <v>0</v>
      </c>
      <c r="H129" s="13">
        <v>0</v>
      </c>
      <c r="I129" s="13">
        <v>0</v>
      </c>
      <c r="J129" s="14">
        <f>SUM(C129:I129)</f>
        <v>0</v>
      </c>
      <c r="K129" s="2"/>
      <c r="L129" s="2"/>
    </row>
    <row r="130" spans="1:15" ht="15">
      <c r="A130" s="5"/>
      <c r="B130" s="45"/>
      <c r="C130" s="5"/>
      <c r="D130" s="5"/>
      <c r="E130" s="5"/>
      <c r="F130" s="5"/>
      <c r="G130" s="5"/>
      <c r="H130" s="5"/>
      <c r="I130" s="5"/>
      <c r="J130" s="2"/>
      <c r="K130" s="2"/>
      <c r="L130" s="2"/>
    </row>
    <row r="131" spans="1:15" ht="14.25" customHeight="1">
      <c r="A131" s="5"/>
      <c r="B131" s="5"/>
      <c r="C131" s="5"/>
      <c r="D131" s="5"/>
      <c r="E131" s="5"/>
      <c r="F131" s="5"/>
      <c r="G131" s="5"/>
      <c r="H131" s="5"/>
      <c r="I131" s="5"/>
      <c r="J131" s="2"/>
      <c r="K131" s="2"/>
      <c r="L131" s="2"/>
    </row>
    <row r="132" spans="1:15" ht="15">
      <c r="A132" s="5"/>
      <c r="B132" s="493" t="s">
        <v>94</v>
      </c>
      <c r="C132" s="493"/>
      <c r="D132" s="494"/>
      <c r="E132" s="494"/>
      <c r="F132" s="5"/>
      <c r="G132" s="5"/>
      <c r="H132" s="5"/>
      <c r="I132" s="5"/>
      <c r="J132" s="2"/>
      <c r="K132" s="2"/>
      <c r="L132" s="2"/>
    </row>
    <row r="133" spans="1:15" ht="15">
      <c r="A133" s="5"/>
      <c r="B133" s="5"/>
      <c r="C133" s="5"/>
      <c r="D133" s="5"/>
      <c r="E133" s="5"/>
      <c r="F133" s="5"/>
      <c r="G133" s="5"/>
      <c r="H133" s="5"/>
      <c r="I133" s="5"/>
      <c r="J133" s="2"/>
      <c r="K133" s="2"/>
      <c r="L133" s="2"/>
    </row>
    <row r="134" spans="1:15" ht="25.5">
      <c r="A134" s="5"/>
      <c r="B134" s="12" t="s">
        <v>34</v>
      </c>
      <c r="C134" s="32" t="str">
        <f t="shared" ref="C134:H134" si="8">+C13</f>
        <v>Licensee 1</v>
      </c>
      <c r="D134" s="32" t="str">
        <f t="shared" si="8"/>
        <v>Licensee 2</v>
      </c>
      <c r="E134" s="32" t="str">
        <f t="shared" si="8"/>
        <v>Licensee 3</v>
      </c>
      <c r="F134" s="32" t="str">
        <f t="shared" si="8"/>
        <v>Licensee 4</v>
      </c>
      <c r="G134" s="32" t="str">
        <f t="shared" si="8"/>
        <v>Licensee 5</v>
      </c>
      <c r="H134" s="32" t="str">
        <f t="shared" si="8"/>
        <v>Licensee 6</v>
      </c>
      <c r="I134" s="30" t="s">
        <v>28</v>
      </c>
      <c r="J134" s="30" t="s">
        <v>30</v>
      </c>
      <c r="K134" s="302" t="s">
        <v>382</v>
      </c>
      <c r="L134" s="303"/>
      <c r="M134" s="304"/>
      <c r="N134" s="304"/>
      <c r="O134" s="305"/>
    </row>
    <row r="135" spans="1:15">
      <c r="A135" s="5"/>
      <c r="B135" s="33" t="str">
        <f>CONCATENATE("Year 1 of this valuation period ended 31 March ",+$C$101)</f>
        <v>Year 1 of this valuation period ended 31 March 2011</v>
      </c>
      <c r="C135" s="17">
        <v>20.100000000000001</v>
      </c>
      <c r="D135" s="17">
        <v>18.100000000000001</v>
      </c>
      <c r="E135" s="17">
        <v>0</v>
      </c>
      <c r="F135" s="17">
        <v>0</v>
      </c>
      <c r="G135" s="17">
        <v>0</v>
      </c>
      <c r="H135" s="17">
        <v>0</v>
      </c>
      <c r="I135" s="17">
        <v>11.8</v>
      </c>
      <c r="J135" s="298">
        <f>SUM(C135:I135)</f>
        <v>50</v>
      </c>
      <c r="K135" s="299"/>
      <c r="L135" s="300"/>
      <c r="M135" s="300"/>
      <c r="N135" s="300"/>
      <c r="O135" s="301"/>
    </row>
    <row r="136" spans="1:15">
      <c r="A136" s="5"/>
      <c r="B136" s="33" t="str">
        <f>CONCATENATE("Year 2 of this valuation period ended 31 March ",+$D$101)</f>
        <v>Year 2 of this valuation period ended 31 March 2012</v>
      </c>
      <c r="C136" s="17">
        <v>20.8</v>
      </c>
      <c r="D136" s="17">
        <v>19.5</v>
      </c>
      <c r="E136" s="17">
        <v>0</v>
      </c>
      <c r="F136" s="17">
        <v>0</v>
      </c>
      <c r="G136" s="17">
        <v>0</v>
      </c>
      <c r="H136" s="17">
        <v>0</v>
      </c>
      <c r="I136" s="17">
        <v>9.6999999999999993</v>
      </c>
      <c r="J136" s="43">
        <f>SUM(C136:I136)</f>
        <v>50</v>
      </c>
      <c r="K136" s="299"/>
      <c r="L136" s="300"/>
      <c r="M136" s="300"/>
      <c r="N136" s="300"/>
      <c r="O136" s="301"/>
    </row>
    <row r="137" spans="1:15">
      <c r="A137" s="5"/>
      <c r="B137" s="33" t="str">
        <f>CONCATENATE("Year 3 of this valuation period ended 31 March ",+$E$101)</f>
        <v>Year 3 of this valuation period ended 31 March 2013</v>
      </c>
      <c r="C137" s="17">
        <v>21.4</v>
      </c>
      <c r="D137" s="17">
        <v>20.9</v>
      </c>
      <c r="E137" s="17">
        <v>0</v>
      </c>
      <c r="F137" s="17">
        <v>0</v>
      </c>
      <c r="G137" s="17">
        <v>0</v>
      </c>
      <c r="H137" s="17">
        <v>0</v>
      </c>
      <c r="I137" s="17">
        <v>7.7</v>
      </c>
      <c r="J137" s="43">
        <f>SUM(C137:I137)</f>
        <v>50</v>
      </c>
      <c r="K137" s="299"/>
      <c r="L137" s="300"/>
      <c r="M137" s="300"/>
      <c r="N137" s="300"/>
      <c r="O137" s="301"/>
    </row>
    <row r="138" spans="1:15" ht="15">
      <c r="A138" s="5"/>
      <c r="B138" s="29" t="s">
        <v>30</v>
      </c>
      <c r="C138" s="43">
        <f t="shared" ref="C138:J138" si="9">SUM(C135:C137)</f>
        <v>62.300000000000004</v>
      </c>
      <c r="D138" s="43">
        <f t="shared" si="9"/>
        <v>58.5</v>
      </c>
      <c r="E138" s="43">
        <f t="shared" si="9"/>
        <v>0</v>
      </c>
      <c r="F138" s="43">
        <f t="shared" si="9"/>
        <v>0</v>
      </c>
      <c r="G138" s="43">
        <f t="shared" si="9"/>
        <v>0</v>
      </c>
      <c r="H138" s="43">
        <f t="shared" si="9"/>
        <v>0</v>
      </c>
      <c r="I138" s="43">
        <f t="shared" si="9"/>
        <v>29.2</v>
      </c>
      <c r="J138" s="43">
        <f t="shared" si="9"/>
        <v>150</v>
      </c>
      <c r="K138" s="2"/>
      <c r="L138" s="2"/>
    </row>
    <row r="139" spans="1:15" ht="15">
      <c r="A139" s="5"/>
      <c r="B139" s="15" t="s">
        <v>32</v>
      </c>
      <c r="K139" s="2"/>
      <c r="L139" s="2"/>
    </row>
    <row r="140" spans="1:15" ht="15">
      <c r="A140" s="5"/>
      <c r="B140" s="33" t="str">
        <f>CONCATENATE("Year 1 of this valuation period ended 31 March ",+$C$101)</f>
        <v>Year 1 of this valuation period ended 31 March 2011</v>
      </c>
      <c r="C140" s="14">
        <f>C135/$J$135</f>
        <v>0.40200000000000002</v>
      </c>
      <c r="D140" s="14">
        <f t="shared" ref="D140:I140" si="10">D135/$J$135</f>
        <v>0.36200000000000004</v>
      </c>
      <c r="E140" s="14">
        <f t="shared" si="10"/>
        <v>0</v>
      </c>
      <c r="F140" s="14">
        <f t="shared" si="10"/>
        <v>0</v>
      </c>
      <c r="G140" s="14">
        <f t="shared" si="10"/>
        <v>0</v>
      </c>
      <c r="H140" s="14">
        <f t="shared" si="10"/>
        <v>0</v>
      </c>
      <c r="I140" s="14">
        <f t="shared" si="10"/>
        <v>0.23600000000000002</v>
      </c>
      <c r="J140" s="14">
        <f>SUM(C140:I140)</f>
        <v>1</v>
      </c>
      <c r="K140" s="2"/>
      <c r="L140" s="2"/>
    </row>
    <row r="141" spans="1:15" ht="15">
      <c r="A141" s="5"/>
      <c r="B141" s="33" t="str">
        <f>CONCATENATE("Year 2 of this valuation period ended 31 March ",+$D$101)</f>
        <v>Year 2 of this valuation period ended 31 March 2012</v>
      </c>
      <c r="C141" s="14">
        <f>C136/$J$136</f>
        <v>0.41600000000000004</v>
      </c>
      <c r="D141" s="14">
        <f t="shared" ref="D141:I141" si="11">D136/$J$136</f>
        <v>0.39</v>
      </c>
      <c r="E141" s="14">
        <f t="shared" si="11"/>
        <v>0</v>
      </c>
      <c r="F141" s="14">
        <f t="shared" si="11"/>
        <v>0</v>
      </c>
      <c r="G141" s="14">
        <f t="shared" si="11"/>
        <v>0</v>
      </c>
      <c r="H141" s="14">
        <f t="shared" si="11"/>
        <v>0</v>
      </c>
      <c r="I141" s="14">
        <f t="shared" si="11"/>
        <v>0.19399999999999998</v>
      </c>
      <c r="J141" s="14">
        <f>SUM(C141:I141)</f>
        <v>1</v>
      </c>
      <c r="K141" s="2"/>
      <c r="L141" s="2"/>
    </row>
    <row r="142" spans="1:15" ht="15">
      <c r="A142" s="5"/>
      <c r="B142" s="33" t="str">
        <f>CONCATENATE("Year 3 of this valuation period ended 31 March ",+$E$101)</f>
        <v>Year 3 of this valuation period ended 31 March 2013</v>
      </c>
      <c r="C142" s="14">
        <f>C137/$J$137</f>
        <v>0.42799999999999999</v>
      </c>
      <c r="D142" s="14">
        <f t="shared" ref="D142:I142" si="12">D137/$J$137</f>
        <v>0.41799999999999998</v>
      </c>
      <c r="E142" s="14">
        <f t="shared" si="12"/>
        <v>0</v>
      </c>
      <c r="F142" s="14">
        <f t="shared" si="12"/>
        <v>0</v>
      </c>
      <c r="G142" s="14">
        <f t="shared" si="12"/>
        <v>0</v>
      </c>
      <c r="H142" s="14">
        <f t="shared" si="12"/>
        <v>0</v>
      </c>
      <c r="I142" s="14">
        <f t="shared" si="12"/>
        <v>0.154</v>
      </c>
      <c r="J142" s="14">
        <f>SUM(C142:I142)</f>
        <v>1</v>
      </c>
      <c r="K142" s="2"/>
      <c r="L142" s="2"/>
    </row>
    <row r="143" spans="1:15" ht="15">
      <c r="A143" s="5"/>
      <c r="B143" s="12" t="s">
        <v>33</v>
      </c>
      <c r="C143" s="14">
        <f t="shared" ref="C143:I143" si="13">SUMPRODUCT(C140:C142,$J$135:$J$137)/$J$138</f>
        <v>0.41533333333333339</v>
      </c>
      <c r="D143" s="14">
        <f t="shared" si="13"/>
        <v>0.39</v>
      </c>
      <c r="E143" s="14">
        <f t="shared" si="13"/>
        <v>0</v>
      </c>
      <c r="F143" s="14">
        <f t="shared" si="13"/>
        <v>0</v>
      </c>
      <c r="G143" s="14">
        <f t="shared" si="13"/>
        <v>0</v>
      </c>
      <c r="H143" s="14">
        <f t="shared" si="13"/>
        <v>0</v>
      </c>
      <c r="I143" s="14">
        <f t="shared" si="13"/>
        <v>0.19466666666666665</v>
      </c>
      <c r="J143" s="14">
        <f>SUM(C143:I143)</f>
        <v>1</v>
      </c>
      <c r="K143" s="2"/>
      <c r="L143" s="2"/>
    </row>
    <row r="144" spans="1:15" ht="15">
      <c r="A144" s="5"/>
      <c r="B144" s="5"/>
      <c r="C144" s="5"/>
      <c r="D144" s="5"/>
      <c r="E144" s="5"/>
      <c r="F144" s="5"/>
      <c r="G144" s="5"/>
      <c r="H144" s="5"/>
      <c r="I144" s="5"/>
      <c r="J144" s="5"/>
      <c r="K144" s="2"/>
      <c r="L144" s="2"/>
    </row>
    <row r="145" spans="1:12" ht="15">
      <c r="A145" s="5"/>
      <c r="B145" s="5"/>
      <c r="C145" s="5"/>
      <c r="D145" s="5"/>
      <c r="E145" s="5"/>
      <c r="F145" s="5"/>
      <c r="G145" s="5"/>
      <c r="H145" s="5"/>
      <c r="I145" s="5"/>
      <c r="J145" s="5"/>
      <c r="K145" s="2"/>
      <c r="L145" s="2"/>
    </row>
    <row r="146" spans="1:12" ht="15" customHeight="1">
      <c r="A146" s="5"/>
      <c r="B146" s="18" t="s">
        <v>544</v>
      </c>
      <c r="C146" s="18"/>
      <c r="D146" s="27"/>
      <c r="E146" s="27"/>
      <c r="F146" s="5"/>
      <c r="G146" s="5"/>
      <c r="H146" s="5"/>
      <c r="I146" s="5"/>
      <c r="J146" s="5"/>
      <c r="K146" s="2"/>
      <c r="L146" s="2"/>
    </row>
    <row r="147" spans="1:12" ht="15">
      <c r="A147" s="5"/>
      <c r="B147" s="5"/>
      <c r="C147" s="5"/>
      <c r="D147" s="5"/>
      <c r="E147" s="5"/>
      <c r="F147" s="5"/>
      <c r="G147" s="5"/>
      <c r="H147" s="5"/>
      <c r="I147" s="5"/>
      <c r="J147" s="5"/>
      <c r="K147" s="2"/>
      <c r="L147" s="2"/>
    </row>
    <row r="148" spans="1:12" ht="15">
      <c r="A148" s="5"/>
      <c r="B148" s="40" t="str">
        <f>CONCATENATE("Closing Post Cut-Off Date Regulatory Proportion at ",(D9),"")</f>
        <v>Closing Post Cut-Off Date Regulatory Proportion at 31 March 2013</v>
      </c>
      <c r="C148" s="39">
        <f>(('Example P1.2 PDAM Actuary'!$D$76*C129)+('Example P1.2 PDAM Actuary'!$D$77*C143))/'Example P1.2 PDAM Actuary'!$D$78</f>
        <v>0.41533333333333339</v>
      </c>
      <c r="D148" s="39">
        <f>(('Example P1.2 PDAM Actuary'!$D$76*D129)+('Example P1.2 PDAM Actuary'!$D$77*D143))/'Example P1.2 PDAM Actuary'!$D$78</f>
        <v>0.39</v>
      </c>
      <c r="E148" s="39">
        <f>(('Example P1.2 PDAM Actuary'!$D$76*E129)+('Example P1.2 PDAM Actuary'!$D$77*E143))/'Example P1.2 PDAM Actuary'!$D$78</f>
        <v>0</v>
      </c>
      <c r="F148" s="39">
        <f>(('Example P1.2 PDAM Actuary'!$D$76*F129)+('Example P1.2 PDAM Actuary'!$D$77*F143))/'Example P1.2 PDAM Actuary'!$D$78</f>
        <v>0</v>
      </c>
      <c r="G148" s="39">
        <f>(('Example P1.2 PDAM Actuary'!$D$76*G129)+('Example P1.2 PDAM Actuary'!$D$77*G143))/'Example P1.2 PDAM Actuary'!$D$78</f>
        <v>0</v>
      </c>
      <c r="H148" s="39">
        <f>(('Example P1.2 PDAM Actuary'!$D$76*H129)+('Example P1.2 PDAM Actuary'!$D$77*H143))/'Example P1.2 PDAM Actuary'!$D$78</f>
        <v>0</v>
      </c>
      <c r="I148" s="39">
        <f>(('Example P1.2 PDAM Actuary'!$D$76*I129)+('Example P1.2 PDAM Actuary'!$D$77*I143))/'Example P1.2 PDAM Actuary'!$D$78</f>
        <v>0.19466666666666665</v>
      </c>
      <c r="J148" s="39">
        <f>(('Example P1.2 PDAM Actuary'!$D$76*J129)+('Example P1.2 PDAM Actuary'!$D$77*J143))/'Example P1.2 PDAM Actuary'!$D$78</f>
        <v>1</v>
      </c>
      <c r="K148" s="2"/>
      <c r="L148" s="2"/>
    </row>
    <row r="149" spans="1:12" ht="15">
      <c r="A149" s="5"/>
      <c r="B149" s="5"/>
      <c r="C149" s="26"/>
      <c r="D149" s="2"/>
      <c r="E149" s="5"/>
      <c r="F149" s="5"/>
      <c r="G149" s="26"/>
      <c r="H149" s="2"/>
      <c r="I149" s="5"/>
      <c r="J149" s="5"/>
      <c r="K149" s="2"/>
      <c r="L149" s="2"/>
    </row>
    <row r="150" spans="1:12" ht="15" customHeight="1">
      <c r="A150" s="5"/>
      <c r="B150" s="5"/>
      <c r="C150" s="26"/>
      <c r="D150" s="2"/>
      <c r="E150" s="5"/>
      <c r="F150" s="5"/>
      <c r="G150" s="26"/>
      <c r="H150" s="2"/>
      <c r="I150" s="5"/>
      <c r="J150" s="5"/>
      <c r="K150" s="2"/>
      <c r="L150" s="2"/>
    </row>
    <row r="151" spans="1:12" ht="15.75">
      <c r="A151" s="5"/>
      <c r="B151" s="491" t="s">
        <v>95</v>
      </c>
      <c r="C151" s="491"/>
      <c r="D151" s="492"/>
      <c r="E151" s="492"/>
      <c r="F151" s="5"/>
      <c r="G151" s="26"/>
      <c r="H151" s="2"/>
      <c r="I151" s="5"/>
      <c r="J151" s="5"/>
      <c r="K151" s="2"/>
      <c r="L151" s="2"/>
    </row>
    <row r="152" spans="1:12" ht="15">
      <c r="A152" s="5"/>
      <c r="B152" s="5"/>
      <c r="C152" s="26"/>
      <c r="D152" s="2"/>
      <c r="E152" s="5"/>
      <c r="F152" s="5"/>
      <c r="G152" s="26"/>
      <c r="H152" s="2"/>
      <c r="I152" s="5"/>
      <c r="J152" s="5"/>
      <c r="K152" s="2"/>
      <c r="L152" s="2"/>
    </row>
    <row r="153" spans="1:12" ht="25.5">
      <c r="A153" s="5"/>
      <c r="B153" s="108" t="s">
        <v>49</v>
      </c>
      <c r="C153" s="32" t="str">
        <f>+C13</f>
        <v>Licensee 1</v>
      </c>
      <c r="D153" s="32" t="str">
        <f t="shared" ref="D153:J153" si="14">+D13</f>
        <v>Licensee 2</v>
      </c>
      <c r="E153" s="32" t="str">
        <f t="shared" si="14"/>
        <v>Licensee 3</v>
      </c>
      <c r="F153" s="32" t="str">
        <f t="shared" si="14"/>
        <v>Licensee 4</v>
      </c>
      <c r="G153" s="32" t="str">
        <f t="shared" si="14"/>
        <v>Licensee 5</v>
      </c>
      <c r="H153" s="32" t="str">
        <f t="shared" si="14"/>
        <v>Licensee 6</v>
      </c>
      <c r="I153" s="32" t="str">
        <f t="shared" si="14"/>
        <v>Non-regulated</v>
      </c>
      <c r="J153" s="32" t="str">
        <f t="shared" si="14"/>
        <v>Total</v>
      </c>
      <c r="K153" s="2"/>
      <c r="L153" s="2"/>
    </row>
    <row r="154" spans="1:12" ht="15.75" customHeight="1">
      <c r="A154" s="5"/>
      <c r="B154" s="460" t="s">
        <v>549</v>
      </c>
      <c r="C154" s="14">
        <f>C123</f>
        <v>0.43392055368028254</v>
      </c>
      <c r="D154" s="14">
        <f t="shared" ref="D154:I154" si="15">D123</f>
        <v>0.42996508049242427</v>
      </c>
      <c r="E154" s="14">
        <f t="shared" si="15"/>
        <v>0</v>
      </c>
      <c r="F154" s="14">
        <f t="shared" si="15"/>
        <v>0</v>
      </c>
      <c r="G154" s="14">
        <f t="shared" si="15"/>
        <v>0</v>
      </c>
      <c r="H154" s="14">
        <f t="shared" si="15"/>
        <v>0</v>
      </c>
      <c r="I154" s="14">
        <f t="shared" si="15"/>
        <v>0.1599979087752525</v>
      </c>
      <c r="J154" s="14">
        <f>SUM(C154:I154)</f>
        <v>1.0238835429479594</v>
      </c>
      <c r="K154" s="2"/>
      <c r="L154" s="2"/>
    </row>
    <row r="155" spans="1:12" ht="15">
      <c r="A155" s="5"/>
      <c r="B155" s="141" t="s">
        <v>106</v>
      </c>
      <c r="C155" s="14">
        <f>C148</f>
        <v>0.41533333333333339</v>
      </c>
      <c r="D155" s="14">
        <f t="shared" ref="D155:I155" si="16">D148</f>
        <v>0.39</v>
      </c>
      <c r="E155" s="14">
        <f t="shared" si="16"/>
        <v>0</v>
      </c>
      <c r="F155" s="14">
        <f t="shared" si="16"/>
        <v>0</v>
      </c>
      <c r="G155" s="14">
        <f t="shared" si="16"/>
        <v>0</v>
      </c>
      <c r="H155" s="14">
        <f t="shared" si="16"/>
        <v>0</v>
      </c>
      <c r="I155" s="14">
        <f t="shared" si="16"/>
        <v>0.19466666666666665</v>
      </c>
      <c r="J155" s="14">
        <f>SUM(C155:I155)</f>
        <v>1</v>
      </c>
      <c r="K155" s="2"/>
      <c r="L155" s="2"/>
    </row>
    <row r="156" spans="1:12" ht="15">
      <c r="A156" s="5"/>
      <c r="B156" s="306" t="s">
        <v>114</v>
      </c>
      <c r="C156" s="16">
        <f>C154*'Example P1.2 PDAM Actuary'!$D$103</f>
        <v>-134.96664901671511</v>
      </c>
      <c r="D156" s="16">
        <f>D154*'Example P1.2 PDAM Actuary'!$D$103</f>
        <v>-133.73633863636368</v>
      </c>
      <c r="E156" s="16">
        <f>E154*'Example P1.2 PDAM Actuary'!$D$103</f>
        <v>0</v>
      </c>
      <c r="F156" s="16">
        <f>F154*'Example P1.2 PDAM Actuary'!$D$103</f>
        <v>0</v>
      </c>
      <c r="G156" s="16">
        <f>G154*'Example P1.2 PDAM Actuary'!$D$103</f>
        <v>0</v>
      </c>
      <c r="H156" s="16">
        <f>H154*'Example P1.2 PDAM Actuary'!$D$103</f>
        <v>0</v>
      </c>
      <c r="I156" s="16">
        <v>0</v>
      </c>
      <c r="J156" s="16">
        <f>SUM(C156:I156)</f>
        <v>-268.70298765307882</v>
      </c>
      <c r="K156" s="2"/>
      <c r="L156" s="2"/>
    </row>
    <row r="157" spans="1:12" ht="15">
      <c r="A157" s="5"/>
      <c r="B157" s="130" t="s">
        <v>115</v>
      </c>
      <c r="C157" s="16">
        <f>C155*'Example P1.2 PDAM Actuary'!$D$105</f>
        <v>-4.0951866666666614</v>
      </c>
      <c r="D157" s="16">
        <f>D155*'Example P1.2 PDAM Actuary'!$D$105</f>
        <v>-3.8453999999999944</v>
      </c>
      <c r="E157" s="16">
        <f>E155*'Example P1.2 PDAM Actuary'!$D$105</f>
        <v>0</v>
      </c>
      <c r="F157" s="16">
        <f>F155*'Example P1.2 PDAM Actuary'!$D$105</f>
        <v>0</v>
      </c>
      <c r="G157" s="16">
        <f>G155*'Example P1.2 PDAM Actuary'!$D$105</f>
        <v>0</v>
      </c>
      <c r="H157" s="16">
        <f>H155*'Example P1.2 PDAM Actuary'!$D$105</f>
        <v>0</v>
      </c>
      <c r="I157" s="16">
        <v>0</v>
      </c>
      <c r="J157" s="16">
        <f>SUM(C157:I157)</f>
        <v>-7.9405866666666558</v>
      </c>
      <c r="K157" s="2"/>
      <c r="L157" s="2"/>
    </row>
    <row r="158" spans="1:12" ht="15">
      <c r="A158" s="5"/>
      <c r="B158" s="5"/>
      <c r="C158" s="26"/>
      <c r="D158" s="2"/>
      <c r="E158" s="5"/>
      <c r="F158" s="5"/>
      <c r="G158" s="26"/>
      <c r="H158" s="2"/>
      <c r="I158" s="5"/>
      <c r="J158" s="5"/>
      <c r="K158" s="2"/>
      <c r="L158" s="2"/>
    </row>
    <row r="159" spans="1:12" s="52" customFormat="1" ht="15">
      <c r="A159" s="5"/>
      <c r="B159" s="143"/>
      <c r="C159" s="143"/>
      <c r="D159" s="143"/>
      <c r="E159" s="143"/>
      <c r="F159" s="143"/>
      <c r="G159" s="143"/>
      <c r="H159" s="143"/>
      <c r="I159" s="143"/>
      <c r="J159" s="143"/>
      <c r="K159" s="143"/>
      <c r="L159" s="143"/>
    </row>
    <row r="160" spans="1:12" s="52" customFormat="1" ht="15">
      <c r="A160" s="5"/>
      <c r="B160" s="145"/>
      <c r="C160" s="146"/>
      <c r="D160" s="146"/>
      <c r="E160" s="146"/>
      <c r="F160" s="146"/>
      <c r="G160" s="146"/>
      <c r="H160" s="146"/>
      <c r="I160" s="146"/>
      <c r="J160" s="146"/>
      <c r="K160" s="144"/>
      <c r="L160" s="144"/>
    </row>
    <row r="161" spans="1:12" s="52" customFormat="1" ht="15" customHeight="1">
      <c r="A161" s="5"/>
      <c r="B161" s="486"/>
      <c r="C161" s="486"/>
      <c r="D161" s="486"/>
      <c r="E161" s="486"/>
      <c r="F161" s="486"/>
      <c r="G161" s="486"/>
      <c r="H161" s="486"/>
      <c r="I161" s="486"/>
      <c r="J161" s="486"/>
      <c r="K161" s="144"/>
      <c r="L161" s="144"/>
    </row>
    <row r="162" spans="1:12" s="52" customFormat="1" ht="15" customHeight="1">
      <c r="A162" s="5"/>
      <c r="B162" s="486"/>
      <c r="C162" s="486"/>
      <c r="D162" s="486"/>
      <c r="E162" s="486"/>
      <c r="F162" s="486"/>
      <c r="G162" s="486"/>
      <c r="H162" s="486"/>
      <c r="I162" s="486"/>
      <c r="J162" s="486"/>
      <c r="K162" s="144"/>
      <c r="L162" s="144"/>
    </row>
    <row r="163" spans="1:12" s="52" customFormat="1" ht="15" customHeight="1">
      <c r="A163" s="5"/>
      <c r="B163" s="486"/>
      <c r="C163" s="486"/>
      <c r="D163" s="486"/>
      <c r="E163" s="486"/>
      <c r="F163" s="486"/>
      <c r="G163" s="486"/>
      <c r="H163" s="486"/>
      <c r="I163" s="486"/>
      <c r="J163" s="486"/>
      <c r="K163" s="144"/>
      <c r="L163" s="144"/>
    </row>
    <row r="164" spans="1:12" s="52" customFormat="1" ht="15" customHeight="1">
      <c r="A164" s="5"/>
      <c r="B164" s="486"/>
      <c r="C164" s="486"/>
      <c r="D164" s="486"/>
      <c r="E164" s="486"/>
      <c r="F164" s="486"/>
      <c r="G164" s="486"/>
      <c r="H164" s="486"/>
      <c r="I164" s="486"/>
      <c r="J164" s="486"/>
      <c r="K164" s="144"/>
      <c r="L164" s="144"/>
    </row>
    <row r="165" spans="1:12" s="52" customFormat="1" ht="15" customHeight="1">
      <c r="A165" s="5"/>
      <c r="B165" s="486"/>
      <c r="C165" s="486"/>
      <c r="D165" s="486"/>
      <c r="E165" s="486"/>
      <c r="F165" s="486"/>
      <c r="G165" s="486"/>
      <c r="H165" s="486"/>
      <c r="I165" s="486"/>
      <c r="J165" s="486"/>
      <c r="K165" s="144"/>
      <c r="L165" s="144"/>
    </row>
    <row r="166" spans="1:12" s="52" customFormat="1" ht="15" customHeight="1">
      <c r="A166" s="5"/>
      <c r="B166" s="146"/>
      <c r="C166" s="146"/>
      <c r="D166" s="146"/>
      <c r="E166" s="146"/>
      <c r="F166" s="146"/>
      <c r="G166" s="146"/>
      <c r="H166" s="146"/>
      <c r="I166" s="146"/>
      <c r="J166" s="146"/>
      <c r="K166" s="144"/>
      <c r="L166" s="144"/>
    </row>
    <row r="167" spans="1:12" s="52" customFormat="1" ht="32.25" customHeight="1">
      <c r="A167" s="5"/>
      <c r="B167" s="486"/>
      <c r="C167" s="486"/>
      <c r="D167" s="486"/>
      <c r="E167" s="486"/>
      <c r="F167" s="486"/>
      <c r="G167" s="486"/>
      <c r="H167" s="486"/>
      <c r="I167" s="486"/>
      <c r="J167" s="486"/>
      <c r="K167" s="144"/>
      <c r="L167" s="144"/>
    </row>
    <row r="168" spans="1:12" s="52" customFormat="1" ht="15">
      <c r="A168" s="5"/>
      <c r="B168" s="146"/>
      <c r="C168" s="146"/>
      <c r="D168" s="146"/>
      <c r="E168" s="146"/>
      <c r="F168" s="146"/>
      <c r="G168" s="146"/>
      <c r="H168" s="146"/>
      <c r="I168" s="146"/>
      <c r="J168" s="146"/>
      <c r="K168" s="144"/>
      <c r="L168" s="144"/>
    </row>
    <row r="169" spans="1:12" s="52" customFormat="1" ht="15">
      <c r="A169" s="5"/>
      <c r="B169" s="145"/>
      <c r="C169" s="146"/>
      <c r="D169" s="146"/>
      <c r="E169" s="146"/>
      <c r="F169" s="146"/>
      <c r="G169" s="146"/>
      <c r="H169" s="146"/>
      <c r="I169" s="146"/>
      <c r="J169" s="146"/>
      <c r="K169" s="144"/>
      <c r="L169" s="144"/>
    </row>
    <row r="170" spans="1:12" s="52" customFormat="1" ht="15">
      <c r="A170" s="5"/>
      <c r="B170" s="147"/>
      <c r="C170" s="146"/>
      <c r="D170" s="146"/>
      <c r="E170" s="146"/>
      <c r="F170" s="146"/>
      <c r="G170" s="146"/>
      <c r="H170" s="146"/>
      <c r="I170" s="146"/>
      <c r="J170" s="146"/>
      <c r="K170" s="144"/>
      <c r="L170" s="144"/>
    </row>
    <row r="171" spans="1:12" s="52" customFormat="1" ht="15">
      <c r="A171" s="5"/>
      <c r="B171" s="148"/>
      <c r="C171" s="146"/>
      <c r="D171" s="146"/>
      <c r="E171" s="146"/>
      <c r="F171" s="146"/>
      <c r="G171" s="146"/>
      <c r="H171" s="146"/>
      <c r="I171" s="146"/>
      <c r="J171" s="146"/>
      <c r="K171" s="144"/>
      <c r="L171" s="144"/>
    </row>
    <row r="172" spans="1:12" s="52" customFormat="1" ht="15">
      <c r="A172" s="5"/>
      <c r="B172" s="147"/>
      <c r="C172" s="146"/>
      <c r="D172" s="146"/>
      <c r="E172" s="146"/>
      <c r="F172" s="146"/>
      <c r="G172" s="146"/>
      <c r="H172" s="146"/>
      <c r="I172" s="146"/>
      <c r="J172" s="146"/>
      <c r="K172" s="144"/>
      <c r="L172" s="144"/>
    </row>
    <row r="173" spans="1:12" s="52" customFormat="1" ht="15">
      <c r="A173" s="5"/>
      <c r="B173" s="486"/>
      <c r="C173" s="487"/>
      <c r="D173" s="487"/>
      <c r="E173" s="487"/>
      <c r="F173" s="487"/>
      <c r="G173" s="487"/>
      <c r="H173" s="487"/>
      <c r="I173" s="487"/>
      <c r="J173" s="487"/>
      <c r="K173" s="144"/>
      <c r="L173" s="144"/>
    </row>
    <row r="174" spans="1:12" s="52" customFormat="1" ht="15">
      <c r="A174" s="5"/>
      <c r="B174" s="487"/>
      <c r="C174" s="487"/>
      <c r="D174" s="487"/>
      <c r="E174" s="487"/>
      <c r="F174" s="487"/>
      <c r="G174" s="487"/>
      <c r="H174" s="487"/>
      <c r="I174" s="487"/>
      <c r="J174" s="487"/>
      <c r="K174" s="144"/>
      <c r="L174" s="144"/>
    </row>
    <row r="175" spans="1:12" s="52" customFormat="1" ht="15">
      <c r="A175" s="5"/>
      <c r="B175" s="488"/>
      <c r="C175" s="487"/>
      <c r="D175" s="487"/>
      <c r="E175" s="487"/>
      <c r="F175" s="487"/>
      <c r="G175" s="487"/>
      <c r="H175" s="487"/>
      <c r="I175" s="487"/>
      <c r="J175" s="487"/>
      <c r="K175" s="144"/>
      <c r="L175" s="144"/>
    </row>
    <row r="176" spans="1:12" ht="15">
      <c r="A176" s="5"/>
      <c r="B176" s="487"/>
      <c r="C176" s="487"/>
      <c r="D176" s="487"/>
      <c r="E176" s="487"/>
      <c r="F176" s="487"/>
      <c r="G176" s="487"/>
      <c r="H176" s="487"/>
      <c r="I176" s="487"/>
      <c r="J176" s="487"/>
      <c r="K176" s="144"/>
      <c r="L176" s="144"/>
    </row>
  </sheetData>
  <mergeCells count="17">
    <mergeCell ref="C32:E32"/>
    <mergeCell ref="D6:J6"/>
    <mergeCell ref="B11:E11"/>
    <mergeCell ref="D23:E23"/>
    <mergeCell ref="G23:H23"/>
    <mergeCell ref="J23:K23"/>
    <mergeCell ref="B173:J174"/>
    <mergeCell ref="B175:J176"/>
    <mergeCell ref="C54:E54"/>
    <mergeCell ref="C76:E76"/>
    <mergeCell ref="B98:E98"/>
    <mergeCell ref="B126:E126"/>
    <mergeCell ref="B132:E132"/>
    <mergeCell ref="B151:E151"/>
    <mergeCell ref="B161:J162"/>
    <mergeCell ref="B163:J165"/>
    <mergeCell ref="B167:J167"/>
  </mergeCells>
  <phoneticPr fontId="35" type="noConversion"/>
  <pageMargins left="0.70866141732283472" right="0.70866141732283472" top="0.74803149606299213" bottom="0.74803149606299213" header="0.31496062992125984" footer="0.31496062992125984"/>
  <pageSetup paperSize="8" scale="38" orientation="portrait" r:id="rId1"/>
  <rowBreaks count="1" manualBreakCount="1">
    <brk id="122" max="16383" man="1"/>
  </rowBreaks>
  <drawing r:id="rId2"/>
</worksheet>
</file>

<file path=xl/worksheets/sheet15.xml><?xml version="1.0" encoding="utf-8"?>
<worksheet xmlns="http://schemas.openxmlformats.org/spreadsheetml/2006/main" xmlns:r="http://schemas.openxmlformats.org/officeDocument/2006/relationships">
  <sheetPr codeName="Sheet15">
    <tabColor rgb="FF92D050"/>
    <pageSetUpPr fitToPage="1"/>
  </sheetPr>
  <dimension ref="A1:O106"/>
  <sheetViews>
    <sheetView showGridLines="0" zoomScaleNormal="100" workbookViewId="0"/>
  </sheetViews>
  <sheetFormatPr defaultRowHeight="15"/>
  <cols>
    <col min="1" max="1" width="5.85546875" style="4" customWidth="1"/>
    <col min="2" max="2" width="70" style="4" customWidth="1"/>
    <col min="3" max="5" width="11.28515625" style="4" customWidth="1"/>
    <col min="6" max="6" width="60.5703125" style="4" customWidth="1"/>
    <col min="7" max="8" width="11.28515625" style="4" customWidth="1"/>
    <col min="9" max="9" width="12" style="4" customWidth="1"/>
    <col min="10" max="10" width="11.28515625" style="4" customWidth="1"/>
    <col min="11" max="14" width="9.140625" style="4"/>
    <col min="15" max="15" width="12.85546875" style="4" customWidth="1"/>
    <col min="16" max="16384" width="9.140625" style="4"/>
  </cols>
  <sheetData>
    <row r="1" spans="1:6" ht="26.25">
      <c r="A1" s="427"/>
      <c r="B1" s="427"/>
      <c r="C1" s="427"/>
      <c r="D1" s="427"/>
      <c r="E1" s="427"/>
      <c r="F1" s="427"/>
    </row>
    <row r="2" spans="1:6" ht="30.75" customHeight="1">
      <c r="A2" s="427" t="s">
        <v>527</v>
      </c>
      <c r="B2" s="427"/>
      <c r="C2" s="427"/>
      <c r="D2" s="427"/>
      <c r="E2" s="427"/>
      <c r="F2" s="427"/>
    </row>
    <row r="3" spans="1:6" ht="26.25">
      <c r="A3" s="427" t="str">
        <f>+'Pension Pack cover'!D24</f>
        <v>2010-13</v>
      </c>
      <c r="B3" s="427"/>
      <c r="C3" s="427"/>
      <c r="D3" s="427"/>
      <c r="E3" s="427"/>
      <c r="F3" s="427"/>
    </row>
    <row r="4" spans="1:6" ht="15.75">
      <c r="A4" s="74" t="s">
        <v>507</v>
      </c>
      <c r="B4" s="74"/>
      <c r="C4" s="75"/>
      <c r="D4" s="76"/>
      <c r="E4" s="77"/>
      <c r="F4" s="77"/>
    </row>
    <row r="5" spans="1:6" ht="15.75">
      <c r="A5" s="78"/>
      <c r="B5" s="78"/>
      <c r="C5" s="79"/>
      <c r="D5" s="76"/>
      <c r="E5" s="77"/>
      <c r="F5" s="77"/>
    </row>
    <row r="6" spans="1:6" ht="15" customHeight="1">
      <c r="A6" s="78"/>
      <c r="B6" s="80" t="s">
        <v>21</v>
      </c>
      <c r="C6" s="79"/>
      <c r="D6" s="503" t="str">
        <f>'Example P1.1 PDAM Licensee '!D6:J6</f>
        <v>DB scheme 1</v>
      </c>
      <c r="E6" s="504"/>
      <c r="F6" s="504"/>
    </row>
    <row r="7" spans="1:6" ht="15.75">
      <c r="A7" s="78"/>
      <c r="B7" s="78"/>
      <c r="C7" s="79"/>
      <c r="D7" s="76"/>
      <c r="E7" s="77"/>
      <c r="F7" s="77"/>
    </row>
    <row r="8" spans="1:6" ht="15.75">
      <c r="A8" s="81" t="s">
        <v>116</v>
      </c>
      <c r="B8" s="78"/>
      <c r="C8" s="79"/>
      <c r="D8" s="76"/>
      <c r="E8" s="77"/>
      <c r="F8" s="77"/>
    </row>
    <row r="9" spans="1:6">
      <c r="A9" s="78"/>
      <c r="B9" s="78"/>
      <c r="C9" s="79"/>
      <c r="D9" s="78"/>
      <c r="E9" s="77"/>
      <c r="F9" s="77"/>
    </row>
    <row r="10" spans="1:6" ht="15.75">
      <c r="A10" s="82"/>
      <c r="B10" s="80" t="s">
        <v>37</v>
      </c>
      <c r="C10" s="83" t="s">
        <v>0</v>
      </c>
      <c r="D10" s="10">
        <v>800</v>
      </c>
      <c r="E10" s="77"/>
      <c r="F10" s="77"/>
    </row>
    <row r="11" spans="1:6" ht="15.75">
      <c r="A11" s="82"/>
      <c r="B11" s="80" t="s">
        <v>42</v>
      </c>
      <c r="C11" s="83" t="s">
        <v>0</v>
      </c>
      <c r="D11" s="10">
        <v>-1000</v>
      </c>
      <c r="E11" s="77"/>
      <c r="F11" s="77"/>
    </row>
    <row r="12" spans="1:6" ht="15.75">
      <c r="A12" s="82"/>
      <c r="B12" s="84" t="s">
        <v>117</v>
      </c>
      <c r="C12" s="83" t="s">
        <v>0</v>
      </c>
      <c r="D12" s="9">
        <f>SUM(D10:D11)</f>
        <v>-200</v>
      </c>
      <c r="E12" s="77"/>
      <c r="F12" s="77"/>
    </row>
    <row r="13" spans="1:6" ht="15.75">
      <c r="A13" s="78"/>
      <c r="B13" s="78"/>
      <c r="C13" s="79"/>
      <c r="D13" s="76"/>
      <c r="E13" s="77"/>
      <c r="F13" s="77"/>
    </row>
    <row r="14" spans="1:6" ht="15.75">
      <c r="A14" s="81" t="s">
        <v>118</v>
      </c>
      <c r="B14" s="78"/>
      <c r="C14" s="79"/>
      <c r="D14" s="76"/>
      <c r="E14" s="77"/>
      <c r="F14" s="77"/>
    </row>
    <row r="15" spans="1:6" ht="15.75">
      <c r="A15" s="78"/>
      <c r="B15" s="78"/>
      <c r="C15" s="79"/>
      <c r="D15" s="76"/>
      <c r="E15" s="77"/>
      <c r="F15" s="77"/>
    </row>
    <row r="16" spans="1:6">
      <c r="A16" s="78"/>
      <c r="B16" s="80" t="s">
        <v>37</v>
      </c>
      <c r="C16" s="83" t="s">
        <v>0</v>
      </c>
      <c r="D16" s="10">
        <v>1023.8</v>
      </c>
      <c r="E16" s="77"/>
      <c r="F16" s="77"/>
    </row>
    <row r="17" spans="1:6">
      <c r="A17" s="78"/>
      <c r="B17" s="80" t="s">
        <v>38</v>
      </c>
      <c r="C17" s="83" t="s">
        <v>0</v>
      </c>
      <c r="D17" s="10">
        <v>-645.5</v>
      </c>
      <c r="E17" s="77"/>
      <c r="F17" s="77"/>
    </row>
    <row r="18" spans="1:6">
      <c r="A18" s="78"/>
      <c r="B18" s="80" t="s">
        <v>39</v>
      </c>
      <c r="C18" s="83" t="s">
        <v>0</v>
      </c>
      <c r="D18" s="10">
        <v>-119.63430000000005</v>
      </c>
      <c r="E18" s="77"/>
      <c r="F18" s="77"/>
    </row>
    <row r="19" spans="1:6">
      <c r="A19" s="78"/>
      <c r="B19" s="80" t="s">
        <v>40</v>
      </c>
      <c r="C19" s="83" t="s">
        <v>0</v>
      </c>
      <c r="D19" s="10">
        <v>-579.56569999999999</v>
      </c>
      <c r="E19" s="77"/>
      <c r="F19" s="77"/>
    </row>
    <row r="20" spans="1:6">
      <c r="A20" s="78"/>
      <c r="B20" s="80" t="s">
        <v>41</v>
      </c>
      <c r="C20" s="83" t="s">
        <v>0</v>
      </c>
      <c r="D20" s="9">
        <f>SUM(D17:D19)</f>
        <v>-1344.7</v>
      </c>
      <c r="E20" s="77"/>
      <c r="F20" s="77"/>
    </row>
    <row r="21" spans="1:6">
      <c r="A21" s="78"/>
      <c r="B21" s="84" t="s">
        <v>119</v>
      </c>
      <c r="C21" s="83" t="s">
        <v>0</v>
      </c>
      <c r="D21" s="9">
        <f>D16+D20</f>
        <v>-320.90000000000009</v>
      </c>
      <c r="E21" s="77"/>
      <c r="F21" s="77"/>
    </row>
    <row r="22" spans="1:6">
      <c r="A22" s="78"/>
      <c r="B22" s="84"/>
      <c r="C22" s="83"/>
      <c r="D22" s="83"/>
      <c r="E22" s="83"/>
      <c r="F22" s="77"/>
    </row>
    <row r="23" spans="1:6">
      <c r="A23" s="491" t="s">
        <v>545</v>
      </c>
      <c r="B23" s="491"/>
      <c r="C23" s="491"/>
      <c r="D23" s="491"/>
      <c r="E23" s="77"/>
      <c r="F23" s="77"/>
    </row>
    <row r="24" spans="1:6" ht="15.75">
      <c r="A24" s="78"/>
      <c r="B24" s="78"/>
      <c r="C24" s="149"/>
      <c r="D24" s="76"/>
      <c r="E24" s="77"/>
      <c r="F24" s="77"/>
    </row>
    <row r="25" spans="1:6">
      <c r="A25" s="78"/>
      <c r="B25" s="150" t="str">
        <f>CONCATENATE("Scheme surplus (+ve)/ deficit (-ve) at ",'Example P1.1 PDAM Licensee '!D8)</f>
        <v>Scheme surplus (+ve)/ deficit (-ve) at 31 March 2010</v>
      </c>
      <c r="C25" s="151" t="s">
        <v>0</v>
      </c>
      <c r="D25" s="9">
        <f>D12</f>
        <v>-200</v>
      </c>
      <c r="E25" s="77"/>
      <c r="F25" s="77"/>
    </row>
    <row r="26" spans="1:6">
      <c r="A26" s="78"/>
      <c r="B26" s="152" t="s">
        <v>108</v>
      </c>
      <c r="C26" s="151" t="s">
        <v>0</v>
      </c>
      <c r="D26" s="10">
        <v>-36.5</v>
      </c>
      <c r="E26" s="77"/>
      <c r="F26" s="77"/>
    </row>
    <row r="27" spans="1:6">
      <c r="A27" s="78"/>
      <c r="B27" s="152" t="s">
        <v>5</v>
      </c>
      <c r="C27" s="151" t="s">
        <v>0</v>
      </c>
      <c r="D27" s="10">
        <v>-15.8</v>
      </c>
      <c r="E27" s="77"/>
      <c r="F27" s="77"/>
    </row>
    <row r="28" spans="1:6">
      <c r="A28" s="78"/>
      <c r="B28" s="152" t="s">
        <v>6</v>
      </c>
      <c r="C28" s="151" t="s">
        <v>0</v>
      </c>
      <c r="D28" s="10">
        <v>0</v>
      </c>
      <c r="E28" s="77"/>
      <c r="F28" s="77"/>
    </row>
    <row r="29" spans="1:6">
      <c r="A29" s="78"/>
      <c r="B29" s="152" t="s">
        <v>7</v>
      </c>
      <c r="C29" s="151" t="s">
        <v>0</v>
      </c>
      <c r="D29" s="10">
        <v>0</v>
      </c>
      <c r="E29" s="77"/>
      <c r="F29" s="77"/>
    </row>
    <row r="30" spans="1:6">
      <c r="A30" s="78"/>
      <c r="B30" s="152" t="s">
        <v>109</v>
      </c>
      <c r="C30" s="151" t="s">
        <v>0</v>
      </c>
      <c r="D30" s="10">
        <v>59.1</v>
      </c>
      <c r="E30" s="77"/>
      <c r="F30" s="77"/>
    </row>
    <row r="31" spans="1:6">
      <c r="A31" s="78"/>
      <c r="B31" s="152" t="s">
        <v>110</v>
      </c>
      <c r="C31" s="151" t="s">
        <v>0</v>
      </c>
      <c r="D31" s="10">
        <v>0</v>
      </c>
      <c r="E31" s="77"/>
      <c r="F31" s="77"/>
    </row>
    <row r="32" spans="1:6">
      <c r="A32" s="78"/>
      <c r="B32" s="152" t="s">
        <v>111</v>
      </c>
      <c r="C32" s="151" t="s">
        <v>0</v>
      </c>
      <c r="D32" s="10">
        <v>-127.7</v>
      </c>
      <c r="E32" s="77"/>
      <c r="F32" s="77"/>
    </row>
    <row r="33" spans="1:6">
      <c r="A33" s="78"/>
      <c r="B33" s="152" t="s">
        <v>112</v>
      </c>
      <c r="C33" s="151" t="s">
        <v>0</v>
      </c>
      <c r="D33" s="10">
        <v>0</v>
      </c>
      <c r="E33" s="77"/>
      <c r="F33" s="77"/>
    </row>
    <row r="34" spans="1:6">
      <c r="A34" s="78"/>
      <c r="B34" s="152" t="s">
        <v>113</v>
      </c>
      <c r="C34" s="151" t="s">
        <v>0</v>
      </c>
      <c r="D34" s="10">
        <v>0</v>
      </c>
      <c r="E34" s="77"/>
      <c r="F34" s="77"/>
    </row>
    <row r="35" spans="1:6">
      <c r="A35" s="78"/>
      <c r="B35" s="86" t="s">
        <v>1</v>
      </c>
      <c r="C35" s="151" t="s">
        <v>0</v>
      </c>
      <c r="D35" s="10">
        <v>0</v>
      </c>
      <c r="E35" s="77"/>
      <c r="F35" s="77"/>
    </row>
    <row r="36" spans="1:6">
      <c r="A36" s="78"/>
      <c r="B36" s="86" t="s">
        <v>1</v>
      </c>
      <c r="C36" s="151" t="s">
        <v>0</v>
      </c>
      <c r="D36" s="10">
        <v>0</v>
      </c>
      <c r="E36" s="77"/>
      <c r="F36" s="77"/>
    </row>
    <row r="37" spans="1:6">
      <c r="A37" s="78"/>
      <c r="B37" s="86" t="s">
        <v>1</v>
      </c>
      <c r="C37" s="151" t="s">
        <v>0</v>
      </c>
      <c r="D37" s="10">
        <v>0</v>
      </c>
      <c r="E37" s="77"/>
      <c r="F37" s="77"/>
    </row>
    <row r="38" spans="1:6">
      <c r="A38" s="78"/>
      <c r="B38" s="84" t="str">
        <f>CONCATENATE("Scheme surplus (+ve)/ deficit (-ve) at ",'Example P1.1 PDAM Licensee '!D9)</f>
        <v>Scheme surplus (+ve)/ deficit (-ve) at 31 March 2013</v>
      </c>
      <c r="C38" s="151" t="s">
        <v>0</v>
      </c>
      <c r="D38" s="9">
        <f>SUM(D25:D37)</f>
        <v>-320.90000000000003</v>
      </c>
      <c r="E38" s="77"/>
      <c r="F38" s="77"/>
    </row>
    <row r="39" spans="1:6">
      <c r="A39" s="78"/>
      <c r="B39" s="153" t="s">
        <v>3</v>
      </c>
      <c r="D39" s="154" t="str">
        <f>IF(D38-D12&lt;0.1,"OK","ERROR")</f>
        <v>OK</v>
      </c>
      <c r="E39" s="77"/>
      <c r="F39" s="77"/>
    </row>
    <row r="40" spans="1:6">
      <c r="A40" s="78"/>
      <c r="B40" s="84"/>
      <c r="C40" s="83"/>
      <c r="D40" s="83"/>
      <c r="E40" s="83"/>
      <c r="F40" s="77"/>
    </row>
    <row r="41" spans="1:6" ht="15.75" customHeight="1">
      <c r="A41" s="491" t="s">
        <v>550</v>
      </c>
      <c r="B41" s="491"/>
      <c r="C41" s="492"/>
      <c r="D41" s="492"/>
      <c r="E41" s="77"/>
      <c r="F41" s="77"/>
    </row>
    <row r="42" spans="1:6">
      <c r="A42" s="78"/>
      <c r="B42" s="78"/>
      <c r="C42" s="83"/>
      <c r="D42" s="89" t="s">
        <v>35</v>
      </c>
      <c r="E42" s="77"/>
      <c r="F42" s="77"/>
    </row>
    <row r="43" spans="1:6" ht="18.75" customHeight="1">
      <c r="A43" s="78"/>
      <c r="B43" s="90" t="s">
        <v>553</v>
      </c>
      <c r="C43" s="83" t="s">
        <v>0</v>
      </c>
      <c r="D43" s="9">
        <f>-D11</f>
        <v>1000</v>
      </c>
      <c r="E43" s="77"/>
      <c r="F43" s="77"/>
    </row>
    <row r="44" spans="1:6" ht="25.5">
      <c r="A44" s="91" t="s">
        <v>15</v>
      </c>
      <c r="B44" s="92" t="s">
        <v>53</v>
      </c>
      <c r="C44" s="83" t="s">
        <v>0</v>
      </c>
      <c r="D44" s="10">
        <v>52.5</v>
      </c>
      <c r="E44" s="77"/>
      <c r="F44" s="77"/>
    </row>
    <row r="45" spans="1:6">
      <c r="A45" s="91" t="s">
        <v>15</v>
      </c>
      <c r="B45" s="92" t="s">
        <v>54</v>
      </c>
      <c r="C45" s="83" t="s">
        <v>0</v>
      </c>
      <c r="D45" s="10">
        <v>9</v>
      </c>
      <c r="E45" s="77"/>
      <c r="F45" s="77"/>
    </row>
    <row r="46" spans="1:6">
      <c r="A46" s="91" t="s">
        <v>15</v>
      </c>
      <c r="B46" s="47" t="s">
        <v>64</v>
      </c>
      <c r="C46" s="83" t="s">
        <v>0</v>
      </c>
      <c r="D46" s="10">
        <v>10</v>
      </c>
      <c r="E46" s="77"/>
      <c r="F46" s="77"/>
    </row>
    <row r="47" spans="1:6">
      <c r="A47" s="91" t="s">
        <v>16</v>
      </c>
      <c r="B47" s="92" t="s">
        <v>61</v>
      </c>
      <c r="C47" s="83" t="s">
        <v>0</v>
      </c>
      <c r="D47" s="10">
        <v>0</v>
      </c>
      <c r="E47" s="77"/>
      <c r="F47" s="77"/>
    </row>
    <row r="48" spans="1:6">
      <c r="A48" s="91" t="s">
        <v>16</v>
      </c>
      <c r="B48" s="92" t="s">
        <v>62</v>
      </c>
      <c r="C48" s="83" t="s">
        <v>0</v>
      </c>
      <c r="D48" s="10">
        <v>-40</v>
      </c>
      <c r="E48" s="77"/>
      <c r="F48" s="77"/>
    </row>
    <row r="49" spans="1:6">
      <c r="A49" s="91" t="s">
        <v>15</v>
      </c>
      <c r="B49" s="47" t="s">
        <v>55</v>
      </c>
      <c r="C49" s="83" t="s">
        <v>0</v>
      </c>
      <c r="D49" s="10">
        <v>0</v>
      </c>
      <c r="E49" s="77"/>
      <c r="F49" s="77"/>
    </row>
    <row r="50" spans="1:6">
      <c r="A50" s="91" t="s">
        <v>16</v>
      </c>
      <c r="B50" s="47" t="s">
        <v>56</v>
      </c>
      <c r="C50" s="83" t="s">
        <v>0</v>
      </c>
      <c r="D50" s="10">
        <v>0</v>
      </c>
      <c r="E50" s="77"/>
      <c r="F50" s="77"/>
    </row>
    <row r="51" spans="1:6">
      <c r="A51" s="91" t="s">
        <v>15</v>
      </c>
      <c r="B51" s="92" t="s">
        <v>57</v>
      </c>
      <c r="C51" s="83" t="s">
        <v>0</v>
      </c>
      <c r="D51" s="10">
        <v>185.5</v>
      </c>
      <c r="E51" s="77"/>
      <c r="F51" s="77"/>
    </row>
    <row r="52" spans="1:6" ht="25.5">
      <c r="A52" s="91" t="s">
        <v>63</v>
      </c>
      <c r="B52" s="92" t="s">
        <v>58</v>
      </c>
      <c r="C52" s="83" t="s">
        <v>0</v>
      </c>
      <c r="D52" s="10">
        <v>127.7</v>
      </c>
      <c r="E52" s="77"/>
      <c r="F52" s="77"/>
    </row>
    <row r="53" spans="1:6">
      <c r="A53" s="91" t="s">
        <v>63</v>
      </c>
      <c r="B53" s="92" t="s">
        <v>59</v>
      </c>
      <c r="C53" s="83" t="s">
        <v>0</v>
      </c>
      <c r="D53" s="10">
        <v>0</v>
      </c>
      <c r="E53" s="77"/>
      <c r="F53" s="77"/>
    </row>
    <row r="54" spans="1:6">
      <c r="A54" s="91" t="s">
        <v>63</v>
      </c>
      <c r="B54" s="85" t="s">
        <v>573</v>
      </c>
      <c r="C54" s="83" t="s">
        <v>0</v>
      </c>
      <c r="D54" s="10">
        <v>0</v>
      </c>
      <c r="E54" s="77"/>
      <c r="F54" s="77"/>
    </row>
    <row r="55" spans="1:6">
      <c r="A55" s="91" t="s">
        <v>63</v>
      </c>
      <c r="B55" s="85" t="s">
        <v>574</v>
      </c>
      <c r="C55" s="83" t="s">
        <v>0</v>
      </c>
      <c r="D55" s="10">
        <v>0</v>
      </c>
      <c r="E55" s="77"/>
      <c r="F55" s="77"/>
    </row>
    <row r="56" spans="1:6">
      <c r="A56" s="91" t="s">
        <v>63</v>
      </c>
      <c r="B56" s="85" t="s">
        <v>575</v>
      </c>
      <c r="C56" s="83" t="s">
        <v>0</v>
      </c>
      <c r="D56" s="10">
        <v>0</v>
      </c>
      <c r="E56" s="77"/>
      <c r="F56" s="77"/>
    </row>
    <row r="57" spans="1:6">
      <c r="A57" s="91" t="s">
        <v>63</v>
      </c>
      <c r="B57" s="92" t="s">
        <v>60</v>
      </c>
      <c r="C57" s="83" t="s">
        <v>0</v>
      </c>
      <c r="D57" s="10">
        <v>0</v>
      </c>
      <c r="E57" s="77"/>
      <c r="F57" s="77"/>
    </row>
    <row r="58" spans="1:6">
      <c r="A58" s="91" t="s">
        <v>63</v>
      </c>
      <c r="B58" s="86" t="s">
        <v>1</v>
      </c>
      <c r="C58" s="83" t="s">
        <v>0</v>
      </c>
      <c r="D58" s="10">
        <v>0</v>
      </c>
      <c r="E58" s="77"/>
      <c r="F58" s="77"/>
    </row>
    <row r="59" spans="1:6">
      <c r="A59" s="91" t="s">
        <v>63</v>
      </c>
      <c r="B59" s="86" t="s">
        <v>1</v>
      </c>
      <c r="C59" s="83" t="s">
        <v>0</v>
      </c>
      <c r="D59" s="10">
        <v>0</v>
      </c>
      <c r="E59" s="77"/>
      <c r="F59" s="77"/>
    </row>
    <row r="60" spans="1:6" ht="15.75" customHeight="1">
      <c r="A60" s="91" t="s">
        <v>63</v>
      </c>
      <c r="B60" s="86" t="s">
        <v>1</v>
      </c>
      <c r="C60" s="83" t="s">
        <v>0</v>
      </c>
      <c r="D60" s="10">
        <v>0</v>
      </c>
      <c r="E60" s="77"/>
      <c r="F60" s="77"/>
    </row>
    <row r="61" spans="1:6" ht="6.75" customHeight="1">
      <c r="A61" s="78"/>
      <c r="B61" s="46"/>
      <c r="C61" s="83"/>
      <c r="D61" s="77"/>
      <c r="E61" s="77"/>
      <c r="F61" s="77"/>
    </row>
    <row r="62" spans="1:6">
      <c r="A62" s="78"/>
      <c r="B62" s="93" t="s">
        <v>554</v>
      </c>
      <c r="C62" s="83" t="s">
        <v>0</v>
      </c>
      <c r="D62" s="9">
        <f>SUM(D43:D60)</f>
        <v>1344.7</v>
      </c>
      <c r="E62" s="77"/>
      <c r="F62" s="77"/>
    </row>
    <row r="63" spans="1:6">
      <c r="A63" s="78"/>
      <c r="B63" s="87" t="s">
        <v>3</v>
      </c>
      <c r="C63" s="83"/>
      <c r="D63" s="88" t="str">
        <f>IF(D62+D20&lt;0.1,"OK","ERROR")</f>
        <v>OK</v>
      </c>
      <c r="E63" s="77"/>
      <c r="F63" s="77"/>
    </row>
    <row r="64" spans="1:6">
      <c r="A64" s="78"/>
      <c r="B64" s="94"/>
      <c r="C64" s="83"/>
      <c r="D64" s="77"/>
      <c r="E64" s="77"/>
      <c r="F64" s="77"/>
    </row>
    <row r="65" spans="1:6" ht="27" customHeight="1">
      <c r="A65" s="491" t="s">
        <v>552</v>
      </c>
      <c r="B65" s="491"/>
      <c r="C65" s="492"/>
      <c r="D65" s="492"/>
      <c r="E65" s="77"/>
      <c r="F65" s="77"/>
    </row>
    <row r="66" spans="1:6" ht="15" customHeight="1">
      <c r="A66" s="95"/>
      <c r="B66" s="95"/>
      <c r="C66" s="49"/>
      <c r="D66" s="49"/>
      <c r="E66" s="77"/>
      <c r="F66" s="77"/>
    </row>
    <row r="67" spans="1:6">
      <c r="A67" s="78"/>
      <c r="B67" s="96" t="s">
        <v>12</v>
      </c>
      <c r="C67" s="83"/>
      <c r="D67" s="77"/>
      <c r="E67" s="77"/>
      <c r="F67" s="77"/>
    </row>
    <row r="68" spans="1:6">
      <c r="A68" s="78"/>
      <c r="B68" s="97" t="s">
        <v>8</v>
      </c>
      <c r="C68" s="83" t="s">
        <v>2</v>
      </c>
      <c r="D68" s="7">
        <v>0.12</v>
      </c>
      <c r="E68" s="77"/>
      <c r="F68" s="77"/>
    </row>
    <row r="69" spans="1:6">
      <c r="A69" s="78"/>
      <c r="B69" s="97" t="s">
        <v>9</v>
      </c>
      <c r="C69" s="83" t="s">
        <v>2</v>
      </c>
      <c r="D69" s="7">
        <v>0</v>
      </c>
      <c r="E69" s="77"/>
      <c r="F69" s="77"/>
    </row>
    <row r="70" spans="1:6">
      <c r="A70" s="78"/>
      <c r="B70" s="97" t="s">
        <v>10</v>
      </c>
      <c r="C70" s="83" t="s">
        <v>2</v>
      </c>
      <c r="D70" s="7">
        <v>0</v>
      </c>
      <c r="E70" s="77"/>
      <c r="F70" s="77"/>
    </row>
    <row r="71" spans="1:6">
      <c r="A71" s="78"/>
      <c r="B71" s="96"/>
      <c r="C71" s="83"/>
      <c r="D71" s="77"/>
      <c r="E71" s="77"/>
      <c r="F71" s="77"/>
    </row>
    <row r="72" spans="1:6">
      <c r="A72" s="78"/>
      <c r="B72" s="80" t="s">
        <v>11</v>
      </c>
      <c r="C72" s="83" t="s">
        <v>0</v>
      </c>
      <c r="D72" s="9">
        <f>(D17*D68)+(D18*D69)+(D19*D70)</f>
        <v>-77.459999999999994</v>
      </c>
      <c r="E72" s="77"/>
      <c r="F72" s="77"/>
    </row>
    <row r="73" spans="1:6">
      <c r="A73" s="78"/>
      <c r="B73" s="96"/>
      <c r="C73" s="83"/>
      <c r="D73" s="83"/>
      <c r="E73" s="77"/>
      <c r="F73" s="77"/>
    </row>
    <row r="74" spans="1:6">
      <c r="A74" s="78"/>
      <c r="B74" s="80" t="s">
        <v>13</v>
      </c>
      <c r="C74" s="83" t="s">
        <v>0</v>
      </c>
      <c r="D74" s="9">
        <f>D20-D72</f>
        <v>-1267.24</v>
      </c>
      <c r="E74" s="77"/>
      <c r="F74" s="77"/>
    </row>
    <row r="75" spans="1:6">
      <c r="A75" s="96"/>
      <c r="B75" s="96"/>
      <c r="C75" s="83"/>
      <c r="D75" s="77"/>
      <c r="E75" s="77"/>
      <c r="F75" s="77"/>
    </row>
    <row r="76" spans="1:6" ht="39">
      <c r="A76" s="96"/>
      <c r="B76" s="98" t="s">
        <v>487</v>
      </c>
      <c r="C76" s="83" t="s">
        <v>0</v>
      </c>
      <c r="D76" s="411">
        <v>0</v>
      </c>
      <c r="E76" s="77"/>
      <c r="F76" s="77"/>
    </row>
    <row r="77" spans="1:6" ht="26.25">
      <c r="A77" s="96"/>
      <c r="B77" s="98" t="s">
        <v>488</v>
      </c>
      <c r="C77" s="83" t="s">
        <v>0</v>
      </c>
      <c r="D77" s="411">
        <v>-77.5</v>
      </c>
      <c r="E77" s="77"/>
      <c r="F77" s="77"/>
    </row>
    <row r="78" spans="1:6" ht="26.25">
      <c r="A78" s="96"/>
      <c r="B78" s="98" t="s">
        <v>31</v>
      </c>
      <c r="C78" s="83" t="s">
        <v>0</v>
      </c>
      <c r="D78" s="48">
        <f>D76+D77</f>
        <v>-77.5</v>
      </c>
      <c r="E78" s="77"/>
      <c r="F78" s="77"/>
    </row>
    <row r="79" spans="1:6">
      <c r="A79" s="96"/>
      <c r="B79" s="87" t="s">
        <v>3</v>
      </c>
      <c r="D79" s="88" t="str">
        <f>IF(ROUND(D72,1)=ROUND(D78,1),"OK","ERROR")</f>
        <v>OK</v>
      </c>
      <c r="E79" s="77"/>
      <c r="F79" s="77"/>
    </row>
    <row r="80" spans="1:6">
      <c r="A80" s="96"/>
      <c r="B80" s="96"/>
      <c r="C80" s="83"/>
      <c r="D80" s="77"/>
      <c r="E80" s="77"/>
      <c r="F80" s="77"/>
    </row>
    <row r="81" spans="1:15" ht="30" customHeight="1">
      <c r="A81" s="491" t="s">
        <v>383</v>
      </c>
      <c r="B81" s="491"/>
      <c r="C81" s="492"/>
      <c r="D81" s="492"/>
      <c r="E81" s="77"/>
      <c r="F81" s="77"/>
    </row>
    <row r="82" spans="1:15">
      <c r="A82" s="78"/>
      <c r="B82" s="78"/>
      <c r="C82" s="83"/>
      <c r="D82" s="77"/>
      <c r="E82" s="77"/>
      <c r="F82" s="77"/>
    </row>
    <row r="83" spans="1:15" ht="39" customHeight="1">
      <c r="A83" s="78"/>
      <c r="B83" s="96" t="s">
        <v>14</v>
      </c>
      <c r="C83" s="140" t="s">
        <v>30</v>
      </c>
      <c r="D83" s="99" t="s">
        <v>36</v>
      </c>
      <c r="E83" s="99" t="s">
        <v>52</v>
      </c>
      <c r="F83" s="138" t="s">
        <v>74</v>
      </c>
    </row>
    <row r="84" spans="1:15">
      <c r="A84" s="78"/>
      <c r="B84" s="96"/>
      <c r="C84" s="100" t="s">
        <v>0</v>
      </c>
      <c r="D84" s="100" t="s">
        <v>0</v>
      </c>
      <c r="E84" s="100" t="s">
        <v>0</v>
      </c>
      <c r="F84" s="136"/>
      <c r="K84" s="135"/>
      <c r="L84" s="135"/>
      <c r="M84" s="135"/>
      <c r="N84" s="135"/>
      <c r="O84" s="135"/>
    </row>
    <row r="85" spans="1:15" s="8" customFormat="1" ht="30" customHeight="1">
      <c r="A85" s="101"/>
      <c r="B85" s="102" t="s">
        <v>120</v>
      </c>
      <c r="C85" s="19">
        <v>800</v>
      </c>
      <c r="D85" s="19">
        <v>0</v>
      </c>
      <c r="E85" s="103">
        <f>C85-D85</f>
        <v>800</v>
      </c>
      <c r="F85" s="137"/>
      <c r="G85" s="4"/>
      <c r="H85" s="4"/>
      <c r="I85" s="4"/>
      <c r="J85" s="4"/>
    </row>
    <row r="86" spans="1:15" s="8" customFormat="1" ht="30" customHeight="1">
      <c r="A86" s="91" t="s">
        <v>15</v>
      </c>
      <c r="B86" s="104" t="s">
        <v>17</v>
      </c>
      <c r="C86" s="10">
        <v>52.5</v>
      </c>
      <c r="D86" s="10">
        <v>52.5</v>
      </c>
      <c r="E86" s="103">
        <f t="shared" ref="E86:E98" si="0">C86-D86</f>
        <v>0</v>
      </c>
      <c r="F86" s="137"/>
      <c r="G86" s="4"/>
      <c r="H86" s="4"/>
      <c r="I86" s="4"/>
      <c r="J86" s="4"/>
    </row>
    <row r="87" spans="1:15" s="8" customFormat="1" ht="30" customHeight="1">
      <c r="A87" s="91" t="s">
        <v>15</v>
      </c>
      <c r="B87" s="102" t="s">
        <v>18</v>
      </c>
      <c r="C87" s="10">
        <v>9</v>
      </c>
      <c r="D87" s="10">
        <v>9</v>
      </c>
      <c r="E87" s="103">
        <f t="shared" si="0"/>
        <v>0</v>
      </c>
      <c r="F87" s="137"/>
      <c r="G87" s="4"/>
      <c r="H87" s="4"/>
      <c r="I87" s="4"/>
      <c r="J87" s="4"/>
    </row>
    <row r="88" spans="1:15" s="8" customFormat="1" ht="30" customHeight="1">
      <c r="A88" s="91" t="s">
        <v>15</v>
      </c>
      <c r="B88" s="139" t="s">
        <v>96</v>
      </c>
      <c r="C88" s="6">
        <v>59.1</v>
      </c>
      <c r="D88" s="6">
        <v>0</v>
      </c>
      <c r="E88" s="103">
        <f t="shared" si="0"/>
        <v>59.1</v>
      </c>
      <c r="F88" s="137"/>
      <c r="G88" s="4"/>
      <c r="H88" s="4"/>
      <c r="I88" s="4"/>
      <c r="J88" s="4"/>
    </row>
    <row r="89" spans="1:15" s="8" customFormat="1" ht="39.75" customHeight="1">
      <c r="A89" s="91" t="s">
        <v>15</v>
      </c>
      <c r="B89" s="126" t="s">
        <v>97</v>
      </c>
      <c r="C89" s="6">
        <v>10</v>
      </c>
      <c r="D89" s="6">
        <v>1.2</v>
      </c>
      <c r="E89" s="103">
        <f t="shared" si="0"/>
        <v>8.8000000000000007</v>
      </c>
      <c r="F89" s="137"/>
      <c r="G89" s="4"/>
      <c r="H89" s="4"/>
      <c r="I89" s="4"/>
      <c r="J89" s="4"/>
    </row>
    <row r="90" spans="1:15" ht="39">
      <c r="A90" s="91" t="s">
        <v>15</v>
      </c>
      <c r="B90" s="126" t="s">
        <v>98</v>
      </c>
      <c r="C90" s="6">
        <v>0</v>
      </c>
      <c r="D90" s="6">
        <v>0</v>
      </c>
      <c r="E90" s="103">
        <f t="shared" si="0"/>
        <v>0</v>
      </c>
      <c r="F90" s="137"/>
    </row>
    <row r="91" spans="1:15" ht="26.25" customHeight="1">
      <c r="A91" s="91" t="s">
        <v>15</v>
      </c>
      <c r="B91" s="141" t="s">
        <v>99</v>
      </c>
      <c r="C91" s="6">
        <v>0</v>
      </c>
      <c r="D91" s="6">
        <v>0</v>
      </c>
      <c r="E91" s="103">
        <f t="shared" si="0"/>
        <v>0</v>
      </c>
      <c r="F91" s="137"/>
    </row>
    <row r="92" spans="1:15" ht="26.25">
      <c r="A92" s="91" t="s">
        <v>15</v>
      </c>
      <c r="B92" s="126" t="s">
        <v>100</v>
      </c>
      <c r="C92" s="6">
        <v>0</v>
      </c>
      <c r="D92" s="6">
        <v>0</v>
      </c>
      <c r="E92" s="103">
        <f t="shared" si="0"/>
        <v>0</v>
      </c>
      <c r="F92" s="137"/>
    </row>
    <row r="93" spans="1:15" ht="26.25">
      <c r="A93" s="91" t="s">
        <v>15</v>
      </c>
      <c r="B93" s="126" t="s">
        <v>101</v>
      </c>
      <c r="C93" s="6">
        <v>0</v>
      </c>
      <c r="D93" s="6">
        <v>0</v>
      </c>
      <c r="E93" s="103">
        <f t="shared" si="0"/>
        <v>0</v>
      </c>
      <c r="F93" s="137"/>
    </row>
    <row r="94" spans="1:15" ht="25.5">
      <c r="A94" s="91" t="s">
        <v>16</v>
      </c>
      <c r="B94" s="142" t="s">
        <v>102</v>
      </c>
      <c r="C94" s="10">
        <v>-40</v>
      </c>
      <c r="D94" s="6">
        <v>0</v>
      </c>
      <c r="E94" s="103">
        <f t="shared" si="0"/>
        <v>-40</v>
      </c>
      <c r="F94" s="137"/>
    </row>
    <row r="95" spans="1:15" ht="26.25">
      <c r="A95" s="91" t="s">
        <v>16</v>
      </c>
      <c r="B95" s="105" t="s">
        <v>75</v>
      </c>
      <c r="C95" s="6">
        <v>0</v>
      </c>
      <c r="D95" s="6">
        <v>0</v>
      </c>
      <c r="E95" s="103">
        <f t="shared" si="0"/>
        <v>0</v>
      </c>
      <c r="F95" s="137"/>
    </row>
    <row r="96" spans="1:15" ht="26.25">
      <c r="A96" s="91" t="s">
        <v>16</v>
      </c>
      <c r="B96" s="126" t="s">
        <v>103</v>
      </c>
      <c r="C96" s="6">
        <v>0</v>
      </c>
      <c r="D96" s="6">
        <v>0</v>
      </c>
      <c r="E96" s="103">
        <f t="shared" si="0"/>
        <v>0</v>
      </c>
      <c r="F96" s="137"/>
    </row>
    <row r="97" spans="1:6" ht="26.25">
      <c r="A97" s="91" t="s">
        <v>16</v>
      </c>
      <c r="B97" s="126" t="s">
        <v>104</v>
      </c>
      <c r="C97" s="6">
        <v>0</v>
      </c>
      <c r="D97" s="6">
        <v>0</v>
      </c>
      <c r="E97" s="103">
        <f t="shared" si="0"/>
        <v>0</v>
      </c>
      <c r="F97" s="137"/>
    </row>
    <row r="98" spans="1:6" ht="39">
      <c r="A98" s="91" t="s">
        <v>15</v>
      </c>
      <c r="B98" s="126" t="s">
        <v>105</v>
      </c>
      <c r="C98" s="6">
        <v>133.19999999999999</v>
      </c>
      <c r="D98" s="6">
        <v>4.9000000000000004</v>
      </c>
      <c r="E98" s="103">
        <f t="shared" si="0"/>
        <v>128.29999999999998</v>
      </c>
      <c r="F98" s="137"/>
    </row>
    <row r="99" spans="1:6" ht="26.25">
      <c r="A99" s="106" t="s">
        <v>51</v>
      </c>
      <c r="B99" s="98" t="s">
        <v>121</v>
      </c>
      <c r="C99" s="48">
        <f>SUM(C85:C98)</f>
        <v>1023.8</v>
      </c>
      <c r="D99" s="48">
        <f>SUM(D85:D98)</f>
        <v>67.600000000000009</v>
      </c>
      <c r="E99" s="48">
        <f>SUM(E85:E98)</f>
        <v>956.19999999999993</v>
      </c>
      <c r="F99" s="77"/>
    </row>
    <row r="100" spans="1:6">
      <c r="A100" s="96"/>
      <c r="B100" s="96"/>
      <c r="C100" s="79"/>
      <c r="D100" s="1"/>
      <c r="E100" s="77"/>
      <c r="F100" s="77"/>
    </row>
    <row r="101" spans="1:6" ht="30" customHeight="1">
      <c r="A101" s="491" t="s">
        <v>384</v>
      </c>
      <c r="B101" s="491"/>
      <c r="C101" s="492"/>
      <c r="D101" s="492"/>
      <c r="E101" s="77"/>
      <c r="F101" s="77"/>
    </row>
    <row r="102" spans="1:6">
      <c r="A102" s="78"/>
      <c r="B102" s="78"/>
      <c r="C102" s="83"/>
      <c r="D102" s="77"/>
      <c r="E102" s="77"/>
      <c r="F102" s="77"/>
    </row>
    <row r="103" spans="1:6">
      <c r="A103" s="78"/>
      <c r="B103" s="107" t="s">
        <v>19</v>
      </c>
      <c r="C103" s="83" t="s">
        <v>0</v>
      </c>
      <c r="D103" s="9">
        <f>D74+E99</f>
        <v>-311.04000000000008</v>
      </c>
      <c r="E103" s="77"/>
      <c r="F103" s="77"/>
    </row>
    <row r="104" spans="1:6">
      <c r="A104" s="78"/>
      <c r="B104" s="78"/>
      <c r="C104" s="83"/>
      <c r="D104" s="77"/>
      <c r="E104" s="77"/>
      <c r="F104" s="77"/>
    </row>
    <row r="105" spans="1:6">
      <c r="A105" s="78"/>
      <c r="B105" s="107" t="s">
        <v>20</v>
      </c>
      <c r="C105" s="83" t="s">
        <v>0</v>
      </c>
      <c r="D105" s="9">
        <f>D72+D99</f>
        <v>-9.8599999999999852</v>
      </c>
      <c r="E105" s="77"/>
      <c r="F105" s="77"/>
    </row>
    <row r="106" spans="1:6">
      <c r="A106" s="78"/>
      <c r="B106" s="78"/>
      <c r="C106" s="83"/>
      <c r="D106" s="77"/>
      <c r="E106" s="77"/>
      <c r="F106" s="77"/>
    </row>
  </sheetData>
  <mergeCells count="6">
    <mergeCell ref="A101:D101"/>
    <mergeCell ref="D6:F6"/>
    <mergeCell ref="A23:D23"/>
    <mergeCell ref="A41:D41"/>
    <mergeCell ref="A65:D65"/>
    <mergeCell ref="A81:D81"/>
  </mergeCells>
  <phoneticPr fontId="35" type="noConversion"/>
  <pageMargins left="0.70866141732283472" right="0.70866141732283472" top="0.74803149606299213" bottom="0.74803149606299213" header="0.31496062992125984" footer="0.31496062992125984"/>
  <pageSetup paperSize="8" scale="49" orientation="portrait" r:id="rId1"/>
  <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O18"/>
  <sheetViews>
    <sheetView showGridLines="0" zoomScaleNormal="100" workbookViewId="0"/>
  </sheetViews>
  <sheetFormatPr defaultRowHeight="12.75"/>
  <cols>
    <col min="1" max="1" width="4.28515625" style="246" customWidth="1"/>
    <col min="2" max="2" width="40.7109375" style="246" customWidth="1"/>
    <col min="3" max="3" width="31.7109375" style="246" customWidth="1"/>
    <col min="4" max="4" width="73" style="246" customWidth="1"/>
    <col min="5" max="9" width="18.28515625" style="246" customWidth="1"/>
    <col min="10" max="16384" width="9.140625" style="246"/>
  </cols>
  <sheetData>
    <row r="1" spans="1:15" s="292" customFormat="1" ht="20.25">
      <c r="A1" s="290" t="s">
        <v>291</v>
      </c>
      <c r="B1" s="290"/>
      <c r="C1" s="290"/>
      <c r="D1" s="290"/>
      <c r="E1" s="290"/>
      <c r="F1" s="290"/>
      <c r="G1" s="290"/>
      <c r="H1" s="290"/>
      <c r="I1" s="291"/>
      <c r="J1" s="291"/>
      <c r="O1" s="291" t="s">
        <v>212</v>
      </c>
    </row>
    <row r="2" spans="1:15" s="292" customFormat="1" ht="20.25">
      <c r="A2" s="290" t="str">
        <f>+'Pension Pack cover'!D12</f>
        <v xml:space="preserve">NWO Group Name </v>
      </c>
      <c r="B2" s="290"/>
      <c r="C2" s="290"/>
      <c r="D2" s="290"/>
      <c r="E2" s="290"/>
      <c r="F2" s="290"/>
      <c r="G2" s="290"/>
      <c r="H2" s="290"/>
    </row>
    <row r="3" spans="1:15" s="293" customFormat="1" ht="20.25">
      <c r="A3" s="290"/>
      <c r="B3" s="290"/>
      <c r="C3" s="290"/>
      <c r="D3" s="290"/>
      <c r="E3" s="290"/>
      <c r="F3" s="290"/>
      <c r="G3" s="290"/>
      <c r="H3" s="290"/>
    </row>
    <row r="6" spans="1:15">
      <c r="B6" s="247" t="s">
        <v>292</v>
      </c>
    </row>
    <row r="8" spans="1:15">
      <c r="B8" s="248" t="s">
        <v>293</v>
      </c>
      <c r="C8" s="248" t="s">
        <v>294</v>
      </c>
      <c r="D8" s="249" t="s">
        <v>295</v>
      </c>
    </row>
    <row r="9" spans="1:15">
      <c r="B9" s="250" t="s">
        <v>296</v>
      </c>
      <c r="C9" s="251"/>
      <c r="D9" s="252"/>
    </row>
    <row r="10" spans="1:15">
      <c r="B10" s="250" t="s">
        <v>297</v>
      </c>
      <c r="C10" s="251"/>
      <c r="D10" s="252"/>
    </row>
    <row r="11" spans="1:15">
      <c r="B11" s="250" t="s">
        <v>298</v>
      </c>
      <c r="C11" s="251"/>
      <c r="D11" s="252"/>
    </row>
    <row r="12" spans="1:15">
      <c r="B12" s="250" t="s">
        <v>299</v>
      </c>
      <c r="C12" s="251"/>
      <c r="D12" s="252"/>
    </row>
    <row r="13" spans="1:15">
      <c r="B13" s="250" t="s">
        <v>300</v>
      </c>
      <c r="C13" s="251"/>
      <c r="D13" s="252"/>
    </row>
    <row r="14" spans="1:15">
      <c r="B14" s="250" t="s">
        <v>301</v>
      </c>
      <c r="C14" s="251"/>
      <c r="D14" s="252"/>
    </row>
    <row r="15" spans="1:15">
      <c r="B15" s="250" t="s">
        <v>302</v>
      </c>
      <c r="C15" s="251"/>
      <c r="D15" s="252"/>
    </row>
    <row r="16" spans="1:15">
      <c r="B16" s="250" t="s">
        <v>303</v>
      </c>
      <c r="C16" s="251"/>
      <c r="D16" s="252"/>
    </row>
    <row r="17" spans="2:4">
      <c r="B17" s="250" t="s">
        <v>304</v>
      </c>
      <c r="C17" s="251"/>
      <c r="D17" s="252"/>
    </row>
    <row r="18" spans="2:4">
      <c r="B18" s="250" t="s">
        <v>305</v>
      </c>
      <c r="C18" s="251"/>
      <c r="D18" s="252"/>
    </row>
  </sheetData>
  <phoneticPr fontId="35" type="noConversion"/>
  <pageMargins left="0.70866141732283472" right="0.70866141732283472" top="0.74803149606299213" bottom="0.74803149606299213" header="0.31496062992125984" footer="0.31496062992125984"/>
  <pageSetup paperSize="8" scale="77" orientation="portrait" r:id="rId1"/>
  <drawing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AM27"/>
  <sheetViews>
    <sheetView showGridLines="0" zoomScaleNormal="100" workbookViewId="0"/>
  </sheetViews>
  <sheetFormatPr defaultRowHeight="12.75"/>
  <cols>
    <col min="1" max="1" width="62.85546875" style="246" customWidth="1"/>
    <col min="2" max="3" width="10.7109375" style="246" customWidth="1"/>
    <col min="4" max="4" width="42.5703125" style="246" customWidth="1"/>
    <col min="5" max="5" width="5.140625" style="246" customWidth="1"/>
    <col min="6" max="16384" width="9.140625" style="246"/>
  </cols>
  <sheetData>
    <row r="1" spans="1:39" s="253" customFormat="1" ht="18" customHeight="1">
      <c r="A1" s="290" t="s">
        <v>306</v>
      </c>
      <c r="B1" s="290"/>
      <c r="C1" s="290"/>
      <c r="D1" s="290"/>
      <c r="E1" s="290"/>
      <c r="H1" s="254"/>
      <c r="J1" s="254"/>
      <c r="M1" s="254"/>
      <c r="N1" s="254"/>
      <c r="R1" s="254"/>
    </row>
    <row r="2" spans="1:39" s="253" customFormat="1" ht="18" customHeight="1">
      <c r="A2" s="290" t="str">
        <f>+'Pension Pack cover'!D12</f>
        <v xml:space="preserve">NWO Group Name </v>
      </c>
      <c r="B2" s="290"/>
      <c r="C2" s="290"/>
      <c r="D2" s="290"/>
      <c r="E2" s="290"/>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row>
    <row r="3" spans="1:39" s="255" customFormat="1" ht="18" customHeight="1">
      <c r="A3" s="290" t="str">
        <f>+'Pension Pack cover'!D24</f>
        <v>2010-13</v>
      </c>
      <c r="B3" s="290"/>
      <c r="C3" s="290"/>
      <c r="D3" s="290"/>
      <c r="E3" s="290"/>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row>
    <row r="4" spans="1:39" s="372" customFormat="1" ht="18" customHeight="1">
      <c r="A4" s="373"/>
      <c r="B4" s="373"/>
      <c r="C4" s="373"/>
      <c r="D4" s="373"/>
      <c r="E4" s="373"/>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row>
    <row r="5" spans="1:39">
      <c r="B5" s="375" t="s">
        <v>463</v>
      </c>
      <c r="C5" s="376"/>
    </row>
    <row r="6" spans="1:39" ht="15">
      <c r="A6" s="289" t="s">
        <v>380</v>
      </c>
      <c r="B6" s="259"/>
      <c r="C6" s="259"/>
    </row>
    <row r="7" spans="1:39" ht="15">
      <c r="A7" s="289" t="s">
        <v>514</v>
      </c>
      <c r="B7" s="259"/>
      <c r="C7" s="259"/>
    </row>
    <row r="8" spans="1:39" ht="15">
      <c r="A8" s="289" t="s">
        <v>508</v>
      </c>
      <c r="B8" s="259"/>
      <c r="C8" s="259"/>
      <c r="G8" s="256"/>
    </row>
    <row r="9" spans="1:39" ht="15">
      <c r="A9" s="289" t="s">
        <v>515</v>
      </c>
      <c r="B9" s="259"/>
      <c r="C9" s="259"/>
    </row>
    <row r="10" spans="1:39" ht="15">
      <c r="A10" s="289" t="s">
        <v>511</v>
      </c>
      <c r="B10" s="259"/>
      <c r="C10" s="259"/>
    </row>
    <row r="11" spans="1:39" ht="15">
      <c r="A11" s="289" t="s">
        <v>381</v>
      </c>
      <c r="B11" s="259"/>
      <c r="C11" s="259"/>
    </row>
    <row r="12" spans="1:39" ht="15">
      <c r="A12" s="289" t="s">
        <v>512</v>
      </c>
      <c r="B12" s="259"/>
      <c r="C12" s="259"/>
      <c r="G12" s="256"/>
    </row>
    <row r="13" spans="1:39" ht="15">
      <c r="A13" s="289" t="s">
        <v>516</v>
      </c>
      <c r="B13" s="259"/>
      <c r="C13" s="259"/>
    </row>
    <row r="14" spans="1:39" ht="15">
      <c r="A14" s="466"/>
      <c r="B14" s="259"/>
      <c r="C14" s="259"/>
    </row>
    <row r="15" spans="1:39" s="289" customFormat="1" ht="15">
      <c r="A15" s="466" t="s">
        <v>581</v>
      </c>
    </row>
    <row r="16" spans="1:39" s="289" customFormat="1" ht="15">
      <c r="A16" s="466" t="s">
        <v>582</v>
      </c>
    </row>
    <row r="18" spans="1:4" ht="25.5">
      <c r="A18" s="257" t="s">
        <v>307</v>
      </c>
      <c r="B18" s="287" t="s">
        <v>308</v>
      </c>
      <c r="C18" s="287"/>
      <c r="D18" s="484" t="s">
        <v>309</v>
      </c>
    </row>
    <row r="19" spans="1:4" ht="25.5">
      <c r="A19" s="257"/>
      <c r="B19" s="258" t="s">
        <v>197</v>
      </c>
      <c r="C19" s="258" t="s">
        <v>368</v>
      </c>
      <c r="D19" s="485"/>
    </row>
    <row r="20" spans="1:4">
      <c r="A20" s="260" t="s">
        <v>310</v>
      </c>
      <c r="B20" s="259"/>
      <c r="C20" s="259"/>
      <c r="D20" s="259"/>
    </row>
    <row r="21" spans="1:4" ht="14.25" customHeight="1">
      <c r="A21" s="260" t="s">
        <v>330</v>
      </c>
      <c r="B21" s="259"/>
      <c r="C21" s="259"/>
      <c r="D21" s="259"/>
    </row>
    <row r="22" spans="1:4" ht="14.25" customHeight="1">
      <c r="A22" s="260" t="s">
        <v>326</v>
      </c>
      <c r="B22" s="259"/>
      <c r="C22" s="259"/>
      <c r="D22" s="259"/>
    </row>
    <row r="23" spans="1:4">
      <c r="A23" s="260" t="s">
        <v>331</v>
      </c>
      <c r="B23" s="259"/>
      <c r="C23" s="259"/>
      <c r="D23" s="259"/>
    </row>
    <row r="24" spans="1:4">
      <c r="A24" s="260" t="s">
        <v>327</v>
      </c>
      <c r="B24" s="259"/>
      <c r="C24" s="259"/>
      <c r="D24" s="259"/>
    </row>
    <row r="25" spans="1:4">
      <c r="A25" s="260" t="s">
        <v>328</v>
      </c>
      <c r="B25" s="259"/>
      <c r="C25" s="259"/>
      <c r="D25" s="259"/>
    </row>
    <row r="26" spans="1:4">
      <c r="A26" s="260" t="s">
        <v>329</v>
      </c>
      <c r="B26" s="259"/>
      <c r="C26" s="259"/>
      <c r="D26" s="259"/>
    </row>
    <row r="27" spans="1:4">
      <c r="A27" s="260" t="s">
        <v>370</v>
      </c>
      <c r="B27" s="259"/>
      <c r="C27" s="259"/>
      <c r="D27" s="259"/>
    </row>
  </sheetData>
  <mergeCells count="1">
    <mergeCell ref="D18:D19"/>
  </mergeCells>
  <phoneticPr fontId="35" type="noConversion"/>
  <hyperlinks>
    <hyperlink ref="A6" location="'P1.1 PDAM Licensee provided'!A1" display="P1.1 - PDAM information completed by licensee - primary scheme"/>
    <hyperlink ref="A10" location="'P2.1 PDAM Licensee provided'!A1" display="P2.1 - PDAM information completed by licensee - second scheme"/>
    <hyperlink ref="A7" location="'P1.2 PDAM Actuary provided data'!A1" display="P1.2 - PDAM information completed by Actuary - primary scheme"/>
    <hyperlink ref="A11" location="'P2.2 PDAM Actuary provided'!A1" display="P2.2 - PDAM information completed by Actuary - second scheme"/>
    <hyperlink ref="A8" location="'P1.3 Pension Primary scheme '!A1" display="P1.3 - Pensions Primary scheme"/>
    <hyperlink ref="A12" location="'P2.3 Pension Second scheme'!A1" display="P2.3 - Pensions Second scheme"/>
    <hyperlink ref="A9" location="'P1.4 Pensions_PPF_Admin'!A1" display="P1.4 - PPF Levies and Scheme administration - Primary scheme"/>
    <hyperlink ref="A13" location="'P2.4 Pensions_PPF_Admin'!A1" display="P2.4 - PPF Levies and Scheme administration - Second scheme"/>
    <hyperlink ref="A16" location="'Example P1.2 PDAM Actuary'!A1" display="'Example P1.2 PDAM Actuary'!A1"/>
    <hyperlink ref="A15" location="'Example P1.1 PDAM Licensee '!A1" display="'Example P1.1 PDAM Licensee '!A1"/>
  </hyperlinks>
  <pageMargins left="0.70866141732283472" right="0.70866141732283472" top="0.74803149606299213" bottom="0.74803149606299213" header="0.31496062992125984" footer="0.31496062992125984"/>
  <pageSetup paperSize="8" orientation="portrait" r:id="rId1"/>
  <drawing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E112"/>
  <sheetViews>
    <sheetView showGridLines="0" zoomScaleNormal="100" workbookViewId="0">
      <selection activeCell="D8" sqref="D8"/>
    </sheetView>
  </sheetViews>
  <sheetFormatPr defaultRowHeight="12.75"/>
  <cols>
    <col min="1" max="1" width="2.42578125" style="264" customWidth="1"/>
    <col min="2" max="2" width="19.5703125" style="263" customWidth="1"/>
    <col min="3" max="3" width="23.28515625" style="263" customWidth="1"/>
    <col min="4" max="4" width="100.140625" style="264" customWidth="1"/>
    <col min="5" max="16384" width="9.140625" style="264"/>
  </cols>
  <sheetData>
    <row r="1" spans="1:5" s="261" customFormat="1" ht="20.25">
      <c r="A1" s="290"/>
      <c r="B1" s="290" t="s">
        <v>311</v>
      </c>
      <c r="C1" s="290"/>
      <c r="D1" s="290"/>
    </row>
    <row r="2" spans="1:5" s="261" customFormat="1" ht="20.25">
      <c r="A2" s="290"/>
      <c r="B2" s="290" t="str">
        <f>+'Pension Pack cover'!D12</f>
        <v xml:space="preserve">NWO Group Name </v>
      </c>
      <c r="C2" s="290"/>
      <c r="D2" s="290"/>
    </row>
    <row r="3" spans="1:5" s="261" customFormat="1" ht="20.25">
      <c r="A3" s="290"/>
      <c r="B3" s="290" t="s">
        <v>312</v>
      </c>
      <c r="C3" s="290"/>
      <c r="D3" s="290"/>
    </row>
    <row r="4" spans="1:5" ht="15">
      <c r="B4" s="262" t="s">
        <v>332</v>
      </c>
    </row>
    <row r="6" spans="1:5" ht="45" customHeight="1">
      <c r="B6" s="265" t="s">
        <v>313</v>
      </c>
      <c r="C6" s="265" t="s">
        <v>314</v>
      </c>
      <c r="D6" s="265" t="s">
        <v>315</v>
      </c>
    </row>
    <row r="7" spans="1:5" ht="15">
      <c r="B7" s="521" t="s">
        <v>584</v>
      </c>
      <c r="C7" s="267" t="s">
        <v>585</v>
      </c>
      <c r="D7" s="522" t="s">
        <v>586</v>
      </c>
      <c r="E7" s="246"/>
    </row>
    <row r="8" spans="1:5" ht="15">
      <c r="B8" s="266"/>
      <c r="C8" s="267"/>
      <c r="D8" s="268"/>
      <c r="E8" s="246"/>
    </row>
    <row r="9" spans="1:5" ht="15">
      <c r="B9" s="266"/>
      <c r="C9" s="269"/>
      <c r="D9" s="268"/>
      <c r="E9" s="246"/>
    </row>
    <row r="10" spans="1:5" ht="15">
      <c r="B10" s="266"/>
      <c r="C10" s="269"/>
      <c r="D10" s="268"/>
      <c r="E10" s="246"/>
    </row>
    <row r="11" spans="1:5" ht="15">
      <c r="B11" s="266"/>
      <c r="C11" s="269"/>
      <c r="D11" s="268"/>
      <c r="E11" s="246"/>
    </row>
    <row r="12" spans="1:5" ht="15">
      <c r="B12" s="266"/>
      <c r="C12" s="269"/>
      <c r="D12" s="268"/>
      <c r="E12" s="246"/>
    </row>
    <row r="13" spans="1:5" ht="15">
      <c r="B13" s="266"/>
      <c r="C13" s="269"/>
      <c r="D13" s="268"/>
      <c r="E13" s="270"/>
    </row>
    <row r="14" spans="1:5" ht="15">
      <c r="B14" s="266"/>
      <c r="C14" s="269"/>
      <c r="D14" s="268"/>
    </row>
    <row r="15" spans="1:5">
      <c r="B15" s="266"/>
      <c r="C15" s="271"/>
      <c r="D15" s="272"/>
    </row>
    <row r="16" spans="1:5">
      <c r="B16" s="266"/>
      <c r="C16" s="271"/>
      <c r="D16" s="271"/>
    </row>
    <row r="17" spans="2:4">
      <c r="B17" s="266"/>
      <c r="C17" s="271"/>
      <c r="D17" s="271"/>
    </row>
    <row r="18" spans="2:4">
      <c r="B18" s="266"/>
      <c r="C18" s="271"/>
      <c r="D18" s="271"/>
    </row>
    <row r="19" spans="2:4">
      <c r="B19" s="266"/>
      <c r="C19" s="271"/>
      <c r="D19" s="271"/>
    </row>
    <row r="20" spans="2:4">
      <c r="B20" s="266"/>
      <c r="C20" s="271"/>
      <c r="D20" s="271"/>
    </row>
    <row r="21" spans="2:4">
      <c r="B21" s="266"/>
      <c r="C21" s="271"/>
      <c r="D21" s="271"/>
    </row>
    <row r="22" spans="2:4">
      <c r="B22" s="266"/>
      <c r="C22" s="271"/>
      <c r="D22" s="271"/>
    </row>
    <row r="23" spans="2:4">
      <c r="B23" s="266"/>
      <c r="C23" s="271"/>
      <c r="D23" s="272"/>
    </row>
    <row r="24" spans="2:4">
      <c r="B24" s="266"/>
      <c r="C24" s="271"/>
      <c r="D24" s="271"/>
    </row>
    <row r="25" spans="2:4">
      <c r="B25" s="266"/>
      <c r="C25" s="271"/>
      <c r="D25" s="271"/>
    </row>
    <row r="26" spans="2:4">
      <c r="B26" s="266"/>
      <c r="C26" s="271"/>
      <c r="D26" s="272"/>
    </row>
    <row r="27" spans="2:4">
      <c r="B27" s="266"/>
      <c r="C27" s="271"/>
      <c r="D27" s="272"/>
    </row>
    <row r="28" spans="2:4">
      <c r="B28" s="266"/>
      <c r="C28" s="271"/>
      <c r="D28" s="271"/>
    </row>
    <row r="29" spans="2:4">
      <c r="B29" s="266"/>
      <c r="C29" s="271"/>
      <c r="D29" s="272"/>
    </row>
    <row r="30" spans="2:4">
      <c r="B30" s="266"/>
      <c r="C30" s="271"/>
      <c r="D30" s="272"/>
    </row>
    <row r="31" spans="2:4">
      <c r="B31" s="266"/>
      <c r="C31" s="271"/>
      <c r="D31" s="271"/>
    </row>
    <row r="32" spans="2:4">
      <c r="B32" s="266"/>
      <c r="C32" s="271"/>
      <c r="D32" s="271"/>
    </row>
    <row r="33" spans="2:4">
      <c r="B33" s="266"/>
      <c r="C33" s="271"/>
      <c r="D33" s="271"/>
    </row>
    <row r="34" spans="2:4">
      <c r="B34" s="266"/>
      <c r="C34" s="271"/>
      <c r="D34" s="271"/>
    </row>
    <row r="35" spans="2:4">
      <c r="B35" s="266"/>
      <c r="C35" s="271"/>
      <c r="D35" s="272"/>
    </row>
    <row r="36" spans="2:4">
      <c r="B36" s="266"/>
      <c r="C36" s="271"/>
      <c r="D36" s="271"/>
    </row>
    <row r="37" spans="2:4">
      <c r="B37" s="266"/>
      <c r="C37" s="271"/>
      <c r="D37" s="272"/>
    </row>
    <row r="38" spans="2:4">
      <c r="B38" s="266"/>
      <c r="C38" s="271"/>
      <c r="D38" s="271"/>
    </row>
    <row r="39" spans="2:4">
      <c r="B39" s="266"/>
      <c r="C39" s="271"/>
      <c r="D39" s="272"/>
    </row>
    <row r="40" spans="2:4">
      <c r="B40" s="266"/>
      <c r="C40" s="271"/>
      <c r="D40" s="272"/>
    </row>
    <row r="41" spans="2:4">
      <c r="B41" s="266"/>
      <c r="C41" s="271"/>
      <c r="D41" s="272"/>
    </row>
    <row r="42" spans="2:4">
      <c r="B42" s="266"/>
      <c r="C42" s="271"/>
      <c r="D42" s="272"/>
    </row>
    <row r="43" spans="2:4">
      <c r="B43" s="266"/>
      <c r="C43" s="271"/>
      <c r="D43" s="272"/>
    </row>
    <row r="44" spans="2:4">
      <c r="B44" s="266"/>
      <c r="C44" s="271"/>
      <c r="D44" s="272"/>
    </row>
    <row r="45" spans="2:4">
      <c r="B45" s="266"/>
      <c r="C45" s="271"/>
      <c r="D45" s="272"/>
    </row>
    <row r="46" spans="2:4">
      <c r="B46" s="266"/>
      <c r="C46" s="271"/>
      <c r="D46" s="272"/>
    </row>
    <row r="47" spans="2:4">
      <c r="B47" s="266"/>
      <c r="C47" s="271"/>
      <c r="D47" s="271"/>
    </row>
    <row r="48" spans="2:4">
      <c r="B48" s="266"/>
      <c r="C48" s="271"/>
      <c r="D48" s="271"/>
    </row>
    <row r="49" spans="2:4">
      <c r="B49" s="266"/>
      <c r="C49" s="271"/>
      <c r="D49" s="271"/>
    </row>
    <row r="50" spans="2:4">
      <c r="B50" s="266"/>
      <c r="C50" s="271"/>
      <c r="D50" s="271"/>
    </row>
    <row r="51" spans="2:4">
      <c r="B51" s="266"/>
      <c r="C51" s="271"/>
      <c r="D51" s="271"/>
    </row>
    <row r="52" spans="2:4">
      <c r="B52" s="266"/>
      <c r="C52" s="271"/>
      <c r="D52" s="272"/>
    </row>
    <row r="53" spans="2:4">
      <c r="B53" s="266"/>
      <c r="C53" s="271"/>
      <c r="D53" s="271"/>
    </row>
    <row r="54" spans="2:4">
      <c r="B54" s="266"/>
      <c r="C54" s="271"/>
      <c r="D54" s="271"/>
    </row>
    <row r="55" spans="2:4">
      <c r="B55" s="266"/>
      <c r="C55" s="271"/>
      <c r="D55" s="271"/>
    </row>
    <row r="56" spans="2:4">
      <c r="B56" s="266"/>
      <c r="C56" s="271"/>
      <c r="D56" s="272"/>
    </row>
    <row r="57" spans="2:4">
      <c r="B57" s="266"/>
      <c r="C57" s="271"/>
      <c r="D57" s="271"/>
    </row>
    <row r="58" spans="2:4">
      <c r="B58" s="266"/>
      <c r="C58" s="271"/>
      <c r="D58" s="271"/>
    </row>
    <row r="59" spans="2:4">
      <c r="B59" s="266"/>
      <c r="C59" s="271"/>
      <c r="D59" s="271"/>
    </row>
    <row r="60" spans="2:4">
      <c r="B60" s="266"/>
      <c r="C60" s="271"/>
      <c r="D60" s="271"/>
    </row>
    <row r="61" spans="2:4">
      <c r="B61" s="266"/>
      <c r="C61" s="271"/>
      <c r="D61" s="271"/>
    </row>
    <row r="62" spans="2:4">
      <c r="B62" s="266"/>
      <c r="C62" s="273"/>
      <c r="D62" s="272"/>
    </row>
    <row r="63" spans="2:4">
      <c r="B63" s="266"/>
      <c r="C63" s="273"/>
      <c r="D63" s="272"/>
    </row>
    <row r="64" spans="2:4">
      <c r="B64" s="266"/>
      <c r="C64" s="273"/>
      <c r="D64" s="272"/>
    </row>
    <row r="65" spans="2:4">
      <c r="B65" s="266"/>
      <c r="C65" s="273"/>
      <c r="D65" s="272"/>
    </row>
    <row r="66" spans="2:4">
      <c r="B66" s="266"/>
      <c r="C66" s="273"/>
      <c r="D66" s="272"/>
    </row>
    <row r="67" spans="2:4">
      <c r="B67" s="266"/>
      <c r="C67" s="273"/>
      <c r="D67" s="272"/>
    </row>
    <row r="68" spans="2:4">
      <c r="B68" s="266"/>
      <c r="C68" s="273"/>
      <c r="D68" s="272"/>
    </row>
    <row r="69" spans="2:4">
      <c r="B69" s="266"/>
      <c r="C69" s="273"/>
      <c r="D69" s="272"/>
    </row>
    <row r="70" spans="2:4">
      <c r="B70" s="266"/>
      <c r="C70" s="273"/>
      <c r="D70" s="272"/>
    </row>
    <row r="71" spans="2:4">
      <c r="B71" s="266"/>
      <c r="C71" s="273"/>
      <c r="D71" s="272"/>
    </row>
    <row r="72" spans="2:4">
      <c r="B72" s="266"/>
      <c r="C72" s="273"/>
      <c r="D72" s="272"/>
    </row>
    <row r="73" spans="2:4">
      <c r="B73" s="266"/>
      <c r="C73" s="273"/>
      <c r="D73" s="272"/>
    </row>
    <row r="74" spans="2:4">
      <c r="B74" s="266"/>
      <c r="C74" s="273"/>
      <c r="D74" s="272"/>
    </row>
    <row r="75" spans="2:4">
      <c r="B75" s="266"/>
      <c r="C75" s="273"/>
      <c r="D75" s="272"/>
    </row>
    <row r="76" spans="2:4">
      <c r="B76" s="266"/>
      <c r="C76" s="273"/>
      <c r="D76" s="272"/>
    </row>
    <row r="77" spans="2:4">
      <c r="B77" s="266"/>
      <c r="C77" s="273"/>
      <c r="D77" s="272"/>
    </row>
    <row r="78" spans="2:4">
      <c r="B78" s="266"/>
      <c r="C78" s="273"/>
      <c r="D78" s="272"/>
    </row>
    <row r="79" spans="2:4">
      <c r="B79" s="266"/>
      <c r="C79" s="273"/>
      <c r="D79" s="272"/>
    </row>
    <row r="80" spans="2:4">
      <c r="B80" s="266"/>
      <c r="C80" s="273"/>
      <c r="D80" s="272"/>
    </row>
    <row r="81" spans="2:4">
      <c r="B81" s="266"/>
      <c r="C81" s="273"/>
      <c r="D81" s="272"/>
    </row>
    <row r="82" spans="2:4">
      <c r="B82" s="266"/>
      <c r="C82" s="273"/>
      <c r="D82" s="272"/>
    </row>
    <row r="83" spans="2:4">
      <c r="B83" s="266"/>
      <c r="C83" s="273"/>
      <c r="D83" s="272"/>
    </row>
    <row r="84" spans="2:4">
      <c r="B84" s="266"/>
      <c r="C84" s="273"/>
      <c r="D84" s="272"/>
    </row>
    <row r="85" spans="2:4">
      <c r="B85" s="266"/>
      <c r="C85" s="273"/>
      <c r="D85" s="272"/>
    </row>
    <row r="86" spans="2:4">
      <c r="B86" s="266"/>
      <c r="C86" s="273"/>
      <c r="D86" s="272"/>
    </row>
    <row r="87" spans="2:4">
      <c r="B87" s="266"/>
      <c r="C87" s="271"/>
      <c r="D87" s="272"/>
    </row>
    <row r="88" spans="2:4">
      <c r="B88" s="266"/>
      <c r="C88" s="271"/>
      <c r="D88" s="272"/>
    </row>
    <row r="89" spans="2:4">
      <c r="B89" s="266"/>
      <c r="C89" s="271"/>
      <c r="D89" s="272"/>
    </row>
    <row r="90" spans="2:4">
      <c r="B90" s="266"/>
      <c r="C90" s="271"/>
      <c r="D90" s="272"/>
    </row>
    <row r="91" spans="2:4">
      <c r="B91" s="266"/>
      <c r="C91" s="271"/>
      <c r="D91" s="272"/>
    </row>
    <row r="92" spans="2:4">
      <c r="B92" s="266"/>
      <c r="C92" s="271"/>
      <c r="D92" s="272"/>
    </row>
    <row r="93" spans="2:4">
      <c r="B93" s="266"/>
      <c r="C93" s="271"/>
      <c r="D93" s="272"/>
    </row>
    <row r="94" spans="2:4">
      <c r="B94" s="266"/>
      <c r="C94" s="271"/>
      <c r="D94" s="272"/>
    </row>
    <row r="95" spans="2:4">
      <c r="B95" s="266"/>
      <c r="C95" s="271"/>
      <c r="D95" s="272"/>
    </row>
    <row r="96" spans="2:4">
      <c r="B96" s="266"/>
      <c r="C96" s="271"/>
      <c r="D96" s="272"/>
    </row>
    <row r="97" spans="2:4">
      <c r="B97" s="266"/>
      <c r="C97" s="271"/>
      <c r="D97" s="272"/>
    </row>
    <row r="98" spans="2:4">
      <c r="B98" s="266"/>
      <c r="C98" s="273"/>
      <c r="D98" s="272"/>
    </row>
    <row r="99" spans="2:4">
      <c r="B99" s="266"/>
      <c r="C99" s="273"/>
      <c r="D99" s="272"/>
    </row>
    <row r="100" spans="2:4">
      <c r="B100" s="266"/>
      <c r="C100" s="273"/>
      <c r="D100" s="272"/>
    </row>
    <row r="101" spans="2:4">
      <c r="B101" s="266"/>
      <c r="C101" s="271"/>
      <c r="D101" s="272"/>
    </row>
    <row r="102" spans="2:4" ht="15">
      <c r="B102" s="274"/>
      <c r="C102" s="271"/>
      <c r="D102" s="272"/>
    </row>
    <row r="103" spans="2:4">
      <c r="B103" s="266"/>
      <c r="C103" s="271"/>
      <c r="D103" s="272"/>
    </row>
    <row r="104" spans="2:4">
      <c r="B104" s="266"/>
      <c r="C104" s="273"/>
      <c r="D104" s="272"/>
    </row>
    <row r="105" spans="2:4">
      <c r="B105" s="266"/>
      <c r="C105" s="271"/>
      <c r="D105" s="272"/>
    </row>
    <row r="106" spans="2:4">
      <c r="B106" s="266"/>
      <c r="C106" s="273"/>
      <c r="D106" s="272"/>
    </row>
    <row r="107" spans="2:4">
      <c r="B107" s="266"/>
      <c r="C107" s="271"/>
      <c r="D107" s="272"/>
    </row>
    <row r="108" spans="2:4">
      <c r="B108" s="266"/>
      <c r="C108" s="271"/>
      <c r="D108" s="272"/>
    </row>
    <row r="109" spans="2:4">
      <c r="B109" s="266"/>
      <c r="C109" s="271"/>
      <c r="D109" s="272"/>
    </row>
    <row r="110" spans="2:4">
      <c r="B110" s="266"/>
      <c r="C110" s="271"/>
      <c r="D110" s="272"/>
    </row>
    <row r="111" spans="2:4">
      <c r="B111" s="266"/>
      <c r="C111" s="271"/>
      <c r="D111" s="272"/>
    </row>
    <row r="112" spans="2:4">
      <c r="B112" s="266"/>
      <c r="C112" s="271"/>
      <c r="D112" s="272"/>
    </row>
  </sheetData>
  <phoneticPr fontId="35" type="noConversion"/>
  <pageMargins left="0.70866141732283472" right="0.70866141732283472" top="0.74803149606299213" bottom="0.74803149606299213" header="0.31496062992125984" footer="0.31496062992125984"/>
  <pageSetup paperSize="8" scale="74" orientation="portrait" r:id="rId1"/>
  <drawing r:id="rId2"/>
</worksheet>
</file>

<file path=xl/worksheets/sheet5.xml><?xml version="1.0" encoding="utf-8"?>
<worksheet xmlns="http://schemas.openxmlformats.org/spreadsheetml/2006/main" xmlns:r="http://schemas.openxmlformats.org/officeDocument/2006/relationships">
  <sheetPr codeName="Sheet5">
    <tabColor theme="7" tint="0.59999389629810485"/>
    <pageSetUpPr fitToPage="1"/>
  </sheetPr>
  <dimension ref="A1:W176"/>
  <sheetViews>
    <sheetView showGridLines="0" topLeftCell="B89" zoomScaleNormal="100" workbookViewId="0">
      <selection activeCell="C107" sqref="C107:K107"/>
    </sheetView>
  </sheetViews>
  <sheetFormatPr defaultRowHeight="14.25"/>
  <cols>
    <col min="1" max="1" width="4.28515625" style="25" customWidth="1"/>
    <col min="2" max="2" width="70" style="25" customWidth="1"/>
    <col min="3" max="8" width="11.28515625" style="25" customWidth="1"/>
    <col min="9" max="9" width="14.42578125" style="25" customWidth="1"/>
    <col min="10" max="10" width="11.28515625" style="25" customWidth="1"/>
    <col min="11" max="11" width="10" style="25" customWidth="1"/>
    <col min="12" max="21" width="9.140625" style="25"/>
    <col min="22" max="22" width="15.5703125" style="25" customWidth="1"/>
    <col min="23" max="16384" width="9.140625" style="25"/>
  </cols>
  <sheetData>
    <row r="1" spans="1:23" ht="26.25">
      <c r="A1" s="125"/>
      <c r="B1" s="71"/>
      <c r="C1" s="71"/>
      <c r="D1" s="71"/>
      <c r="E1" s="71"/>
      <c r="F1" s="71"/>
      <c r="G1" s="71"/>
      <c r="H1" s="71"/>
      <c r="I1" s="71"/>
      <c r="J1" s="71"/>
      <c r="K1" s="71"/>
      <c r="L1" s="71"/>
    </row>
    <row r="2" spans="1:23" ht="26.25">
      <c r="A2" s="71" t="str">
        <f>+'Pension Pack cover'!D12</f>
        <v xml:space="preserve">NWO Group Name </v>
      </c>
      <c r="B2" s="73"/>
      <c r="C2" s="71"/>
      <c r="D2" s="71"/>
      <c r="E2" s="71"/>
      <c r="F2" s="71"/>
      <c r="G2" s="288" t="s">
        <v>371</v>
      </c>
      <c r="H2" s="71"/>
      <c r="I2" s="71"/>
      <c r="J2" s="71"/>
      <c r="K2" s="71"/>
      <c r="L2" s="71"/>
    </row>
    <row r="3" spans="1:23" ht="26.25">
      <c r="A3" s="71" t="str">
        <f>+'Pension Pack cover'!D24</f>
        <v>2010-13</v>
      </c>
      <c r="B3" s="73"/>
      <c r="C3" s="71"/>
      <c r="D3" s="71"/>
      <c r="E3" s="71"/>
      <c r="F3" s="71"/>
      <c r="G3" s="71"/>
      <c r="H3" s="71"/>
      <c r="I3" s="71"/>
      <c r="J3" s="71"/>
      <c r="K3" s="71"/>
      <c r="L3" s="71"/>
    </row>
    <row r="4" spans="1:23" ht="15">
      <c r="A4" s="11" t="s">
        <v>380</v>
      </c>
      <c r="B4" s="11"/>
      <c r="C4" s="3"/>
      <c r="D4" s="2"/>
      <c r="E4" s="2"/>
      <c r="F4" s="2"/>
      <c r="G4" s="2"/>
      <c r="H4" s="2"/>
      <c r="I4" s="2"/>
      <c r="J4" s="2"/>
      <c r="K4" s="2"/>
      <c r="L4" s="2"/>
    </row>
    <row r="5" spans="1:23" ht="15">
      <c r="A5" s="5"/>
      <c r="B5" s="5"/>
      <c r="C5" s="26"/>
      <c r="D5" s="2"/>
      <c r="E5" s="2"/>
      <c r="F5" s="2"/>
      <c r="G5" s="2"/>
      <c r="H5" s="2"/>
      <c r="I5" s="2"/>
      <c r="J5" s="2"/>
      <c r="K5" s="2"/>
      <c r="L5" s="2"/>
    </row>
    <row r="6" spans="1:23" ht="15" customHeight="1">
      <c r="A6" s="5"/>
      <c r="B6" s="20" t="s">
        <v>21</v>
      </c>
      <c r="C6" s="26"/>
      <c r="D6" s="495" t="str">
        <f>'Pension Pack cover'!D21</f>
        <v>DB scheme 1</v>
      </c>
      <c r="E6" s="496"/>
      <c r="F6" s="496"/>
      <c r="G6" s="496"/>
      <c r="H6" s="496"/>
      <c r="I6" s="496"/>
      <c r="J6" s="497"/>
      <c r="K6" s="2"/>
      <c r="L6" s="2"/>
      <c r="U6" s="226"/>
      <c r="V6" s="417" t="s">
        <v>359</v>
      </c>
    </row>
    <row r="7" spans="1:23" ht="15">
      <c r="A7" s="5"/>
      <c r="B7" s="21"/>
      <c r="C7" s="26"/>
      <c r="D7" s="3"/>
      <c r="E7" s="2"/>
      <c r="F7" s="2"/>
      <c r="G7" s="2"/>
      <c r="H7" s="2"/>
      <c r="I7" s="2"/>
      <c r="J7" s="2"/>
      <c r="K7" s="2"/>
      <c r="L7" s="2"/>
      <c r="U7" s="226"/>
      <c r="V7" s="25" t="s">
        <v>22</v>
      </c>
      <c r="W7" s="278" t="s">
        <v>354</v>
      </c>
    </row>
    <row r="8" spans="1:23" ht="15">
      <c r="A8" s="5"/>
      <c r="B8" s="432" t="s">
        <v>43</v>
      </c>
      <c r="C8" s="26"/>
      <c r="D8" s="489" t="s">
        <v>45</v>
      </c>
      <c r="E8" s="490"/>
      <c r="F8" s="2"/>
      <c r="G8" s="2"/>
      <c r="H8" s="2"/>
      <c r="I8" s="2"/>
      <c r="J8" s="2"/>
      <c r="K8" s="2"/>
      <c r="L8" s="2"/>
      <c r="U8" s="226"/>
      <c r="V8" s="25" t="s">
        <v>23</v>
      </c>
      <c r="W8" s="278" t="s">
        <v>355</v>
      </c>
    </row>
    <row r="9" spans="1:23" ht="15">
      <c r="A9" s="5"/>
      <c r="B9" s="432" t="s">
        <v>44</v>
      </c>
      <c r="C9" s="26"/>
      <c r="D9" s="489" t="s">
        <v>46</v>
      </c>
      <c r="E9" s="490"/>
      <c r="F9" s="2"/>
      <c r="G9" s="2"/>
      <c r="H9" s="2"/>
      <c r="I9" s="2"/>
      <c r="J9" s="2"/>
      <c r="K9" s="2"/>
      <c r="L9" s="2"/>
      <c r="U9" s="226"/>
      <c r="V9" s="25" t="s">
        <v>24</v>
      </c>
      <c r="W9" s="278" t="s">
        <v>340</v>
      </c>
    </row>
    <row r="10" spans="1:23" ht="15">
      <c r="A10" s="5"/>
      <c r="B10" s="21"/>
      <c r="C10" s="26"/>
      <c r="D10" s="3"/>
      <c r="E10" s="2"/>
      <c r="F10" s="2"/>
      <c r="G10" s="2"/>
      <c r="H10" s="2"/>
      <c r="I10" s="2"/>
      <c r="J10" s="2"/>
      <c r="K10" s="2"/>
      <c r="L10" s="2"/>
      <c r="U10" s="226"/>
      <c r="V10" s="25" t="s">
        <v>25</v>
      </c>
      <c r="W10" s="278" t="s">
        <v>341</v>
      </c>
    </row>
    <row r="11" spans="1:23" ht="15">
      <c r="A11" s="5"/>
      <c r="B11" s="493" t="str">
        <f>CONCATENATE("Section A - Pre Cut-Off Date Regulatory Fraction as at ",+D8)</f>
        <v>Section A - Pre Cut-Off Date Regulatory Fraction as at 31 March 2010</v>
      </c>
      <c r="C11" s="493"/>
      <c r="D11" s="494"/>
      <c r="E11" s="494"/>
      <c r="F11" s="2"/>
      <c r="G11" s="2"/>
      <c r="H11" s="2"/>
      <c r="I11" s="2"/>
      <c r="J11" s="2"/>
      <c r="K11" s="2"/>
      <c r="L11" s="2"/>
      <c r="U11" s="226"/>
      <c r="V11" s="25" t="s">
        <v>26</v>
      </c>
      <c r="W11" s="278" t="s">
        <v>342</v>
      </c>
    </row>
    <row r="12" spans="1:23" ht="15.75" customHeight="1">
      <c r="A12" s="5"/>
      <c r="B12" s="18"/>
      <c r="C12" s="18"/>
      <c r="D12" s="27"/>
      <c r="E12" s="27"/>
      <c r="F12" s="2"/>
      <c r="G12" s="2"/>
      <c r="H12" s="2"/>
      <c r="I12" s="2"/>
      <c r="J12" s="2"/>
      <c r="K12" s="2"/>
      <c r="L12" s="2"/>
      <c r="U12" s="226"/>
      <c r="V12" s="25" t="s">
        <v>27</v>
      </c>
      <c r="W12" s="278" t="s">
        <v>343</v>
      </c>
    </row>
    <row r="13" spans="1:23" ht="25.5">
      <c r="A13" s="5"/>
      <c r="B13" s="12" t="s">
        <v>49</v>
      </c>
      <c r="C13" s="276" t="str">
        <f>+'Pension Pack cover'!D14</f>
        <v>Licensee 1</v>
      </c>
      <c r="D13" s="276" t="str">
        <f>+'Pension Pack cover'!D15</f>
        <v>Licensee 2</v>
      </c>
      <c r="E13" s="276" t="str">
        <f>+'Pension Pack cover'!D16</f>
        <v>Licensee 3</v>
      </c>
      <c r="F13" s="276" t="str">
        <f>+'Pension Pack cover'!D17</f>
        <v>Licensee 4</v>
      </c>
      <c r="G13" s="276" t="str">
        <f>+'Pension Pack cover'!D18</f>
        <v>Licensee 5</v>
      </c>
      <c r="H13" s="276" t="str">
        <f>+'Pension Pack cover'!D19</f>
        <v>Licensee 6</v>
      </c>
      <c r="I13" s="30" t="s">
        <v>28</v>
      </c>
      <c r="J13" s="31" t="s">
        <v>30</v>
      </c>
      <c r="K13" s="2"/>
      <c r="L13" s="2"/>
      <c r="V13" s="25" t="s">
        <v>268</v>
      </c>
      <c r="W13" s="278" t="s">
        <v>367</v>
      </c>
    </row>
    <row r="14" spans="1:23" ht="25.5">
      <c r="A14" s="5"/>
      <c r="B14" s="51" t="s">
        <v>76</v>
      </c>
      <c r="C14" s="13">
        <v>0</v>
      </c>
      <c r="D14" s="13">
        <v>0</v>
      </c>
      <c r="E14" s="13">
        <v>0</v>
      </c>
      <c r="F14" s="13">
        <v>0</v>
      </c>
      <c r="G14" s="13">
        <v>0</v>
      </c>
      <c r="H14" s="13">
        <v>0</v>
      </c>
      <c r="I14" s="14">
        <f>J14-C14-D14</f>
        <v>1</v>
      </c>
      <c r="J14" s="14">
        <v>1</v>
      </c>
      <c r="K14" s="2"/>
      <c r="L14" s="2"/>
      <c r="V14" s="25" t="s">
        <v>269</v>
      </c>
      <c r="W14" s="278" t="s">
        <v>344</v>
      </c>
    </row>
    <row r="15" spans="1:23" ht="17.25" customHeight="1">
      <c r="A15" s="5"/>
      <c r="B15" s="38" t="s">
        <v>50</v>
      </c>
      <c r="C15" s="13">
        <v>0</v>
      </c>
      <c r="D15" s="13">
        <v>0</v>
      </c>
      <c r="E15" s="13">
        <v>0</v>
      </c>
      <c r="F15" s="13">
        <v>0</v>
      </c>
      <c r="G15" s="13">
        <v>0</v>
      </c>
      <c r="H15" s="13">
        <v>0</v>
      </c>
      <c r="I15" s="14">
        <f>-SUM(C15:H15)</f>
        <v>0</v>
      </c>
      <c r="J15" s="14">
        <f>SUM(C15:I15)</f>
        <v>0</v>
      </c>
      <c r="K15" s="2"/>
      <c r="L15" s="2"/>
      <c r="V15" s="25" t="s">
        <v>270</v>
      </c>
      <c r="W15" s="278" t="s">
        <v>345</v>
      </c>
    </row>
    <row r="16" spans="1:23" ht="25.5">
      <c r="A16" s="5"/>
      <c r="B16" s="51" t="s">
        <v>29</v>
      </c>
      <c r="C16" s="14">
        <f>C14-C15</f>
        <v>0</v>
      </c>
      <c r="D16" s="14">
        <f t="shared" ref="D16:I16" si="0">D14-D15</f>
        <v>0</v>
      </c>
      <c r="E16" s="14">
        <f t="shared" si="0"/>
        <v>0</v>
      </c>
      <c r="F16" s="14">
        <f t="shared" si="0"/>
        <v>0</v>
      </c>
      <c r="G16" s="14">
        <f t="shared" si="0"/>
        <v>0</v>
      </c>
      <c r="H16" s="14">
        <f t="shared" si="0"/>
        <v>0</v>
      </c>
      <c r="I16" s="14">
        <f t="shared" si="0"/>
        <v>1</v>
      </c>
      <c r="J16" s="14">
        <f>SUM(C16:I16)</f>
        <v>1</v>
      </c>
      <c r="K16" s="2"/>
      <c r="L16" s="2"/>
      <c r="V16" s="25" t="s">
        <v>517</v>
      </c>
      <c r="W16" s="278" t="s">
        <v>346</v>
      </c>
    </row>
    <row r="17" spans="1:23" ht="15">
      <c r="A17" s="5"/>
      <c r="B17" s="5"/>
      <c r="C17" s="5"/>
      <c r="D17" s="5"/>
      <c r="E17" s="5"/>
      <c r="F17" s="5"/>
      <c r="G17" s="5"/>
      <c r="H17" s="5"/>
      <c r="I17" s="5"/>
      <c r="J17" s="5"/>
      <c r="K17" s="2"/>
      <c r="L17" s="2"/>
      <c r="V17" s="25" t="s">
        <v>518</v>
      </c>
      <c r="W17" s="278" t="s">
        <v>347</v>
      </c>
    </row>
    <row r="18" spans="1:23" ht="15">
      <c r="A18" s="5"/>
      <c r="B18" s="5"/>
      <c r="C18" s="5"/>
      <c r="D18" s="5"/>
      <c r="E18" s="5"/>
      <c r="F18" s="5"/>
      <c r="G18" s="5"/>
      <c r="H18" s="5"/>
      <c r="I18" s="5"/>
      <c r="J18" s="5"/>
      <c r="K18" s="2"/>
      <c r="L18" s="2"/>
      <c r="V18" s="25" t="s">
        <v>275</v>
      </c>
      <c r="W18" s="278" t="s">
        <v>317</v>
      </c>
    </row>
    <row r="19" spans="1:23" ht="15">
      <c r="A19" s="5"/>
      <c r="B19" s="41" t="s">
        <v>77</v>
      </c>
      <c r="C19" s="2"/>
      <c r="D19" s="2"/>
      <c r="E19" s="2"/>
      <c r="F19" s="2"/>
      <c r="G19" s="2"/>
      <c r="H19" s="2"/>
      <c r="I19" s="2"/>
      <c r="J19" s="2"/>
      <c r="K19" s="2"/>
      <c r="L19" s="2"/>
      <c r="V19" s="25" t="s">
        <v>277</v>
      </c>
      <c r="W19" s="278" t="s">
        <v>318</v>
      </c>
    </row>
    <row r="20" spans="1:23" ht="15">
      <c r="A20" s="5"/>
      <c r="B20" s="54"/>
      <c r="C20" s="5"/>
      <c r="D20" s="5"/>
      <c r="E20" s="5"/>
      <c r="F20" s="5"/>
      <c r="G20" s="5"/>
      <c r="H20" s="5"/>
      <c r="I20" s="2"/>
      <c r="J20" s="5"/>
      <c r="K20" s="5"/>
      <c r="L20" s="2"/>
      <c r="V20" s="25" t="s">
        <v>279</v>
      </c>
      <c r="W20" s="278" t="s">
        <v>348</v>
      </c>
    </row>
    <row r="21" spans="1:23" s="52" customFormat="1" ht="15">
      <c r="A21" s="5"/>
      <c r="B21" s="131" t="s">
        <v>84</v>
      </c>
      <c r="C21" s="5"/>
      <c r="D21" s="5"/>
      <c r="E21" s="5"/>
      <c r="F21" s="5"/>
      <c r="G21" s="5"/>
      <c r="H21" s="5"/>
      <c r="I21" s="2"/>
      <c r="J21" s="5"/>
      <c r="K21" s="5"/>
      <c r="L21" s="2"/>
      <c r="V21" s="52" t="s">
        <v>281</v>
      </c>
      <c r="W21" s="278" t="s">
        <v>349</v>
      </c>
    </row>
    <row r="22" spans="1:23" s="52" customFormat="1" ht="15">
      <c r="A22" s="5"/>
      <c r="B22" s="54"/>
      <c r="C22" s="5"/>
      <c r="D22" s="5"/>
      <c r="E22" s="5"/>
      <c r="F22" s="5"/>
      <c r="G22" s="5"/>
      <c r="H22" s="5"/>
      <c r="I22" s="5"/>
      <c r="J22" s="5"/>
      <c r="K22" s="5"/>
      <c r="L22" s="2"/>
      <c r="V22" s="52" t="s">
        <v>283</v>
      </c>
      <c r="W22" s="278" t="s">
        <v>350</v>
      </c>
    </row>
    <row r="23" spans="1:23" s="52" customFormat="1" ht="15">
      <c r="A23" s="5"/>
      <c r="B23" s="5"/>
      <c r="C23" s="5"/>
      <c r="D23" s="498" t="s">
        <v>66</v>
      </c>
      <c r="E23" s="498"/>
      <c r="F23" s="5"/>
      <c r="G23" s="499" t="str">
        <f>D8</f>
        <v>31 March 2010</v>
      </c>
      <c r="H23" s="498"/>
      <c r="I23" s="5"/>
      <c r="J23" s="499" t="str">
        <f>D9</f>
        <v>31 March 2013</v>
      </c>
      <c r="K23" s="498"/>
      <c r="L23" s="2"/>
      <c r="V23" s="52" t="s">
        <v>285</v>
      </c>
    </row>
    <row r="24" spans="1:23" s="52" customFormat="1" ht="15">
      <c r="A24" s="5"/>
      <c r="B24" s="5"/>
      <c r="C24" s="5"/>
      <c r="D24" s="119" t="s">
        <v>65</v>
      </c>
      <c r="E24" s="119"/>
      <c r="F24" s="5"/>
      <c r="G24" s="119" t="s">
        <v>65</v>
      </c>
      <c r="H24" s="119"/>
      <c r="I24" s="2"/>
      <c r="J24" s="119" t="s">
        <v>65</v>
      </c>
      <c r="K24" s="119"/>
      <c r="L24" s="2"/>
      <c r="V24" s="52" t="s">
        <v>286</v>
      </c>
    </row>
    <row r="25" spans="1:23" s="52" customFormat="1" ht="15">
      <c r="A25" s="5"/>
      <c r="B25" s="5"/>
      <c r="C25" s="5"/>
      <c r="D25" s="120" t="s">
        <v>0</v>
      </c>
      <c r="E25" s="120" t="s">
        <v>2</v>
      </c>
      <c r="F25" s="5"/>
      <c r="G25" s="120" t="s">
        <v>0</v>
      </c>
      <c r="H25" s="120" t="s">
        <v>2</v>
      </c>
      <c r="I25" s="2"/>
      <c r="J25" s="120" t="s">
        <v>0</v>
      </c>
      <c r="K25" s="120" t="s">
        <v>2</v>
      </c>
      <c r="L25" s="2"/>
      <c r="V25" s="52" t="s">
        <v>287</v>
      </c>
    </row>
    <row r="26" spans="1:23" s="52" customFormat="1" ht="15">
      <c r="A26" s="5"/>
      <c r="B26" s="277" t="str">
        <f>+'Pension Pack cover'!D14</f>
        <v>Licensee 1</v>
      </c>
      <c r="C26" s="5"/>
      <c r="D26" s="116">
        <v>0</v>
      </c>
      <c r="E26" s="118" t="e">
        <f>D26/$D$29</f>
        <v>#DIV/0!</v>
      </c>
      <c r="F26" s="5"/>
      <c r="G26" s="116">
        <v>0</v>
      </c>
      <c r="H26" s="118" t="e">
        <f>G26/$G$29</f>
        <v>#DIV/0!</v>
      </c>
      <c r="I26" s="2"/>
      <c r="J26" s="116">
        <v>0</v>
      </c>
      <c r="K26" s="118" t="e">
        <f>J26/$J$29</f>
        <v>#DIV/0!</v>
      </c>
      <c r="L26" s="2"/>
      <c r="V26" s="52" t="s">
        <v>288</v>
      </c>
    </row>
    <row r="27" spans="1:23" s="52" customFormat="1" ht="15">
      <c r="A27" s="5"/>
      <c r="B27" s="277" t="str">
        <f>+'Pension Pack cover'!D15</f>
        <v>Licensee 2</v>
      </c>
      <c r="C27" s="5"/>
      <c r="D27" s="116">
        <v>0</v>
      </c>
      <c r="E27" s="118" t="e">
        <f>D27/$D$29</f>
        <v>#DIV/0!</v>
      </c>
      <c r="F27" s="5"/>
      <c r="G27" s="116">
        <v>0</v>
      </c>
      <c r="H27" s="118" t="e">
        <f>G27/$G$29</f>
        <v>#DIV/0!</v>
      </c>
      <c r="I27" s="2"/>
      <c r="J27" s="116">
        <v>0</v>
      </c>
      <c r="K27" s="118" t="e">
        <f>J27/$J$29</f>
        <v>#DIV/0!</v>
      </c>
      <c r="L27" s="2"/>
      <c r="V27" s="52" t="s">
        <v>317</v>
      </c>
    </row>
    <row r="28" spans="1:23" s="52" customFormat="1" ht="15">
      <c r="A28" s="5"/>
      <c r="B28" s="277" t="str">
        <f>+'Pension Pack cover'!D16</f>
        <v>Licensee 3</v>
      </c>
      <c r="C28" s="5"/>
      <c r="D28" s="116">
        <v>0</v>
      </c>
      <c r="E28" s="118" t="e">
        <f>D28/$D$29</f>
        <v>#DIV/0!</v>
      </c>
      <c r="F28" s="5"/>
      <c r="G28" s="116">
        <v>0</v>
      </c>
      <c r="H28" s="118" t="e">
        <f>G28/$G$29</f>
        <v>#DIV/0!</v>
      </c>
      <c r="I28" s="2"/>
      <c r="J28" s="116">
        <v>0</v>
      </c>
      <c r="K28" s="118" t="e">
        <f>J28/$J$29</f>
        <v>#DIV/0!</v>
      </c>
      <c r="L28" s="2"/>
      <c r="V28" s="52" t="s">
        <v>318</v>
      </c>
    </row>
    <row r="29" spans="1:23" s="52" customFormat="1" ht="15">
      <c r="A29" s="5"/>
      <c r="B29" s="115" t="s">
        <v>73</v>
      </c>
      <c r="C29" s="5"/>
      <c r="D29" s="70">
        <f>SUM(D26:D28)</f>
        <v>0</v>
      </c>
      <c r="E29" s="117" t="e">
        <f>SUM(E28:E28)</f>
        <v>#DIV/0!</v>
      </c>
      <c r="F29" s="5"/>
      <c r="G29" s="70">
        <f>SUM(G26:G28)</f>
        <v>0</v>
      </c>
      <c r="H29" s="117" t="e">
        <f>SUM(H28:H28)</f>
        <v>#DIV/0!</v>
      </c>
      <c r="I29" s="2"/>
      <c r="J29" s="70">
        <f>SUM(J26:J28)</f>
        <v>0</v>
      </c>
      <c r="K29" s="117" t="e">
        <f>SUM(K28:K28)</f>
        <v>#DIV/0!</v>
      </c>
      <c r="L29" s="2"/>
      <c r="V29" s="52" t="s">
        <v>319</v>
      </c>
    </row>
    <row r="30" spans="1:23" s="52" customFormat="1" ht="15">
      <c r="A30" s="5"/>
      <c r="B30" s="5"/>
      <c r="C30" s="5"/>
      <c r="D30" s="5"/>
      <c r="E30" s="5"/>
      <c r="F30" s="5"/>
      <c r="G30" s="5"/>
      <c r="H30" s="5"/>
      <c r="I30" s="2"/>
      <c r="J30" s="5"/>
      <c r="K30" s="5"/>
      <c r="L30" s="2"/>
      <c r="V30" s="52" t="s">
        <v>320</v>
      </c>
    </row>
    <row r="31" spans="1:23" s="52" customFormat="1" ht="15">
      <c r="A31" s="5"/>
      <c r="B31" s="54" t="str">
        <f>CONCATENATE("2. ",+B26," - Pre-Cut Off Date Pension liabilities")</f>
        <v>2. Licensee 1 - Pre-Cut Off Date Pension liabilities</v>
      </c>
      <c r="C31" s="5"/>
      <c r="D31" s="5"/>
      <c r="E31" s="5"/>
      <c r="F31" s="5"/>
      <c r="G31" s="5"/>
      <c r="H31" s="5"/>
      <c r="I31" s="5"/>
      <c r="J31" s="5"/>
      <c r="K31" s="5"/>
      <c r="L31" s="2"/>
      <c r="V31" s="52" t="s">
        <v>321</v>
      </c>
    </row>
    <row r="32" spans="1:23" s="52" customFormat="1" ht="15">
      <c r="A32" s="5"/>
      <c r="B32" s="5"/>
      <c r="C32" s="500" t="s">
        <v>78</v>
      </c>
      <c r="D32" s="501"/>
      <c r="E32" s="502"/>
      <c r="F32" s="121" t="str">
        <f>D8</f>
        <v>31 March 2010</v>
      </c>
      <c r="G32" s="122"/>
      <c r="H32" s="123"/>
      <c r="I32" s="121" t="str">
        <f>D9</f>
        <v>31 March 2013</v>
      </c>
      <c r="J32" s="122"/>
      <c r="K32" s="123"/>
      <c r="L32" s="2"/>
      <c r="V32" s="52" t="s">
        <v>322</v>
      </c>
    </row>
    <row r="33" spans="1:22" s="52" customFormat="1" ht="15">
      <c r="A33" s="5"/>
      <c r="B33" s="5"/>
      <c r="C33" s="58"/>
      <c r="D33" s="59">
        <v>2004</v>
      </c>
      <c r="E33" s="59">
        <f>+D33</f>
        <v>2004</v>
      </c>
      <c r="F33" s="60"/>
      <c r="G33" s="59">
        <v>2010</v>
      </c>
      <c r="H33" s="59">
        <f>+G33</f>
        <v>2010</v>
      </c>
      <c r="I33" s="60"/>
      <c r="J33" s="59">
        <f>+E101</f>
        <v>2013</v>
      </c>
      <c r="K33" s="59">
        <f>+J33</f>
        <v>2013</v>
      </c>
      <c r="L33" s="2"/>
      <c r="V33" s="52" t="s">
        <v>323</v>
      </c>
    </row>
    <row r="34" spans="1:22" s="52" customFormat="1" ht="15">
      <c r="A34" s="5"/>
      <c r="B34" s="5"/>
      <c r="C34" s="5"/>
      <c r="D34" s="59" t="s">
        <v>0</v>
      </c>
      <c r="E34" s="59" t="s">
        <v>2</v>
      </c>
      <c r="F34" s="5"/>
      <c r="G34" s="59" t="s">
        <v>0</v>
      </c>
      <c r="H34" s="59" t="s">
        <v>2</v>
      </c>
      <c r="I34" s="5"/>
      <c r="J34" s="59" t="s">
        <v>0</v>
      </c>
      <c r="K34" s="59" t="s">
        <v>2</v>
      </c>
      <c r="L34" s="2"/>
      <c r="V34" s="52" t="s">
        <v>324</v>
      </c>
    </row>
    <row r="35" spans="1:22" s="52" customFormat="1" ht="15">
      <c r="A35" s="5"/>
      <c r="B35" s="113" t="s">
        <v>67</v>
      </c>
      <c r="C35" s="5"/>
      <c r="D35" s="62"/>
      <c r="E35" s="63" t="e">
        <f>+D35/D37</f>
        <v>#DIV/0!</v>
      </c>
      <c r="F35" s="5"/>
      <c r="G35" s="127"/>
      <c r="H35" s="64" t="e">
        <f>+G35/G37</f>
        <v>#DIV/0!</v>
      </c>
      <c r="I35" s="5"/>
      <c r="J35" s="62"/>
      <c r="K35" s="64" t="e">
        <f>+J35/J37</f>
        <v>#DIV/0!</v>
      </c>
      <c r="L35" s="2"/>
      <c r="V35" s="52" t="s">
        <v>325</v>
      </c>
    </row>
    <row r="36" spans="1:22" s="52" customFormat="1" ht="15">
      <c r="A36" s="5"/>
      <c r="B36" s="113" t="s">
        <v>68</v>
      </c>
      <c r="C36" s="5"/>
      <c r="D36" s="279">
        <f>D26-D35</f>
        <v>0</v>
      </c>
      <c r="E36" s="280" t="e">
        <f>+D36/D37</f>
        <v>#DIV/0!</v>
      </c>
      <c r="F36" s="281"/>
      <c r="G36" s="279">
        <f>G26-G35</f>
        <v>0</v>
      </c>
      <c r="H36" s="280" t="e">
        <f>1-H35</f>
        <v>#DIV/0!</v>
      </c>
      <c r="I36" s="281"/>
      <c r="J36" s="279">
        <f>J26-J35</f>
        <v>0</v>
      </c>
      <c r="K36" s="65" t="e">
        <f>1-K35</f>
        <v>#DIV/0!</v>
      </c>
      <c r="L36" s="2"/>
      <c r="V36" s="52" t="s">
        <v>334</v>
      </c>
    </row>
    <row r="37" spans="1:22" s="52" customFormat="1" ht="15">
      <c r="A37" s="5"/>
      <c r="B37" s="114" t="s">
        <v>69</v>
      </c>
      <c r="C37" s="5"/>
      <c r="D37" s="282">
        <f>D35+D36</f>
        <v>0</v>
      </c>
      <c r="E37" s="283"/>
      <c r="F37" s="281"/>
      <c r="G37" s="282">
        <f>G35+G36</f>
        <v>0</v>
      </c>
      <c r="H37" s="284"/>
      <c r="I37" s="285"/>
      <c r="J37" s="282">
        <f>J35+J36</f>
        <v>0</v>
      </c>
      <c r="K37" s="61"/>
      <c r="L37" s="2"/>
    </row>
    <row r="38" spans="1:22" s="52" customFormat="1" ht="15">
      <c r="A38" s="5"/>
      <c r="B38" s="5"/>
      <c r="C38" s="5"/>
      <c r="D38" s="5"/>
      <c r="E38" s="5"/>
      <c r="F38" s="5"/>
      <c r="G38" s="5"/>
      <c r="H38" s="5"/>
      <c r="I38" s="5"/>
      <c r="J38" s="5"/>
      <c r="K38" s="5"/>
      <c r="L38" s="2"/>
    </row>
    <row r="39" spans="1:22" s="52" customFormat="1" ht="15">
      <c r="A39" s="5"/>
      <c r="B39" s="54" t="s">
        <v>87</v>
      </c>
      <c r="C39" s="5"/>
      <c r="D39" s="5"/>
      <c r="E39" s="5"/>
      <c r="F39" s="5"/>
      <c r="G39" s="5"/>
      <c r="H39" s="5"/>
      <c r="I39" s="5"/>
      <c r="J39" s="5"/>
      <c r="K39" s="5"/>
      <c r="L39" s="2"/>
      <c r="V39" s="429" t="s">
        <v>45</v>
      </c>
    </row>
    <row r="40" spans="1:22" s="52" customFormat="1" ht="15">
      <c r="A40" s="5"/>
      <c r="B40" s="130" t="s">
        <v>79</v>
      </c>
      <c r="C40" s="66">
        <v>0</v>
      </c>
      <c r="D40" s="68">
        <f>+D35*C40</f>
        <v>0</v>
      </c>
      <c r="E40" s="128" t="e">
        <f>ROUND(D40/$D$44,3)</f>
        <v>#DIV/0!</v>
      </c>
      <c r="F40" s="66">
        <v>0</v>
      </c>
      <c r="G40" s="68">
        <f>+G35*F40</f>
        <v>0</v>
      </c>
      <c r="H40" s="128" t="e">
        <f>ROUND(+G40/$G$44,3)</f>
        <v>#DIV/0!</v>
      </c>
      <c r="I40" s="66">
        <v>0</v>
      </c>
      <c r="J40" s="68">
        <f>+J35*I40</f>
        <v>0</v>
      </c>
      <c r="K40" s="128" t="e">
        <f>ROUND(+J40/$J$44,3)</f>
        <v>#DIV/0!</v>
      </c>
      <c r="L40" s="2"/>
      <c r="V40" s="429" t="s">
        <v>528</v>
      </c>
    </row>
    <row r="41" spans="1:22" s="52" customFormat="1" ht="15">
      <c r="A41" s="5"/>
      <c r="B41" s="130" t="s">
        <v>80</v>
      </c>
      <c r="C41" s="129">
        <f>+(1-C40)</f>
        <v>1</v>
      </c>
      <c r="D41" s="68">
        <f>+D35-D40</f>
        <v>0</v>
      </c>
      <c r="E41" s="128" t="e">
        <f>ROUND(+D41/$D$44,3)</f>
        <v>#DIV/0!</v>
      </c>
      <c r="F41" s="67">
        <f>+(1-F40)</f>
        <v>1</v>
      </c>
      <c r="G41" s="68">
        <f>+G35*F41</f>
        <v>0</v>
      </c>
      <c r="H41" s="128" t="e">
        <f>ROUND(+G41/$G$44,3)</f>
        <v>#DIV/0!</v>
      </c>
      <c r="I41" s="129">
        <f>+(1-I40)</f>
        <v>1</v>
      </c>
      <c r="J41" s="68">
        <f>+J35*I41</f>
        <v>0</v>
      </c>
      <c r="K41" s="128" t="e">
        <f>ROUND(+J41/$J$44,3)</f>
        <v>#DIV/0!</v>
      </c>
      <c r="L41" s="2"/>
      <c r="V41" s="429" t="s">
        <v>529</v>
      </c>
    </row>
    <row r="42" spans="1:22" s="52" customFormat="1" ht="15">
      <c r="A42" s="5"/>
      <c r="B42" s="130" t="s">
        <v>81</v>
      </c>
      <c r="C42" s="129" t="e">
        <f>D42/D36</f>
        <v>#DIV/0!</v>
      </c>
      <c r="D42" s="68">
        <f>D46-D40</f>
        <v>0</v>
      </c>
      <c r="E42" s="128" t="e">
        <f>80%-E40</f>
        <v>#DIV/0!</v>
      </c>
      <c r="F42" s="5"/>
      <c r="G42" s="68" t="e">
        <f>G36*C42</f>
        <v>#DIV/0!</v>
      </c>
      <c r="H42" s="128" t="e">
        <f>+G42/$G$44</f>
        <v>#DIV/0!</v>
      </c>
      <c r="I42" s="5"/>
      <c r="J42" s="68" t="e">
        <f>J36*C42</f>
        <v>#DIV/0!</v>
      </c>
      <c r="K42" s="128" t="e">
        <f>+J42/$J$44</f>
        <v>#DIV/0!</v>
      </c>
      <c r="L42" s="2"/>
      <c r="V42" s="429" t="s">
        <v>530</v>
      </c>
    </row>
    <row r="43" spans="1:22" s="52" customFormat="1" ht="15">
      <c r="A43" s="5"/>
      <c r="B43" s="130" t="s">
        <v>82</v>
      </c>
      <c r="C43" s="129" t="e">
        <f>D43/D36</f>
        <v>#DIV/0!</v>
      </c>
      <c r="D43" s="68">
        <f>D47-D41</f>
        <v>0</v>
      </c>
      <c r="E43" s="128" t="e">
        <f>20%-E41</f>
        <v>#DIV/0!</v>
      </c>
      <c r="F43" s="5"/>
      <c r="G43" s="68" t="e">
        <f>G36*C43</f>
        <v>#DIV/0!</v>
      </c>
      <c r="H43" s="128" t="e">
        <f>+G43/$G$44</f>
        <v>#DIV/0!</v>
      </c>
      <c r="I43" s="5"/>
      <c r="J43" s="68" t="e">
        <f>J36*C43</f>
        <v>#DIV/0!</v>
      </c>
      <c r="K43" s="128" t="e">
        <f>+J43/$J$44</f>
        <v>#DIV/0!</v>
      </c>
      <c r="L43" s="2"/>
      <c r="V43" s="429" t="s">
        <v>46</v>
      </c>
    </row>
    <row r="44" spans="1:22" s="52" customFormat="1" ht="15">
      <c r="A44" s="5"/>
      <c r="B44" s="5"/>
      <c r="C44" s="5"/>
      <c r="D44" s="68">
        <f>SUM(D40:D43)</f>
        <v>0</v>
      </c>
      <c r="E44" s="69" t="e">
        <f>SUM(E40:E43)</f>
        <v>#DIV/0!</v>
      </c>
      <c r="F44" s="5"/>
      <c r="G44" s="68" t="e">
        <f>SUM(G40:G43)</f>
        <v>#DIV/0!</v>
      </c>
      <c r="H44" s="69" t="e">
        <f>SUM(H40:H43)</f>
        <v>#DIV/0!</v>
      </c>
      <c r="I44" s="5"/>
      <c r="J44" s="68" t="e">
        <f>SUM(J40:J43)</f>
        <v>#DIV/0!</v>
      </c>
      <c r="K44" s="69" t="e">
        <f>SUM(K40:K43)</f>
        <v>#DIV/0!</v>
      </c>
      <c r="L44" s="2"/>
      <c r="V44" s="429" t="s">
        <v>531</v>
      </c>
    </row>
    <row r="45" spans="1:22" s="52" customFormat="1" ht="15">
      <c r="A45" s="5"/>
      <c r="B45" s="53" t="s">
        <v>71</v>
      </c>
      <c r="C45" s="5"/>
      <c r="G45" s="5"/>
      <c r="H45" s="5"/>
      <c r="I45" s="5"/>
      <c r="J45" s="5"/>
      <c r="K45" s="5"/>
      <c r="L45" s="2"/>
      <c r="V45" s="429" t="s">
        <v>532</v>
      </c>
    </row>
    <row r="46" spans="1:22" s="52" customFormat="1" ht="15">
      <c r="A46" s="5"/>
      <c r="B46" s="130" t="s">
        <v>83</v>
      </c>
      <c r="C46" s="5"/>
      <c r="D46" s="68">
        <f>E46*D37</f>
        <v>0</v>
      </c>
      <c r="E46" s="155">
        <v>0.8</v>
      </c>
      <c r="F46" s="5"/>
      <c r="G46" s="68" t="e">
        <f>+G40+G42</f>
        <v>#DIV/0!</v>
      </c>
      <c r="H46" s="69" t="e">
        <f>+H40+H42</f>
        <v>#DIV/0!</v>
      </c>
      <c r="I46" s="5"/>
      <c r="J46" s="68" t="e">
        <f>+J40+J42</f>
        <v>#DIV/0!</v>
      </c>
      <c r="K46" s="69" t="e">
        <f>+K40+K42</f>
        <v>#DIV/0!</v>
      </c>
      <c r="L46" s="2"/>
      <c r="V46" s="429" t="s">
        <v>533</v>
      </c>
    </row>
    <row r="47" spans="1:22" s="52" customFormat="1" ht="15">
      <c r="A47" s="5"/>
      <c r="B47" s="130" t="s">
        <v>28</v>
      </c>
      <c r="C47" s="5"/>
      <c r="D47" s="68">
        <f>E47*D37</f>
        <v>0</v>
      </c>
      <c r="E47" s="155">
        <v>0.2</v>
      </c>
      <c r="F47" s="5"/>
      <c r="G47" s="68" t="e">
        <f>+G41+G43</f>
        <v>#DIV/0!</v>
      </c>
      <c r="H47" s="69" t="e">
        <f>1-H46</f>
        <v>#DIV/0!</v>
      </c>
      <c r="I47" s="5"/>
      <c r="J47" s="68" t="e">
        <f>+J41+J43</f>
        <v>#DIV/0!</v>
      </c>
      <c r="K47" s="69" t="e">
        <f>1-K46</f>
        <v>#DIV/0!</v>
      </c>
      <c r="L47" s="2"/>
      <c r="V47" s="429" t="s">
        <v>534</v>
      </c>
    </row>
    <row r="48" spans="1:22" s="52" customFormat="1" ht="15">
      <c r="A48" s="5"/>
      <c r="B48" s="5"/>
      <c r="C48" s="5"/>
      <c r="D48" s="5"/>
      <c r="E48" s="5"/>
      <c r="F48" s="5"/>
      <c r="G48" s="5"/>
      <c r="H48" s="5"/>
      <c r="I48" s="5"/>
      <c r="J48" s="5"/>
      <c r="K48" s="5"/>
      <c r="L48" s="2"/>
    </row>
    <row r="49" spans="1:12" s="52" customFormat="1" ht="15">
      <c r="A49" s="5"/>
      <c r="B49" s="53" t="s">
        <v>107</v>
      </c>
      <c r="C49" s="5"/>
      <c r="G49" s="5"/>
      <c r="H49" s="5"/>
      <c r="I49" s="5"/>
      <c r="J49" s="5"/>
      <c r="K49" s="5"/>
      <c r="L49" s="2"/>
    </row>
    <row r="50" spans="1:12" s="52" customFormat="1" ht="15">
      <c r="A50" s="5"/>
      <c r="B50" s="130" t="s">
        <v>83</v>
      </c>
      <c r="C50" s="5"/>
      <c r="D50" s="68">
        <f>D46</f>
        <v>0</v>
      </c>
      <c r="E50" s="69" t="e">
        <f>D50/D29</f>
        <v>#DIV/0!</v>
      </c>
      <c r="F50" s="5"/>
      <c r="G50" s="68" t="e">
        <f>G46</f>
        <v>#DIV/0!</v>
      </c>
      <c r="H50" s="69" t="e">
        <f>G50/G29</f>
        <v>#DIV/0!</v>
      </c>
      <c r="I50" s="5"/>
      <c r="J50" s="68" t="e">
        <f>J46</f>
        <v>#DIV/0!</v>
      </c>
      <c r="K50" s="132" t="e">
        <f>J50/J29</f>
        <v>#DIV/0!</v>
      </c>
      <c r="L50" s="2"/>
    </row>
    <row r="51" spans="1:12" s="52" customFormat="1" ht="15">
      <c r="A51" s="5"/>
      <c r="B51" s="130" t="s">
        <v>28</v>
      </c>
      <c r="C51" s="5"/>
      <c r="D51" s="68">
        <f>D47</f>
        <v>0</v>
      </c>
      <c r="E51" s="69" t="e">
        <f>D51/D29</f>
        <v>#DIV/0!</v>
      </c>
      <c r="F51" s="5"/>
      <c r="G51" s="68" t="e">
        <f>G47</f>
        <v>#DIV/0!</v>
      </c>
      <c r="H51" s="69" t="e">
        <f>G51/G29</f>
        <v>#DIV/0!</v>
      </c>
      <c r="I51" s="5"/>
      <c r="J51" s="68" t="e">
        <f>J47</f>
        <v>#DIV/0!</v>
      </c>
      <c r="K51" s="69" t="e">
        <f>J51/J29</f>
        <v>#DIV/0!</v>
      </c>
      <c r="L51" s="2"/>
    </row>
    <row r="52" spans="1:12" s="52" customFormat="1" ht="15">
      <c r="A52" s="5"/>
      <c r="B52" s="5"/>
      <c r="C52" s="5"/>
      <c r="D52" s="5"/>
      <c r="E52" s="5"/>
      <c r="F52" s="5"/>
      <c r="G52" s="5"/>
      <c r="H52" s="5"/>
      <c r="I52" s="5"/>
      <c r="J52" s="5"/>
      <c r="K52" s="5"/>
      <c r="L52" s="2"/>
    </row>
    <row r="53" spans="1:12" s="52" customFormat="1" ht="15">
      <c r="A53" s="5"/>
      <c r="B53" s="54" t="str">
        <f>CONCATENATE("3. ",+B27," - Pre-Cut Off Date Pension liabilities")</f>
        <v>3. Licensee 2 - Pre-Cut Off Date Pension liabilities</v>
      </c>
      <c r="C53" s="5"/>
      <c r="D53" s="5"/>
      <c r="E53" s="5"/>
      <c r="F53" s="5"/>
      <c r="G53" s="5"/>
      <c r="H53" s="5"/>
      <c r="I53" s="5"/>
      <c r="J53" s="5"/>
      <c r="K53" s="5"/>
      <c r="L53" s="2"/>
    </row>
    <row r="54" spans="1:12" s="52" customFormat="1" ht="15">
      <c r="A54" s="5"/>
      <c r="B54" s="5"/>
      <c r="C54" s="500" t="s">
        <v>78</v>
      </c>
      <c r="D54" s="501"/>
      <c r="E54" s="502"/>
      <c r="F54" s="121" t="str">
        <f>D8</f>
        <v>31 March 2010</v>
      </c>
      <c r="G54" s="122"/>
      <c r="H54" s="123"/>
      <c r="I54" s="121" t="str">
        <f>D9</f>
        <v>31 March 2013</v>
      </c>
      <c r="J54" s="122"/>
      <c r="K54" s="123"/>
      <c r="L54" s="2"/>
    </row>
    <row r="55" spans="1:12" s="52" customFormat="1" ht="15">
      <c r="A55" s="5"/>
      <c r="B55" s="5"/>
      <c r="C55" s="58"/>
      <c r="D55" s="59">
        <v>2004</v>
      </c>
      <c r="E55" s="59">
        <f>+D55</f>
        <v>2004</v>
      </c>
      <c r="F55" s="60"/>
      <c r="G55" s="59">
        <v>2010</v>
      </c>
      <c r="H55" s="59">
        <f>+G55</f>
        <v>2010</v>
      </c>
      <c r="I55" s="60"/>
      <c r="J55" s="59">
        <f>+J33</f>
        <v>2013</v>
      </c>
      <c r="K55" s="59">
        <f>+J55</f>
        <v>2013</v>
      </c>
      <c r="L55" s="2"/>
    </row>
    <row r="56" spans="1:12" s="52" customFormat="1" ht="15">
      <c r="A56" s="5"/>
      <c r="B56" s="5"/>
      <c r="C56" s="5"/>
      <c r="D56" s="59" t="s">
        <v>0</v>
      </c>
      <c r="E56" s="59" t="s">
        <v>2</v>
      </c>
      <c r="F56" s="5"/>
      <c r="G56" s="59" t="s">
        <v>0</v>
      </c>
      <c r="H56" s="59" t="s">
        <v>2</v>
      </c>
      <c r="I56" s="5"/>
      <c r="J56" s="59" t="s">
        <v>0</v>
      </c>
      <c r="K56" s="59" t="s">
        <v>2</v>
      </c>
      <c r="L56" s="2"/>
    </row>
    <row r="57" spans="1:12" s="52" customFormat="1" ht="15">
      <c r="A57" s="5"/>
      <c r="B57" s="113" t="s">
        <v>67</v>
      </c>
      <c r="C57" s="5"/>
      <c r="D57" s="62"/>
      <c r="E57" s="63" t="e">
        <f>+D57/D59</f>
        <v>#DIV/0!</v>
      </c>
      <c r="F57" s="5"/>
      <c r="G57" s="127"/>
      <c r="H57" s="64" t="e">
        <f>+G57/G59</f>
        <v>#DIV/0!</v>
      </c>
      <c r="I57" s="5"/>
      <c r="J57" s="62"/>
      <c r="K57" s="64" t="e">
        <f>+J57/J59</f>
        <v>#DIV/0!</v>
      </c>
      <c r="L57" s="2"/>
    </row>
    <row r="58" spans="1:12" s="52" customFormat="1" ht="15">
      <c r="A58" s="5"/>
      <c r="B58" s="113" t="s">
        <v>68</v>
      </c>
      <c r="C58" s="5"/>
      <c r="D58" s="279">
        <f>D27-D57</f>
        <v>0</v>
      </c>
      <c r="E58" s="280" t="e">
        <f>+D58/D59</f>
        <v>#DIV/0!</v>
      </c>
      <c r="F58" s="281"/>
      <c r="G58" s="279">
        <f>G27-G57</f>
        <v>0</v>
      </c>
      <c r="H58" s="280" t="e">
        <f>1-H57</f>
        <v>#DIV/0!</v>
      </c>
      <c r="I58" s="281"/>
      <c r="J58" s="279">
        <f>J27-J57</f>
        <v>0</v>
      </c>
      <c r="K58" s="65" t="e">
        <f>1-K57</f>
        <v>#DIV/0!</v>
      </c>
      <c r="L58" s="2"/>
    </row>
    <row r="59" spans="1:12" s="52" customFormat="1" ht="15">
      <c r="A59" s="5"/>
      <c r="B59" s="114" t="s">
        <v>69</v>
      </c>
      <c r="C59" s="5"/>
      <c r="D59" s="282">
        <f>D57+D58</f>
        <v>0</v>
      </c>
      <c r="E59" s="283"/>
      <c r="F59" s="281"/>
      <c r="G59" s="282">
        <f>G57+G58</f>
        <v>0</v>
      </c>
      <c r="H59" s="284"/>
      <c r="I59" s="285"/>
      <c r="J59" s="282">
        <f>J57+J58</f>
        <v>0</v>
      </c>
      <c r="K59" s="61"/>
      <c r="L59" s="2"/>
    </row>
    <row r="60" spans="1:12" s="52" customFormat="1" ht="15">
      <c r="A60" s="5"/>
      <c r="B60" s="5"/>
      <c r="C60" s="5"/>
      <c r="D60" s="5"/>
      <c r="E60" s="5"/>
      <c r="F60" s="5"/>
      <c r="G60" s="5"/>
      <c r="H60" s="5"/>
      <c r="I60" s="5"/>
      <c r="J60" s="5"/>
      <c r="K60" s="5"/>
      <c r="L60" s="2"/>
    </row>
    <row r="61" spans="1:12" s="52" customFormat="1" ht="15">
      <c r="A61" s="5"/>
      <c r="B61" s="54" t="s">
        <v>70</v>
      </c>
      <c r="C61" s="5"/>
      <c r="D61" s="5"/>
      <c r="E61" s="5"/>
      <c r="F61" s="5"/>
      <c r="G61" s="5"/>
      <c r="H61" s="5"/>
      <c r="I61" s="5"/>
      <c r="J61" s="5"/>
      <c r="K61" s="5"/>
      <c r="L61" s="2"/>
    </row>
    <row r="62" spans="1:12" s="52" customFormat="1" ht="15">
      <c r="A62" s="5"/>
      <c r="B62" s="465" t="str">
        <f>CONCATENATE("Liabilities at ",+'P1.1 PDAM Licensee provided'!D9)</f>
        <v>Liabilities at 31 March 2013</v>
      </c>
      <c r="C62" s="66">
        <v>0</v>
      </c>
      <c r="D62" s="68">
        <f>+D57*C62</f>
        <v>0</v>
      </c>
      <c r="E62" s="128" t="e">
        <f>ROUND(D62/$D$44,3)</f>
        <v>#DIV/0!</v>
      </c>
      <c r="F62" s="66">
        <v>0</v>
      </c>
      <c r="G62" s="68">
        <f>+G57*F62</f>
        <v>0</v>
      </c>
      <c r="H62" s="128" t="e">
        <f>ROUND(+G62/$G$44,3)</f>
        <v>#DIV/0!</v>
      </c>
      <c r="I62" s="66">
        <v>0</v>
      </c>
      <c r="J62" s="68">
        <f>+J57*I62</f>
        <v>0</v>
      </c>
      <c r="K62" s="128" t="e">
        <f>ROUND(+J62/$J$44,3)</f>
        <v>#DIV/0!</v>
      </c>
      <c r="L62" s="2"/>
    </row>
    <row r="63" spans="1:12" s="52" customFormat="1" ht="15">
      <c r="A63" s="5"/>
      <c r="B63" s="130" t="s">
        <v>80</v>
      </c>
      <c r="C63" s="129">
        <f>+(1-C62)</f>
        <v>1</v>
      </c>
      <c r="D63" s="68">
        <f>+D57-D62</f>
        <v>0</v>
      </c>
      <c r="E63" s="128" t="e">
        <f>ROUND(+D63/$D$44,3)</f>
        <v>#DIV/0!</v>
      </c>
      <c r="F63" s="67">
        <f>+(1-F62)</f>
        <v>1</v>
      </c>
      <c r="G63" s="68">
        <f>+G57*F63</f>
        <v>0</v>
      </c>
      <c r="H63" s="128" t="e">
        <f>ROUND(+G63/$G$44,3)</f>
        <v>#DIV/0!</v>
      </c>
      <c r="I63" s="129">
        <f>+(1-I62)</f>
        <v>1</v>
      </c>
      <c r="J63" s="68">
        <f>+J57*I63</f>
        <v>0</v>
      </c>
      <c r="K63" s="128" t="e">
        <f>ROUND(+J63/$J$44,3)</f>
        <v>#DIV/0!</v>
      </c>
      <c r="L63" s="2"/>
    </row>
    <row r="64" spans="1:12" s="52" customFormat="1" ht="15">
      <c r="A64" s="5"/>
      <c r="B64" s="130" t="s">
        <v>81</v>
      </c>
      <c r="C64" s="129" t="e">
        <f>D64/D58</f>
        <v>#DIV/0!</v>
      </c>
      <c r="D64" s="68">
        <f>D68-D62</f>
        <v>0</v>
      </c>
      <c r="E64" s="128" t="e">
        <f>80%-E62</f>
        <v>#DIV/0!</v>
      </c>
      <c r="F64" s="5"/>
      <c r="G64" s="68" t="e">
        <f>G58*C64</f>
        <v>#DIV/0!</v>
      </c>
      <c r="H64" s="128" t="e">
        <f>+G64/$G$44</f>
        <v>#DIV/0!</v>
      </c>
      <c r="I64" s="5"/>
      <c r="J64" s="68" t="e">
        <f>J58*C64</f>
        <v>#DIV/0!</v>
      </c>
      <c r="K64" s="128" t="e">
        <f>+J64/$J$44</f>
        <v>#DIV/0!</v>
      </c>
      <c r="L64" s="2"/>
    </row>
    <row r="65" spans="1:12" s="52" customFormat="1" ht="15">
      <c r="A65" s="5"/>
      <c r="B65" s="130" t="s">
        <v>82</v>
      </c>
      <c r="C65" s="129" t="e">
        <f>D65/D58</f>
        <v>#DIV/0!</v>
      </c>
      <c r="D65" s="68">
        <f>D69-D63</f>
        <v>0</v>
      </c>
      <c r="E65" s="128" t="e">
        <f>20%-E63</f>
        <v>#DIV/0!</v>
      </c>
      <c r="F65" s="5"/>
      <c r="G65" s="68" t="e">
        <f>G58*C65</f>
        <v>#DIV/0!</v>
      </c>
      <c r="H65" s="128" t="e">
        <f>+G65/$G$44</f>
        <v>#DIV/0!</v>
      </c>
      <c r="I65" s="5"/>
      <c r="J65" s="68" t="e">
        <f>J58*C65</f>
        <v>#DIV/0!</v>
      </c>
      <c r="K65" s="128" t="e">
        <f>+J65/$J$44</f>
        <v>#DIV/0!</v>
      </c>
      <c r="L65" s="2"/>
    </row>
    <row r="66" spans="1:12" s="52" customFormat="1" ht="15">
      <c r="A66" s="5"/>
      <c r="B66" s="5"/>
      <c r="C66" s="5"/>
      <c r="D66" s="68">
        <f>SUM(D62:D65)</f>
        <v>0</v>
      </c>
      <c r="E66" s="69" t="e">
        <f>SUM(E62:E65)</f>
        <v>#DIV/0!</v>
      </c>
      <c r="F66" s="5"/>
      <c r="G66" s="68" t="e">
        <f>SUM(G62:G65)</f>
        <v>#DIV/0!</v>
      </c>
      <c r="H66" s="69" t="e">
        <f>SUM(H62:H65)</f>
        <v>#DIV/0!</v>
      </c>
      <c r="I66" s="5"/>
      <c r="J66" s="68" t="e">
        <f>SUM(J62:J65)</f>
        <v>#DIV/0!</v>
      </c>
      <c r="K66" s="69" t="e">
        <f>SUM(K62:K65)</f>
        <v>#DIV/0!</v>
      </c>
      <c r="L66" s="2"/>
    </row>
    <row r="67" spans="1:12" s="52" customFormat="1" ht="15">
      <c r="A67" s="5"/>
      <c r="B67" s="53" t="s">
        <v>71</v>
      </c>
      <c r="C67" s="5"/>
      <c r="G67" s="5"/>
      <c r="H67" s="5"/>
      <c r="I67" s="5"/>
      <c r="J67" s="5"/>
      <c r="K67" s="5"/>
      <c r="L67" s="2"/>
    </row>
    <row r="68" spans="1:12" s="52" customFormat="1" ht="15">
      <c r="A68" s="5"/>
      <c r="B68" s="130" t="s">
        <v>83</v>
      </c>
      <c r="C68" s="5"/>
      <c r="D68" s="68">
        <f>E68*D59</f>
        <v>0</v>
      </c>
      <c r="E68" s="66">
        <v>0.8</v>
      </c>
      <c r="F68" s="5"/>
      <c r="G68" s="68" t="e">
        <f>+G62+G64</f>
        <v>#DIV/0!</v>
      </c>
      <c r="H68" s="69" t="e">
        <f>+H62+H64</f>
        <v>#DIV/0!</v>
      </c>
      <c r="I68" s="5"/>
      <c r="J68" s="68" t="e">
        <f>+J62+J64</f>
        <v>#DIV/0!</v>
      </c>
      <c r="K68" s="69" t="e">
        <f>+K62+K64</f>
        <v>#DIV/0!</v>
      </c>
      <c r="L68" s="2"/>
    </row>
    <row r="69" spans="1:12" s="52" customFormat="1" ht="15">
      <c r="A69" s="5"/>
      <c r="B69" s="130" t="s">
        <v>28</v>
      </c>
      <c r="C69" s="5"/>
      <c r="D69" s="68">
        <f>E69*D59</f>
        <v>0</v>
      </c>
      <c r="E69" s="66">
        <v>0.2</v>
      </c>
      <c r="F69" s="5"/>
      <c r="G69" s="68" t="e">
        <f>+G63+G65</f>
        <v>#DIV/0!</v>
      </c>
      <c r="H69" s="69" t="e">
        <f>1-H68</f>
        <v>#DIV/0!</v>
      </c>
      <c r="I69" s="5"/>
      <c r="J69" s="68" t="e">
        <f>+J63+J65</f>
        <v>#DIV/0!</v>
      </c>
      <c r="K69" s="69" t="e">
        <f>1-K68</f>
        <v>#DIV/0!</v>
      </c>
      <c r="L69" s="2"/>
    </row>
    <row r="70" spans="1:12" s="52" customFormat="1" ht="15">
      <c r="A70" s="5"/>
      <c r="B70" s="5"/>
      <c r="C70" s="5"/>
      <c r="D70" s="5"/>
      <c r="E70" s="5"/>
      <c r="F70" s="5"/>
      <c r="G70" s="5"/>
      <c r="H70" s="5"/>
      <c r="I70" s="5"/>
      <c r="J70" s="5"/>
      <c r="K70" s="5"/>
      <c r="L70" s="2"/>
    </row>
    <row r="71" spans="1:12" s="52" customFormat="1" ht="15">
      <c r="A71" s="5"/>
      <c r="B71" s="53" t="s">
        <v>107</v>
      </c>
      <c r="C71" s="5"/>
      <c r="D71" s="5"/>
      <c r="E71" s="5"/>
      <c r="F71" s="5"/>
      <c r="G71" s="5"/>
      <c r="H71" s="5"/>
      <c r="I71" s="5"/>
      <c r="J71" s="5"/>
      <c r="K71" s="5"/>
      <c r="L71" s="2"/>
    </row>
    <row r="72" spans="1:12" s="52" customFormat="1" ht="15">
      <c r="A72" s="5"/>
      <c r="B72" s="130" t="s">
        <v>83</v>
      </c>
      <c r="C72" s="5"/>
      <c r="D72" s="68">
        <f>D68</f>
        <v>0</v>
      </c>
      <c r="E72" s="69" t="e">
        <f>D72/D29</f>
        <v>#DIV/0!</v>
      </c>
      <c r="F72" s="5"/>
      <c r="G72" s="68" t="e">
        <f>G68</f>
        <v>#DIV/0!</v>
      </c>
      <c r="H72" s="69" t="e">
        <f>G72/G29</f>
        <v>#DIV/0!</v>
      </c>
      <c r="I72" s="5"/>
      <c r="J72" s="68" t="e">
        <f>J68</f>
        <v>#DIV/0!</v>
      </c>
      <c r="K72" s="69" t="e">
        <f>J72/J29</f>
        <v>#DIV/0!</v>
      </c>
      <c r="L72" s="2"/>
    </row>
    <row r="73" spans="1:12" s="52" customFormat="1" ht="15">
      <c r="A73" s="5"/>
      <c r="B73" s="130" t="s">
        <v>28</v>
      </c>
      <c r="C73" s="5"/>
      <c r="D73" s="68">
        <f>D69</f>
        <v>0</v>
      </c>
      <c r="E73" s="69" t="e">
        <f>D73/D29</f>
        <v>#DIV/0!</v>
      </c>
      <c r="F73" s="5"/>
      <c r="G73" s="68" t="e">
        <f>G69</f>
        <v>#DIV/0!</v>
      </c>
      <c r="H73" s="69" t="e">
        <f>G73/G29</f>
        <v>#DIV/0!</v>
      </c>
      <c r="I73" s="5"/>
      <c r="J73" s="68" t="e">
        <f>J69</f>
        <v>#DIV/0!</v>
      </c>
      <c r="K73" s="69" t="e">
        <f>J73/J29</f>
        <v>#DIV/0!</v>
      </c>
      <c r="L73" s="2"/>
    </row>
    <row r="74" spans="1:12" s="52" customFormat="1" ht="15">
      <c r="A74" s="5"/>
      <c r="B74" s="5"/>
      <c r="C74" s="5"/>
      <c r="D74" s="5"/>
      <c r="E74" s="5"/>
      <c r="F74" s="5"/>
      <c r="G74" s="5"/>
      <c r="H74" s="5"/>
      <c r="I74" s="5"/>
      <c r="J74" s="5"/>
      <c r="K74" s="5"/>
      <c r="L74" s="2"/>
    </row>
    <row r="75" spans="1:12" s="52" customFormat="1" ht="15">
      <c r="A75" s="5"/>
      <c r="B75" s="54" t="str">
        <f>CONCATENATE("4. ",B28," - Pre-Cut Off Date Pension liabilities")</f>
        <v>4. Licensee 3 - Pre-Cut Off Date Pension liabilities</v>
      </c>
      <c r="C75" s="5"/>
      <c r="D75" s="5"/>
      <c r="E75" s="5"/>
      <c r="F75" s="5"/>
      <c r="G75" s="5"/>
      <c r="H75" s="5"/>
      <c r="I75" s="5"/>
      <c r="J75" s="5"/>
      <c r="K75" s="5"/>
      <c r="L75" s="2"/>
    </row>
    <row r="76" spans="1:12" s="52" customFormat="1" ht="15">
      <c r="A76" s="5"/>
      <c r="B76" s="5"/>
      <c r="C76" s="500" t="s">
        <v>78</v>
      </c>
      <c r="D76" s="501"/>
      <c r="E76" s="502"/>
      <c r="F76" s="121" t="str">
        <f>D8</f>
        <v>31 March 2010</v>
      </c>
      <c r="G76" s="122"/>
      <c r="H76" s="123"/>
      <c r="I76" s="121" t="str">
        <f>D9</f>
        <v>31 March 2013</v>
      </c>
      <c r="J76" s="122"/>
      <c r="K76" s="123"/>
      <c r="L76" s="2"/>
    </row>
    <row r="77" spans="1:12" s="52" customFormat="1" ht="15">
      <c r="A77" s="5"/>
      <c r="B77" s="5"/>
      <c r="C77" s="58"/>
      <c r="D77" s="59">
        <v>2004</v>
      </c>
      <c r="E77" s="59">
        <f>+D77</f>
        <v>2004</v>
      </c>
      <c r="F77" s="60"/>
      <c r="G77" s="59">
        <v>2010</v>
      </c>
      <c r="H77" s="59">
        <f>+G77</f>
        <v>2010</v>
      </c>
      <c r="I77" s="60"/>
      <c r="J77" s="59">
        <f>+J33</f>
        <v>2013</v>
      </c>
      <c r="K77" s="59">
        <f>+J77</f>
        <v>2013</v>
      </c>
      <c r="L77" s="2"/>
    </row>
    <row r="78" spans="1:12" s="52" customFormat="1" ht="15">
      <c r="A78" s="5"/>
      <c r="B78" s="5"/>
      <c r="C78" s="5"/>
      <c r="D78" s="59" t="s">
        <v>0</v>
      </c>
      <c r="E78" s="59" t="s">
        <v>2</v>
      </c>
      <c r="F78" s="5"/>
      <c r="G78" s="59" t="s">
        <v>0</v>
      </c>
      <c r="H78" s="59" t="s">
        <v>2</v>
      </c>
      <c r="I78" s="5"/>
      <c r="J78" s="59" t="s">
        <v>0</v>
      </c>
      <c r="K78" s="59" t="s">
        <v>2</v>
      </c>
      <c r="L78" s="2"/>
    </row>
    <row r="79" spans="1:12" s="52" customFormat="1" ht="15">
      <c r="A79" s="5"/>
      <c r="B79" s="113" t="s">
        <v>67</v>
      </c>
      <c r="C79" s="5"/>
      <c r="D79" s="127">
        <v>0</v>
      </c>
      <c r="E79" s="63" t="e">
        <f>+D79/D81</f>
        <v>#DIV/0!</v>
      </c>
      <c r="F79" s="5"/>
      <c r="G79" s="127">
        <v>0</v>
      </c>
      <c r="H79" s="64" t="e">
        <f>+G79/G81</f>
        <v>#DIV/0!</v>
      </c>
      <c r="I79" s="5"/>
      <c r="J79" s="127">
        <v>0</v>
      </c>
      <c r="K79" s="64" t="e">
        <f>+J79/J81</f>
        <v>#DIV/0!</v>
      </c>
      <c r="L79" s="2"/>
    </row>
    <row r="80" spans="1:12" s="52" customFormat="1" ht="15">
      <c r="A80" s="5"/>
      <c r="B80" s="113" t="s">
        <v>68</v>
      </c>
      <c r="C80" s="5"/>
      <c r="D80" s="279">
        <f>D28-D79</f>
        <v>0</v>
      </c>
      <c r="E80" s="280" t="e">
        <f>+D80/D81</f>
        <v>#DIV/0!</v>
      </c>
      <c r="F80" s="281"/>
      <c r="G80" s="279">
        <f>G28-G79</f>
        <v>0</v>
      </c>
      <c r="H80" s="280" t="e">
        <f>1-H79</f>
        <v>#DIV/0!</v>
      </c>
      <c r="I80" s="281"/>
      <c r="J80" s="279">
        <f>J28-J79</f>
        <v>0</v>
      </c>
      <c r="K80" s="65" t="e">
        <f>1-K79</f>
        <v>#DIV/0!</v>
      </c>
      <c r="L80" s="2"/>
    </row>
    <row r="81" spans="1:12" s="52" customFormat="1" ht="15">
      <c r="A81" s="5"/>
      <c r="B81" s="114" t="s">
        <v>69</v>
      </c>
      <c r="C81" s="5"/>
      <c r="D81" s="282">
        <f>D79+D80</f>
        <v>0</v>
      </c>
      <c r="E81" s="283"/>
      <c r="F81" s="281"/>
      <c r="G81" s="282">
        <f>G79+G80</f>
        <v>0</v>
      </c>
      <c r="H81" s="284"/>
      <c r="I81" s="285"/>
      <c r="J81" s="282">
        <f>J79+J80</f>
        <v>0</v>
      </c>
      <c r="K81" s="61"/>
      <c r="L81" s="2"/>
    </row>
    <row r="82" spans="1:12" s="52" customFormat="1" ht="15">
      <c r="A82" s="5"/>
      <c r="B82" s="5"/>
      <c r="C82" s="5"/>
      <c r="D82" s="5"/>
      <c r="E82" s="5"/>
      <c r="F82" s="5"/>
      <c r="G82" s="5"/>
      <c r="H82" s="5"/>
      <c r="I82" s="5"/>
      <c r="J82" s="5"/>
      <c r="K82" s="5"/>
      <c r="L82" s="2"/>
    </row>
    <row r="83" spans="1:12" s="52" customFormat="1" ht="15">
      <c r="A83" s="5"/>
      <c r="B83" s="54" t="s">
        <v>70</v>
      </c>
      <c r="C83" s="5"/>
      <c r="D83" s="5"/>
      <c r="E83" s="5"/>
      <c r="F83" s="5"/>
      <c r="G83" s="5"/>
      <c r="H83" s="5"/>
      <c r="I83" s="5"/>
      <c r="J83" s="5"/>
      <c r="K83" s="5"/>
      <c r="L83" s="2"/>
    </row>
    <row r="84" spans="1:12" s="52" customFormat="1" ht="15">
      <c r="A84" s="5"/>
      <c r="B84" s="130" t="s">
        <v>79</v>
      </c>
      <c r="C84" s="66">
        <v>0</v>
      </c>
      <c r="D84" s="68">
        <f>+D79*C84</f>
        <v>0</v>
      </c>
      <c r="E84" s="128" t="e">
        <f>ROUND(D84/$D$44,3)</f>
        <v>#DIV/0!</v>
      </c>
      <c r="F84" s="66">
        <v>0</v>
      </c>
      <c r="G84" s="68">
        <f>+G79*F84</f>
        <v>0</v>
      </c>
      <c r="H84" s="128" t="e">
        <f>ROUND(+G84/$G$44,3)</f>
        <v>#DIV/0!</v>
      </c>
      <c r="I84" s="66">
        <v>0</v>
      </c>
      <c r="J84" s="68">
        <f>+J79*I84</f>
        <v>0</v>
      </c>
      <c r="K84" s="128" t="e">
        <f>ROUND(+J84/$J$44,3)</f>
        <v>#DIV/0!</v>
      </c>
      <c r="L84" s="2"/>
    </row>
    <row r="85" spans="1:12" s="52" customFormat="1" ht="15">
      <c r="A85" s="5"/>
      <c r="B85" s="130" t="s">
        <v>80</v>
      </c>
      <c r="C85" s="129">
        <f>+(1-C84)</f>
        <v>1</v>
      </c>
      <c r="D85" s="68">
        <f>+D79-D84</f>
        <v>0</v>
      </c>
      <c r="E85" s="128" t="e">
        <f>ROUND(+D85/$D$44,3)</f>
        <v>#DIV/0!</v>
      </c>
      <c r="F85" s="67">
        <f>+(1-F84)</f>
        <v>1</v>
      </c>
      <c r="G85" s="68">
        <f>+G79*F85</f>
        <v>0</v>
      </c>
      <c r="H85" s="128" t="e">
        <f>ROUND(+G85/$G$44,3)</f>
        <v>#DIV/0!</v>
      </c>
      <c r="I85" s="129">
        <f>+(1-I84)</f>
        <v>1</v>
      </c>
      <c r="J85" s="68">
        <f>+J79*I85</f>
        <v>0</v>
      </c>
      <c r="K85" s="128" t="e">
        <f>ROUND(+J85/$J$44,3)</f>
        <v>#DIV/0!</v>
      </c>
      <c r="L85" s="2"/>
    </row>
    <row r="86" spans="1:12" s="52" customFormat="1" ht="15">
      <c r="A86" s="5"/>
      <c r="B86" s="130" t="s">
        <v>81</v>
      </c>
      <c r="C86" s="129" t="e">
        <f>D86/D80</f>
        <v>#DIV/0!</v>
      </c>
      <c r="D86" s="68">
        <f>D90-D84</f>
        <v>0</v>
      </c>
      <c r="E86" s="128" t="e">
        <f>80%-E84</f>
        <v>#DIV/0!</v>
      </c>
      <c r="F86" s="5"/>
      <c r="G86" s="68" t="e">
        <f>G80*C86</f>
        <v>#DIV/0!</v>
      </c>
      <c r="H86" s="128" t="e">
        <f>+G86/$G$44</f>
        <v>#DIV/0!</v>
      </c>
      <c r="I86" s="5"/>
      <c r="J86" s="68" t="e">
        <f>J80*C86</f>
        <v>#DIV/0!</v>
      </c>
      <c r="K86" s="128" t="e">
        <f>+J86/$J$44</f>
        <v>#DIV/0!</v>
      </c>
      <c r="L86" s="2"/>
    </row>
    <row r="87" spans="1:12" s="52" customFormat="1" ht="15">
      <c r="A87" s="5"/>
      <c r="B87" s="130" t="s">
        <v>82</v>
      </c>
      <c r="C87" s="129" t="e">
        <f>D87/D80</f>
        <v>#DIV/0!</v>
      </c>
      <c r="D87" s="68">
        <f>D91-D85</f>
        <v>0</v>
      </c>
      <c r="E87" s="128" t="e">
        <f>20%-E85</f>
        <v>#DIV/0!</v>
      </c>
      <c r="F87" s="5"/>
      <c r="G87" s="68" t="e">
        <f>G80*C87</f>
        <v>#DIV/0!</v>
      </c>
      <c r="H87" s="128" t="e">
        <f>+G87/$G$44</f>
        <v>#DIV/0!</v>
      </c>
      <c r="I87" s="5"/>
      <c r="J87" s="68" t="e">
        <f>J80*C87</f>
        <v>#DIV/0!</v>
      </c>
      <c r="K87" s="128" t="e">
        <f>+J87/$J$44</f>
        <v>#DIV/0!</v>
      </c>
      <c r="L87" s="2"/>
    </row>
    <row r="88" spans="1:12" s="52" customFormat="1" ht="15">
      <c r="A88" s="5"/>
      <c r="B88" s="5"/>
      <c r="C88" s="5"/>
      <c r="D88" s="68">
        <f>SUM(D84:D87)</f>
        <v>0</v>
      </c>
      <c r="E88" s="69" t="e">
        <f>SUM(E84:E87)</f>
        <v>#DIV/0!</v>
      </c>
      <c r="F88" s="5"/>
      <c r="G88" s="68" t="e">
        <f>SUM(G84:G87)</f>
        <v>#DIV/0!</v>
      </c>
      <c r="H88" s="69" t="e">
        <f>SUM(H84:H87)</f>
        <v>#DIV/0!</v>
      </c>
      <c r="I88" s="5"/>
      <c r="J88" s="68" t="e">
        <f>SUM(J84:J87)</f>
        <v>#DIV/0!</v>
      </c>
      <c r="K88" s="69" t="e">
        <f>SUM(K84:K87)</f>
        <v>#DIV/0!</v>
      </c>
      <c r="L88" s="2"/>
    </row>
    <row r="89" spans="1:12" s="52" customFormat="1" ht="15">
      <c r="A89" s="5"/>
      <c r="B89" s="53" t="s">
        <v>71</v>
      </c>
      <c r="C89" s="5"/>
      <c r="G89" s="5"/>
      <c r="H89" s="5"/>
      <c r="I89" s="5"/>
      <c r="J89" s="5"/>
      <c r="K89" s="5"/>
      <c r="L89" s="2"/>
    </row>
    <row r="90" spans="1:12" s="52" customFormat="1" ht="15">
      <c r="A90" s="5"/>
      <c r="B90" s="130" t="s">
        <v>83</v>
      </c>
      <c r="C90" s="5"/>
      <c r="D90" s="68">
        <f>E90*D81</f>
        <v>0</v>
      </c>
      <c r="E90" s="66">
        <v>0.8</v>
      </c>
      <c r="F90" s="5"/>
      <c r="G90" s="68" t="e">
        <f>+G84+G86</f>
        <v>#DIV/0!</v>
      </c>
      <c r="H90" s="69" t="e">
        <f>+H84+H86</f>
        <v>#DIV/0!</v>
      </c>
      <c r="I90" s="5"/>
      <c r="J90" s="68" t="e">
        <f>+J84+J86</f>
        <v>#DIV/0!</v>
      </c>
      <c r="K90" s="69" t="e">
        <f>+K84+K86</f>
        <v>#DIV/0!</v>
      </c>
      <c r="L90" s="2"/>
    </row>
    <row r="91" spans="1:12" s="52" customFormat="1" ht="15">
      <c r="A91" s="5"/>
      <c r="B91" s="130" t="s">
        <v>28</v>
      </c>
      <c r="C91" s="5"/>
      <c r="D91" s="68">
        <f>E91*D81</f>
        <v>0</v>
      </c>
      <c r="E91" s="66">
        <v>0.2</v>
      </c>
      <c r="F91" s="5"/>
      <c r="G91" s="68" t="e">
        <f>+G85+G87</f>
        <v>#DIV/0!</v>
      </c>
      <c r="H91" s="69" t="e">
        <f>1-H90</f>
        <v>#DIV/0!</v>
      </c>
      <c r="I91" s="5"/>
      <c r="J91" s="68" t="e">
        <f>+J85+J87</f>
        <v>#DIV/0!</v>
      </c>
      <c r="K91" s="69" t="e">
        <f>1-K90</f>
        <v>#DIV/0!</v>
      </c>
      <c r="L91" s="2"/>
    </row>
    <row r="92" spans="1:12" s="52" customFormat="1" ht="15">
      <c r="A92" s="5"/>
      <c r="B92" s="5"/>
      <c r="C92" s="5"/>
      <c r="E92" s="5"/>
      <c r="F92" s="5"/>
      <c r="G92" s="5"/>
      <c r="H92" s="5"/>
      <c r="I92" s="5"/>
      <c r="J92" s="5"/>
      <c r="K92" s="5"/>
      <c r="L92" s="2"/>
    </row>
    <row r="93" spans="1:12" s="52" customFormat="1" ht="15">
      <c r="A93" s="5"/>
      <c r="B93" s="53" t="s">
        <v>107</v>
      </c>
      <c r="C93" s="5"/>
      <c r="D93" s="5"/>
      <c r="E93" s="5"/>
      <c r="F93" s="5"/>
      <c r="G93" s="5"/>
      <c r="H93" s="5"/>
      <c r="I93" s="5"/>
      <c r="J93" s="5"/>
      <c r="K93" s="5"/>
      <c r="L93" s="2"/>
    </row>
    <row r="94" spans="1:12" s="52" customFormat="1" ht="15">
      <c r="A94" s="5"/>
      <c r="B94" s="130" t="s">
        <v>83</v>
      </c>
      <c r="C94" s="5"/>
      <c r="D94" s="68">
        <f>D90</f>
        <v>0</v>
      </c>
      <c r="E94" s="69" t="e">
        <f>D94/D29</f>
        <v>#DIV/0!</v>
      </c>
      <c r="F94" s="5"/>
      <c r="G94" s="68" t="e">
        <f>G90</f>
        <v>#DIV/0!</v>
      </c>
      <c r="H94" s="69" t="e">
        <f>G94/G29</f>
        <v>#DIV/0!</v>
      </c>
      <c r="I94" s="5"/>
      <c r="J94" s="68" t="e">
        <f>J90</f>
        <v>#DIV/0!</v>
      </c>
      <c r="K94" s="69" t="e">
        <f>J94/J29</f>
        <v>#DIV/0!</v>
      </c>
      <c r="L94" s="2"/>
    </row>
    <row r="95" spans="1:12" s="52" customFormat="1" ht="15">
      <c r="A95" s="5"/>
      <c r="B95" s="130" t="s">
        <v>28</v>
      </c>
      <c r="C95" s="5"/>
      <c r="D95" s="68">
        <f>D91</f>
        <v>0</v>
      </c>
      <c r="E95" s="69" t="e">
        <f>D95/D29</f>
        <v>#DIV/0!</v>
      </c>
      <c r="F95" s="5"/>
      <c r="G95" s="68" t="e">
        <f>G91</f>
        <v>#DIV/0!</v>
      </c>
      <c r="H95" s="69" t="e">
        <f>G95/G29</f>
        <v>#DIV/0!</v>
      </c>
      <c r="I95" s="5"/>
      <c r="J95" s="68" t="e">
        <f>J91</f>
        <v>#DIV/0!</v>
      </c>
      <c r="K95" s="69" t="e">
        <f>J95/J29</f>
        <v>#DIV/0!</v>
      </c>
      <c r="L95" s="2"/>
    </row>
    <row r="96" spans="1:12" s="52" customFormat="1" ht="15">
      <c r="A96" s="5"/>
      <c r="B96" s="5"/>
      <c r="C96" s="5"/>
      <c r="D96" s="5"/>
      <c r="E96" s="5"/>
      <c r="F96" s="5"/>
      <c r="G96" s="5"/>
      <c r="H96" s="5"/>
      <c r="I96" s="5"/>
      <c r="J96" s="5"/>
      <c r="K96" s="5"/>
      <c r="L96" s="2"/>
    </row>
    <row r="97" spans="1:12" s="52" customFormat="1" ht="15">
      <c r="A97" s="5"/>
      <c r="B97" s="5"/>
      <c r="C97" s="5"/>
      <c r="D97" s="5"/>
      <c r="E97" s="5"/>
      <c r="F97" s="5"/>
      <c r="G97" s="5"/>
      <c r="H97" s="5"/>
      <c r="I97" s="5"/>
      <c r="J97" s="5"/>
      <c r="K97" s="5"/>
      <c r="L97" s="2"/>
    </row>
    <row r="98" spans="1:12" s="52" customFormat="1" ht="15">
      <c r="A98" s="5"/>
      <c r="B98" s="493" t="s">
        <v>85</v>
      </c>
      <c r="C98" s="493"/>
      <c r="D98" s="494"/>
      <c r="E98" s="494"/>
      <c r="F98" s="2"/>
      <c r="G98" s="2"/>
      <c r="H98" s="2"/>
      <c r="I98" s="2"/>
      <c r="J98" s="2"/>
      <c r="K98" s="2"/>
      <c r="L98" s="2"/>
    </row>
    <row r="99" spans="1:12" s="52" customFormat="1" ht="15">
      <c r="A99" s="5"/>
      <c r="B99" s="18"/>
      <c r="C99" s="2"/>
      <c r="D99" s="2"/>
      <c r="E99" s="2"/>
      <c r="F99" s="2"/>
      <c r="G99" s="2"/>
      <c r="H99" s="2"/>
      <c r="I99" s="2"/>
      <c r="J99" s="2"/>
      <c r="K99" s="2"/>
      <c r="L99" s="2"/>
    </row>
    <row r="100" spans="1:12" s="52" customFormat="1" ht="15">
      <c r="A100" s="5"/>
      <c r="B100" s="18"/>
      <c r="C100" s="109" t="str">
        <f>+C13</f>
        <v>Licensee 1</v>
      </c>
      <c r="D100" s="110"/>
      <c r="E100" s="111"/>
      <c r="F100" s="109" t="str">
        <f>+D13</f>
        <v>Licensee 2</v>
      </c>
      <c r="G100" s="110"/>
      <c r="H100" s="111"/>
      <c r="I100" s="109" t="str">
        <f>+E13</f>
        <v>Licensee 3</v>
      </c>
      <c r="J100" s="110"/>
      <c r="K100" s="111"/>
      <c r="L100" s="2"/>
    </row>
    <row r="101" spans="1:12" s="52" customFormat="1" ht="15">
      <c r="A101" s="5"/>
      <c r="B101" s="57" t="s">
        <v>72</v>
      </c>
      <c r="C101" s="55">
        <v>2011</v>
      </c>
      <c r="D101" s="56">
        <f>+C101+1</f>
        <v>2012</v>
      </c>
      <c r="E101" s="56">
        <f>+D101+1</f>
        <v>2013</v>
      </c>
      <c r="F101" s="56">
        <f>+C101</f>
        <v>2011</v>
      </c>
      <c r="G101" s="56">
        <f>+F101+1</f>
        <v>2012</v>
      </c>
      <c r="H101" s="56">
        <f>+G101+1</f>
        <v>2013</v>
      </c>
      <c r="I101" s="56">
        <f>+C101</f>
        <v>2011</v>
      </c>
      <c r="J101" s="56">
        <f>+I101+1</f>
        <v>2012</v>
      </c>
      <c r="K101" s="56">
        <f>+J101+1</f>
        <v>2013</v>
      </c>
      <c r="L101" s="2"/>
    </row>
    <row r="102" spans="1:12" s="52" customFormat="1" ht="15">
      <c r="A102" s="5"/>
      <c r="B102" s="28" t="s">
        <v>48</v>
      </c>
      <c r="C102" s="24">
        <v>5.5449999999999999E-2</v>
      </c>
      <c r="D102" s="24"/>
      <c r="E102" s="24"/>
      <c r="F102" s="112">
        <f>+C102</f>
        <v>5.5449999999999999E-2</v>
      </c>
      <c r="G102" s="112">
        <f>+D102</f>
        <v>0</v>
      </c>
      <c r="H102" s="112">
        <f>+E102</f>
        <v>0</v>
      </c>
      <c r="I102" s="112">
        <f>+F102</f>
        <v>5.5449999999999999E-2</v>
      </c>
      <c r="J102" s="112">
        <f>+G102</f>
        <v>0</v>
      </c>
      <c r="K102" s="112">
        <f>+H102</f>
        <v>0</v>
      </c>
      <c r="L102" s="2"/>
    </row>
    <row r="103" spans="1:12" s="52" customFormat="1" ht="15">
      <c r="A103" s="5"/>
      <c r="B103" s="34"/>
      <c r="C103" s="35" t="s">
        <v>0</v>
      </c>
      <c r="D103" s="35" t="s">
        <v>0</v>
      </c>
      <c r="E103" s="35" t="s">
        <v>0</v>
      </c>
      <c r="F103" s="35" t="s">
        <v>0</v>
      </c>
      <c r="G103" s="35" t="s">
        <v>0</v>
      </c>
      <c r="H103" s="35" t="s">
        <v>0</v>
      </c>
      <c r="I103" s="35" t="s">
        <v>0</v>
      </c>
      <c r="J103" s="35" t="s">
        <v>0</v>
      </c>
      <c r="K103" s="35" t="s">
        <v>0</v>
      </c>
      <c r="L103" s="2"/>
    </row>
    <row r="104" spans="1:12" s="52" customFormat="1" ht="15">
      <c r="A104" s="5"/>
      <c r="B104" s="28" t="str">
        <f>CONCATENATE("Opening balance from previous valuation at ",+D8)</f>
        <v>Opening balance from previous valuation at 31 March 2010</v>
      </c>
      <c r="C104" s="17">
        <v>0</v>
      </c>
      <c r="D104" s="36">
        <f>+C107</f>
        <v>0</v>
      </c>
      <c r="E104" s="36">
        <f>+D107</f>
        <v>0</v>
      </c>
      <c r="F104" s="17">
        <v>0</v>
      </c>
      <c r="G104" s="36">
        <f>+F107</f>
        <v>0</v>
      </c>
      <c r="H104" s="36">
        <f>+G107</f>
        <v>0</v>
      </c>
      <c r="I104" s="17">
        <v>0</v>
      </c>
      <c r="J104" s="36">
        <f>+I107</f>
        <v>0</v>
      </c>
      <c r="K104" s="36">
        <f>+J107</f>
        <v>0</v>
      </c>
      <c r="L104" s="2"/>
    </row>
    <row r="105" spans="1:12" s="52" customFormat="1" ht="15">
      <c r="A105" s="5"/>
      <c r="B105" s="28" t="s">
        <v>47</v>
      </c>
      <c r="C105" s="36">
        <f>+C104*C102</f>
        <v>0</v>
      </c>
      <c r="D105" s="36">
        <f t="shared" ref="D105:K105" si="1">+D104*D102</f>
        <v>0</v>
      </c>
      <c r="E105" s="36">
        <f t="shared" si="1"/>
        <v>0</v>
      </c>
      <c r="F105" s="36">
        <f t="shared" si="1"/>
        <v>0</v>
      </c>
      <c r="G105" s="36">
        <f t="shared" si="1"/>
        <v>0</v>
      </c>
      <c r="H105" s="36">
        <f t="shared" si="1"/>
        <v>0</v>
      </c>
      <c r="I105" s="36">
        <f t="shared" si="1"/>
        <v>0</v>
      </c>
      <c r="J105" s="36">
        <f t="shared" si="1"/>
        <v>0</v>
      </c>
      <c r="K105" s="36">
        <f t="shared" si="1"/>
        <v>0</v>
      </c>
      <c r="L105" s="2"/>
    </row>
    <row r="106" spans="1:12" s="52" customFormat="1" ht="63.75">
      <c r="A106" s="5"/>
      <c r="B106" s="410" t="s">
        <v>486</v>
      </c>
      <c r="C106" s="17">
        <v>0</v>
      </c>
      <c r="D106" s="17">
        <v>0</v>
      </c>
      <c r="E106" s="17">
        <v>0</v>
      </c>
      <c r="F106" s="17">
        <v>0</v>
      </c>
      <c r="G106" s="17">
        <v>0</v>
      </c>
      <c r="H106" s="17">
        <v>0</v>
      </c>
      <c r="I106" s="17">
        <v>0</v>
      </c>
      <c r="J106" s="17">
        <v>0</v>
      </c>
      <c r="K106" s="17">
        <v>0</v>
      </c>
      <c r="L106" s="2"/>
    </row>
    <row r="107" spans="1:12" s="52" customFormat="1" ht="15">
      <c r="A107" s="5"/>
      <c r="B107" s="28" t="str">
        <f>CONCATENATE("Closing balance at this valuation at ",D9)</f>
        <v>Closing balance at this valuation at 31 March 2013</v>
      </c>
      <c r="C107" s="37">
        <f>C104+C105-C106</f>
        <v>0</v>
      </c>
      <c r="D107" s="37">
        <f t="shared" ref="D107:K107" si="2">D104+D105-D106</f>
        <v>0</v>
      </c>
      <c r="E107" s="37">
        <f t="shared" si="2"/>
        <v>0</v>
      </c>
      <c r="F107" s="37">
        <f t="shared" si="2"/>
        <v>0</v>
      </c>
      <c r="G107" s="37">
        <f t="shared" si="2"/>
        <v>0</v>
      </c>
      <c r="H107" s="37">
        <f t="shared" si="2"/>
        <v>0</v>
      </c>
      <c r="I107" s="37">
        <f t="shared" si="2"/>
        <v>0</v>
      </c>
      <c r="J107" s="37">
        <f t="shared" si="2"/>
        <v>0</v>
      </c>
      <c r="K107" s="37">
        <f t="shared" si="2"/>
        <v>0</v>
      </c>
      <c r="L107" s="2"/>
    </row>
    <row r="108" spans="1:12" s="52" customFormat="1" ht="15">
      <c r="A108" s="5"/>
      <c r="B108" s="2"/>
      <c r="C108" s="2"/>
      <c r="D108" s="2"/>
      <c r="E108" s="2"/>
      <c r="F108" s="2"/>
      <c r="G108" s="2"/>
      <c r="H108" s="2"/>
      <c r="I108" s="2"/>
      <c r="J108" s="2"/>
      <c r="K108" s="2"/>
      <c r="L108" s="2"/>
    </row>
    <row r="109" spans="1:12" s="52" customFormat="1" ht="15">
      <c r="A109" s="5"/>
      <c r="B109" s="124" t="str">
        <f>CONCATENATE("Reduction in regulatory fraction at ",+D9)</f>
        <v>Reduction in regulatory fraction at 31 March 2013</v>
      </c>
      <c r="C109" s="2"/>
      <c r="D109" s="2"/>
      <c r="E109" s="14" t="e">
        <f>E107/-'P1.2 PDAM Actuary provided data'!D103</f>
        <v>#DIV/0!</v>
      </c>
      <c r="F109" s="18"/>
      <c r="G109" s="18"/>
      <c r="H109" s="14" t="e">
        <f>H107/-'P1.2 PDAM Actuary provided data'!D103</f>
        <v>#DIV/0!</v>
      </c>
      <c r="I109" s="18"/>
      <c r="J109" s="2"/>
      <c r="K109" s="14" t="e">
        <f>K107/-'P1.2 PDAM Actuary provided data'!D103</f>
        <v>#DIV/0!</v>
      </c>
      <c r="L109" s="2"/>
    </row>
    <row r="110" spans="1:12" s="52" customFormat="1" ht="15">
      <c r="A110" s="5"/>
      <c r="B110" s="44"/>
      <c r="C110" s="2"/>
      <c r="D110" s="2"/>
      <c r="E110" s="18"/>
      <c r="F110" s="18"/>
      <c r="G110" s="18"/>
      <c r="H110" s="18"/>
      <c r="I110" s="18"/>
      <c r="J110" s="2"/>
      <c r="K110" s="2"/>
      <c r="L110" s="2"/>
    </row>
    <row r="111" spans="1:12" s="52" customFormat="1" ht="15">
      <c r="A111" s="5"/>
      <c r="B111" s="5"/>
      <c r="C111" s="5"/>
      <c r="D111" s="5"/>
      <c r="E111" s="5"/>
      <c r="F111" s="5"/>
      <c r="G111" s="5"/>
      <c r="H111" s="5"/>
      <c r="I111" s="5"/>
      <c r="J111" s="5"/>
      <c r="K111" s="5"/>
      <c r="L111" s="2"/>
    </row>
    <row r="112" spans="1:12" ht="15">
      <c r="A112" s="5"/>
      <c r="B112" s="41" t="s">
        <v>86</v>
      </c>
      <c r="C112" s="26"/>
      <c r="D112" s="2"/>
      <c r="E112" s="5"/>
      <c r="F112" s="5"/>
      <c r="G112" s="26"/>
      <c r="H112" s="2"/>
      <c r="I112" s="5"/>
      <c r="J112" s="5"/>
      <c r="K112" s="2"/>
      <c r="L112" s="2"/>
    </row>
    <row r="113" spans="1:22" ht="15.75">
      <c r="A113" s="5"/>
      <c r="B113"/>
      <c r="C113" s="26"/>
      <c r="D113" s="2"/>
      <c r="E113" s="5"/>
      <c r="F113" s="5"/>
      <c r="G113" s="26"/>
      <c r="H113" s="2"/>
      <c r="I113" s="5"/>
      <c r="J113" s="5"/>
      <c r="K113" s="2"/>
      <c r="L113" s="2"/>
    </row>
    <row r="114" spans="1:22" ht="29.25" customHeight="1">
      <c r="A114" s="5"/>
      <c r="B114" s="42"/>
      <c r="C114" s="32" t="str">
        <f t="shared" ref="C114:H114" si="3">+C13</f>
        <v>Licensee 1</v>
      </c>
      <c r="D114" s="32" t="str">
        <f t="shared" si="3"/>
        <v>Licensee 2</v>
      </c>
      <c r="E114" s="32" t="str">
        <f t="shared" si="3"/>
        <v>Licensee 3</v>
      </c>
      <c r="F114" s="32" t="str">
        <f t="shared" si="3"/>
        <v>Licensee 4</v>
      </c>
      <c r="G114" s="32" t="str">
        <f t="shared" si="3"/>
        <v>Licensee 5</v>
      </c>
      <c r="H114" s="32" t="str">
        <f t="shared" si="3"/>
        <v>Licensee 6</v>
      </c>
      <c r="I114" s="30" t="s">
        <v>28</v>
      </c>
      <c r="J114" s="30" t="s">
        <v>30</v>
      </c>
      <c r="K114" s="2"/>
      <c r="L114" s="2"/>
    </row>
    <row r="115" spans="1:22" ht="30">
      <c r="A115" s="5"/>
      <c r="B115" s="133" t="str">
        <f>CONCATENATE("Opening Pre Cut-Off Date Regulatory Fractions at ",+'P1.1 PDAM Licensee provided'!D8," - before adjustment for ERDCs")</f>
        <v>Opening Pre Cut-Off Date Regulatory Fractions at 31 March 2010 - before adjustment for ERDCs</v>
      </c>
      <c r="C115" s="14">
        <f t="shared" ref="C115:I115" si="4">C14</f>
        <v>0</v>
      </c>
      <c r="D115" s="14">
        <f t="shared" si="4"/>
        <v>0</v>
      </c>
      <c r="E115" s="14">
        <f t="shared" si="4"/>
        <v>0</v>
      </c>
      <c r="F115" s="14">
        <f t="shared" si="4"/>
        <v>0</v>
      </c>
      <c r="G115" s="14">
        <f t="shared" si="4"/>
        <v>0</v>
      </c>
      <c r="H115" s="14">
        <f t="shared" si="4"/>
        <v>0</v>
      </c>
      <c r="I115" s="14">
        <f t="shared" si="4"/>
        <v>1</v>
      </c>
      <c r="J115" s="14">
        <f>SUM(C115:I115)</f>
        <v>1</v>
      </c>
      <c r="K115" s="2"/>
      <c r="L115" s="2"/>
    </row>
    <row r="116" spans="1:22" ht="30">
      <c r="A116" s="5"/>
      <c r="B116" s="133" t="str">
        <f>CONCATENATE("Pre Cut-Off Date Regulatory Fractions at ",+'P1.1 PDAM Licensee provided'!D8," - after adjustment for Section B; before adjustment for ERDCs, bulk transfers and other items ")</f>
        <v xml:space="preserve">Pre Cut-Off Date Regulatory Fractions at 31 March 2010 - after adjustment for Section B; before adjustment for ERDCs, bulk transfers and other items </v>
      </c>
      <c r="C116" s="14" t="e">
        <f>K50</f>
        <v>#DIV/0!</v>
      </c>
      <c r="D116" s="14" t="e">
        <f>K72</f>
        <v>#DIV/0!</v>
      </c>
      <c r="E116" s="14">
        <v>0</v>
      </c>
      <c r="F116" s="14">
        <v>0</v>
      </c>
      <c r="G116" s="14">
        <v>0</v>
      </c>
      <c r="H116" s="14">
        <v>0</v>
      </c>
      <c r="I116" s="14" t="e">
        <f>J116-C116-D116</f>
        <v>#DIV/0!</v>
      </c>
      <c r="J116" s="14">
        <v>1</v>
      </c>
      <c r="K116" s="2"/>
      <c r="L116" s="2"/>
    </row>
    <row r="117" spans="1:22" ht="29.25" customHeight="1">
      <c r="A117" s="5"/>
      <c r="B117" s="50" t="s">
        <v>88</v>
      </c>
      <c r="C117" s="13">
        <v>0</v>
      </c>
      <c r="D117" s="13">
        <v>0</v>
      </c>
      <c r="E117" s="13">
        <v>0</v>
      </c>
      <c r="F117" s="13">
        <v>0</v>
      </c>
      <c r="G117" s="13">
        <v>0</v>
      </c>
      <c r="H117" s="13">
        <v>0</v>
      </c>
      <c r="I117" s="13">
        <v>0</v>
      </c>
      <c r="J117" s="14">
        <f t="shared" ref="J117:J123" si="5">SUM(C117:I117)</f>
        <v>0</v>
      </c>
      <c r="K117" s="2"/>
      <c r="L117" s="2"/>
    </row>
    <row r="118" spans="1:22" ht="33.75" customHeight="1">
      <c r="A118" s="5"/>
      <c r="B118" s="50" t="s">
        <v>91</v>
      </c>
      <c r="C118" s="13">
        <v>0</v>
      </c>
      <c r="D118" s="13">
        <v>0</v>
      </c>
      <c r="E118" s="13">
        <v>0</v>
      </c>
      <c r="F118" s="13">
        <v>0</v>
      </c>
      <c r="G118" s="13">
        <v>0</v>
      </c>
      <c r="H118" s="13">
        <v>0</v>
      </c>
      <c r="I118" s="13">
        <v>0</v>
      </c>
      <c r="J118" s="14">
        <f t="shared" si="5"/>
        <v>0</v>
      </c>
      <c r="K118" s="2"/>
      <c r="L118" s="2"/>
    </row>
    <row r="119" spans="1:22" ht="33.75" customHeight="1">
      <c r="A119" s="5"/>
      <c r="B119" s="50" t="s">
        <v>89</v>
      </c>
      <c r="C119" s="13">
        <v>0</v>
      </c>
      <c r="D119" s="13">
        <v>0</v>
      </c>
      <c r="E119" s="13">
        <v>0</v>
      </c>
      <c r="F119" s="13">
        <v>0</v>
      </c>
      <c r="G119" s="13">
        <v>0</v>
      </c>
      <c r="H119" s="13">
        <v>0</v>
      </c>
      <c r="I119" s="13">
        <v>0</v>
      </c>
      <c r="J119" s="14">
        <f t="shared" si="5"/>
        <v>0</v>
      </c>
      <c r="K119" s="2"/>
      <c r="L119" s="2"/>
    </row>
    <row r="120" spans="1:22" ht="33.75" customHeight="1">
      <c r="A120" s="5"/>
      <c r="B120" s="50" t="s">
        <v>90</v>
      </c>
      <c r="C120" s="13">
        <v>0</v>
      </c>
      <c r="D120" s="13">
        <v>0</v>
      </c>
      <c r="E120" s="13">
        <v>0</v>
      </c>
      <c r="F120" s="13">
        <v>0</v>
      </c>
      <c r="G120" s="13">
        <v>0</v>
      </c>
      <c r="H120" s="13">
        <v>0</v>
      </c>
      <c r="I120" s="13">
        <v>0</v>
      </c>
      <c r="J120" s="14">
        <f t="shared" si="5"/>
        <v>0</v>
      </c>
      <c r="K120" s="2"/>
      <c r="L120" s="2"/>
    </row>
    <row r="121" spans="1:22" ht="25.5">
      <c r="A121" s="5"/>
      <c r="B121" s="50" t="s">
        <v>92</v>
      </c>
      <c r="C121" s="13">
        <v>0</v>
      </c>
      <c r="D121" s="13">
        <v>0</v>
      </c>
      <c r="E121" s="13">
        <v>0</v>
      </c>
      <c r="F121" s="13">
        <v>0</v>
      </c>
      <c r="G121" s="13">
        <v>0</v>
      </c>
      <c r="H121" s="13">
        <v>0</v>
      </c>
      <c r="I121" s="13">
        <v>0</v>
      </c>
      <c r="J121" s="14">
        <f t="shared" si="5"/>
        <v>0</v>
      </c>
      <c r="K121" s="2"/>
      <c r="L121" s="2"/>
    </row>
    <row r="122" spans="1:22" ht="25.5" customHeight="1">
      <c r="A122" s="5"/>
      <c r="B122" s="38" t="str">
        <f>CONCATENATE("ERDC adjustment as at ",+D9)</f>
        <v>ERDC adjustment as at 31 March 2013</v>
      </c>
      <c r="C122" s="13" t="e">
        <f>E109</f>
        <v>#DIV/0!</v>
      </c>
      <c r="D122" s="13" t="e">
        <f>H109</f>
        <v>#DIV/0!</v>
      </c>
      <c r="E122" s="13" t="e">
        <f>K109</f>
        <v>#DIV/0!</v>
      </c>
      <c r="F122" s="13">
        <v>0</v>
      </c>
      <c r="G122" s="13">
        <v>0</v>
      </c>
      <c r="H122" s="13">
        <v>0</v>
      </c>
      <c r="I122" s="13">
        <v>0</v>
      </c>
      <c r="J122" s="14" t="e">
        <f t="shared" si="5"/>
        <v>#DIV/0!</v>
      </c>
      <c r="K122" s="2"/>
      <c r="L122" s="2"/>
    </row>
    <row r="123" spans="1:22" ht="30">
      <c r="A123" s="5"/>
      <c r="B123" s="133" t="str">
        <f>CONCATENATE("Pre Cut-Off Date Regulatory Fractions at ",+'P1.1 PDAM Licensee provided'!D13," - after adjustment for Section B, bulk transfers, ERDCs and other items")</f>
        <v>Pre Cut-Off Date Regulatory Fractions at Licensee 2 - after adjustment for Section B, bulk transfers, ERDCs and other items</v>
      </c>
      <c r="C123" s="134" t="e">
        <f>SUM(C116:C122)</f>
        <v>#DIV/0!</v>
      </c>
      <c r="D123" s="134" t="e">
        <f t="shared" ref="D123:I123" si="6">SUM(D116:D122)</f>
        <v>#DIV/0!</v>
      </c>
      <c r="E123" s="134" t="e">
        <f t="shared" si="6"/>
        <v>#DIV/0!</v>
      </c>
      <c r="F123" s="134">
        <f t="shared" si="6"/>
        <v>0</v>
      </c>
      <c r="G123" s="134">
        <f t="shared" si="6"/>
        <v>0</v>
      </c>
      <c r="H123" s="134">
        <f t="shared" si="6"/>
        <v>0</v>
      </c>
      <c r="I123" s="134" t="e">
        <f t="shared" si="6"/>
        <v>#DIV/0!</v>
      </c>
      <c r="J123" s="134" t="e">
        <f t="shared" si="5"/>
        <v>#DIV/0!</v>
      </c>
      <c r="K123" s="2"/>
      <c r="L123" s="2"/>
    </row>
    <row r="124" spans="1:22" ht="15">
      <c r="A124" s="5"/>
      <c r="B124" s="5"/>
      <c r="C124" s="5"/>
      <c r="D124" s="5"/>
      <c r="E124" s="5"/>
      <c r="F124" s="5"/>
      <c r="G124" s="5"/>
      <c r="H124" s="5"/>
      <c r="I124" s="5"/>
      <c r="J124" s="5"/>
      <c r="K124" s="2"/>
      <c r="L124" s="2"/>
    </row>
    <row r="125" spans="1:22" ht="15">
      <c r="A125" s="5"/>
      <c r="B125" s="45"/>
      <c r="C125" s="2"/>
      <c r="D125" s="2"/>
      <c r="E125" s="2"/>
      <c r="F125" s="2"/>
      <c r="G125" s="2"/>
      <c r="H125" s="2"/>
      <c r="I125" s="2"/>
      <c r="J125" s="2"/>
      <c r="K125" s="2"/>
      <c r="L125" s="2"/>
      <c r="M125" s="45"/>
      <c r="N125" s="45"/>
      <c r="O125" s="45"/>
      <c r="P125" s="45"/>
      <c r="Q125" s="45"/>
      <c r="R125" s="45"/>
      <c r="S125" s="45"/>
      <c r="T125" s="45"/>
      <c r="U125" s="45"/>
      <c r="V125" s="45"/>
    </row>
    <row r="126" spans="1:22" ht="15" customHeight="1">
      <c r="A126" s="5"/>
      <c r="B126" s="493" t="s">
        <v>93</v>
      </c>
      <c r="C126" s="493"/>
      <c r="D126" s="493"/>
      <c r="E126" s="493"/>
      <c r="F126" s="5"/>
      <c r="G126" s="5"/>
      <c r="H126" s="5"/>
      <c r="I126" s="5"/>
      <c r="J126" s="5"/>
      <c r="K126" s="2"/>
      <c r="L126" s="2"/>
    </row>
    <row r="127" spans="1:22" ht="15">
      <c r="A127" s="5"/>
      <c r="B127" s="5"/>
      <c r="C127" s="5"/>
      <c r="D127" s="5"/>
      <c r="E127" s="5"/>
      <c r="F127" s="5"/>
      <c r="G127" s="5"/>
      <c r="H127" s="5"/>
      <c r="I127" s="5"/>
      <c r="J127" s="5"/>
      <c r="K127" s="2"/>
      <c r="L127" s="2"/>
    </row>
    <row r="128" spans="1:22" ht="25.5">
      <c r="A128" s="5"/>
      <c r="B128" s="12" t="s">
        <v>49</v>
      </c>
      <c r="C128" s="32" t="str">
        <f t="shared" ref="C128:H128" si="7">+C13</f>
        <v>Licensee 1</v>
      </c>
      <c r="D128" s="32" t="str">
        <f t="shared" si="7"/>
        <v>Licensee 2</v>
      </c>
      <c r="E128" s="32" t="str">
        <f t="shared" si="7"/>
        <v>Licensee 3</v>
      </c>
      <c r="F128" s="32" t="str">
        <f t="shared" si="7"/>
        <v>Licensee 4</v>
      </c>
      <c r="G128" s="32" t="str">
        <f t="shared" si="7"/>
        <v>Licensee 5</v>
      </c>
      <c r="H128" s="32" t="str">
        <f t="shared" si="7"/>
        <v>Licensee 6</v>
      </c>
      <c r="I128" s="30" t="s">
        <v>28</v>
      </c>
      <c r="J128" s="30" t="s">
        <v>30</v>
      </c>
      <c r="K128" s="2"/>
      <c r="L128" s="2"/>
    </row>
    <row r="129" spans="1:15" ht="15">
      <c r="A129" s="5"/>
      <c r="B129" s="28" t="str">
        <f>CONCATENATE("Opening Post Cut-Off Date Regulatory Proportion at ",D8)</f>
        <v>Opening Post Cut-Off Date Regulatory Proportion at 31 March 2010</v>
      </c>
      <c r="C129" s="13">
        <v>0</v>
      </c>
      <c r="D129" s="13">
        <v>0</v>
      </c>
      <c r="E129" s="13">
        <v>0</v>
      </c>
      <c r="F129" s="13">
        <v>0</v>
      </c>
      <c r="G129" s="13">
        <v>0</v>
      </c>
      <c r="H129" s="13">
        <v>0</v>
      </c>
      <c r="I129" s="13">
        <v>0</v>
      </c>
      <c r="J129" s="14">
        <f>SUM(C129:I129)</f>
        <v>0</v>
      </c>
      <c r="K129" s="2"/>
      <c r="L129" s="2"/>
    </row>
    <row r="130" spans="1:15" ht="15">
      <c r="A130" s="5"/>
      <c r="B130" s="45"/>
      <c r="C130" s="5"/>
      <c r="D130" s="5"/>
      <c r="E130" s="5"/>
      <c r="F130" s="5"/>
      <c r="G130" s="5"/>
      <c r="H130" s="5"/>
      <c r="I130" s="5"/>
      <c r="J130" s="2"/>
      <c r="K130" s="2"/>
      <c r="L130" s="2"/>
    </row>
    <row r="131" spans="1:15" ht="14.25" customHeight="1">
      <c r="A131" s="5"/>
      <c r="B131" s="5"/>
      <c r="C131" s="5"/>
      <c r="D131" s="5"/>
      <c r="E131" s="5"/>
      <c r="F131" s="5"/>
      <c r="G131" s="5"/>
      <c r="H131" s="5"/>
      <c r="I131" s="5"/>
      <c r="J131" s="2"/>
      <c r="K131" s="2"/>
      <c r="L131" s="2"/>
    </row>
    <row r="132" spans="1:15" ht="15">
      <c r="A132" s="5"/>
      <c r="B132" s="493" t="s">
        <v>94</v>
      </c>
      <c r="C132" s="493"/>
      <c r="D132" s="494"/>
      <c r="E132" s="494"/>
      <c r="F132" s="5"/>
      <c r="G132" s="5"/>
      <c r="H132" s="5"/>
      <c r="I132" s="5"/>
      <c r="J132" s="2"/>
      <c r="K132" s="2"/>
      <c r="L132" s="2"/>
    </row>
    <row r="133" spans="1:15" ht="15">
      <c r="A133" s="5"/>
      <c r="B133" s="5"/>
      <c r="C133" s="5"/>
      <c r="D133" s="5"/>
      <c r="E133" s="5"/>
      <c r="F133" s="5"/>
      <c r="G133" s="5"/>
      <c r="H133" s="5"/>
      <c r="I133" s="5"/>
      <c r="J133" s="2"/>
      <c r="K133" s="2"/>
      <c r="L133" s="2"/>
    </row>
    <row r="134" spans="1:15" ht="25.5">
      <c r="A134" s="5"/>
      <c r="B134" s="12" t="s">
        <v>34</v>
      </c>
      <c r="C134" s="32" t="str">
        <f t="shared" ref="C134:H134" si="8">+C13</f>
        <v>Licensee 1</v>
      </c>
      <c r="D134" s="32" t="str">
        <f t="shared" si="8"/>
        <v>Licensee 2</v>
      </c>
      <c r="E134" s="32" t="str">
        <f t="shared" si="8"/>
        <v>Licensee 3</v>
      </c>
      <c r="F134" s="32" t="str">
        <f t="shared" si="8"/>
        <v>Licensee 4</v>
      </c>
      <c r="G134" s="32" t="str">
        <f t="shared" si="8"/>
        <v>Licensee 5</v>
      </c>
      <c r="H134" s="32" t="str">
        <f t="shared" si="8"/>
        <v>Licensee 6</v>
      </c>
      <c r="I134" s="30" t="s">
        <v>28</v>
      </c>
      <c r="J134" s="30" t="s">
        <v>30</v>
      </c>
      <c r="K134" s="302" t="s">
        <v>382</v>
      </c>
      <c r="L134" s="303"/>
      <c r="M134" s="304"/>
      <c r="N134" s="304"/>
      <c r="O134" s="305"/>
    </row>
    <row r="135" spans="1:15">
      <c r="A135" s="5"/>
      <c r="B135" s="33" t="str">
        <f>CONCATENATE("Year 1 of this valuation period ended 31 March ",+$C$101)</f>
        <v>Year 1 of this valuation period ended 31 March 2011</v>
      </c>
      <c r="C135" s="17"/>
      <c r="D135" s="17"/>
      <c r="E135" s="17"/>
      <c r="F135" s="17"/>
      <c r="G135" s="17"/>
      <c r="H135" s="17"/>
      <c r="I135" s="17"/>
      <c r="J135" s="298">
        <f>SUM(C135:I135)</f>
        <v>0</v>
      </c>
      <c r="K135" s="299"/>
      <c r="L135" s="300"/>
      <c r="M135" s="300"/>
      <c r="N135" s="300"/>
      <c r="O135" s="301"/>
    </row>
    <row r="136" spans="1:15">
      <c r="A136" s="5"/>
      <c r="B136" s="33" t="str">
        <f>CONCATENATE("Year 2 of this valuation period ended 31 March ",+$D$101)</f>
        <v>Year 2 of this valuation period ended 31 March 2012</v>
      </c>
      <c r="C136" s="17"/>
      <c r="D136" s="17"/>
      <c r="E136" s="17"/>
      <c r="F136" s="17"/>
      <c r="G136" s="17"/>
      <c r="H136" s="17"/>
      <c r="I136" s="17"/>
      <c r="J136" s="43">
        <f>SUM(C136:I136)</f>
        <v>0</v>
      </c>
      <c r="K136" s="299"/>
      <c r="L136" s="300"/>
      <c r="M136" s="300"/>
      <c r="N136" s="300"/>
      <c r="O136" s="301"/>
    </row>
    <row r="137" spans="1:15">
      <c r="A137" s="5"/>
      <c r="B137" s="33" t="str">
        <f>CONCATENATE("Year 3 of this valuation period ended 31 March ",+$E$101)</f>
        <v>Year 3 of this valuation period ended 31 March 2013</v>
      </c>
      <c r="C137" s="17"/>
      <c r="D137" s="17"/>
      <c r="E137" s="17"/>
      <c r="F137" s="17"/>
      <c r="G137" s="17"/>
      <c r="H137" s="17"/>
      <c r="I137" s="17"/>
      <c r="J137" s="43">
        <f>SUM(C137:I137)</f>
        <v>0</v>
      </c>
      <c r="K137" s="299"/>
      <c r="L137" s="300"/>
      <c r="M137" s="300"/>
      <c r="N137" s="300"/>
      <c r="O137" s="301"/>
    </row>
    <row r="138" spans="1:15" ht="15">
      <c r="A138" s="5"/>
      <c r="B138" s="29" t="s">
        <v>30</v>
      </c>
      <c r="C138" s="43">
        <f t="shared" ref="C138:J138" si="9">SUM(C135:C137)</f>
        <v>0</v>
      </c>
      <c r="D138" s="43">
        <f t="shared" si="9"/>
        <v>0</v>
      </c>
      <c r="E138" s="43">
        <f t="shared" si="9"/>
        <v>0</v>
      </c>
      <c r="F138" s="43">
        <f t="shared" si="9"/>
        <v>0</v>
      </c>
      <c r="G138" s="43">
        <f t="shared" si="9"/>
        <v>0</v>
      </c>
      <c r="H138" s="43">
        <f t="shared" si="9"/>
        <v>0</v>
      </c>
      <c r="I138" s="43">
        <f t="shared" si="9"/>
        <v>0</v>
      </c>
      <c r="J138" s="43">
        <f t="shared" si="9"/>
        <v>0</v>
      </c>
      <c r="K138" s="2"/>
      <c r="L138" s="2"/>
    </row>
    <row r="139" spans="1:15" ht="15">
      <c r="A139" s="5"/>
      <c r="B139" s="15" t="s">
        <v>32</v>
      </c>
      <c r="K139" s="2"/>
      <c r="L139" s="2"/>
    </row>
    <row r="140" spans="1:15" ht="15">
      <c r="A140" s="5"/>
      <c r="B140" s="33" t="str">
        <f>CONCATENATE("Year 1 of this valuation period ended 31 March ",+$C$101)</f>
        <v>Year 1 of this valuation period ended 31 March 2011</v>
      </c>
      <c r="C140" s="14" t="e">
        <f>C135/$J$135</f>
        <v>#DIV/0!</v>
      </c>
      <c r="D140" s="14" t="e">
        <f t="shared" ref="D140:I140" si="10">D135/$J$135</f>
        <v>#DIV/0!</v>
      </c>
      <c r="E140" s="14" t="e">
        <f t="shared" si="10"/>
        <v>#DIV/0!</v>
      </c>
      <c r="F140" s="14" t="e">
        <f t="shared" si="10"/>
        <v>#DIV/0!</v>
      </c>
      <c r="G140" s="14" t="e">
        <f t="shared" si="10"/>
        <v>#DIV/0!</v>
      </c>
      <c r="H140" s="14" t="e">
        <f t="shared" si="10"/>
        <v>#DIV/0!</v>
      </c>
      <c r="I140" s="14" t="e">
        <f t="shared" si="10"/>
        <v>#DIV/0!</v>
      </c>
      <c r="J140" s="14" t="e">
        <f>SUM(C140:I140)</f>
        <v>#DIV/0!</v>
      </c>
      <c r="K140" s="2"/>
      <c r="L140" s="2"/>
    </row>
    <row r="141" spans="1:15" ht="15">
      <c r="A141" s="5"/>
      <c r="B141" s="33" t="str">
        <f>CONCATENATE("Year 2 of this valuation period ended 31 March ",+$D$101)</f>
        <v>Year 2 of this valuation period ended 31 March 2012</v>
      </c>
      <c r="C141" s="14" t="e">
        <f>C136/$J$136</f>
        <v>#DIV/0!</v>
      </c>
      <c r="D141" s="14" t="e">
        <f t="shared" ref="D141:I141" si="11">D136/$J$136</f>
        <v>#DIV/0!</v>
      </c>
      <c r="E141" s="14" t="e">
        <f t="shared" si="11"/>
        <v>#DIV/0!</v>
      </c>
      <c r="F141" s="14" t="e">
        <f t="shared" si="11"/>
        <v>#DIV/0!</v>
      </c>
      <c r="G141" s="14" t="e">
        <f t="shared" si="11"/>
        <v>#DIV/0!</v>
      </c>
      <c r="H141" s="14" t="e">
        <f t="shared" si="11"/>
        <v>#DIV/0!</v>
      </c>
      <c r="I141" s="14" t="e">
        <f t="shared" si="11"/>
        <v>#DIV/0!</v>
      </c>
      <c r="J141" s="14" t="e">
        <f>SUM(C141:I141)</f>
        <v>#DIV/0!</v>
      </c>
      <c r="K141" s="2"/>
      <c r="L141" s="2"/>
    </row>
    <row r="142" spans="1:15" ht="15">
      <c r="A142" s="5"/>
      <c r="B142" s="33" t="str">
        <f>CONCATENATE("Year 3 of this valuation period ended 31 March ",+$E$101)</f>
        <v>Year 3 of this valuation period ended 31 March 2013</v>
      </c>
      <c r="C142" s="14" t="e">
        <f>C137/$J$137</f>
        <v>#DIV/0!</v>
      </c>
      <c r="D142" s="14" t="e">
        <f t="shared" ref="D142:I142" si="12">D137/$J$137</f>
        <v>#DIV/0!</v>
      </c>
      <c r="E142" s="14" t="e">
        <f t="shared" si="12"/>
        <v>#DIV/0!</v>
      </c>
      <c r="F142" s="14" t="e">
        <f t="shared" si="12"/>
        <v>#DIV/0!</v>
      </c>
      <c r="G142" s="14" t="e">
        <f t="shared" si="12"/>
        <v>#DIV/0!</v>
      </c>
      <c r="H142" s="14" t="e">
        <f t="shared" si="12"/>
        <v>#DIV/0!</v>
      </c>
      <c r="I142" s="14" t="e">
        <f t="shared" si="12"/>
        <v>#DIV/0!</v>
      </c>
      <c r="J142" s="14" t="e">
        <f>SUM(C142:I142)</f>
        <v>#DIV/0!</v>
      </c>
      <c r="K142" s="2"/>
      <c r="L142" s="2"/>
    </row>
    <row r="143" spans="1:15" ht="15">
      <c r="A143" s="5"/>
      <c r="B143" s="12" t="s">
        <v>33</v>
      </c>
      <c r="C143" s="14" t="e">
        <f t="shared" ref="C143:I143" si="13">SUMPRODUCT(C140:C142,$J$135:$J$137)/$J$138</f>
        <v>#DIV/0!</v>
      </c>
      <c r="D143" s="14" t="e">
        <f t="shared" si="13"/>
        <v>#DIV/0!</v>
      </c>
      <c r="E143" s="14" t="e">
        <f t="shared" si="13"/>
        <v>#DIV/0!</v>
      </c>
      <c r="F143" s="14" t="e">
        <f t="shared" si="13"/>
        <v>#DIV/0!</v>
      </c>
      <c r="G143" s="14" t="e">
        <f t="shared" si="13"/>
        <v>#DIV/0!</v>
      </c>
      <c r="H143" s="14" t="e">
        <f t="shared" si="13"/>
        <v>#DIV/0!</v>
      </c>
      <c r="I143" s="14" t="e">
        <f t="shared" si="13"/>
        <v>#DIV/0!</v>
      </c>
      <c r="J143" s="14" t="e">
        <f>SUM(C143:I143)</f>
        <v>#DIV/0!</v>
      </c>
      <c r="K143" s="2"/>
      <c r="L143" s="2"/>
    </row>
    <row r="144" spans="1:15" ht="15">
      <c r="A144" s="5"/>
      <c r="B144" s="5"/>
      <c r="C144" s="5"/>
      <c r="D144" s="5"/>
      <c r="E144" s="5"/>
      <c r="F144" s="5"/>
      <c r="G144" s="5"/>
      <c r="H144" s="5"/>
      <c r="I144" s="5"/>
      <c r="J144" s="5"/>
      <c r="K144" s="2"/>
      <c r="L144" s="2"/>
    </row>
    <row r="145" spans="1:12" ht="15">
      <c r="A145" s="5"/>
      <c r="B145" s="5"/>
      <c r="C145" s="5"/>
      <c r="D145" s="5"/>
      <c r="E145" s="5"/>
      <c r="F145" s="5"/>
      <c r="G145" s="5"/>
      <c r="H145" s="5"/>
      <c r="I145" s="5"/>
      <c r="J145" s="5"/>
      <c r="K145" s="2"/>
      <c r="L145" s="2"/>
    </row>
    <row r="146" spans="1:12" ht="15" customHeight="1">
      <c r="A146" s="5"/>
      <c r="B146" s="18" t="s">
        <v>544</v>
      </c>
      <c r="C146" s="18"/>
      <c r="D146" s="27"/>
      <c r="E146" s="27"/>
      <c r="F146" s="5"/>
      <c r="G146" s="5"/>
      <c r="H146" s="5"/>
      <c r="I146" s="5"/>
      <c r="J146" s="5"/>
      <c r="K146" s="2"/>
      <c r="L146" s="2"/>
    </row>
    <row r="147" spans="1:12" ht="15">
      <c r="A147" s="5"/>
      <c r="B147" s="5"/>
      <c r="C147" s="5"/>
      <c r="D147" s="5"/>
      <c r="E147" s="5"/>
      <c r="F147" s="5"/>
      <c r="G147" s="5"/>
      <c r="H147" s="5"/>
      <c r="I147" s="5"/>
      <c r="J147" s="5"/>
      <c r="K147" s="2"/>
      <c r="L147" s="2"/>
    </row>
    <row r="148" spans="1:12" ht="15">
      <c r="A148" s="5"/>
      <c r="B148" s="40" t="str">
        <f>CONCATENATE("Closing Post Cut-Off Date Regulatory Proportion at ",(D9),"")</f>
        <v>Closing Post Cut-Off Date Regulatory Proportion at 31 March 2013</v>
      </c>
      <c r="C148" s="39" t="e">
        <f>(('P1.2 PDAM Actuary provided data'!$D$76*C129)+('P1.2 PDAM Actuary provided data'!$D$77*C143))/'P1.2 PDAM Actuary provided data'!$D$78</f>
        <v>#DIV/0!</v>
      </c>
      <c r="D148" s="39" t="e">
        <f>(('P1.2 PDAM Actuary provided data'!$D$76*D129)+('P1.2 PDAM Actuary provided data'!$D$77*D143))/'P1.2 PDAM Actuary provided data'!$D$78</f>
        <v>#DIV/0!</v>
      </c>
      <c r="E148" s="39" t="e">
        <f>(('P1.2 PDAM Actuary provided data'!$D$76*E129)+('P1.2 PDAM Actuary provided data'!$D$77*E143))/'P1.2 PDAM Actuary provided data'!$D$78</f>
        <v>#DIV/0!</v>
      </c>
      <c r="F148" s="39" t="e">
        <f>(('P1.2 PDAM Actuary provided data'!$D$76*F129)+('P1.2 PDAM Actuary provided data'!$D$77*F143))/'P1.2 PDAM Actuary provided data'!$D$78</f>
        <v>#DIV/0!</v>
      </c>
      <c r="G148" s="39" t="e">
        <f>(('P1.2 PDAM Actuary provided data'!$D$76*G129)+('P1.2 PDAM Actuary provided data'!$D$77*G143))/'P1.2 PDAM Actuary provided data'!$D$78</f>
        <v>#DIV/0!</v>
      </c>
      <c r="H148" s="39" t="e">
        <f>(('P1.2 PDAM Actuary provided data'!$D$76*H129)+('P1.2 PDAM Actuary provided data'!$D$77*H143))/'P1.2 PDAM Actuary provided data'!$D$78</f>
        <v>#DIV/0!</v>
      </c>
      <c r="I148" s="39" t="e">
        <f>(('P1.2 PDAM Actuary provided data'!$D$76*I129)+('P1.2 PDAM Actuary provided data'!$D$77*I143))/'P1.2 PDAM Actuary provided data'!$D$78</f>
        <v>#DIV/0!</v>
      </c>
      <c r="J148" s="39" t="e">
        <f>(('P1.2 PDAM Actuary provided data'!$D$76*J129)+('P1.2 PDAM Actuary provided data'!$D$77*J143))/'P1.2 PDAM Actuary provided data'!$D$78</f>
        <v>#DIV/0!</v>
      </c>
      <c r="K148" s="2"/>
      <c r="L148" s="2"/>
    </row>
    <row r="149" spans="1:12" ht="15">
      <c r="A149" s="5"/>
      <c r="B149" s="5"/>
      <c r="C149" s="26"/>
      <c r="D149" s="2"/>
      <c r="E149" s="5"/>
      <c r="F149" s="5"/>
      <c r="G149" s="26"/>
      <c r="H149" s="2"/>
      <c r="I149" s="5"/>
      <c r="J149" s="5"/>
      <c r="K149" s="2"/>
      <c r="L149" s="2"/>
    </row>
    <row r="150" spans="1:12" ht="15" customHeight="1">
      <c r="A150" s="5"/>
      <c r="B150" s="5"/>
      <c r="C150" s="26"/>
      <c r="D150" s="2"/>
      <c r="E150" s="5"/>
      <c r="F150" s="5"/>
      <c r="G150" s="26"/>
      <c r="H150" s="2"/>
      <c r="I150" s="5"/>
      <c r="J150" s="5"/>
      <c r="K150" s="2"/>
      <c r="L150" s="2"/>
    </row>
    <row r="151" spans="1:12" ht="15.75">
      <c r="A151" s="5"/>
      <c r="B151" s="491" t="s">
        <v>95</v>
      </c>
      <c r="C151" s="491"/>
      <c r="D151" s="492"/>
      <c r="E151" s="492"/>
      <c r="F151" s="5"/>
      <c r="G151" s="26"/>
      <c r="H151" s="2"/>
      <c r="I151" s="5"/>
      <c r="J151" s="5"/>
      <c r="K151" s="2"/>
      <c r="L151" s="2"/>
    </row>
    <row r="152" spans="1:12" ht="15">
      <c r="A152" s="5"/>
      <c r="B152" s="5"/>
      <c r="C152" s="26"/>
      <c r="D152" s="2"/>
      <c r="E152" s="5"/>
      <c r="F152" s="5"/>
      <c r="G152" s="26"/>
      <c r="H152" s="2"/>
      <c r="I152" s="5"/>
      <c r="J152" s="5"/>
      <c r="K152" s="2"/>
      <c r="L152" s="2"/>
    </row>
    <row r="153" spans="1:12" ht="25.5">
      <c r="A153" s="5"/>
      <c r="B153" s="108" t="s">
        <v>49</v>
      </c>
      <c r="C153" s="32" t="str">
        <f>+C13</f>
        <v>Licensee 1</v>
      </c>
      <c r="D153" s="32" t="str">
        <f t="shared" ref="D153:J153" si="14">+D13</f>
        <v>Licensee 2</v>
      </c>
      <c r="E153" s="32" t="str">
        <f t="shared" si="14"/>
        <v>Licensee 3</v>
      </c>
      <c r="F153" s="32" t="str">
        <f t="shared" si="14"/>
        <v>Licensee 4</v>
      </c>
      <c r="G153" s="32" t="str">
        <f t="shared" si="14"/>
        <v>Licensee 5</v>
      </c>
      <c r="H153" s="32" t="str">
        <f t="shared" si="14"/>
        <v>Licensee 6</v>
      </c>
      <c r="I153" s="32" t="str">
        <f t="shared" si="14"/>
        <v>Non-regulated</v>
      </c>
      <c r="J153" s="32" t="str">
        <f t="shared" si="14"/>
        <v>Total</v>
      </c>
      <c r="K153" s="2"/>
      <c r="L153" s="2"/>
    </row>
    <row r="154" spans="1:12" ht="15.75" customHeight="1">
      <c r="A154" s="5"/>
      <c r="B154" s="460" t="s">
        <v>549</v>
      </c>
      <c r="C154" s="14" t="e">
        <f>C123</f>
        <v>#DIV/0!</v>
      </c>
      <c r="D154" s="14" t="e">
        <f t="shared" ref="D154:I154" si="15">D123</f>
        <v>#DIV/0!</v>
      </c>
      <c r="E154" s="14" t="e">
        <f t="shared" si="15"/>
        <v>#DIV/0!</v>
      </c>
      <c r="F154" s="14">
        <f t="shared" si="15"/>
        <v>0</v>
      </c>
      <c r="G154" s="14">
        <f t="shared" si="15"/>
        <v>0</v>
      </c>
      <c r="H154" s="14">
        <f t="shared" si="15"/>
        <v>0</v>
      </c>
      <c r="I154" s="14" t="e">
        <f t="shared" si="15"/>
        <v>#DIV/0!</v>
      </c>
      <c r="J154" s="14" t="e">
        <f>SUM(C154:I154)</f>
        <v>#DIV/0!</v>
      </c>
      <c r="K154" s="2"/>
      <c r="L154" s="2"/>
    </row>
    <row r="155" spans="1:12" ht="15">
      <c r="A155" s="5"/>
      <c r="B155" s="141" t="s">
        <v>106</v>
      </c>
      <c r="C155" s="14" t="e">
        <f>C148</f>
        <v>#DIV/0!</v>
      </c>
      <c r="D155" s="14" t="e">
        <f t="shared" ref="D155:I155" si="16">D148</f>
        <v>#DIV/0!</v>
      </c>
      <c r="E155" s="14" t="e">
        <f t="shared" si="16"/>
        <v>#DIV/0!</v>
      </c>
      <c r="F155" s="14" t="e">
        <f t="shared" si="16"/>
        <v>#DIV/0!</v>
      </c>
      <c r="G155" s="14" t="e">
        <f t="shared" si="16"/>
        <v>#DIV/0!</v>
      </c>
      <c r="H155" s="14" t="e">
        <f t="shared" si="16"/>
        <v>#DIV/0!</v>
      </c>
      <c r="I155" s="14" t="e">
        <f t="shared" si="16"/>
        <v>#DIV/0!</v>
      </c>
      <c r="J155" s="14" t="e">
        <f>SUM(C155:I155)</f>
        <v>#DIV/0!</v>
      </c>
      <c r="K155" s="2"/>
      <c r="L155" s="2"/>
    </row>
    <row r="156" spans="1:12" ht="15">
      <c r="A156" s="5"/>
      <c r="B156" s="462" t="str">
        <f>CONCATENATE("Established Deficit at ",+D9)</f>
        <v>Established Deficit at 31 March 2013</v>
      </c>
      <c r="C156" s="16" t="e">
        <f>C154*'P1.2 PDAM Actuary provided data'!$D$103</f>
        <v>#DIV/0!</v>
      </c>
      <c r="D156" s="16" t="e">
        <f>D154*'P1.2 PDAM Actuary provided data'!$D$103</f>
        <v>#DIV/0!</v>
      </c>
      <c r="E156" s="16" t="e">
        <f>E154*'P1.2 PDAM Actuary provided data'!$D$103</f>
        <v>#DIV/0!</v>
      </c>
      <c r="F156" s="16">
        <f>F154*'P1.2 PDAM Actuary provided data'!$D$103</f>
        <v>0</v>
      </c>
      <c r="G156" s="16">
        <f>G154*'P1.2 PDAM Actuary provided data'!$D$103</f>
        <v>0</v>
      </c>
      <c r="H156" s="16">
        <f>H154*'P1.2 PDAM Actuary provided data'!$D$103</f>
        <v>0</v>
      </c>
      <c r="I156" s="16">
        <v>0</v>
      </c>
      <c r="J156" s="16" t="e">
        <f>SUM(C156:I156)</f>
        <v>#DIV/0!</v>
      </c>
      <c r="K156" s="2"/>
      <c r="L156" s="2"/>
    </row>
    <row r="157" spans="1:12" ht="15">
      <c r="A157" s="5"/>
      <c r="B157" s="462" t="str">
        <f>CONCATENATE("Incremental Deficit at ",+D9)</f>
        <v>Incremental Deficit at 31 March 2013</v>
      </c>
      <c r="C157" s="16" t="e">
        <f>C155*'P1.2 PDAM Actuary provided data'!$D$105</f>
        <v>#DIV/0!</v>
      </c>
      <c r="D157" s="16" t="e">
        <f>D155*'P1.2 PDAM Actuary provided data'!$D$105</f>
        <v>#DIV/0!</v>
      </c>
      <c r="E157" s="16" t="e">
        <f>E155*'P1.2 PDAM Actuary provided data'!$D$105</f>
        <v>#DIV/0!</v>
      </c>
      <c r="F157" s="16" t="e">
        <f>F155*'P1.2 PDAM Actuary provided data'!$D$105</f>
        <v>#DIV/0!</v>
      </c>
      <c r="G157" s="16" t="e">
        <f>G155*'P1.2 PDAM Actuary provided data'!$D$105</f>
        <v>#DIV/0!</v>
      </c>
      <c r="H157" s="16" t="e">
        <f>H155*'P1.2 PDAM Actuary provided data'!$D$105</f>
        <v>#DIV/0!</v>
      </c>
      <c r="I157" s="16">
        <v>0</v>
      </c>
      <c r="J157" s="16" t="e">
        <f>SUM(C157:I157)</f>
        <v>#DIV/0!</v>
      </c>
      <c r="K157" s="2"/>
      <c r="L157" s="2"/>
    </row>
    <row r="158" spans="1:12" ht="15">
      <c r="A158" s="5"/>
      <c r="B158" s="5"/>
      <c r="C158" s="26"/>
      <c r="D158" s="2"/>
      <c r="E158" s="5"/>
      <c r="F158" s="5"/>
      <c r="G158" s="26"/>
      <c r="H158" s="2"/>
      <c r="I158" s="5"/>
      <c r="J158" s="5"/>
      <c r="K158" s="2"/>
      <c r="L158" s="2"/>
    </row>
    <row r="159" spans="1:12" s="52" customFormat="1" ht="15">
      <c r="A159" s="5"/>
      <c r="B159" s="143"/>
      <c r="C159" s="143"/>
      <c r="D159" s="143"/>
      <c r="E159" s="143"/>
      <c r="F159" s="143"/>
      <c r="G159" s="143"/>
      <c r="H159" s="143"/>
      <c r="I159" s="143"/>
      <c r="J159" s="143"/>
      <c r="K159" s="143"/>
      <c r="L159" s="143"/>
    </row>
    <row r="160" spans="1:12" s="52" customFormat="1" ht="15">
      <c r="A160" s="5"/>
      <c r="B160" s="145"/>
      <c r="C160" s="146"/>
      <c r="D160" s="146"/>
      <c r="E160" s="146"/>
      <c r="F160" s="146"/>
      <c r="G160" s="146"/>
      <c r="H160" s="146"/>
      <c r="I160" s="146"/>
      <c r="J160" s="146"/>
      <c r="K160" s="144"/>
      <c r="L160" s="144"/>
    </row>
    <row r="161" spans="1:12" s="52" customFormat="1" ht="15" customHeight="1">
      <c r="A161" s="5"/>
      <c r="B161" s="486"/>
      <c r="C161" s="486"/>
      <c r="D161" s="486"/>
      <c r="E161" s="486"/>
      <c r="F161" s="486"/>
      <c r="G161" s="486"/>
      <c r="H161" s="486"/>
      <c r="I161" s="486"/>
      <c r="J161" s="486"/>
      <c r="K161" s="144"/>
      <c r="L161" s="144"/>
    </row>
    <row r="162" spans="1:12" s="52" customFormat="1" ht="15" customHeight="1">
      <c r="A162" s="5"/>
      <c r="B162" s="486"/>
      <c r="C162" s="486"/>
      <c r="D162" s="486"/>
      <c r="E162" s="486"/>
      <c r="F162" s="486"/>
      <c r="G162" s="486"/>
      <c r="H162" s="486"/>
      <c r="I162" s="486"/>
      <c r="J162" s="486"/>
      <c r="K162" s="144"/>
      <c r="L162" s="144"/>
    </row>
    <row r="163" spans="1:12" s="52" customFormat="1" ht="15" customHeight="1">
      <c r="A163" s="5"/>
      <c r="B163" s="486"/>
      <c r="C163" s="486"/>
      <c r="D163" s="486"/>
      <c r="E163" s="486"/>
      <c r="F163" s="486"/>
      <c r="G163" s="486"/>
      <c r="H163" s="486"/>
      <c r="I163" s="486"/>
      <c r="J163" s="486"/>
      <c r="K163" s="144"/>
      <c r="L163" s="144"/>
    </row>
    <row r="164" spans="1:12" s="52" customFormat="1" ht="15" customHeight="1">
      <c r="A164" s="5"/>
      <c r="B164" s="486"/>
      <c r="C164" s="486"/>
      <c r="D164" s="486"/>
      <c r="E164" s="486"/>
      <c r="F164" s="486"/>
      <c r="G164" s="486"/>
      <c r="H164" s="486"/>
      <c r="I164" s="486"/>
      <c r="J164" s="486"/>
      <c r="K164" s="144"/>
      <c r="L164" s="144"/>
    </row>
    <row r="165" spans="1:12" s="52" customFormat="1" ht="15" customHeight="1">
      <c r="A165" s="5"/>
      <c r="B165" s="486"/>
      <c r="C165" s="486"/>
      <c r="D165" s="486"/>
      <c r="E165" s="486"/>
      <c r="F165" s="486"/>
      <c r="G165" s="486"/>
      <c r="H165" s="486"/>
      <c r="I165" s="486"/>
      <c r="J165" s="486"/>
      <c r="K165" s="144"/>
      <c r="L165" s="144"/>
    </row>
    <row r="166" spans="1:12" s="52" customFormat="1" ht="15" customHeight="1">
      <c r="A166" s="5"/>
      <c r="B166" s="146"/>
      <c r="C166" s="146"/>
      <c r="D166" s="146"/>
      <c r="E166" s="146"/>
      <c r="F166" s="146"/>
      <c r="G166" s="146"/>
      <c r="H166" s="146"/>
      <c r="I166" s="146"/>
      <c r="J166" s="146"/>
      <c r="K166" s="144"/>
      <c r="L166" s="144"/>
    </row>
    <row r="167" spans="1:12" s="52" customFormat="1" ht="32.25" customHeight="1">
      <c r="A167" s="5"/>
      <c r="B167" s="486"/>
      <c r="C167" s="486"/>
      <c r="D167" s="486"/>
      <c r="E167" s="486"/>
      <c r="F167" s="486"/>
      <c r="G167" s="486"/>
      <c r="H167" s="486"/>
      <c r="I167" s="486"/>
      <c r="J167" s="486"/>
      <c r="K167" s="144"/>
      <c r="L167" s="144"/>
    </row>
    <row r="168" spans="1:12" s="52" customFormat="1" ht="15">
      <c r="A168" s="5"/>
      <c r="B168" s="146"/>
      <c r="C168" s="146"/>
      <c r="D168" s="146"/>
      <c r="E168" s="146"/>
      <c r="F168" s="146"/>
      <c r="G168" s="146"/>
      <c r="H168" s="146"/>
      <c r="I168" s="146"/>
      <c r="J168" s="146"/>
      <c r="K168" s="144"/>
      <c r="L168" s="144"/>
    </row>
    <row r="169" spans="1:12" s="52" customFormat="1" ht="15">
      <c r="A169" s="5"/>
      <c r="B169" s="145"/>
      <c r="C169" s="146"/>
      <c r="D169" s="146"/>
      <c r="E169" s="146"/>
      <c r="F169" s="146"/>
      <c r="G169" s="146"/>
      <c r="H169" s="146"/>
      <c r="I169" s="146"/>
      <c r="J169" s="146"/>
      <c r="K169" s="144"/>
      <c r="L169" s="144"/>
    </row>
    <row r="170" spans="1:12" s="52" customFormat="1" ht="15">
      <c r="A170" s="5"/>
      <c r="B170" s="147"/>
      <c r="C170" s="146"/>
      <c r="D170" s="146"/>
      <c r="E170" s="146"/>
      <c r="F170" s="146"/>
      <c r="G170" s="146"/>
      <c r="H170" s="146"/>
      <c r="I170" s="146"/>
      <c r="J170" s="146"/>
      <c r="K170" s="144"/>
      <c r="L170" s="144"/>
    </row>
    <row r="171" spans="1:12" s="52" customFormat="1" ht="15">
      <c r="A171" s="5"/>
      <c r="B171" s="148"/>
      <c r="C171" s="146"/>
      <c r="D171" s="146"/>
      <c r="E171" s="146"/>
      <c r="F171" s="146"/>
      <c r="G171" s="146"/>
      <c r="H171" s="146"/>
      <c r="I171" s="146"/>
      <c r="J171" s="146"/>
      <c r="K171" s="144"/>
      <c r="L171" s="144"/>
    </row>
    <row r="172" spans="1:12" s="52" customFormat="1" ht="15">
      <c r="A172" s="5"/>
      <c r="B172" s="147"/>
      <c r="C172" s="146"/>
      <c r="D172" s="146"/>
      <c r="E172" s="146"/>
      <c r="F172" s="146"/>
      <c r="G172" s="146"/>
      <c r="H172" s="146"/>
      <c r="I172" s="146"/>
      <c r="J172" s="146"/>
      <c r="K172" s="144"/>
      <c r="L172" s="144"/>
    </row>
    <row r="173" spans="1:12" s="52" customFormat="1" ht="15">
      <c r="A173" s="5"/>
      <c r="B173" s="486"/>
      <c r="C173" s="487"/>
      <c r="D173" s="487"/>
      <c r="E173" s="487"/>
      <c r="F173" s="487"/>
      <c r="G173" s="487"/>
      <c r="H173" s="487"/>
      <c r="I173" s="487"/>
      <c r="J173" s="487"/>
      <c r="K173" s="144"/>
      <c r="L173" s="144"/>
    </row>
    <row r="174" spans="1:12" s="52" customFormat="1" ht="15">
      <c r="A174" s="5"/>
      <c r="B174" s="487"/>
      <c r="C174" s="487"/>
      <c r="D174" s="487"/>
      <c r="E174" s="487"/>
      <c r="F174" s="487"/>
      <c r="G174" s="487"/>
      <c r="H174" s="487"/>
      <c r="I174" s="487"/>
      <c r="J174" s="487"/>
      <c r="K174" s="144"/>
      <c r="L174" s="144"/>
    </row>
    <row r="175" spans="1:12" s="52" customFormat="1" ht="15">
      <c r="A175" s="5"/>
      <c r="B175" s="488"/>
      <c r="C175" s="487"/>
      <c r="D175" s="487"/>
      <c r="E175" s="487"/>
      <c r="F175" s="487"/>
      <c r="G175" s="487"/>
      <c r="H175" s="487"/>
      <c r="I175" s="487"/>
      <c r="J175" s="487"/>
      <c r="K175" s="144"/>
      <c r="L175" s="144"/>
    </row>
    <row r="176" spans="1:12" ht="15">
      <c r="A176" s="5"/>
      <c r="B176" s="487"/>
      <c r="C176" s="487"/>
      <c r="D176" s="487"/>
      <c r="E176" s="487"/>
      <c r="F176" s="487"/>
      <c r="G176" s="487"/>
      <c r="H176" s="487"/>
      <c r="I176" s="487"/>
      <c r="J176" s="487"/>
      <c r="K176" s="144"/>
      <c r="L176" s="144"/>
    </row>
  </sheetData>
  <mergeCells count="19">
    <mergeCell ref="D6:J6"/>
    <mergeCell ref="B11:E11"/>
    <mergeCell ref="B98:E98"/>
    <mergeCell ref="D23:E23"/>
    <mergeCell ref="G23:H23"/>
    <mergeCell ref="J23:K23"/>
    <mergeCell ref="C54:E54"/>
    <mergeCell ref="C76:E76"/>
    <mergeCell ref="C32:E32"/>
    <mergeCell ref="D8:E8"/>
    <mergeCell ref="B173:J174"/>
    <mergeCell ref="B175:J176"/>
    <mergeCell ref="B167:J167"/>
    <mergeCell ref="D9:E9"/>
    <mergeCell ref="B151:E151"/>
    <mergeCell ref="B126:E126"/>
    <mergeCell ref="B132:E132"/>
    <mergeCell ref="B161:J162"/>
    <mergeCell ref="B163:J165"/>
  </mergeCells>
  <phoneticPr fontId="35" type="noConversion"/>
  <dataValidations disablePrompts="1" count="1">
    <dataValidation type="list" allowBlank="1" showInputMessage="1" showErrorMessage="1" sqref="D8:E9">
      <formula1>$V$39:$V$47</formula1>
    </dataValidation>
  </dataValidations>
  <pageMargins left="0.70866141732283472" right="0.70866141732283472" top="0.74803149606299213" bottom="0.74803149606299213" header="0.31496062992125984" footer="0.31496062992125984"/>
  <pageSetup paperSize="8" scale="38" orientation="portrait" r:id="rId1"/>
  <rowBreaks count="1" manualBreakCount="1">
    <brk id="122" max="16383" man="1"/>
  </rowBreaks>
  <drawing r:id="rId2"/>
</worksheet>
</file>

<file path=xl/worksheets/sheet6.xml><?xml version="1.0" encoding="utf-8"?>
<worksheet xmlns="http://schemas.openxmlformats.org/spreadsheetml/2006/main" xmlns:r="http://schemas.openxmlformats.org/officeDocument/2006/relationships">
  <sheetPr codeName="Sheet6">
    <tabColor theme="7" tint="0.59999389629810485"/>
    <pageSetUpPr fitToPage="1"/>
  </sheetPr>
  <dimension ref="A1:O157"/>
  <sheetViews>
    <sheetView showGridLines="0" zoomScaleNormal="100" workbookViewId="0"/>
  </sheetViews>
  <sheetFormatPr defaultRowHeight="15"/>
  <cols>
    <col min="1" max="1" width="5.85546875" style="4" customWidth="1"/>
    <col min="2" max="2" width="70" style="4" customWidth="1"/>
    <col min="3" max="5" width="11.28515625" style="4" customWidth="1"/>
    <col min="6" max="6" width="60.5703125" style="4" customWidth="1"/>
    <col min="7" max="8" width="11.28515625" style="4" customWidth="1"/>
    <col min="9" max="9" width="12" style="4" customWidth="1"/>
    <col min="10" max="10" width="11.28515625" style="4" customWidth="1"/>
    <col min="11" max="14" width="9.140625" style="4"/>
    <col min="15" max="15" width="12.85546875" style="4" customWidth="1"/>
    <col min="16" max="16384" width="9.140625" style="4"/>
  </cols>
  <sheetData>
    <row r="1" spans="1:6" ht="26.25">
      <c r="A1" s="125" t="s">
        <v>506</v>
      </c>
      <c r="B1" s="71"/>
      <c r="C1" s="71"/>
      <c r="D1" s="72"/>
      <c r="E1" s="72"/>
      <c r="F1" s="72"/>
    </row>
    <row r="2" spans="1:6" ht="30.75" customHeight="1">
      <c r="A2" s="71" t="str">
        <f>+'Pension Pack cover'!D12</f>
        <v xml:space="preserve">NWO Group Name </v>
      </c>
      <c r="B2" s="73"/>
      <c r="C2" s="71"/>
      <c r="D2" s="72"/>
      <c r="E2" s="72"/>
      <c r="F2" s="72"/>
    </row>
    <row r="3" spans="1:6" ht="26.25">
      <c r="A3" s="71" t="str">
        <f>+'Pension Pack cover'!D24</f>
        <v>2010-13</v>
      </c>
      <c r="B3" s="73"/>
      <c r="C3" s="71"/>
      <c r="D3" s="72"/>
      <c r="E3" s="72"/>
      <c r="F3" s="72"/>
    </row>
    <row r="4" spans="1:6" ht="15.75">
      <c r="A4" s="74" t="s">
        <v>507</v>
      </c>
      <c r="B4" s="74"/>
      <c r="C4" s="75"/>
      <c r="D4" s="76"/>
      <c r="E4" s="77"/>
      <c r="F4" s="77"/>
    </row>
    <row r="5" spans="1:6" ht="15.75">
      <c r="A5" s="78"/>
      <c r="B5" s="78"/>
      <c r="C5" s="79"/>
      <c r="D5" s="76"/>
      <c r="E5" s="77"/>
      <c r="F5" s="77"/>
    </row>
    <row r="6" spans="1:6" ht="15" customHeight="1">
      <c r="A6" s="78"/>
      <c r="B6" s="80" t="s">
        <v>21</v>
      </c>
      <c r="C6" s="79"/>
      <c r="D6" s="503" t="str">
        <f>'P1.1 PDAM Licensee provided'!D6:J6</f>
        <v>DB scheme 1</v>
      </c>
      <c r="E6" s="504"/>
      <c r="F6" s="504"/>
    </row>
    <row r="7" spans="1:6" ht="15.75">
      <c r="A7" s="78"/>
      <c r="B7" s="78"/>
      <c r="C7" s="79"/>
      <c r="D7" s="76"/>
      <c r="E7" s="77"/>
      <c r="F7" s="77"/>
    </row>
    <row r="8" spans="1:6" ht="15.75">
      <c r="A8" s="81" t="str">
        <f>CONCATENATE("Section A - Assets and Liabilities at ",'P1.1 PDAM Licensee provided'!D8," valuation")</f>
        <v>Section A - Assets and Liabilities at 31 March 2010 valuation</v>
      </c>
      <c r="B8" s="78"/>
      <c r="C8" s="79"/>
      <c r="D8" s="76"/>
      <c r="E8" s="77"/>
      <c r="F8" s="77"/>
    </row>
    <row r="9" spans="1:6">
      <c r="A9" s="78"/>
      <c r="B9" s="78"/>
      <c r="C9" s="79"/>
      <c r="D9" s="78"/>
      <c r="E9" s="77"/>
      <c r="F9" s="77"/>
    </row>
    <row r="10" spans="1:6" ht="15.75">
      <c r="A10" s="82"/>
      <c r="B10" s="433" t="s">
        <v>385</v>
      </c>
      <c r="C10" s="83" t="s">
        <v>0</v>
      </c>
      <c r="D10" s="10">
        <v>0</v>
      </c>
      <c r="E10" s="77"/>
      <c r="F10" s="77"/>
    </row>
    <row r="11" spans="1:6" ht="15.75">
      <c r="A11" s="82"/>
      <c r="B11" s="433" t="s">
        <v>386</v>
      </c>
      <c r="C11" s="83" t="s">
        <v>0</v>
      </c>
      <c r="D11" s="10">
        <v>0</v>
      </c>
      <c r="E11" s="77"/>
      <c r="F11" s="77"/>
    </row>
    <row r="12" spans="1:6" ht="15.75">
      <c r="A12" s="82"/>
      <c r="B12" s="84" t="s">
        <v>117</v>
      </c>
      <c r="C12" s="83" t="s">
        <v>0</v>
      </c>
      <c r="D12" s="9">
        <f>SUM(D10:D11)</f>
        <v>0</v>
      </c>
      <c r="E12" s="77"/>
      <c r="F12" s="77"/>
    </row>
    <row r="13" spans="1:6" ht="15.75">
      <c r="A13" s="78"/>
      <c r="B13" s="78"/>
      <c r="C13" s="79"/>
      <c r="D13" s="76"/>
      <c r="E13" s="77"/>
      <c r="F13" s="77"/>
    </row>
    <row r="14" spans="1:6" ht="15.75">
      <c r="A14" s="81" t="str">
        <f>CONCATENATE("Section B - Assets and Liabilities at ",'P1.1 PDAM Licensee provided'!D9," valuation")</f>
        <v>Section B - Assets and Liabilities at 31 March 2013 valuation</v>
      </c>
      <c r="B14" s="78"/>
      <c r="C14" s="79"/>
      <c r="D14" s="76"/>
      <c r="E14" s="77"/>
      <c r="F14" s="77"/>
    </row>
    <row r="15" spans="1:6" ht="15.75">
      <c r="A15" s="78"/>
      <c r="B15" s="78"/>
      <c r="C15" s="79"/>
      <c r="D15" s="76"/>
      <c r="E15" s="77"/>
      <c r="F15" s="77"/>
    </row>
    <row r="16" spans="1:6">
      <c r="A16" s="78"/>
      <c r="B16" s="433" t="s">
        <v>385</v>
      </c>
      <c r="C16" s="83" t="s">
        <v>0</v>
      </c>
      <c r="D16" s="10">
        <v>0</v>
      </c>
      <c r="E16" s="77"/>
      <c r="F16" s="77"/>
    </row>
    <row r="17" spans="1:6">
      <c r="A17" s="78"/>
      <c r="B17" s="433" t="s">
        <v>387</v>
      </c>
      <c r="C17" s="83" t="s">
        <v>0</v>
      </c>
      <c r="D17" s="10">
        <v>0</v>
      </c>
      <c r="E17" s="77"/>
      <c r="F17" s="77"/>
    </row>
    <row r="18" spans="1:6">
      <c r="A18" s="78"/>
      <c r="B18" s="433" t="s">
        <v>388</v>
      </c>
      <c r="C18" s="83" t="s">
        <v>0</v>
      </c>
      <c r="D18" s="10">
        <v>0</v>
      </c>
      <c r="E18" s="77"/>
      <c r="F18" s="77"/>
    </row>
    <row r="19" spans="1:6">
      <c r="A19" s="78"/>
      <c r="B19" s="433" t="s">
        <v>389</v>
      </c>
      <c r="C19" s="83" t="s">
        <v>0</v>
      </c>
      <c r="D19" s="10">
        <v>0</v>
      </c>
      <c r="E19" s="77"/>
      <c r="F19" s="77"/>
    </row>
    <row r="20" spans="1:6">
      <c r="A20" s="78"/>
      <c r="B20" s="80" t="s">
        <v>41</v>
      </c>
      <c r="C20" s="83" t="s">
        <v>0</v>
      </c>
      <c r="D20" s="9">
        <f>SUM(D17:D19)</f>
        <v>0</v>
      </c>
      <c r="E20" s="77"/>
      <c r="F20" s="77"/>
    </row>
    <row r="21" spans="1:6">
      <c r="A21" s="78"/>
      <c r="B21" s="84" t="str">
        <f>CONCATENATE("Scheme surplus (+ve)/ deficit (-ve) at ",'P1.1 PDAM Licensee provided'!D9)</f>
        <v>Scheme surplus (+ve)/ deficit (-ve) at 31 March 2013</v>
      </c>
      <c r="C21" s="83" t="s">
        <v>0</v>
      </c>
      <c r="D21" s="9">
        <f>D16+D20</f>
        <v>0</v>
      </c>
      <c r="E21" s="77"/>
      <c r="F21" s="77"/>
    </row>
    <row r="22" spans="1:6">
      <c r="A22" s="78"/>
      <c r="B22" s="84"/>
      <c r="C22" s="83"/>
      <c r="D22" s="83"/>
      <c r="E22" s="83"/>
      <c r="F22" s="77"/>
    </row>
    <row r="23" spans="1:6">
      <c r="A23" s="491" t="s">
        <v>545</v>
      </c>
      <c r="B23" s="491"/>
      <c r="C23" s="491"/>
      <c r="D23" s="491"/>
      <c r="E23" s="77"/>
      <c r="F23" s="77"/>
    </row>
    <row r="24" spans="1:6" ht="15.75">
      <c r="A24" s="78"/>
      <c r="B24" s="78"/>
      <c r="C24" s="149"/>
      <c r="D24" s="76"/>
      <c r="E24" s="77"/>
      <c r="F24" s="77"/>
    </row>
    <row r="25" spans="1:6">
      <c r="A25" s="78"/>
      <c r="B25" s="150" t="str">
        <f>CONCATENATE("Scheme surplus (+ve)/ deficit (-ve) at ",'P1.1 PDAM Licensee provided'!D8)</f>
        <v>Scheme surplus (+ve)/ deficit (-ve) at 31 March 2010</v>
      </c>
      <c r="C25" s="151" t="s">
        <v>0</v>
      </c>
      <c r="D25" s="9">
        <f>D12</f>
        <v>0</v>
      </c>
      <c r="E25" s="77"/>
      <c r="F25" s="77"/>
    </row>
    <row r="26" spans="1:6">
      <c r="A26" s="78"/>
      <c r="B26" s="152" t="s">
        <v>108</v>
      </c>
      <c r="C26" s="151" t="s">
        <v>0</v>
      </c>
      <c r="D26" s="10">
        <v>0</v>
      </c>
      <c r="E26" s="77"/>
      <c r="F26" s="77"/>
    </row>
    <row r="27" spans="1:6">
      <c r="A27" s="78"/>
      <c r="B27" s="152" t="s">
        <v>5</v>
      </c>
      <c r="C27" s="151" t="s">
        <v>0</v>
      </c>
      <c r="D27" s="10">
        <v>0</v>
      </c>
      <c r="E27" s="77"/>
      <c r="F27" s="77"/>
    </row>
    <row r="28" spans="1:6">
      <c r="A28" s="78"/>
      <c r="B28" s="152" t="s">
        <v>6</v>
      </c>
      <c r="C28" s="151" t="s">
        <v>0</v>
      </c>
      <c r="D28" s="10">
        <v>0</v>
      </c>
      <c r="E28" s="77"/>
      <c r="F28" s="77"/>
    </row>
    <row r="29" spans="1:6">
      <c r="A29" s="78"/>
      <c r="B29" s="152" t="s">
        <v>7</v>
      </c>
      <c r="C29" s="151" t="s">
        <v>0</v>
      </c>
      <c r="D29" s="10">
        <v>0</v>
      </c>
      <c r="E29" s="77"/>
      <c r="F29" s="77"/>
    </row>
    <row r="30" spans="1:6">
      <c r="A30" s="78"/>
      <c r="B30" s="152" t="s">
        <v>109</v>
      </c>
      <c r="C30" s="151" t="s">
        <v>0</v>
      </c>
      <c r="D30" s="10">
        <v>0</v>
      </c>
      <c r="E30" s="77"/>
      <c r="F30" s="77"/>
    </row>
    <row r="31" spans="1:6">
      <c r="A31" s="78"/>
      <c r="B31" s="152" t="s">
        <v>110</v>
      </c>
      <c r="C31" s="151" t="s">
        <v>0</v>
      </c>
      <c r="D31" s="10">
        <v>0</v>
      </c>
      <c r="E31" s="77"/>
      <c r="F31" s="77"/>
    </row>
    <row r="32" spans="1:6">
      <c r="A32" s="78"/>
      <c r="B32" s="152" t="s">
        <v>111</v>
      </c>
      <c r="C32" s="151" t="s">
        <v>0</v>
      </c>
      <c r="D32" s="10">
        <v>0</v>
      </c>
      <c r="E32" s="77"/>
      <c r="F32" s="77"/>
    </row>
    <row r="33" spans="1:6">
      <c r="A33" s="78"/>
      <c r="B33" s="152" t="s">
        <v>112</v>
      </c>
      <c r="C33" s="151" t="s">
        <v>0</v>
      </c>
      <c r="D33" s="10">
        <v>0</v>
      </c>
      <c r="E33" s="77"/>
      <c r="F33" s="77"/>
    </row>
    <row r="34" spans="1:6">
      <c r="A34" s="78"/>
      <c r="B34" s="152" t="s">
        <v>113</v>
      </c>
      <c r="C34" s="151" t="s">
        <v>0</v>
      </c>
      <c r="D34" s="10">
        <v>0</v>
      </c>
      <c r="E34" s="77"/>
      <c r="F34" s="77"/>
    </row>
    <row r="35" spans="1:6">
      <c r="A35" s="78"/>
      <c r="B35" s="86" t="s">
        <v>1</v>
      </c>
      <c r="C35" s="151" t="s">
        <v>0</v>
      </c>
      <c r="D35" s="10">
        <v>0</v>
      </c>
      <c r="E35" s="77"/>
      <c r="F35" s="77"/>
    </row>
    <row r="36" spans="1:6">
      <c r="A36" s="78"/>
      <c r="B36" s="86" t="s">
        <v>1</v>
      </c>
      <c r="C36" s="151" t="s">
        <v>0</v>
      </c>
      <c r="D36" s="10">
        <v>0</v>
      </c>
      <c r="E36" s="77"/>
      <c r="F36" s="77"/>
    </row>
    <row r="37" spans="1:6">
      <c r="A37" s="78"/>
      <c r="B37" s="86" t="s">
        <v>1</v>
      </c>
      <c r="C37" s="151" t="s">
        <v>0</v>
      </c>
      <c r="D37" s="10">
        <v>0</v>
      </c>
      <c r="E37" s="77"/>
      <c r="F37" s="77"/>
    </row>
    <row r="38" spans="1:6">
      <c r="A38" s="78"/>
      <c r="B38" s="84" t="str">
        <f>CONCATENATE("Scheme surplus (+ve)/ deficit (-ve) at ",'P1.1 PDAM Licensee provided'!D9)</f>
        <v>Scheme surplus (+ve)/ deficit (-ve) at 31 March 2013</v>
      </c>
      <c r="C38" s="151" t="s">
        <v>0</v>
      </c>
      <c r="D38" s="9">
        <f>SUM(D25:D37)</f>
        <v>0</v>
      </c>
      <c r="E38" s="77"/>
      <c r="F38" s="77"/>
    </row>
    <row r="39" spans="1:6">
      <c r="A39" s="78"/>
      <c r="B39" s="153" t="s">
        <v>3</v>
      </c>
      <c r="D39" s="154" t="str">
        <f>IF(D38-D12&lt;0.1,"OK","ERROR")</f>
        <v>OK</v>
      </c>
      <c r="E39" s="77"/>
      <c r="F39" s="77"/>
    </row>
    <row r="40" spans="1:6">
      <c r="A40" s="78"/>
      <c r="B40" s="84"/>
      <c r="C40" s="83"/>
      <c r="D40" s="83"/>
      <c r="E40" s="83"/>
      <c r="F40" s="77"/>
    </row>
    <row r="41" spans="1:6" ht="15.75" customHeight="1">
      <c r="A41" s="491" t="s">
        <v>550</v>
      </c>
      <c r="B41" s="491"/>
      <c r="C41" s="492"/>
      <c r="D41" s="492"/>
      <c r="E41" s="77"/>
      <c r="F41" s="77"/>
    </row>
    <row r="42" spans="1:6">
      <c r="A42" s="78"/>
      <c r="B42" s="78"/>
      <c r="C42" s="83"/>
      <c r="D42" s="89" t="s">
        <v>35</v>
      </c>
      <c r="E42" s="77"/>
      <c r="F42" s="77"/>
    </row>
    <row r="43" spans="1:6" ht="18.75" customHeight="1">
      <c r="A43" s="78"/>
      <c r="B43" s="90" t="s">
        <v>556</v>
      </c>
      <c r="C43" s="83" t="s">
        <v>0</v>
      </c>
      <c r="D43" s="9">
        <f>-D11</f>
        <v>0</v>
      </c>
      <c r="E43" s="77"/>
      <c r="F43" s="77"/>
    </row>
    <row r="44" spans="1:6" ht="25.5">
      <c r="A44" s="91" t="s">
        <v>15</v>
      </c>
      <c r="B44" s="92" t="s">
        <v>53</v>
      </c>
      <c r="C44" s="83" t="s">
        <v>0</v>
      </c>
      <c r="D44" s="10">
        <v>0</v>
      </c>
      <c r="E44" s="77"/>
      <c r="F44" s="77"/>
    </row>
    <row r="45" spans="1:6">
      <c r="A45" s="91" t="s">
        <v>15</v>
      </c>
      <c r="B45" s="92" t="s">
        <v>54</v>
      </c>
      <c r="C45" s="83" t="s">
        <v>0</v>
      </c>
      <c r="D45" s="10">
        <v>0</v>
      </c>
      <c r="E45" s="77"/>
      <c r="F45" s="77"/>
    </row>
    <row r="46" spans="1:6">
      <c r="A46" s="91" t="s">
        <v>15</v>
      </c>
      <c r="B46" s="47" t="s">
        <v>64</v>
      </c>
      <c r="C46" s="83" t="s">
        <v>0</v>
      </c>
      <c r="D46" s="10">
        <v>0</v>
      </c>
      <c r="E46" s="77"/>
      <c r="F46" s="77"/>
    </row>
    <row r="47" spans="1:6">
      <c r="A47" s="91" t="s">
        <v>16</v>
      </c>
      <c r="B47" s="92" t="s">
        <v>61</v>
      </c>
      <c r="C47" s="83" t="s">
        <v>0</v>
      </c>
      <c r="D47" s="10">
        <v>0</v>
      </c>
      <c r="E47" s="77"/>
      <c r="F47" s="77"/>
    </row>
    <row r="48" spans="1:6">
      <c r="A48" s="91" t="s">
        <v>16</v>
      </c>
      <c r="B48" s="92" t="s">
        <v>62</v>
      </c>
      <c r="C48" s="83" t="s">
        <v>0</v>
      </c>
      <c r="D48" s="10">
        <v>0</v>
      </c>
      <c r="E48" s="77"/>
      <c r="F48" s="77"/>
    </row>
    <row r="49" spans="1:6">
      <c r="A49" s="91" t="s">
        <v>15</v>
      </c>
      <c r="B49" s="47" t="s">
        <v>55</v>
      </c>
      <c r="C49" s="83" t="s">
        <v>0</v>
      </c>
      <c r="D49" s="10">
        <v>0</v>
      </c>
      <c r="E49" s="77"/>
      <c r="F49" s="77"/>
    </row>
    <row r="50" spans="1:6">
      <c r="A50" s="91" t="s">
        <v>16</v>
      </c>
      <c r="B50" s="47" t="s">
        <v>56</v>
      </c>
      <c r="C50" s="83" t="s">
        <v>0</v>
      </c>
      <c r="D50" s="10">
        <v>0</v>
      </c>
      <c r="E50" s="77"/>
      <c r="F50" s="77"/>
    </row>
    <row r="51" spans="1:6">
      <c r="A51" s="91" t="s">
        <v>15</v>
      </c>
      <c r="B51" s="92" t="s">
        <v>57</v>
      </c>
      <c r="C51" s="83" t="s">
        <v>0</v>
      </c>
      <c r="D51" s="10">
        <v>0</v>
      </c>
      <c r="E51" s="77"/>
      <c r="F51" s="77"/>
    </row>
    <row r="52" spans="1:6" ht="25.5">
      <c r="A52" s="91" t="s">
        <v>63</v>
      </c>
      <c r="B52" s="92" t="s">
        <v>58</v>
      </c>
      <c r="C52" s="83" t="s">
        <v>0</v>
      </c>
      <c r="D52" s="10">
        <v>0</v>
      </c>
      <c r="E52" s="77"/>
      <c r="F52" s="77"/>
    </row>
    <row r="53" spans="1:6">
      <c r="A53" s="91" t="s">
        <v>63</v>
      </c>
      <c r="B53" s="92" t="s">
        <v>59</v>
      </c>
      <c r="C53" s="83" t="s">
        <v>0</v>
      </c>
      <c r="D53" s="10">
        <v>0</v>
      </c>
      <c r="E53" s="77"/>
      <c r="F53" s="77"/>
    </row>
    <row r="54" spans="1:6">
      <c r="A54" s="91" t="s">
        <v>63</v>
      </c>
      <c r="B54" s="85"/>
      <c r="C54" s="83" t="s">
        <v>0</v>
      </c>
      <c r="D54" s="10">
        <v>0</v>
      </c>
      <c r="E54" s="77"/>
      <c r="F54" s="77"/>
    </row>
    <row r="55" spans="1:6">
      <c r="A55" s="91" t="s">
        <v>63</v>
      </c>
      <c r="B55" s="85"/>
      <c r="C55" s="83" t="s">
        <v>0</v>
      </c>
      <c r="D55" s="10">
        <v>0</v>
      </c>
      <c r="E55" s="77"/>
      <c r="F55" s="77"/>
    </row>
    <row r="56" spans="1:6">
      <c r="A56" s="91" t="s">
        <v>63</v>
      </c>
      <c r="B56" s="85"/>
      <c r="C56" s="83" t="s">
        <v>0</v>
      </c>
      <c r="D56" s="10">
        <v>0</v>
      </c>
      <c r="E56" s="77"/>
      <c r="F56" s="77"/>
    </row>
    <row r="57" spans="1:6">
      <c r="A57" s="91" t="s">
        <v>63</v>
      </c>
      <c r="B57" s="92" t="s">
        <v>60</v>
      </c>
      <c r="C57" s="83" t="s">
        <v>0</v>
      </c>
      <c r="D57" s="10">
        <v>0</v>
      </c>
      <c r="E57" s="77"/>
      <c r="F57" s="77"/>
    </row>
    <row r="58" spans="1:6">
      <c r="A58" s="91" t="s">
        <v>63</v>
      </c>
      <c r="B58" s="86" t="s">
        <v>1</v>
      </c>
      <c r="C58" s="83" t="s">
        <v>0</v>
      </c>
      <c r="D58" s="10">
        <v>0</v>
      </c>
      <c r="E58" s="77"/>
      <c r="F58" s="77"/>
    </row>
    <row r="59" spans="1:6">
      <c r="A59" s="91" t="s">
        <v>63</v>
      </c>
      <c r="B59" s="86" t="s">
        <v>1</v>
      </c>
      <c r="C59" s="83" t="s">
        <v>0</v>
      </c>
      <c r="D59" s="10">
        <v>0</v>
      </c>
      <c r="E59" s="77"/>
      <c r="F59" s="77"/>
    </row>
    <row r="60" spans="1:6" ht="15.75" customHeight="1">
      <c r="A60" s="91" t="s">
        <v>63</v>
      </c>
      <c r="B60" s="86" t="s">
        <v>1</v>
      </c>
      <c r="C60" s="83" t="s">
        <v>0</v>
      </c>
      <c r="D60" s="10">
        <v>0</v>
      </c>
      <c r="E60" s="77"/>
      <c r="F60" s="77"/>
    </row>
    <row r="61" spans="1:6" ht="6.75" customHeight="1">
      <c r="A61" s="78"/>
      <c r="B61" s="46"/>
      <c r="C61" s="83"/>
      <c r="D61" s="77"/>
      <c r="E61" s="77"/>
      <c r="F61" s="77"/>
    </row>
    <row r="62" spans="1:6">
      <c r="A62" s="78"/>
      <c r="B62" s="465" t="str">
        <f>CONCATENATE("Liabilities at ",+'P1.1 PDAM Licensee provided'!D9)</f>
        <v>Liabilities at 31 March 2013</v>
      </c>
      <c r="C62" s="83" t="s">
        <v>0</v>
      </c>
      <c r="D62" s="9">
        <f>SUM(D43:D60)</f>
        <v>0</v>
      </c>
      <c r="E62" s="77"/>
      <c r="F62" s="77"/>
    </row>
    <row r="63" spans="1:6">
      <c r="A63" s="78"/>
      <c r="B63" s="87" t="s">
        <v>3</v>
      </c>
      <c r="C63" s="83"/>
      <c r="D63" s="88" t="str">
        <f>IF(D62+D20&lt;0.1,"OK","ERROR")</f>
        <v>OK</v>
      </c>
      <c r="E63" s="77"/>
      <c r="F63" s="77"/>
    </row>
    <row r="64" spans="1:6">
      <c r="A64" s="78"/>
      <c r="B64" s="94"/>
      <c r="C64" s="83"/>
      <c r="D64" s="77"/>
      <c r="E64" s="77"/>
      <c r="F64" s="77"/>
    </row>
    <row r="65" spans="1:6" ht="27" customHeight="1">
      <c r="A65" s="491" t="s">
        <v>551</v>
      </c>
      <c r="B65" s="491"/>
      <c r="C65" s="492"/>
      <c r="D65" s="492"/>
      <c r="E65" s="77"/>
      <c r="F65" s="77"/>
    </row>
    <row r="66" spans="1:6" ht="15" customHeight="1">
      <c r="A66" s="95"/>
      <c r="B66" s="95"/>
      <c r="C66" s="49"/>
      <c r="D66" s="49"/>
      <c r="E66" s="77"/>
      <c r="F66" s="77"/>
    </row>
    <row r="67" spans="1:6">
      <c r="A67" s="78"/>
      <c r="B67" s="96" t="s">
        <v>12</v>
      </c>
      <c r="C67" s="83"/>
      <c r="D67" s="77"/>
      <c r="E67" s="77"/>
      <c r="F67" s="77"/>
    </row>
    <row r="68" spans="1:6">
      <c r="A68" s="78"/>
      <c r="B68" s="97" t="s">
        <v>8</v>
      </c>
      <c r="C68" s="83" t="s">
        <v>2</v>
      </c>
      <c r="D68" s="7">
        <v>0</v>
      </c>
      <c r="E68" s="77"/>
      <c r="F68" s="77"/>
    </row>
    <row r="69" spans="1:6">
      <c r="A69" s="78"/>
      <c r="B69" s="97" t="s">
        <v>9</v>
      </c>
      <c r="C69" s="83" t="s">
        <v>2</v>
      </c>
      <c r="D69" s="7">
        <v>0</v>
      </c>
      <c r="E69" s="77"/>
      <c r="F69" s="77"/>
    </row>
    <row r="70" spans="1:6">
      <c r="A70" s="78"/>
      <c r="B70" s="97" t="s">
        <v>10</v>
      </c>
      <c r="C70" s="83" t="s">
        <v>2</v>
      </c>
      <c r="D70" s="7">
        <v>0</v>
      </c>
      <c r="E70" s="77"/>
      <c r="F70" s="77"/>
    </row>
    <row r="71" spans="1:6">
      <c r="A71" s="78"/>
      <c r="B71" s="96"/>
      <c r="C71" s="83"/>
      <c r="D71" s="77"/>
      <c r="E71" s="77"/>
      <c r="F71" s="77"/>
    </row>
    <row r="72" spans="1:6">
      <c r="A72" s="78"/>
      <c r="B72" s="80" t="s">
        <v>11</v>
      </c>
      <c r="C72" s="83" t="s">
        <v>0</v>
      </c>
      <c r="D72" s="9">
        <f>(D17*D68)+(D18*D69)+(D19*D70)</f>
        <v>0</v>
      </c>
      <c r="E72" s="77"/>
      <c r="F72" s="77"/>
    </row>
    <row r="73" spans="1:6">
      <c r="A73" s="78"/>
      <c r="B73" s="96"/>
      <c r="C73" s="83"/>
      <c r="D73" s="83"/>
      <c r="E73" s="77"/>
      <c r="F73" s="77"/>
    </row>
    <row r="74" spans="1:6">
      <c r="A74" s="78"/>
      <c r="B74" s="80" t="s">
        <v>13</v>
      </c>
      <c r="C74" s="83" t="s">
        <v>0</v>
      </c>
      <c r="D74" s="9">
        <f>D20-D72</f>
        <v>0</v>
      </c>
      <c r="E74" s="77"/>
      <c r="F74" s="77"/>
    </row>
    <row r="75" spans="1:6">
      <c r="A75" s="96"/>
      <c r="B75" s="96"/>
      <c r="C75" s="83"/>
      <c r="D75" s="77"/>
      <c r="E75" s="77"/>
      <c r="F75" s="77"/>
    </row>
    <row r="76" spans="1:6" ht="39">
      <c r="A76" s="96"/>
      <c r="B76" s="98" t="s">
        <v>487</v>
      </c>
      <c r="C76" s="83" t="s">
        <v>0</v>
      </c>
      <c r="D76" s="411">
        <v>0</v>
      </c>
      <c r="E76" s="77"/>
      <c r="F76" s="77"/>
    </row>
    <row r="77" spans="1:6" ht="26.25">
      <c r="A77" s="96"/>
      <c r="B77" s="98" t="s">
        <v>488</v>
      </c>
      <c r="C77" s="83" t="s">
        <v>0</v>
      </c>
      <c r="D77" s="411">
        <v>0</v>
      </c>
      <c r="E77" s="77"/>
      <c r="F77" s="77"/>
    </row>
    <row r="78" spans="1:6" ht="26.25">
      <c r="A78" s="96"/>
      <c r="B78" s="98" t="s">
        <v>31</v>
      </c>
      <c r="C78" s="83" t="s">
        <v>0</v>
      </c>
      <c r="D78" s="48">
        <f>D76+D77</f>
        <v>0</v>
      </c>
      <c r="E78" s="77"/>
      <c r="F78" s="77"/>
    </row>
    <row r="79" spans="1:6">
      <c r="A79" s="96"/>
      <c r="B79" s="87" t="s">
        <v>3</v>
      </c>
      <c r="D79" s="88" t="str">
        <f>IF(ROUND(D72,1)=ROUND(D78,1),"OK","ERROR")</f>
        <v>OK</v>
      </c>
      <c r="E79" s="77"/>
      <c r="F79" s="77"/>
    </row>
    <row r="80" spans="1:6">
      <c r="A80" s="96"/>
      <c r="B80" s="96"/>
      <c r="C80" s="83"/>
      <c r="D80" s="77"/>
      <c r="E80" s="77"/>
      <c r="F80" s="77"/>
    </row>
    <row r="81" spans="1:15" ht="30" customHeight="1">
      <c r="A81" s="491" t="s">
        <v>557</v>
      </c>
      <c r="B81" s="491"/>
      <c r="C81" s="492"/>
      <c r="D81" s="492"/>
      <c r="E81" s="77"/>
      <c r="F81" s="77"/>
    </row>
    <row r="82" spans="1:15">
      <c r="A82" s="78"/>
      <c r="B82" s="78"/>
      <c r="C82" s="83"/>
      <c r="D82" s="77"/>
      <c r="E82" s="77"/>
      <c r="F82" s="77"/>
    </row>
    <row r="83" spans="1:15" ht="39" customHeight="1">
      <c r="A83" s="78"/>
      <c r="B83" s="96" t="s">
        <v>14</v>
      </c>
      <c r="C83" s="140" t="s">
        <v>30</v>
      </c>
      <c r="D83" s="99" t="s">
        <v>36</v>
      </c>
      <c r="E83" s="99" t="s">
        <v>52</v>
      </c>
      <c r="F83" s="138" t="s">
        <v>74</v>
      </c>
    </row>
    <row r="84" spans="1:15">
      <c r="A84" s="78"/>
      <c r="B84" s="96"/>
      <c r="C84" s="100" t="s">
        <v>0</v>
      </c>
      <c r="D84" s="100" t="s">
        <v>0</v>
      </c>
      <c r="E84" s="100" t="s">
        <v>0</v>
      </c>
      <c r="F84" s="136"/>
      <c r="K84" s="135"/>
      <c r="L84" s="135"/>
      <c r="M84" s="135"/>
      <c r="N84" s="135"/>
      <c r="O84" s="135"/>
    </row>
    <row r="85" spans="1:15" s="8" customFormat="1" ht="30" customHeight="1">
      <c r="A85" s="101"/>
      <c r="B85" s="102" t="str">
        <f>CONCATENATE("'a. assets attributable to post cut off date pensionable service at previous Valuation - ",'P1.1 PDAM Licensee provided'!D8,"")</f>
        <v>'a. assets attributable to post cut off date pensionable service at previous Valuation - 31 March 2010</v>
      </c>
      <c r="C85" s="19">
        <v>0</v>
      </c>
      <c r="D85" s="19">
        <v>0</v>
      </c>
      <c r="E85" s="103">
        <f>C85-D85</f>
        <v>0</v>
      </c>
      <c r="F85" s="137"/>
      <c r="G85" s="4"/>
      <c r="H85" s="4"/>
      <c r="I85" s="4"/>
      <c r="J85" s="4"/>
    </row>
    <row r="86" spans="1:15" s="8" customFormat="1" ht="30" customHeight="1">
      <c r="A86" s="91" t="s">
        <v>15</v>
      </c>
      <c r="B86" s="104" t="s">
        <v>17</v>
      </c>
      <c r="C86" s="19">
        <v>0</v>
      </c>
      <c r="D86" s="19">
        <v>0</v>
      </c>
      <c r="E86" s="103">
        <f t="shared" ref="E86:E98" si="0">C86-D86</f>
        <v>0</v>
      </c>
      <c r="F86" s="137"/>
      <c r="G86" s="4"/>
      <c r="H86" s="4"/>
      <c r="I86" s="4"/>
      <c r="J86" s="4"/>
    </row>
    <row r="87" spans="1:15" s="8" customFormat="1" ht="30" customHeight="1">
      <c r="A87" s="91" t="s">
        <v>15</v>
      </c>
      <c r="B87" s="102" t="s">
        <v>18</v>
      </c>
      <c r="C87" s="19">
        <v>0</v>
      </c>
      <c r="D87" s="19">
        <v>0</v>
      </c>
      <c r="E87" s="103">
        <f t="shared" si="0"/>
        <v>0</v>
      </c>
      <c r="F87" s="137"/>
      <c r="G87" s="4"/>
      <c r="H87" s="4"/>
      <c r="I87" s="4"/>
      <c r="J87" s="4"/>
    </row>
    <row r="88" spans="1:15" s="8" customFormat="1" ht="30" customHeight="1">
      <c r="A88" s="91" t="s">
        <v>15</v>
      </c>
      <c r="B88" s="139" t="s">
        <v>96</v>
      </c>
      <c r="C88" s="19">
        <v>0</v>
      </c>
      <c r="D88" s="19">
        <v>0</v>
      </c>
      <c r="E88" s="103">
        <f t="shared" si="0"/>
        <v>0</v>
      </c>
      <c r="F88" s="137"/>
      <c r="G88" s="4"/>
      <c r="H88" s="4"/>
      <c r="I88" s="4"/>
      <c r="J88" s="4"/>
    </row>
    <row r="89" spans="1:15" s="8" customFormat="1" ht="39.75" customHeight="1">
      <c r="A89" s="91" t="s">
        <v>15</v>
      </c>
      <c r="B89" s="126" t="s">
        <v>97</v>
      </c>
      <c r="C89" s="19">
        <v>0</v>
      </c>
      <c r="D89" s="19">
        <v>0</v>
      </c>
      <c r="E89" s="103">
        <f t="shared" si="0"/>
        <v>0</v>
      </c>
      <c r="F89" s="137"/>
      <c r="G89" s="4"/>
      <c r="H89" s="4"/>
      <c r="I89" s="4"/>
      <c r="J89" s="4"/>
    </row>
    <row r="90" spans="1:15" ht="39">
      <c r="A90" s="91" t="s">
        <v>15</v>
      </c>
      <c r="B90" s="126" t="s">
        <v>98</v>
      </c>
      <c r="C90" s="19">
        <v>0</v>
      </c>
      <c r="D90" s="19">
        <v>0</v>
      </c>
      <c r="E90" s="103">
        <f t="shared" si="0"/>
        <v>0</v>
      </c>
      <c r="F90" s="137"/>
    </row>
    <row r="91" spans="1:15" ht="26.25" customHeight="1">
      <c r="A91" s="91" t="s">
        <v>15</v>
      </c>
      <c r="B91" s="141" t="s">
        <v>99</v>
      </c>
      <c r="C91" s="19">
        <v>0</v>
      </c>
      <c r="D91" s="19">
        <v>0</v>
      </c>
      <c r="E91" s="103">
        <f t="shared" si="0"/>
        <v>0</v>
      </c>
      <c r="F91" s="137"/>
    </row>
    <row r="92" spans="1:15" ht="26.25">
      <c r="A92" s="91" t="s">
        <v>15</v>
      </c>
      <c r="B92" s="126" t="s">
        <v>100</v>
      </c>
      <c r="C92" s="19">
        <v>0</v>
      </c>
      <c r="D92" s="19">
        <v>0</v>
      </c>
      <c r="E92" s="103">
        <f t="shared" si="0"/>
        <v>0</v>
      </c>
      <c r="F92" s="137"/>
    </row>
    <row r="93" spans="1:15" ht="26.25">
      <c r="A93" s="91" t="s">
        <v>15</v>
      </c>
      <c r="B93" s="126" t="s">
        <v>101</v>
      </c>
      <c r="C93" s="19">
        <v>0</v>
      </c>
      <c r="D93" s="19">
        <v>0</v>
      </c>
      <c r="E93" s="103">
        <f t="shared" si="0"/>
        <v>0</v>
      </c>
      <c r="F93" s="137"/>
    </row>
    <row r="94" spans="1:15" ht="25.5">
      <c r="A94" s="91" t="s">
        <v>16</v>
      </c>
      <c r="B94" s="142" t="s">
        <v>102</v>
      </c>
      <c r="C94" s="19">
        <v>0</v>
      </c>
      <c r="D94" s="19">
        <v>0</v>
      </c>
      <c r="E94" s="103">
        <f t="shared" si="0"/>
        <v>0</v>
      </c>
      <c r="F94" s="137"/>
    </row>
    <row r="95" spans="1:15" ht="26.25">
      <c r="A95" s="91" t="s">
        <v>16</v>
      </c>
      <c r="B95" s="105" t="s">
        <v>75</v>
      </c>
      <c r="C95" s="19">
        <v>0</v>
      </c>
      <c r="D95" s="19">
        <v>0</v>
      </c>
      <c r="E95" s="103">
        <f t="shared" si="0"/>
        <v>0</v>
      </c>
      <c r="F95" s="137"/>
    </row>
    <row r="96" spans="1:15" ht="26.25">
      <c r="A96" s="91" t="s">
        <v>16</v>
      </c>
      <c r="B96" s="126" t="s">
        <v>103</v>
      </c>
      <c r="C96" s="19">
        <v>0</v>
      </c>
      <c r="D96" s="19">
        <v>0</v>
      </c>
      <c r="E96" s="103">
        <f t="shared" si="0"/>
        <v>0</v>
      </c>
      <c r="F96" s="137"/>
    </row>
    <row r="97" spans="1:6" ht="26.25">
      <c r="A97" s="91" t="s">
        <v>16</v>
      </c>
      <c r="B97" s="126" t="s">
        <v>104</v>
      </c>
      <c r="C97" s="19">
        <v>0</v>
      </c>
      <c r="D97" s="19">
        <v>0</v>
      </c>
      <c r="E97" s="103">
        <f t="shared" si="0"/>
        <v>0</v>
      </c>
      <c r="F97" s="137"/>
    </row>
    <row r="98" spans="1:6" ht="39">
      <c r="A98" s="91" t="s">
        <v>15</v>
      </c>
      <c r="B98" s="126" t="s">
        <v>105</v>
      </c>
      <c r="C98" s="19">
        <v>0</v>
      </c>
      <c r="D98" s="19">
        <v>0</v>
      </c>
      <c r="E98" s="103">
        <f t="shared" si="0"/>
        <v>0</v>
      </c>
      <c r="F98" s="137"/>
    </row>
    <row r="99" spans="1:6" ht="26.25">
      <c r="A99" s="106" t="s">
        <v>51</v>
      </c>
      <c r="B99" s="98" t="str">
        <f>CONCATENATE("Assets attributable to pre / post cut-off date notional sub fund at ",'P1.1 PDAM Licensee provided'!D9,"")</f>
        <v>Assets attributable to pre / post cut-off date notional sub fund at 31 March 2013</v>
      </c>
      <c r="C99" s="48">
        <f>SUM(C85:C98)</f>
        <v>0</v>
      </c>
      <c r="D99" s="48">
        <f>SUM(D85:D98)</f>
        <v>0</v>
      </c>
      <c r="E99" s="48">
        <f>SUM(E85:E98)</f>
        <v>0</v>
      </c>
      <c r="F99" s="77"/>
    </row>
    <row r="100" spans="1:6">
      <c r="A100" s="96"/>
      <c r="B100" s="96"/>
      <c r="C100" s="79"/>
      <c r="D100" s="1"/>
      <c r="E100" s="77"/>
      <c r="F100" s="77"/>
    </row>
    <row r="101" spans="1:6" ht="30" customHeight="1">
      <c r="A101" s="491" t="s">
        <v>558</v>
      </c>
      <c r="B101" s="491"/>
      <c r="C101" s="492"/>
      <c r="D101" s="492"/>
      <c r="E101" s="77"/>
      <c r="F101" s="77"/>
    </row>
    <row r="102" spans="1:6">
      <c r="A102" s="78"/>
      <c r="B102" s="78"/>
      <c r="C102" s="83"/>
      <c r="D102" s="77"/>
      <c r="E102" s="77"/>
      <c r="F102" s="77"/>
    </row>
    <row r="103" spans="1:6">
      <c r="A103" s="78"/>
      <c r="B103" s="107" t="s">
        <v>19</v>
      </c>
      <c r="C103" s="83" t="s">
        <v>0</v>
      </c>
      <c r="D103" s="9">
        <f>D74+E99</f>
        <v>0</v>
      </c>
      <c r="E103" s="77"/>
      <c r="F103" s="77"/>
    </row>
    <row r="104" spans="1:6">
      <c r="A104" s="78"/>
      <c r="B104" s="78"/>
      <c r="C104" s="83"/>
      <c r="D104" s="77"/>
      <c r="E104" s="77"/>
      <c r="F104" s="77"/>
    </row>
    <row r="105" spans="1:6">
      <c r="A105" s="78"/>
      <c r="B105" s="107" t="s">
        <v>20</v>
      </c>
      <c r="C105" s="83" t="s">
        <v>0</v>
      </c>
      <c r="D105" s="9">
        <f>D72+D99</f>
        <v>0</v>
      </c>
      <c r="E105" s="77"/>
      <c r="F105" s="77"/>
    </row>
    <row r="106" spans="1:6">
      <c r="A106" s="78"/>
      <c r="B106" s="78"/>
      <c r="C106" s="83"/>
      <c r="D106" s="77"/>
      <c r="E106" s="77"/>
      <c r="F106" s="77"/>
    </row>
    <row r="156" spans="2:2">
      <c r="B156" s="463"/>
    </row>
    <row r="157" spans="2:2">
      <c r="B157" s="463"/>
    </row>
  </sheetData>
  <mergeCells count="6">
    <mergeCell ref="D6:F6"/>
    <mergeCell ref="A23:D23"/>
    <mergeCell ref="A101:D101"/>
    <mergeCell ref="A41:D41"/>
    <mergeCell ref="A65:D65"/>
    <mergeCell ref="A81:D81"/>
  </mergeCells>
  <phoneticPr fontId="35" type="noConversion"/>
  <pageMargins left="0.70866141732283472" right="0.70866141732283472" top="0.74803149606299213" bottom="0.74803149606299213" header="0.31496062992125984" footer="0.31496062992125984"/>
  <pageSetup paperSize="8" scale="49" orientation="portrait" r:id="rId1"/>
  <drawing r:id="rId2"/>
</worksheet>
</file>

<file path=xl/worksheets/sheet7.xml><?xml version="1.0" encoding="utf-8"?>
<worksheet xmlns="http://schemas.openxmlformats.org/spreadsheetml/2006/main" xmlns:r="http://schemas.openxmlformats.org/officeDocument/2006/relationships">
  <sheetPr codeName="Sheet7">
    <tabColor theme="9" tint="0.39997558519241921"/>
    <pageSetUpPr fitToPage="1"/>
  </sheetPr>
  <dimension ref="A1:AA395"/>
  <sheetViews>
    <sheetView showGridLines="0" zoomScaleNormal="100" workbookViewId="0"/>
  </sheetViews>
  <sheetFormatPr defaultRowHeight="12.75"/>
  <cols>
    <col min="1" max="1" width="89.140625" style="158" customWidth="1"/>
    <col min="2" max="2" width="4.28515625" style="158" customWidth="1"/>
    <col min="3" max="3" width="9.7109375" style="179" customWidth="1"/>
    <col min="4" max="4" width="11" style="158" customWidth="1"/>
    <col min="5" max="5" width="11.85546875" style="158" customWidth="1"/>
    <col min="6" max="6" width="11" style="158" customWidth="1"/>
    <col min="7" max="16" width="10.85546875" style="158" customWidth="1"/>
    <col min="17" max="19" width="11.85546875" style="158" customWidth="1"/>
    <col min="20" max="21" width="10.28515625" style="158" customWidth="1"/>
    <col min="22" max="16384" width="9.140625" style="158"/>
  </cols>
  <sheetData>
    <row r="1" spans="1:19" s="156" customFormat="1" ht="20.25">
      <c r="A1" s="294" t="s">
        <v>508</v>
      </c>
      <c r="B1" s="294"/>
      <c r="C1" s="294"/>
      <c r="D1" s="294"/>
      <c r="E1" s="294"/>
      <c r="F1" s="294"/>
      <c r="G1" s="294"/>
      <c r="H1" s="294"/>
      <c r="I1" s="294"/>
      <c r="J1" s="294"/>
      <c r="K1" s="294"/>
      <c r="L1" s="294"/>
      <c r="M1" s="294"/>
      <c r="N1" s="294"/>
      <c r="O1" s="294"/>
      <c r="P1" s="294"/>
      <c r="Q1" s="294"/>
      <c r="R1" s="294"/>
      <c r="S1" s="294"/>
    </row>
    <row r="2" spans="1:19" s="156" customFormat="1" ht="20.25">
      <c r="A2" s="294" t="str">
        <f>+'Pension Pack cover'!D12</f>
        <v xml:space="preserve">NWO Group Name </v>
      </c>
      <c r="B2" s="294"/>
      <c r="C2" s="294"/>
      <c r="D2" s="294"/>
      <c r="E2" s="294"/>
      <c r="F2" s="294"/>
      <c r="G2" s="294"/>
      <c r="H2" s="294"/>
      <c r="I2" s="294"/>
      <c r="J2" s="294"/>
      <c r="K2" s="294"/>
      <c r="L2" s="294"/>
      <c r="M2" s="294"/>
      <c r="N2" s="294"/>
      <c r="O2" s="294"/>
      <c r="P2" s="294"/>
      <c r="Q2" s="294"/>
      <c r="R2" s="294"/>
      <c r="S2" s="294"/>
    </row>
    <row r="3" spans="1:19" s="157" customFormat="1" ht="20.25">
      <c r="A3" s="294" t="str">
        <f>+'Pension Pack cover'!D24</f>
        <v>2010-13</v>
      </c>
      <c r="B3" s="294"/>
      <c r="C3" s="294"/>
      <c r="D3" s="294"/>
      <c r="E3" s="294"/>
      <c r="F3" s="294"/>
      <c r="G3" s="294"/>
      <c r="H3" s="294"/>
      <c r="I3" s="294"/>
      <c r="J3" s="294"/>
      <c r="K3" s="294"/>
      <c r="L3" s="294"/>
      <c r="M3" s="294"/>
      <c r="N3" s="294"/>
      <c r="O3" s="294"/>
      <c r="P3" s="294"/>
      <c r="Q3" s="294"/>
      <c r="R3" s="294"/>
      <c r="S3" s="294"/>
    </row>
    <row r="4" spans="1:19">
      <c r="A4" s="80" t="s">
        <v>21</v>
      </c>
      <c r="B4" s="79"/>
      <c r="C4" s="158"/>
      <c r="D4" s="418" t="str">
        <f>+'P1.2 PDAM Actuary provided data'!D6:F6</f>
        <v>DB scheme 1</v>
      </c>
      <c r="E4" s="419"/>
      <c r="F4" s="396"/>
    </row>
    <row r="5" spans="1:19" ht="15">
      <c r="A5" s="162" t="s">
        <v>465</v>
      </c>
      <c r="B5" s="162"/>
      <c r="C5" s="171"/>
      <c r="H5" s="424" t="s">
        <v>526</v>
      </c>
    </row>
    <row r="6" spans="1:19" s="201" customFormat="1" ht="15">
      <c r="A6" s="307" t="s">
        <v>122</v>
      </c>
      <c r="B6" s="162"/>
      <c r="C6" s="431">
        <v>41364</v>
      </c>
      <c r="D6" s="310">
        <v>2011</v>
      </c>
      <c r="E6" s="310">
        <f>+D6+1</f>
        <v>2012</v>
      </c>
      <c r="F6" s="310">
        <f>+E6+1</f>
        <v>2013</v>
      </c>
      <c r="H6" s="310">
        <f>+D6</f>
        <v>2011</v>
      </c>
      <c r="I6" s="310">
        <f>+H6+1</f>
        <v>2012</v>
      </c>
      <c r="J6" s="310">
        <f>+I6+1</f>
        <v>2013</v>
      </c>
    </row>
    <row r="7" spans="1:19" ht="15">
      <c r="A7" s="167" t="s">
        <v>123</v>
      </c>
      <c r="B7" s="162"/>
      <c r="C7" s="164"/>
      <c r="D7" s="173"/>
      <c r="E7" s="169"/>
      <c r="F7" s="170"/>
      <c r="H7" s="173"/>
      <c r="I7" s="169"/>
      <c r="J7" s="170"/>
    </row>
    <row r="8" spans="1:19" ht="15">
      <c r="A8" s="189" t="s">
        <v>124</v>
      </c>
      <c r="B8" s="162"/>
      <c r="C8" s="164" t="s">
        <v>0</v>
      </c>
      <c r="D8" s="165"/>
      <c r="E8" s="165"/>
      <c r="F8" s="165"/>
      <c r="H8" s="165"/>
      <c r="I8" s="165"/>
      <c r="J8" s="165"/>
    </row>
    <row r="9" spans="1:19" ht="15">
      <c r="A9" s="189" t="s">
        <v>125</v>
      </c>
      <c r="B9" s="162"/>
      <c r="C9" s="164" t="s">
        <v>0</v>
      </c>
      <c r="D9" s="165"/>
      <c r="E9" s="165"/>
      <c r="F9" s="165"/>
      <c r="H9" s="165"/>
      <c r="I9" s="165"/>
      <c r="J9" s="165"/>
    </row>
    <row r="10" spans="1:19" ht="15">
      <c r="A10" s="412" t="s">
        <v>489</v>
      </c>
      <c r="B10" s="162"/>
      <c r="C10" s="164" t="s">
        <v>0</v>
      </c>
      <c r="D10" s="165"/>
      <c r="E10" s="165"/>
      <c r="F10" s="165"/>
    </row>
    <row r="11" spans="1:19" ht="15">
      <c r="A11" s="189" t="s">
        <v>126</v>
      </c>
      <c r="B11" s="162"/>
      <c r="C11" s="164" t="s">
        <v>0</v>
      </c>
      <c r="D11" s="165"/>
      <c r="E11" s="165"/>
      <c r="F11" s="165"/>
    </row>
    <row r="12" spans="1:19" ht="15.75" customHeight="1">
      <c r="A12" s="412" t="s">
        <v>490</v>
      </c>
      <c r="C12" s="164" t="s">
        <v>0</v>
      </c>
      <c r="D12" s="165"/>
      <c r="E12" s="165"/>
      <c r="F12" s="165"/>
    </row>
    <row r="13" spans="1:19" ht="15">
      <c r="A13" s="333" t="s">
        <v>127</v>
      </c>
      <c r="B13" s="162"/>
      <c r="C13" s="164" t="s">
        <v>0</v>
      </c>
      <c r="D13" s="165"/>
      <c r="E13" s="165"/>
      <c r="F13" s="165"/>
    </row>
    <row r="14" spans="1:19" ht="15">
      <c r="A14" s="167"/>
      <c r="B14" s="162"/>
      <c r="C14" s="164"/>
      <c r="D14" s="173"/>
      <c r="E14" s="169"/>
      <c r="F14" s="170"/>
    </row>
    <row r="15" spans="1:19" ht="15">
      <c r="A15" s="167" t="s">
        <v>464</v>
      </c>
      <c r="B15" s="162"/>
      <c r="C15" s="164"/>
      <c r="D15" s="175"/>
      <c r="E15" s="175"/>
      <c r="F15" s="175"/>
    </row>
    <row r="16" spans="1:19" ht="15">
      <c r="A16" s="321" t="s">
        <v>393</v>
      </c>
      <c r="B16" s="162"/>
      <c r="C16" s="164" t="s">
        <v>0</v>
      </c>
      <c r="D16" s="165"/>
      <c r="E16" s="165"/>
      <c r="F16" s="165"/>
    </row>
    <row r="17" spans="1:16" ht="15">
      <c r="A17" s="189" t="s">
        <v>128</v>
      </c>
      <c r="B17" s="162"/>
      <c r="C17" s="164" t="s">
        <v>0</v>
      </c>
      <c r="D17" s="165"/>
      <c r="E17" s="165"/>
      <c r="F17" s="165"/>
    </row>
    <row r="18" spans="1:16" ht="15">
      <c r="A18" s="323" t="s">
        <v>129</v>
      </c>
      <c r="B18" s="162"/>
      <c r="C18" s="164" t="s">
        <v>0</v>
      </c>
      <c r="D18" s="165"/>
      <c r="E18" s="165"/>
      <c r="F18" s="165"/>
    </row>
    <row r="19" spans="1:16" ht="15">
      <c r="A19" s="327" t="s">
        <v>130</v>
      </c>
      <c r="B19" s="162"/>
      <c r="C19" s="164" t="s">
        <v>0</v>
      </c>
      <c r="D19" s="165"/>
      <c r="E19" s="165"/>
      <c r="F19" s="165"/>
    </row>
    <row r="20" spans="1:16" ht="15">
      <c r="A20" s="167"/>
      <c r="B20" s="162"/>
      <c r="C20" s="164"/>
      <c r="D20" s="173"/>
      <c r="E20" s="169"/>
      <c r="F20" s="170"/>
    </row>
    <row r="21" spans="1:16" ht="15">
      <c r="A21" s="167" t="s">
        <v>131</v>
      </c>
      <c r="B21" s="162"/>
      <c r="C21" s="164"/>
      <c r="D21" s="173"/>
      <c r="E21" s="169"/>
      <c r="F21" s="170"/>
    </row>
    <row r="22" spans="1:16" ht="15">
      <c r="A22" s="189" t="s">
        <v>132</v>
      </c>
      <c r="B22" s="162"/>
      <c r="C22" s="164" t="s">
        <v>0</v>
      </c>
      <c r="D22" s="165"/>
      <c r="E22" s="165"/>
      <c r="F22" s="165"/>
    </row>
    <row r="23" spans="1:16" ht="15">
      <c r="A23" s="189" t="s">
        <v>133</v>
      </c>
      <c r="B23" s="162"/>
      <c r="C23" s="164" t="s">
        <v>0</v>
      </c>
      <c r="D23" s="165"/>
      <c r="E23" s="165"/>
      <c r="F23" s="165"/>
    </row>
    <row r="24" spans="1:16" ht="15">
      <c r="A24" s="323" t="s">
        <v>134</v>
      </c>
      <c r="B24" s="162"/>
      <c r="C24" s="164" t="s">
        <v>0</v>
      </c>
      <c r="D24" s="165"/>
      <c r="E24" s="165"/>
      <c r="F24" s="165"/>
    </row>
    <row r="25" spans="1:16" ht="15">
      <c r="A25" s="189" t="s">
        <v>135</v>
      </c>
      <c r="B25" s="162"/>
      <c r="C25" s="164" t="s">
        <v>0</v>
      </c>
      <c r="D25" s="165"/>
      <c r="E25" s="165"/>
      <c r="F25" s="165"/>
    </row>
    <row r="26" spans="1:16" ht="15">
      <c r="A26" s="189" t="s">
        <v>136</v>
      </c>
      <c r="B26" s="162"/>
      <c r="C26" s="164" t="s">
        <v>0</v>
      </c>
      <c r="D26" s="165"/>
      <c r="E26" s="165"/>
      <c r="F26" s="165"/>
    </row>
    <row r="27" spans="1:16" ht="15">
      <c r="A27" s="332" t="s">
        <v>395</v>
      </c>
      <c r="B27" s="162"/>
      <c r="C27" s="164" t="s">
        <v>0</v>
      </c>
      <c r="D27" s="165"/>
      <c r="E27" s="165"/>
      <c r="F27" s="165"/>
    </row>
    <row r="28" spans="1:16" ht="15">
      <c r="A28" s="167"/>
      <c r="B28" s="162"/>
      <c r="C28" s="164"/>
      <c r="D28" s="173"/>
      <c r="E28" s="169"/>
      <c r="F28" s="170"/>
    </row>
    <row r="29" spans="1:16" ht="15">
      <c r="A29" s="162"/>
      <c r="B29" s="162"/>
      <c r="C29" s="158"/>
    </row>
    <row r="30" spans="1:16" s="201" customFormat="1" ht="15">
      <c r="A30" s="307" t="s">
        <v>122</v>
      </c>
      <c r="B30" s="162"/>
      <c r="C30" s="431">
        <v>41364</v>
      </c>
      <c r="D30" s="310">
        <v>2001</v>
      </c>
      <c r="E30" s="310">
        <f t="shared" ref="E30:P30" si="0">+D30+1</f>
        <v>2002</v>
      </c>
      <c r="F30" s="310">
        <f t="shared" si="0"/>
        <v>2003</v>
      </c>
      <c r="G30" s="310">
        <f t="shared" si="0"/>
        <v>2004</v>
      </c>
      <c r="H30" s="310">
        <f t="shared" si="0"/>
        <v>2005</v>
      </c>
      <c r="I30" s="310">
        <f t="shared" si="0"/>
        <v>2006</v>
      </c>
      <c r="J30" s="310">
        <f t="shared" si="0"/>
        <v>2007</v>
      </c>
      <c r="K30" s="310">
        <f t="shared" si="0"/>
        <v>2008</v>
      </c>
      <c r="L30" s="310">
        <f t="shared" si="0"/>
        <v>2009</v>
      </c>
      <c r="M30" s="310">
        <f t="shared" si="0"/>
        <v>2010</v>
      </c>
      <c r="N30" s="310">
        <f t="shared" si="0"/>
        <v>2011</v>
      </c>
      <c r="O30" s="310">
        <f t="shared" si="0"/>
        <v>2012</v>
      </c>
      <c r="P30" s="310">
        <f t="shared" si="0"/>
        <v>2013</v>
      </c>
    </row>
    <row r="31" spans="1:16" ht="15">
      <c r="A31" s="189" t="s">
        <v>138</v>
      </c>
      <c r="B31" s="162"/>
      <c r="C31" s="164" t="s">
        <v>0</v>
      </c>
      <c r="D31" s="165"/>
      <c r="E31" s="165"/>
      <c r="F31" s="165"/>
      <c r="G31" s="165"/>
      <c r="H31" s="165"/>
      <c r="I31" s="165"/>
      <c r="J31" s="165"/>
      <c r="K31" s="165"/>
      <c r="L31" s="165"/>
      <c r="M31" s="165"/>
      <c r="N31" s="165"/>
      <c r="O31" s="165"/>
      <c r="P31" s="165"/>
    </row>
    <row r="32" spans="1:16" ht="15">
      <c r="A32" s="189" t="s">
        <v>139</v>
      </c>
      <c r="B32" s="162"/>
      <c r="C32" s="164" t="s">
        <v>0</v>
      </c>
      <c r="D32" s="165"/>
      <c r="E32" s="165"/>
      <c r="F32" s="165"/>
      <c r="G32" s="165"/>
      <c r="H32" s="165"/>
      <c r="I32" s="165"/>
      <c r="J32" s="165"/>
      <c r="K32" s="165"/>
      <c r="L32" s="165"/>
      <c r="M32" s="165"/>
      <c r="N32" s="165"/>
      <c r="O32" s="165"/>
      <c r="P32" s="165"/>
    </row>
    <row r="33" spans="1:23" ht="15">
      <c r="A33" s="189" t="s">
        <v>140</v>
      </c>
      <c r="B33" s="162"/>
      <c r="C33" s="164" t="s">
        <v>0</v>
      </c>
      <c r="D33" s="165"/>
      <c r="E33" s="165"/>
      <c r="F33" s="165"/>
      <c r="G33" s="165"/>
      <c r="H33" s="165"/>
      <c r="I33" s="165"/>
      <c r="J33" s="165"/>
      <c r="K33" s="165"/>
      <c r="L33" s="165"/>
      <c r="M33" s="165"/>
      <c r="N33" s="165"/>
      <c r="O33" s="165"/>
      <c r="P33" s="165"/>
    </row>
    <row r="34" spans="1:23" ht="15">
      <c r="A34" s="327" t="s">
        <v>137</v>
      </c>
      <c r="B34" s="162"/>
      <c r="C34" s="164" t="s">
        <v>0</v>
      </c>
      <c r="D34" s="165"/>
      <c r="E34" s="165"/>
      <c r="F34" s="165"/>
      <c r="G34" s="165"/>
      <c r="H34" s="165"/>
      <c r="I34" s="165"/>
      <c r="J34" s="165"/>
      <c r="K34" s="165"/>
      <c r="L34" s="165"/>
      <c r="M34" s="165"/>
      <c r="N34" s="165"/>
      <c r="O34" s="165"/>
      <c r="P34" s="165"/>
    </row>
    <row r="35" spans="1:23" ht="15">
      <c r="A35" s="328" t="s">
        <v>137</v>
      </c>
      <c r="B35" s="162"/>
      <c r="C35" s="164" t="s">
        <v>0</v>
      </c>
      <c r="D35" s="165"/>
      <c r="E35" s="165"/>
      <c r="F35" s="165"/>
      <c r="G35" s="165"/>
      <c r="H35" s="165"/>
      <c r="I35" s="165"/>
      <c r="J35" s="165"/>
      <c r="K35" s="165"/>
      <c r="L35" s="165"/>
      <c r="M35" s="165"/>
      <c r="N35" s="165"/>
      <c r="O35" s="165"/>
      <c r="P35" s="165"/>
    </row>
    <row r="36" spans="1:23" ht="15">
      <c r="A36" s="167" t="s">
        <v>391</v>
      </c>
      <c r="B36" s="162"/>
      <c r="C36" s="164" t="s">
        <v>0</v>
      </c>
      <c r="D36" s="172">
        <f t="shared" ref="D36:P36" si="1">SUM(D31:D35)</f>
        <v>0</v>
      </c>
      <c r="E36" s="172">
        <f t="shared" si="1"/>
        <v>0</v>
      </c>
      <c r="F36" s="172">
        <f t="shared" si="1"/>
        <v>0</v>
      </c>
      <c r="G36" s="172">
        <f t="shared" si="1"/>
        <v>0</v>
      </c>
      <c r="H36" s="172">
        <f t="shared" si="1"/>
        <v>0</v>
      </c>
      <c r="I36" s="172">
        <f t="shared" si="1"/>
        <v>0</v>
      </c>
      <c r="J36" s="172">
        <f t="shared" si="1"/>
        <v>0</v>
      </c>
      <c r="K36" s="172">
        <f t="shared" si="1"/>
        <v>0</v>
      </c>
      <c r="L36" s="172">
        <f t="shared" si="1"/>
        <v>0</v>
      </c>
      <c r="M36" s="172">
        <f t="shared" si="1"/>
        <v>0</v>
      </c>
      <c r="N36" s="172">
        <f t="shared" si="1"/>
        <v>0</v>
      </c>
      <c r="O36" s="172">
        <f t="shared" si="1"/>
        <v>0</v>
      </c>
      <c r="P36" s="172">
        <f t="shared" si="1"/>
        <v>0</v>
      </c>
    </row>
    <row r="37" spans="1:23">
      <c r="A37" s="167"/>
      <c r="B37" s="167"/>
      <c r="C37" s="167"/>
      <c r="D37" s="167"/>
      <c r="E37" s="167"/>
      <c r="F37" s="167"/>
      <c r="G37" s="167"/>
      <c r="H37" s="167"/>
      <c r="I37" s="167"/>
      <c r="J37" s="167"/>
      <c r="K37" s="167"/>
      <c r="L37" s="167"/>
      <c r="M37" s="167"/>
      <c r="N37" s="167"/>
      <c r="O37" s="167"/>
      <c r="P37" s="167"/>
      <c r="Q37" s="167"/>
      <c r="R37" s="167"/>
      <c r="S37" s="167"/>
      <c r="T37" s="167"/>
      <c r="U37" s="167"/>
      <c r="V37" s="167"/>
      <c r="W37" s="167"/>
    </row>
    <row r="38" spans="1:23" ht="15">
      <c r="A38" s="167" t="s">
        <v>422</v>
      </c>
      <c r="B38" s="162"/>
      <c r="C38" s="164" t="s">
        <v>2</v>
      </c>
      <c r="D38" s="165"/>
      <c r="E38" s="165"/>
      <c r="F38" s="165"/>
      <c r="G38" s="165"/>
      <c r="H38" s="165"/>
      <c r="I38" s="165"/>
      <c r="J38" s="165"/>
      <c r="K38" s="165"/>
      <c r="L38" s="165"/>
      <c r="M38" s="165"/>
      <c r="N38" s="165"/>
      <c r="O38" s="165"/>
      <c r="P38" s="165"/>
    </row>
    <row r="39" spans="1:23" ht="15">
      <c r="A39" s="167" t="s">
        <v>546</v>
      </c>
      <c r="B39" s="162"/>
      <c r="C39" s="164" t="s">
        <v>2</v>
      </c>
      <c r="D39" s="165"/>
      <c r="E39" s="165"/>
      <c r="F39" s="165"/>
      <c r="G39" s="165"/>
      <c r="H39" s="165"/>
      <c r="I39" s="165"/>
      <c r="J39" s="165"/>
      <c r="K39" s="165"/>
      <c r="L39" s="165"/>
      <c r="M39" s="165"/>
      <c r="N39" s="165"/>
      <c r="O39" s="165"/>
      <c r="P39" s="165"/>
    </row>
    <row r="40" spans="1:23" ht="15">
      <c r="A40" s="167" t="s">
        <v>392</v>
      </c>
      <c r="B40" s="162"/>
      <c r="C40" s="164" t="s">
        <v>2</v>
      </c>
      <c r="D40" s="165"/>
      <c r="E40" s="165"/>
      <c r="F40" s="165"/>
      <c r="G40" s="165"/>
      <c r="H40" s="165"/>
      <c r="I40" s="165"/>
      <c r="J40" s="165"/>
      <c r="K40" s="165"/>
      <c r="L40" s="165"/>
      <c r="M40" s="165"/>
      <c r="N40" s="165"/>
      <c r="O40" s="165"/>
      <c r="P40" s="165"/>
    </row>
    <row r="41" spans="1:23" ht="15.75" thickBot="1">
      <c r="A41" s="163"/>
      <c r="B41" s="162"/>
      <c r="C41" s="178"/>
      <c r="D41" s="169"/>
      <c r="E41" s="169"/>
      <c r="F41" s="170"/>
      <c r="G41" s="169"/>
      <c r="H41" s="170"/>
      <c r="I41" s="169"/>
      <c r="J41" s="170"/>
      <c r="K41" s="169"/>
      <c r="L41" s="170"/>
      <c r="M41" s="169"/>
      <c r="N41" s="170"/>
      <c r="O41" s="169"/>
      <c r="P41" s="170"/>
      <c r="Q41" s="169"/>
      <c r="R41" s="170"/>
      <c r="S41" s="169"/>
    </row>
    <row r="42" spans="1:23" s="163" customFormat="1" ht="15">
      <c r="A42" s="162" t="s">
        <v>394</v>
      </c>
      <c r="B42" s="162"/>
      <c r="C42" s="164"/>
      <c r="D42" s="169"/>
      <c r="E42" s="169"/>
      <c r="F42" s="169"/>
      <c r="G42" s="169"/>
      <c r="H42" s="169"/>
      <c r="I42" s="169"/>
      <c r="J42" s="169"/>
      <c r="K42" s="169"/>
      <c r="L42" s="169"/>
      <c r="M42" s="169"/>
      <c r="N42" s="169"/>
      <c r="O42" s="169"/>
      <c r="P42" s="169"/>
      <c r="Q42" s="405" t="s">
        <v>484</v>
      </c>
      <c r="R42" s="406"/>
      <c r="S42" s="407"/>
    </row>
    <row r="43" spans="1:23" s="201" customFormat="1" ht="32.25">
      <c r="A43" s="307" t="s">
        <v>122</v>
      </c>
      <c r="B43" s="162"/>
      <c r="C43" s="431">
        <v>41364</v>
      </c>
      <c r="D43" s="310">
        <v>2001</v>
      </c>
      <c r="E43" s="310">
        <f t="shared" ref="E43:P43" si="2">+D43+1</f>
        <v>2002</v>
      </c>
      <c r="F43" s="310">
        <f t="shared" si="2"/>
        <v>2003</v>
      </c>
      <c r="G43" s="310">
        <f t="shared" si="2"/>
        <v>2004</v>
      </c>
      <c r="H43" s="310">
        <f t="shared" si="2"/>
        <v>2005</v>
      </c>
      <c r="I43" s="310">
        <f t="shared" si="2"/>
        <v>2006</v>
      </c>
      <c r="J43" s="310">
        <f t="shared" si="2"/>
        <v>2007</v>
      </c>
      <c r="K43" s="310">
        <f t="shared" si="2"/>
        <v>2008</v>
      </c>
      <c r="L43" s="310">
        <f t="shared" si="2"/>
        <v>2009</v>
      </c>
      <c r="M43" s="310">
        <f t="shared" si="2"/>
        <v>2010</v>
      </c>
      <c r="N43" s="310">
        <f t="shared" si="2"/>
        <v>2011</v>
      </c>
      <c r="O43" s="310">
        <f t="shared" si="2"/>
        <v>2012</v>
      </c>
      <c r="P43" s="402">
        <f t="shared" si="2"/>
        <v>2013</v>
      </c>
      <c r="Q43" s="408" t="s">
        <v>481</v>
      </c>
      <c r="R43" s="401" t="s">
        <v>482</v>
      </c>
      <c r="S43" s="409" t="s">
        <v>483</v>
      </c>
    </row>
    <row r="44" spans="1:23" s="163" customFormat="1">
      <c r="A44" s="324" t="s">
        <v>141</v>
      </c>
      <c r="B44" s="165"/>
      <c r="C44" s="164" t="s">
        <v>0</v>
      </c>
      <c r="D44" s="165"/>
      <c r="E44" s="165"/>
      <c r="F44" s="165"/>
      <c r="G44" s="165"/>
      <c r="H44" s="165"/>
      <c r="I44" s="165"/>
      <c r="J44" s="165"/>
      <c r="K44" s="165"/>
      <c r="L44" s="165"/>
      <c r="M44" s="165"/>
      <c r="N44" s="165"/>
      <c r="O44" s="165"/>
      <c r="P44" s="403"/>
      <c r="Q44" s="448"/>
      <c r="R44" s="449"/>
      <c r="S44" s="450"/>
    </row>
    <row r="45" spans="1:23" s="163" customFormat="1">
      <c r="A45" s="324" t="s">
        <v>142</v>
      </c>
      <c r="B45" s="165"/>
      <c r="C45" s="164" t="s">
        <v>0</v>
      </c>
      <c r="D45" s="165"/>
      <c r="E45" s="165"/>
      <c r="F45" s="165"/>
      <c r="G45" s="165"/>
      <c r="H45" s="165"/>
      <c r="I45" s="165"/>
      <c r="J45" s="165"/>
      <c r="K45" s="165"/>
      <c r="L45" s="165"/>
      <c r="M45" s="165"/>
      <c r="N45" s="165"/>
      <c r="O45" s="165"/>
      <c r="P45" s="403"/>
      <c r="Q45" s="448"/>
      <c r="R45" s="449"/>
      <c r="S45" s="450"/>
    </row>
    <row r="46" spans="1:23" s="163" customFormat="1">
      <c r="A46" s="324" t="s">
        <v>143</v>
      </c>
      <c r="B46" s="165"/>
      <c r="C46" s="164" t="s">
        <v>0</v>
      </c>
      <c r="D46" s="165"/>
      <c r="E46" s="165"/>
      <c r="F46" s="165"/>
      <c r="G46" s="165"/>
      <c r="H46" s="165"/>
      <c r="I46" s="165"/>
      <c r="J46" s="165"/>
      <c r="K46" s="165"/>
      <c r="L46" s="165"/>
      <c r="M46" s="165"/>
      <c r="N46" s="165"/>
      <c r="O46" s="165"/>
      <c r="P46" s="403"/>
      <c r="Q46" s="448"/>
      <c r="R46" s="449"/>
      <c r="S46" s="450"/>
    </row>
    <row r="47" spans="1:23" s="163" customFormat="1">
      <c r="A47" s="324" t="s">
        <v>144</v>
      </c>
      <c r="B47" s="165"/>
      <c r="C47" s="164" t="s">
        <v>0</v>
      </c>
      <c r="D47" s="165"/>
      <c r="E47" s="165"/>
      <c r="F47" s="165"/>
      <c r="G47" s="165"/>
      <c r="H47" s="165"/>
      <c r="I47" s="165"/>
      <c r="J47" s="165"/>
      <c r="K47" s="165"/>
      <c r="L47" s="165"/>
      <c r="M47" s="165"/>
      <c r="N47" s="165"/>
      <c r="O47" s="165"/>
      <c r="P47" s="403"/>
      <c r="Q47" s="448"/>
      <c r="R47" s="449"/>
      <c r="S47" s="450"/>
    </row>
    <row r="48" spans="1:23" s="163" customFormat="1">
      <c r="A48" s="324" t="s">
        <v>145</v>
      </c>
      <c r="B48" s="165"/>
      <c r="C48" s="164" t="s">
        <v>0</v>
      </c>
      <c r="D48" s="165"/>
      <c r="E48" s="165"/>
      <c r="F48" s="165"/>
      <c r="G48" s="165"/>
      <c r="H48" s="165"/>
      <c r="I48" s="165"/>
      <c r="J48" s="165"/>
      <c r="K48" s="165"/>
      <c r="L48" s="165"/>
      <c r="M48" s="165"/>
      <c r="N48" s="165"/>
      <c r="O48" s="165"/>
      <c r="P48" s="403"/>
      <c r="Q48" s="448"/>
      <c r="R48" s="449"/>
      <c r="S48" s="450"/>
    </row>
    <row r="49" spans="1:19" s="163" customFormat="1">
      <c r="A49" s="324" t="s">
        <v>146</v>
      </c>
      <c r="B49" s="165"/>
      <c r="C49" s="164" t="s">
        <v>0</v>
      </c>
      <c r="D49" s="165"/>
      <c r="E49" s="165"/>
      <c r="F49" s="165"/>
      <c r="G49" s="165"/>
      <c r="H49" s="165"/>
      <c r="I49" s="165"/>
      <c r="J49" s="165"/>
      <c r="K49" s="165"/>
      <c r="L49" s="165"/>
      <c r="M49" s="165"/>
      <c r="N49" s="165"/>
      <c r="O49" s="165"/>
      <c r="P49" s="403"/>
      <c r="Q49" s="448"/>
      <c r="R49" s="449"/>
      <c r="S49" s="450"/>
    </row>
    <row r="50" spans="1:19" s="163" customFormat="1">
      <c r="A50" s="324" t="s">
        <v>147</v>
      </c>
      <c r="B50" s="165"/>
      <c r="C50" s="164" t="s">
        <v>0</v>
      </c>
      <c r="D50" s="165"/>
      <c r="E50" s="165"/>
      <c r="F50" s="165"/>
      <c r="G50" s="165"/>
      <c r="H50" s="165"/>
      <c r="I50" s="165"/>
      <c r="J50" s="165"/>
      <c r="K50" s="165"/>
      <c r="L50" s="165"/>
      <c r="M50" s="165"/>
      <c r="N50" s="165"/>
      <c r="O50" s="165"/>
      <c r="P50" s="403"/>
      <c r="Q50" s="448"/>
      <c r="R50" s="449"/>
      <c r="S50" s="450"/>
    </row>
    <row r="51" spans="1:19" s="163" customFormat="1">
      <c r="A51" s="324" t="s">
        <v>148</v>
      </c>
      <c r="B51" s="165"/>
      <c r="C51" s="164" t="s">
        <v>0</v>
      </c>
      <c r="D51" s="165"/>
      <c r="E51" s="165"/>
      <c r="F51" s="165"/>
      <c r="G51" s="165"/>
      <c r="H51" s="165"/>
      <c r="I51" s="165"/>
      <c r="J51" s="165"/>
      <c r="K51" s="165"/>
      <c r="L51" s="165"/>
      <c r="M51" s="165"/>
      <c r="N51" s="165"/>
      <c r="O51" s="165"/>
      <c r="P51" s="403"/>
      <c r="Q51" s="448"/>
      <c r="R51" s="449"/>
      <c r="S51" s="450"/>
    </row>
    <row r="52" spans="1:19" s="163" customFormat="1">
      <c r="A52" s="324" t="s">
        <v>149</v>
      </c>
      <c r="B52" s="165"/>
      <c r="C52" s="164" t="s">
        <v>0</v>
      </c>
      <c r="D52" s="165"/>
      <c r="E52" s="165"/>
      <c r="F52" s="165"/>
      <c r="G52" s="165"/>
      <c r="H52" s="165"/>
      <c r="I52" s="165"/>
      <c r="J52" s="165"/>
      <c r="K52" s="165"/>
      <c r="L52" s="165"/>
      <c r="M52" s="165"/>
      <c r="N52" s="165"/>
      <c r="O52" s="165"/>
      <c r="P52" s="403"/>
      <c r="Q52" s="448"/>
      <c r="R52" s="449"/>
      <c r="S52" s="450"/>
    </row>
    <row r="53" spans="1:19" s="163" customFormat="1">
      <c r="A53" s="324" t="s">
        <v>150</v>
      </c>
      <c r="B53" s="165"/>
      <c r="C53" s="164" t="s">
        <v>0</v>
      </c>
      <c r="D53" s="165"/>
      <c r="E53" s="165"/>
      <c r="F53" s="165"/>
      <c r="G53" s="165"/>
      <c r="H53" s="165"/>
      <c r="I53" s="165"/>
      <c r="J53" s="165"/>
      <c r="K53" s="165"/>
      <c r="L53" s="165"/>
      <c r="M53" s="165"/>
      <c r="N53" s="165"/>
      <c r="O53" s="165"/>
      <c r="P53" s="403"/>
      <c r="Q53" s="448"/>
      <c r="R53" s="449"/>
      <c r="S53" s="450"/>
    </row>
    <row r="54" spans="1:19" s="163" customFormat="1">
      <c r="A54" s="324" t="s">
        <v>151</v>
      </c>
      <c r="B54" s="165"/>
      <c r="C54" s="164" t="s">
        <v>0</v>
      </c>
      <c r="D54" s="165"/>
      <c r="E54" s="165"/>
      <c r="F54" s="165"/>
      <c r="G54" s="165"/>
      <c r="H54" s="165"/>
      <c r="I54" s="165"/>
      <c r="J54" s="165"/>
      <c r="K54" s="165"/>
      <c r="L54" s="165"/>
      <c r="M54" s="165"/>
      <c r="N54" s="165"/>
      <c r="O54" s="165"/>
      <c r="P54" s="403"/>
      <c r="Q54" s="448"/>
      <c r="R54" s="449"/>
      <c r="S54" s="450"/>
    </row>
    <row r="55" spans="1:19" s="163" customFormat="1">
      <c r="A55" s="324" t="s">
        <v>152</v>
      </c>
      <c r="B55" s="165"/>
      <c r="C55" s="164" t="s">
        <v>0</v>
      </c>
      <c r="D55" s="165"/>
      <c r="E55" s="165"/>
      <c r="F55" s="165"/>
      <c r="G55" s="165"/>
      <c r="H55" s="165"/>
      <c r="I55" s="165"/>
      <c r="J55" s="165"/>
      <c r="K55" s="165"/>
      <c r="L55" s="165"/>
      <c r="M55" s="165"/>
      <c r="N55" s="165"/>
      <c r="O55" s="165"/>
      <c r="P55" s="403"/>
      <c r="Q55" s="448"/>
      <c r="R55" s="449"/>
      <c r="S55" s="450"/>
    </row>
    <row r="56" spans="1:19" s="163" customFormat="1">
      <c r="A56" s="329" t="s">
        <v>153</v>
      </c>
      <c r="B56" s="165"/>
      <c r="C56" s="164" t="s">
        <v>0</v>
      </c>
      <c r="D56" s="165"/>
      <c r="E56" s="165"/>
      <c r="F56" s="165"/>
      <c r="G56" s="165"/>
      <c r="H56" s="165"/>
      <c r="I56" s="165"/>
      <c r="J56" s="165"/>
      <c r="K56" s="165"/>
      <c r="L56" s="165"/>
      <c r="M56" s="165"/>
      <c r="N56" s="165"/>
      <c r="O56" s="165"/>
      <c r="P56" s="403"/>
      <c r="Q56" s="448"/>
      <c r="R56" s="449"/>
      <c r="S56" s="450"/>
    </row>
    <row r="57" spans="1:19" s="163" customFormat="1">
      <c r="A57" s="324" t="s">
        <v>154</v>
      </c>
      <c r="B57" s="165"/>
      <c r="C57" s="164" t="s">
        <v>0</v>
      </c>
      <c r="D57" s="165"/>
      <c r="E57" s="165"/>
      <c r="F57" s="165"/>
      <c r="G57" s="165"/>
      <c r="H57" s="165"/>
      <c r="I57" s="165"/>
      <c r="J57" s="165"/>
      <c r="K57" s="165"/>
      <c r="L57" s="165"/>
      <c r="M57" s="165"/>
      <c r="N57" s="165"/>
      <c r="O57" s="165"/>
      <c r="P57" s="403"/>
      <c r="Q57" s="448"/>
      <c r="R57" s="449"/>
      <c r="S57" s="450"/>
    </row>
    <row r="58" spans="1:19" s="163" customFormat="1">
      <c r="A58" s="324" t="s">
        <v>155</v>
      </c>
      <c r="B58" s="165"/>
      <c r="C58" s="164" t="s">
        <v>0</v>
      </c>
      <c r="D58" s="165"/>
      <c r="E58" s="165"/>
      <c r="F58" s="165"/>
      <c r="G58" s="165"/>
      <c r="H58" s="165"/>
      <c r="I58" s="165"/>
      <c r="J58" s="165"/>
      <c r="K58" s="165"/>
      <c r="L58" s="165"/>
      <c r="M58" s="165"/>
      <c r="N58" s="165"/>
      <c r="O58" s="165"/>
      <c r="P58" s="403"/>
      <c r="Q58" s="448"/>
      <c r="R58" s="449"/>
      <c r="S58" s="450"/>
    </row>
    <row r="59" spans="1:19" s="163" customFormat="1">
      <c r="A59" s="324" t="s">
        <v>156</v>
      </c>
      <c r="B59" s="165"/>
      <c r="C59" s="164" t="s">
        <v>0</v>
      </c>
      <c r="D59" s="165"/>
      <c r="E59" s="165"/>
      <c r="F59" s="165"/>
      <c r="G59" s="165"/>
      <c r="H59" s="165"/>
      <c r="I59" s="165"/>
      <c r="J59" s="165"/>
      <c r="K59" s="165"/>
      <c r="L59" s="165"/>
      <c r="M59" s="165"/>
      <c r="N59" s="165"/>
      <c r="O59" s="165"/>
      <c r="P59" s="403"/>
      <c r="Q59" s="448"/>
      <c r="R59" s="449"/>
      <c r="S59" s="450"/>
    </row>
    <row r="60" spans="1:19" s="163" customFormat="1">
      <c r="A60" s="330" t="s">
        <v>127</v>
      </c>
      <c r="B60" s="165"/>
      <c r="C60" s="164" t="s">
        <v>0</v>
      </c>
      <c r="D60" s="165"/>
      <c r="E60" s="165"/>
      <c r="F60" s="165"/>
      <c r="G60" s="165"/>
      <c r="H60" s="165"/>
      <c r="I60" s="165"/>
      <c r="J60" s="165"/>
      <c r="K60" s="165"/>
      <c r="L60" s="165"/>
      <c r="M60" s="165"/>
      <c r="N60" s="165"/>
      <c r="O60" s="165"/>
      <c r="P60" s="403"/>
      <c r="Q60" s="448"/>
      <c r="R60" s="449"/>
      <c r="S60" s="450"/>
    </row>
    <row r="61" spans="1:19" s="163" customFormat="1">
      <c r="A61" s="331" t="s">
        <v>127</v>
      </c>
      <c r="B61" s="165"/>
      <c r="C61" s="164" t="s">
        <v>0</v>
      </c>
      <c r="D61" s="165"/>
      <c r="E61" s="165"/>
      <c r="F61" s="165"/>
      <c r="G61" s="165"/>
      <c r="H61" s="165"/>
      <c r="I61" s="165"/>
      <c r="J61" s="165"/>
      <c r="K61" s="165"/>
      <c r="L61" s="165"/>
      <c r="M61" s="165"/>
      <c r="N61" s="165"/>
      <c r="O61" s="165"/>
      <c r="P61" s="403"/>
      <c r="Q61" s="448"/>
      <c r="R61" s="449"/>
      <c r="S61" s="450"/>
    </row>
    <row r="62" spans="1:19" s="163" customFormat="1">
      <c r="A62" s="331" t="s">
        <v>127</v>
      </c>
      <c r="B62" s="165"/>
      <c r="C62" s="164" t="s">
        <v>0</v>
      </c>
      <c r="D62" s="165"/>
      <c r="E62" s="165"/>
      <c r="F62" s="165"/>
      <c r="G62" s="165"/>
      <c r="H62" s="165"/>
      <c r="I62" s="165"/>
      <c r="J62" s="165"/>
      <c r="K62" s="165"/>
      <c r="L62" s="165"/>
      <c r="M62" s="165"/>
      <c r="N62" s="165"/>
      <c r="O62" s="165"/>
      <c r="P62" s="403"/>
      <c r="Q62" s="448"/>
      <c r="R62" s="449"/>
      <c r="S62" s="450"/>
    </row>
    <row r="63" spans="1:19" s="163" customFormat="1" ht="15">
      <c r="B63" s="162"/>
      <c r="C63" s="164"/>
      <c r="D63" s="172">
        <f t="shared" ref="D63:P63" si="3">SUM(D44:D62)</f>
        <v>0</v>
      </c>
      <c r="E63" s="172">
        <f t="shared" si="3"/>
        <v>0</v>
      </c>
      <c r="F63" s="172">
        <f t="shared" si="3"/>
        <v>0</v>
      </c>
      <c r="G63" s="172">
        <f t="shared" si="3"/>
        <v>0</v>
      </c>
      <c r="H63" s="172">
        <f t="shared" si="3"/>
        <v>0</v>
      </c>
      <c r="I63" s="172">
        <f t="shared" si="3"/>
        <v>0</v>
      </c>
      <c r="J63" s="172">
        <f t="shared" si="3"/>
        <v>0</v>
      </c>
      <c r="K63" s="172">
        <f t="shared" si="3"/>
        <v>0</v>
      </c>
      <c r="L63" s="172">
        <f t="shared" si="3"/>
        <v>0</v>
      </c>
      <c r="M63" s="172">
        <f t="shared" si="3"/>
        <v>0</v>
      </c>
      <c r="N63" s="172">
        <f t="shared" si="3"/>
        <v>0</v>
      </c>
      <c r="O63" s="172">
        <f t="shared" si="3"/>
        <v>0</v>
      </c>
      <c r="P63" s="404">
        <f t="shared" si="3"/>
        <v>0</v>
      </c>
      <c r="Q63" s="451">
        <f>SUM(Q44:Q62)</f>
        <v>0</v>
      </c>
      <c r="R63" s="452">
        <f>SUM(R44:R62)</f>
        <v>0</v>
      </c>
      <c r="S63" s="453">
        <f>SUM(S44:S62)</f>
        <v>0</v>
      </c>
    </row>
    <row r="64" spans="1:19" s="163" customFormat="1" ht="15">
      <c r="A64" s="338" t="s">
        <v>436</v>
      </c>
      <c r="B64" s="162"/>
      <c r="C64" s="339"/>
      <c r="D64" s="340"/>
      <c r="E64" s="341"/>
      <c r="F64" s="342"/>
      <c r="G64" s="343"/>
      <c r="H64" s="343"/>
      <c r="I64" s="311"/>
      <c r="J64" s="311"/>
      <c r="K64" s="311"/>
      <c r="L64" s="311"/>
      <c r="M64" s="311"/>
      <c r="N64" s="311"/>
      <c r="O64" s="311"/>
      <c r="P64" s="311"/>
      <c r="Q64" s="454"/>
      <c r="R64" s="455"/>
      <c r="S64" s="456"/>
    </row>
    <row r="65" spans="1:19" s="163" customFormat="1">
      <c r="A65" s="366" t="s">
        <v>437</v>
      </c>
      <c r="B65" s="389" t="s">
        <v>471</v>
      </c>
      <c r="C65" s="342" t="s">
        <v>2</v>
      </c>
      <c r="D65" s="344"/>
      <c r="E65" s="344"/>
      <c r="F65" s="165"/>
      <c r="G65" s="344"/>
      <c r="H65" s="344"/>
      <c r="I65" s="165"/>
      <c r="J65" s="165"/>
      <c r="K65" s="165"/>
      <c r="L65" s="165"/>
      <c r="M65" s="165"/>
      <c r="N65" s="165"/>
      <c r="O65" s="165"/>
      <c r="P65" s="403"/>
      <c r="Q65" s="448"/>
      <c r="R65" s="449"/>
      <c r="S65" s="450"/>
    </row>
    <row r="66" spans="1:19" s="163" customFormat="1">
      <c r="A66" s="366" t="s">
        <v>538</v>
      </c>
      <c r="B66" s="389" t="s">
        <v>472</v>
      </c>
      <c r="C66" s="342" t="s">
        <v>2</v>
      </c>
      <c r="D66" s="344"/>
      <c r="E66" s="344"/>
      <c r="F66" s="165"/>
      <c r="G66" s="344"/>
      <c r="H66" s="344"/>
      <c r="I66" s="165"/>
      <c r="J66" s="165"/>
      <c r="K66" s="165"/>
      <c r="L66" s="165"/>
      <c r="M66" s="165"/>
      <c r="N66" s="165"/>
      <c r="O66" s="165"/>
      <c r="P66" s="403"/>
      <c r="Q66" s="448"/>
      <c r="R66" s="449"/>
      <c r="S66" s="450"/>
    </row>
    <row r="67" spans="1:19" s="163" customFormat="1" ht="26.25" thickBot="1">
      <c r="A67" s="435" t="s">
        <v>539</v>
      </c>
      <c r="B67" s="436" t="s">
        <v>473</v>
      </c>
      <c r="C67" s="437" t="s">
        <v>2</v>
      </c>
      <c r="D67" s="438"/>
      <c r="E67" s="438"/>
      <c r="F67" s="439"/>
      <c r="G67" s="438"/>
      <c r="H67" s="438"/>
      <c r="I67" s="439"/>
      <c r="J67" s="439"/>
      <c r="K67" s="439"/>
      <c r="L67" s="439"/>
      <c r="M67" s="439"/>
      <c r="N67" s="439"/>
      <c r="O67" s="439"/>
      <c r="P67" s="440"/>
      <c r="Q67" s="457"/>
      <c r="R67" s="458"/>
      <c r="S67" s="459"/>
    </row>
    <row r="68" spans="1:19" ht="15">
      <c r="A68" s="180"/>
      <c r="B68" s="162"/>
      <c r="C68" s="164"/>
      <c r="D68" s="163"/>
      <c r="E68" s="163"/>
      <c r="F68" s="163"/>
      <c r="G68" s="163"/>
      <c r="H68" s="163"/>
      <c r="I68" s="163"/>
      <c r="J68" s="163"/>
      <c r="K68" s="163"/>
      <c r="L68" s="163"/>
      <c r="M68" s="163"/>
      <c r="N68" s="163"/>
      <c r="O68" s="163"/>
      <c r="P68" s="163"/>
      <c r="Q68" s="169"/>
      <c r="R68" s="169"/>
      <c r="S68" s="169"/>
    </row>
    <row r="69" spans="1:19" ht="15">
      <c r="A69" s="162" t="s">
        <v>400</v>
      </c>
      <c r="B69" s="162"/>
      <c r="C69" s="171"/>
      <c r="D69" s="163"/>
      <c r="E69" s="163"/>
      <c r="G69" s="163"/>
      <c r="I69" s="163"/>
      <c r="K69" s="163"/>
      <c r="M69" s="163"/>
      <c r="O69" s="163"/>
      <c r="Q69" s="169"/>
      <c r="R69" s="169"/>
      <c r="S69" s="169"/>
    </row>
    <row r="70" spans="1:19" ht="25.5">
      <c r="A70" s="167" t="s">
        <v>157</v>
      </c>
      <c r="B70" s="162"/>
      <c r="C70" s="164"/>
      <c r="D70" s="394" t="s">
        <v>478</v>
      </c>
      <c r="E70" s="395"/>
      <c r="F70" s="396"/>
      <c r="G70" s="163"/>
      <c r="H70" s="397" t="s">
        <v>480</v>
      </c>
      <c r="I70" s="398"/>
      <c r="J70" s="399"/>
      <c r="K70" s="163"/>
      <c r="L70" s="397" t="s">
        <v>479</v>
      </c>
      <c r="M70" s="398"/>
      <c r="N70" s="399"/>
      <c r="O70" s="163"/>
      <c r="P70" s="397" t="s">
        <v>485</v>
      </c>
      <c r="Q70" s="397"/>
      <c r="R70" s="400"/>
      <c r="S70" s="163"/>
    </row>
    <row r="71" spans="1:19" ht="15">
      <c r="A71" s="167" t="s">
        <v>158</v>
      </c>
      <c r="B71" s="162"/>
      <c r="C71" s="390" t="s">
        <v>474</v>
      </c>
      <c r="D71" s="310">
        <v>2011</v>
      </c>
      <c r="E71" s="310">
        <f>+D71+1</f>
        <v>2012</v>
      </c>
      <c r="F71" s="310">
        <f>+E71+1</f>
        <v>2013</v>
      </c>
      <c r="G71" s="163"/>
      <c r="H71" s="310">
        <v>2011</v>
      </c>
      <c r="I71" s="310">
        <f>+H71+1</f>
        <v>2012</v>
      </c>
      <c r="J71" s="310">
        <f>+I71+1</f>
        <v>2013</v>
      </c>
      <c r="K71" s="163"/>
      <c r="L71" s="310">
        <v>2011</v>
      </c>
      <c r="M71" s="310">
        <f>+L71+1</f>
        <v>2012</v>
      </c>
      <c r="N71" s="310">
        <f>+M71+1</f>
        <v>2013</v>
      </c>
      <c r="O71" s="163"/>
      <c r="P71" s="310">
        <v>2011</v>
      </c>
      <c r="Q71" s="310">
        <f>+P71+1</f>
        <v>2012</v>
      </c>
      <c r="R71" s="310">
        <f>+Q71+1</f>
        <v>2013</v>
      </c>
      <c r="S71" s="163"/>
    </row>
    <row r="72" spans="1:19" ht="15">
      <c r="A72" s="167" t="s">
        <v>159</v>
      </c>
      <c r="B72" s="162"/>
      <c r="C72" s="164"/>
      <c r="D72" s="161"/>
      <c r="E72" s="159"/>
      <c r="F72" s="160"/>
      <c r="G72" s="163"/>
      <c r="H72" s="161"/>
      <c r="I72" s="159"/>
      <c r="J72" s="160"/>
      <c r="K72" s="163"/>
      <c r="L72" s="161"/>
      <c r="M72" s="159"/>
      <c r="N72" s="160"/>
      <c r="O72" s="163"/>
      <c r="P72" s="161"/>
      <c r="Q72" s="159"/>
      <c r="R72" s="160"/>
      <c r="S72" s="163"/>
    </row>
    <row r="73" spans="1:19" ht="15">
      <c r="A73" s="322" t="s">
        <v>398</v>
      </c>
      <c r="B73" s="162"/>
      <c r="C73" s="164" t="s">
        <v>160</v>
      </c>
      <c r="D73" s="165"/>
      <c r="E73" s="168">
        <f>+D81</f>
        <v>0</v>
      </c>
      <c r="F73" s="168">
        <f>+E81</f>
        <v>0</v>
      </c>
      <c r="G73" s="163"/>
      <c r="H73" s="165"/>
      <c r="I73" s="168">
        <f>+H81</f>
        <v>0</v>
      </c>
      <c r="J73" s="168">
        <f>+I81</f>
        <v>0</v>
      </c>
      <c r="K73" s="163"/>
      <c r="L73" s="165"/>
      <c r="M73" s="168">
        <f>+L81</f>
        <v>0</v>
      </c>
      <c r="N73" s="168">
        <f>+M81</f>
        <v>0</v>
      </c>
      <c r="O73" s="163"/>
      <c r="P73" s="165"/>
      <c r="Q73" s="168">
        <f>+P81</f>
        <v>0</v>
      </c>
      <c r="R73" s="168">
        <f>+Q81</f>
        <v>0</v>
      </c>
      <c r="S73" s="163"/>
    </row>
    <row r="74" spans="1:19" ht="15">
      <c r="A74" s="324" t="s">
        <v>161</v>
      </c>
      <c r="B74" s="162"/>
      <c r="C74" s="164" t="s">
        <v>160</v>
      </c>
      <c r="D74" s="165"/>
      <c r="E74" s="165"/>
      <c r="F74" s="165"/>
      <c r="G74" s="163"/>
      <c r="H74" s="165"/>
      <c r="I74" s="165"/>
      <c r="J74" s="165"/>
      <c r="K74" s="163"/>
      <c r="L74" s="165"/>
      <c r="M74" s="165"/>
      <c r="N74" s="165"/>
      <c r="O74" s="163"/>
      <c r="P74" s="165"/>
      <c r="Q74" s="165"/>
      <c r="R74" s="165"/>
      <c r="S74" s="163"/>
    </row>
    <row r="75" spans="1:19" ht="15">
      <c r="A75" s="325" t="s">
        <v>162</v>
      </c>
      <c r="B75" s="162"/>
      <c r="C75" s="164" t="s">
        <v>160</v>
      </c>
      <c r="D75" s="165"/>
      <c r="E75" s="165"/>
      <c r="F75" s="165"/>
      <c r="G75" s="163"/>
      <c r="H75" s="165"/>
      <c r="I75" s="165"/>
      <c r="J75" s="165"/>
      <c r="K75" s="163"/>
      <c r="L75" s="165"/>
      <c r="M75" s="165"/>
      <c r="N75" s="165"/>
      <c r="O75" s="163"/>
      <c r="P75" s="165"/>
      <c r="Q75" s="165"/>
      <c r="R75" s="165"/>
      <c r="S75" s="163"/>
    </row>
    <row r="76" spans="1:19" ht="15">
      <c r="A76" s="325" t="s">
        <v>163</v>
      </c>
      <c r="B76" s="162"/>
      <c r="C76" s="164" t="s">
        <v>160</v>
      </c>
      <c r="D76" s="165"/>
      <c r="E76" s="165"/>
      <c r="F76" s="165"/>
      <c r="G76" s="163"/>
      <c r="H76" s="165"/>
      <c r="I76" s="165"/>
      <c r="J76" s="165"/>
      <c r="K76" s="163"/>
      <c r="L76" s="165"/>
      <c r="M76" s="165"/>
      <c r="N76" s="165"/>
      <c r="O76" s="163"/>
      <c r="P76" s="165"/>
      <c r="Q76" s="165"/>
      <c r="R76" s="165"/>
      <c r="S76" s="163"/>
    </row>
    <row r="77" spans="1:19" ht="15">
      <c r="A77" s="413" t="s">
        <v>491</v>
      </c>
      <c r="B77" s="162"/>
      <c r="C77" s="164" t="s">
        <v>160</v>
      </c>
      <c r="D77" s="165"/>
      <c r="E77" s="165"/>
      <c r="F77" s="165"/>
      <c r="G77" s="163"/>
      <c r="H77" s="165"/>
      <c r="I77" s="165"/>
      <c r="J77" s="165"/>
      <c r="K77" s="163"/>
      <c r="L77" s="165"/>
      <c r="M77" s="165"/>
      <c r="N77" s="165"/>
      <c r="O77" s="163"/>
      <c r="P77" s="165"/>
      <c r="Q77" s="165"/>
      <c r="R77" s="165"/>
      <c r="S77" s="163"/>
    </row>
    <row r="78" spans="1:19" ht="15">
      <c r="A78" s="325" t="s">
        <v>164</v>
      </c>
      <c r="B78" s="162"/>
      <c r="C78" s="164" t="s">
        <v>160</v>
      </c>
      <c r="D78" s="165"/>
      <c r="E78" s="165"/>
      <c r="F78" s="165"/>
      <c r="G78" s="163"/>
      <c r="H78" s="165"/>
      <c r="I78" s="165"/>
      <c r="J78" s="165"/>
      <c r="K78" s="163"/>
      <c r="L78" s="165"/>
      <c r="M78" s="165"/>
      <c r="N78" s="165"/>
      <c r="O78" s="163"/>
      <c r="P78" s="165"/>
      <c r="Q78" s="165"/>
      <c r="R78" s="165"/>
      <c r="S78" s="163"/>
    </row>
    <row r="79" spans="1:19" ht="15">
      <c r="A79" s="324" t="s">
        <v>165</v>
      </c>
      <c r="B79" s="162"/>
      <c r="C79" s="164" t="s">
        <v>160</v>
      </c>
      <c r="D79" s="165"/>
      <c r="E79" s="165"/>
      <c r="F79" s="165"/>
      <c r="G79" s="163"/>
      <c r="H79" s="165"/>
      <c r="I79" s="165"/>
      <c r="J79" s="165"/>
      <c r="K79" s="163"/>
      <c r="L79" s="165"/>
      <c r="M79" s="165"/>
      <c r="N79" s="165"/>
      <c r="O79" s="163"/>
      <c r="P79" s="165"/>
      <c r="Q79" s="165"/>
      <c r="R79" s="165"/>
      <c r="S79" s="163"/>
    </row>
    <row r="80" spans="1:19" ht="15">
      <c r="A80" s="324" t="s">
        <v>166</v>
      </c>
      <c r="B80" s="162"/>
      <c r="C80" s="164" t="s">
        <v>160</v>
      </c>
      <c r="D80" s="165"/>
      <c r="E80" s="165"/>
      <c r="F80" s="165"/>
      <c r="G80" s="163"/>
      <c r="H80" s="165"/>
      <c r="I80" s="165"/>
      <c r="J80" s="165"/>
      <c r="K80" s="163"/>
      <c r="L80" s="165"/>
      <c r="M80" s="165"/>
      <c r="N80" s="165"/>
      <c r="O80" s="163"/>
      <c r="P80" s="165"/>
      <c r="Q80" s="165"/>
      <c r="R80" s="165"/>
      <c r="S80" s="163"/>
    </row>
    <row r="81" spans="1:19" ht="15">
      <c r="A81" s="307" t="s">
        <v>399</v>
      </c>
      <c r="B81" s="162"/>
      <c r="C81" s="164" t="s">
        <v>160</v>
      </c>
      <c r="D81" s="172">
        <f>SUM(D73:D80)</f>
        <v>0</v>
      </c>
      <c r="E81" s="172">
        <f>SUM(E73:E80)</f>
        <v>0</v>
      </c>
      <c r="F81" s="172">
        <f>SUM(F73:F80)</f>
        <v>0</v>
      </c>
      <c r="G81" s="163"/>
      <c r="H81" s="172">
        <f>SUM(H73:H80)</f>
        <v>0</v>
      </c>
      <c r="I81" s="172">
        <f>SUM(I73:I80)</f>
        <v>0</v>
      </c>
      <c r="J81" s="172">
        <f>SUM(J73:J80)</f>
        <v>0</v>
      </c>
      <c r="K81" s="163"/>
      <c r="L81" s="172">
        <f>SUM(L73:L80)</f>
        <v>0</v>
      </c>
      <c r="M81" s="172">
        <f>SUM(M73:M80)</f>
        <v>0</v>
      </c>
      <c r="N81" s="172">
        <f>SUM(N73:N80)</f>
        <v>0</v>
      </c>
      <c r="O81" s="163"/>
      <c r="P81" s="172">
        <f>SUM(P73:P80)</f>
        <v>0</v>
      </c>
      <c r="Q81" s="172">
        <f>SUM(Q73:Q80)</f>
        <v>0</v>
      </c>
      <c r="R81" s="172">
        <f>SUM(R73:R80)</f>
        <v>0</v>
      </c>
      <c r="S81" s="163"/>
    </row>
    <row r="82" spans="1:19" ht="15">
      <c r="A82" s="163"/>
      <c r="B82" s="162"/>
      <c r="C82" s="181"/>
      <c r="D82" s="169"/>
      <c r="E82" s="169"/>
      <c r="F82" s="169"/>
      <c r="G82" s="163"/>
      <c r="H82" s="169"/>
      <c r="I82" s="169"/>
      <c r="J82" s="169"/>
      <c r="K82" s="163"/>
      <c r="L82" s="169"/>
      <c r="M82" s="169"/>
      <c r="N82" s="169"/>
      <c r="O82" s="163"/>
      <c r="P82" s="169"/>
      <c r="Q82" s="169"/>
      <c r="R82" s="169"/>
      <c r="S82" s="163"/>
    </row>
    <row r="83" spans="1:19" ht="15">
      <c r="A83" s="167" t="s">
        <v>167</v>
      </c>
      <c r="B83" s="162"/>
      <c r="C83" s="164"/>
      <c r="D83" s="169"/>
      <c r="E83" s="169"/>
      <c r="F83" s="169"/>
      <c r="G83" s="163"/>
      <c r="H83" s="169"/>
      <c r="I83" s="169"/>
      <c r="J83" s="169"/>
      <c r="K83" s="163"/>
      <c r="L83" s="169"/>
      <c r="M83" s="169"/>
      <c r="N83" s="169"/>
      <c r="O83" s="163"/>
      <c r="P83" s="169"/>
      <c r="Q83" s="169"/>
      <c r="R83" s="169"/>
      <c r="S83" s="163"/>
    </row>
    <row r="84" spans="1:19" ht="15">
      <c r="A84" s="322" t="s">
        <v>398</v>
      </c>
      <c r="B84" s="162"/>
      <c r="C84" s="164" t="s">
        <v>160</v>
      </c>
      <c r="D84" s="165"/>
      <c r="E84" s="168">
        <f>+D90</f>
        <v>0</v>
      </c>
      <c r="F84" s="168">
        <f>+E90</f>
        <v>0</v>
      </c>
      <c r="G84" s="163"/>
      <c r="H84" s="165"/>
      <c r="I84" s="168">
        <f>+H90</f>
        <v>0</v>
      </c>
      <c r="J84" s="168">
        <f>+I90</f>
        <v>0</v>
      </c>
      <c r="K84" s="163"/>
      <c r="L84" s="165"/>
      <c r="M84" s="168">
        <f>+L90</f>
        <v>0</v>
      </c>
      <c r="N84" s="168">
        <f>+M90</f>
        <v>0</v>
      </c>
      <c r="O84" s="163"/>
      <c r="P84" s="165"/>
      <c r="Q84" s="168">
        <f>+P90</f>
        <v>0</v>
      </c>
      <c r="R84" s="168">
        <f>+Q90</f>
        <v>0</v>
      </c>
      <c r="S84" s="163"/>
    </row>
    <row r="85" spans="1:19" ht="15">
      <c r="A85" s="325" t="s">
        <v>168</v>
      </c>
      <c r="B85" s="162"/>
      <c r="C85" s="164" t="s">
        <v>160</v>
      </c>
      <c r="D85" s="165"/>
      <c r="E85" s="168">
        <f>-E76</f>
        <v>0</v>
      </c>
      <c r="F85" s="168">
        <f>-F76</f>
        <v>0</v>
      </c>
      <c r="G85" s="163"/>
      <c r="H85" s="165"/>
      <c r="I85" s="168">
        <f>-I76</f>
        <v>0</v>
      </c>
      <c r="J85" s="168">
        <f>-J76</f>
        <v>0</v>
      </c>
      <c r="K85" s="163"/>
      <c r="L85" s="165"/>
      <c r="M85" s="168">
        <f>-M76</f>
        <v>0</v>
      </c>
      <c r="N85" s="168">
        <f>-N76</f>
        <v>0</v>
      </c>
      <c r="O85" s="163"/>
      <c r="P85" s="165"/>
      <c r="Q85" s="168">
        <f>-Q76</f>
        <v>0</v>
      </c>
      <c r="R85" s="168">
        <f>-R76</f>
        <v>0</v>
      </c>
      <c r="S85" s="163"/>
    </row>
    <row r="86" spans="1:19" ht="15">
      <c r="A86" s="324" t="s">
        <v>169</v>
      </c>
      <c r="B86" s="162"/>
      <c r="C86" s="164" t="s">
        <v>160</v>
      </c>
      <c r="D86" s="165"/>
      <c r="E86" s="165"/>
      <c r="F86" s="165"/>
      <c r="G86" s="163"/>
      <c r="H86" s="165"/>
      <c r="I86" s="165"/>
      <c r="J86" s="165"/>
      <c r="K86" s="163"/>
      <c r="L86" s="165"/>
      <c r="M86" s="165"/>
      <c r="N86" s="165"/>
      <c r="O86" s="163"/>
      <c r="P86" s="165"/>
      <c r="Q86" s="165"/>
      <c r="R86" s="165"/>
      <c r="S86" s="163"/>
    </row>
    <row r="87" spans="1:19" ht="15">
      <c r="A87" s="324" t="s">
        <v>164</v>
      </c>
      <c r="B87" s="162"/>
      <c r="C87" s="164" t="s">
        <v>160</v>
      </c>
      <c r="D87" s="165"/>
      <c r="E87" s="165"/>
      <c r="F87" s="165"/>
      <c r="G87" s="163"/>
      <c r="H87" s="165"/>
      <c r="I87" s="165"/>
      <c r="J87" s="165"/>
      <c r="K87" s="163"/>
      <c r="L87" s="165"/>
      <c r="M87" s="165"/>
      <c r="N87" s="165"/>
      <c r="O87" s="163"/>
      <c r="P87" s="165"/>
      <c r="Q87" s="165"/>
      <c r="R87" s="165"/>
      <c r="S87" s="163"/>
    </row>
    <row r="88" spans="1:19" ht="15">
      <c r="A88" s="324" t="s">
        <v>165</v>
      </c>
      <c r="B88" s="162"/>
      <c r="C88" s="164" t="s">
        <v>160</v>
      </c>
      <c r="D88" s="165"/>
      <c r="E88" s="165"/>
      <c r="F88" s="165"/>
      <c r="G88" s="163"/>
      <c r="H88" s="165"/>
      <c r="I88" s="165"/>
      <c r="J88" s="165"/>
      <c r="K88" s="163"/>
      <c r="L88" s="165"/>
      <c r="M88" s="165"/>
      <c r="N88" s="165"/>
      <c r="O88" s="163"/>
      <c r="P88" s="165"/>
      <c r="Q88" s="165"/>
      <c r="R88" s="165"/>
      <c r="S88" s="163"/>
    </row>
    <row r="89" spans="1:19" ht="15">
      <c r="A89" s="324" t="s">
        <v>170</v>
      </c>
      <c r="B89" s="162"/>
      <c r="C89" s="164" t="s">
        <v>160</v>
      </c>
      <c r="D89" s="165"/>
      <c r="E89" s="165"/>
      <c r="F89" s="165"/>
      <c r="G89" s="163"/>
      <c r="H89" s="165"/>
      <c r="I89" s="165"/>
      <c r="J89" s="165"/>
      <c r="K89" s="163"/>
      <c r="L89" s="165"/>
      <c r="M89" s="165"/>
      <c r="N89" s="165"/>
      <c r="O89" s="163"/>
      <c r="P89" s="165"/>
      <c r="Q89" s="165"/>
      <c r="R89" s="165"/>
      <c r="S89" s="163"/>
    </row>
    <row r="90" spans="1:19" ht="15">
      <c r="A90" s="307" t="s">
        <v>399</v>
      </c>
      <c r="B90" s="162"/>
      <c r="C90" s="164" t="s">
        <v>160</v>
      </c>
      <c r="D90" s="172">
        <f>SUM(D84:D89)</f>
        <v>0</v>
      </c>
      <c r="E90" s="172">
        <f>SUM(E84:E89)</f>
        <v>0</v>
      </c>
      <c r="F90" s="172">
        <f>SUM(F84:F89)</f>
        <v>0</v>
      </c>
      <c r="G90" s="163"/>
      <c r="H90" s="172">
        <f>SUM(H84:H89)</f>
        <v>0</v>
      </c>
      <c r="I90" s="172">
        <f>SUM(I84:I89)</f>
        <v>0</v>
      </c>
      <c r="J90" s="172">
        <f>SUM(J84:J89)</f>
        <v>0</v>
      </c>
      <c r="K90" s="163"/>
      <c r="L90" s="172">
        <f>SUM(L84:L89)</f>
        <v>0</v>
      </c>
      <c r="M90" s="172">
        <f>SUM(M84:M89)</f>
        <v>0</v>
      </c>
      <c r="N90" s="172">
        <f>SUM(N84:N89)</f>
        <v>0</v>
      </c>
      <c r="O90" s="163"/>
      <c r="P90" s="172">
        <f>SUM(P84:P89)</f>
        <v>0</v>
      </c>
      <c r="Q90" s="172">
        <f>SUM(Q84:Q89)</f>
        <v>0</v>
      </c>
      <c r="R90" s="172">
        <f>SUM(R84:R89)</f>
        <v>0</v>
      </c>
      <c r="S90" s="163"/>
    </row>
    <row r="91" spans="1:19" ht="15">
      <c r="A91" s="163"/>
      <c r="B91" s="162"/>
      <c r="C91" s="181"/>
      <c r="D91" s="169"/>
      <c r="E91" s="169"/>
      <c r="F91" s="169"/>
      <c r="G91" s="163"/>
      <c r="H91" s="169"/>
      <c r="I91" s="169"/>
      <c r="J91" s="169"/>
      <c r="K91" s="163"/>
      <c r="L91" s="169"/>
      <c r="M91" s="169"/>
      <c r="N91" s="169"/>
      <c r="O91" s="163"/>
      <c r="P91" s="169"/>
      <c r="Q91" s="169"/>
      <c r="R91" s="169"/>
      <c r="S91" s="163"/>
    </row>
    <row r="92" spans="1:19" ht="15">
      <c r="A92" s="167" t="s">
        <v>171</v>
      </c>
      <c r="B92" s="162"/>
      <c r="C92" s="164"/>
      <c r="D92" s="169"/>
      <c r="E92" s="169"/>
      <c r="F92" s="169"/>
      <c r="G92" s="163"/>
      <c r="H92" s="169"/>
      <c r="I92" s="169"/>
      <c r="J92" s="169"/>
      <c r="K92" s="163"/>
      <c r="L92" s="169"/>
      <c r="M92" s="169"/>
      <c r="N92" s="169"/>
      <c r="O92" s="163"/>
      <c r="P92" s="169"/>
      <c r="Q92" s="169"/>
      <c r="R92" s="169"/>
      <c r="S92" s="163"/>
    </row>
    <row r="93" spans="1:19" ht="15">
      <c r="A93" s="322" t="s">
        <v>398</v>
      </c>
      <c r="B93" s="162"/>
      <c r="C93" s="164" t="s">
        <v>160</v>
      </c>
      <c r="D93" s="165"/>
      <c r="E93" s="168">
        <f>+D98</f>
        <v>0</v>
      </c>
      <c r="F93" s="168">
        <f>+E98</f>
        <v>0</v>
      </c>
      <c r="G93" s="163"/>
      <c r="H93" s="165"/>
      <c r="I93" s="168">
        <f>+H98</f>
        <v>0</v>
      </c>
      <c r="J93" s="168">
        <f>+I98</f>
        <v>0</v>
      </c>
      <c r="K93" s="163"/>
      <c r="L93" s="165"/>
      <c r="M93" s="168">
        <f>+L98</f>
        <v>0</v>
      </c>
      <c r="N93" s="168">
        <f>+M98</f>
        <v>0</v>
      </c>
      <c r="O93" s="163"/>
      <c r="P93" s="165"/>
      <c r="Q93" s="168">
        <f>+P98</f>
        <v>0</v>
      </c>
      <c r="R93" s="168">
        <f>+Q98</f>
        <v>0</v>
      </c>
      <c r="S93" s="163"/>
    </row>
    <row r="94" spans="1:19" ht="15">
      <c r="A94" s="325" t="s">
        <v>164</v>
      </c>
      <c r="B94" s="162"/>
      <c r="C94" s="164" t="s">
        <v>160</v>
      </c>
      <c r="D94" s="165"/>
      <c r="E94" s="165"/>
      <c r="F94" s="165"/>
      <c r="G94" s="163"/>
      <c r="H94" s="165"/>
      <c r="I94" s="165"/>
      <c r="J94" s="165"/>
      <c r="K94" s="163"/>
      <c r="L94" s="165"/>
      <c r="M94" s="165"/>
      <c r="N94" s="165"/>
      <c r="O94" s="163"/>
      <c r="P94" s="165"/>
      <c r="Q94" s="165"/>
      <c r="R94" s="165"/>
      <c r="S94" s="163"/>
    </row>
    <row r="95" spans="1:19" ht="15">
      <c r="A95" s="324" t="s">
        <v>172</v>
      </c>
      <c r="B95" s="162"/>
      <c r="C95" s="164" t="s">
        <v>160</v>
      </c>
      <c r="D95" s="165"/>
      <c r="E95" s="165"/>
      <c r="F95" s="165"/>
      <c r="G95" s="163"/>
      <c r="H95" s="165"/>
      <c r="I95" s="165"/>
      <c r="J95" s="165"/>
      <c r="K95" s="163"/>
      <c r="L95" s="165"/>
      <c r="M95" s="165"/>
      <c r="N95" s="165"/>
      <c r="O95" s="163"/>
      <c r="P95" s="165"/>
      <c r="Q95" s="165"/>
      <c r="R95" s="165"/>
      <c r="S95" s="163"/>
    </row>
    <row r="96" spans="1:19" ht="15">
      <c r="A96" s="324" t="s">
        <v>165</v>
      </c>
      <c r="B96" s="162"/>
      <c r="C96" s="164" t="s">
        <v>160</v>
      </c>
      <c r="D96" s="165"/>
      <c r="E96" s="165"/>
      <c r="F96" s="165"/>
      <c r="G96" s="163"/>
      <c r="H96" s="165"/>
      <c r="I96" s="165"/>
      <c r="J96" s="165"/>
      <c r="K96" s="163"/>
      <c r="L96" s="165"/>
      <c r="M96" s="165"/>
      <c r="N96" s="165"/>
      <c r="O96" s="163"/>
      <c r="P96" s="165"/>
      <c r="Q96" s="165"/>
      <c r="R96" s="165"/>
      <c r="S96" s="163"/>
    </row>
    <row r="97" spans="1:19" ht="15">
      <c r="A97" s="324" t="s">
        <v>173</v>
      </c>
      <c r="B97" s="162"/>
      <c r="C97" s="164" t="s">
        <v>160</v>
      </c>
      <c r="D97" s="168">
        <f>-D80-D89</f>
        <v>0</v>
      </c>
      <c r="E97" s="168">
        <f>-E80-E89</f>
        <v>0</v>
      </c>
      <c r="F97" s="168">
        <f>-F80-F89</f>
        <v>0</v>
      </c>
      <c r="G97" s="163"/>
      <c r="H97" s="168">
        <f>-H80-H89</f>
        <v>0</v>
      </c>
      <c r="I97" s="168">
        <f>-I80-I89</f>
        <v>0</v>
      </c>
      <c r="J97" s="168">
        <f>-J80-J89</f>
        <v>0</v>
      </c>
      <c r="K97" s="163"/>
      <c r="L97" s="168">
        <f>-L80-L89</f>
        <v>0</v>
      </c>
      <c r="M97" s="168">
        <f>-M80-M89</f>
        <v>0</v>
      </c>
      <c r="N97" s="168">
        <f>-N80-N89</f>
        <v>0</v>
      </c>
      <c r="O97" s="163"/>
      <c r="P97" s="168">
        <f>-P80-P89</f>
        <v>0</v>
      </c>
      <c r="Q97" s="168">
        <f>-Q80-Q89</f>
        <v>0</v>
      </c>
      <c r="R97" s="168">
        <f>-R80-R89</f>
        <v>0</v>
      </c>
      <c r="S97" s="163"/>
    </row>
    <row r="98" spans="1:19" ht="15">
      <c r="A98" s="326" t="s">
        <v>399</v>
      </c>
      <c r="B98" s="162"/>
      <c r="C98" s="164" t="s">
        <v>160</v>
      </c>
      <c r="D98" s="172">
        <f>SUM(D93:D97)</f>
        <v>0</v>
      </c>
      <c r="E98" s="172">
        <f>SUM(E93:E97)</f>
        <v>0</v>
      </c>
      <c r="F98" s="172">
        <f>SUM(F93:F97)</f>
        <v>0</v>
      </c>
      <c r="G98" s="163"/>
      <c r="H98" s="172">
        <f>SUM(H93:H97)</f>
        <v>0</v>
      </c>
      <c r="I98" s="172">
        <f>SUM(I93:I97)</f>
        <v>0</v>
      </c>
      <c r="J98" s="172">
        <f>SUM(J93:J97)</f>
        <v>0</v>
      </c>
      <c r="K98" s="163"/>
      <c r="L98" s="172">
        <f>SUM(L93:L97)</f>
        <v>0</v>
      </c>
      <c r="M98" s="172">
        <f>SUM(M93:M97)</f>
        <v>0</v>
      </c>
      <c r="N98" s="172">
        <f>SUM(N93:N97)</f>
        <v>0</v>
      </c>
      <c r="O98" s="163"/>
      <c r="P98" s="172">
        <f>SUM(P93:P97)</f>
        <v>0</v>
      </c>
      <c r="Q98" s="172">
        <f>SUM(Q93:Q97)</f>
        <v>0</v>
      </c>
      <c r="R98" s="172">
        <f>SUM(R93:R97)</f>
        <v>0</v>
      </c>
      <c r="S98" s="163"/>
    </row>
    <row r="99" spans="1:19" ht="15">
      <c r="A99" s="163"/>
      <c r="B99" s="162"/>
      <c r="C99" s="181"/>
      <c r="D99" s="169"/>
      <c r="E99" s="169"/>
      <c r="F99" s="169"/>
      <c r="G99" s="163"/>
      <c r="H99" s="169"/>
      <c r="I99" s="169"/>
      <c r="J99" s="169"/>
      <c r="K99" s="163"/>
      <c r="L99" s="169"/>
      <c r="M99" s="169"/>
      <c r="N99" s="169"/>
      <c r="O99" s="163"/>
      <c r="P99" s="169"/>
      <c r="Q99" s="169"/>
      <c r="R99" s="169"/>
      <c r="S99" s="163"/>
    </row>
    <row r="100" spans="1:19" ht="15">
      <c r="A100" s="167" t="s">
        <v>174</v>
      </c>
      <c r="B100" s="162"/>
      <c r="C100" s="164"/>
      <c r="D100" s="169"/>
      <c r="E100" s="169"/>
      <c r="F100" s="169"/>
      <c r="G100" s="163"/>
      <c r="H100" s="169"/>
      <c r="I100" s="169"/>
      <c r="J100" s="169"/>
      <c r="K100" s="163"/>
      <c r="L100" s="169"/>
      <c r="M100" s="169"/>
      <c r="N100" s="169"/>
      <c r="O100" s="163"/>
      <c r="P100" s="169"/>
      <c r="Q100" s="169"/>
      <c r="R100" s="169"/>
      <c r="S100" s="163"/>
    </row>
    <row r="101" spans="1:19" ht="15">
      <c r="A101" s="322" t="s">
        <v>398</v>
      </c>
      <c r="B101" s="162"/>
      <c r="C101" s="164" t="s">
        <v>160</v>
      </c>
      <c r="D101" s="165"/>
      <c r="E101" s="168">
        <f>+D106</f>
        <v>0</v>
      </c>
      <c r="F101" s="168">
        <f>+E106</f>
        <v>0</v>
      </c>
      <c r="G101" s="163"/>
      <c r="H101" s="165"/>
      <c r="I101" s="168">
        <f>+H106</f>
        <v>0</v>
      </c>
      <c r="J101" s="168">
        <f>+I106</f>
        <v>0</v>
      </c>
      <c r="K101" s="163"/>
      <c r="L101" s="165"/>
      <c r="M101" s="168">
        <f>+L106</f>
        <v>0</v>
      </c>
      <c r="N101" s="168">
        <f>+M106</f>
        <v>0</v>
      </c>
      <c r="O101" s="163"/>
      <c r="P101" s="165"/>
      <c r="Q101" s="168">
        <f>+P106</f>
        <v>0</v>
      </c>
      <c r="R101" s="168">
        <f>+Q106</f>
        <v>0</v>
      </c>
      <c r="S101" s="163"/>
    </row>
    <row r="102" spans="1:19" ht="15">
      <c r="A102" s="325" t="s">
        <v>175</v>
      </c>
      <c r="B102" s="162"/>
      <c r="C102" s="164" t="s">
        <v>160</v>
      </c>
      <c r="D102" s="165"/>
      <c r="E102" s="165"/>
      <c r="F102" s="165"/>
      <c r="G102" s="163"/>
      <c r="H102" s="165"/>
      <c r="I102" s="165"/>
      <c r="J102" s="165"/>
      <c r="K102" s="163"/>
      <c r="L102" s="165"/>
      <c r="M102" s="165"/>
      <c r="N102" s="165"/>
      <c r="O102" s="163"/>
      <c r="P102" s="165"/>
      <c r="Q102" s="165"/>
      <c r="R102" s="165"/>
      <c r="S102" s="163"/>
    </row>
    <row r="103" spans="1:19" ht="15">
      <c r="A103" s="324" t="s">
        <v>176</v>
      </c>
      <c r="B103" s="162"/>
      <c r="C103" s="164" t="s">
        <v>160</v>
      </c>
      <c r="D103" s="165"/>
      <c r="E103" s="165"/>
      <c r="F103" s="165"/>
      <c r="G103" s="163"/>
      <c r="H103" s="165"/>
      <c r="I103" s="165"/>
      <c r="J103" s="165"/>
      <c r="K103" s="163"/>
      <c r="L103" s="165"/>
      <c r="M103" s="165"/>
      <c r="N103" s="165"/>
      <c r="O103" s="163"/>
      <c r="P103" s="165"/>
      <c r="Q103" s="165"/>
      <c r="R103" s="165"/>
      <c r="S103" s="163"/>
    </row>
    <row r="104" spans="1:19" ht="15">
      <c r="A104" s="324" t="s">
        <v>172</v>
      </c>
      <c r="B104" s="162"/>
      <c r="C104" s="164" t="s">
        <v>160</v>
      </c>
      <c r="D104" s="165"/>
      <c r="E104" s="165"/>
      <c r="F104" s="165"/>
      <c r="G104" s="163"/>
      <c r="H104" s="165"/>
      <c r="I104" s="165"/>
      <c r="J104" s="165"/>
      <c r="K104" s="163"/>
      <c r="L104" s="165"/>
      <c r="M104" s="165"/>
      <c r="N104" s="165"/>
      <c r="O104" s="163"/>
      <c r="P104" s="165"/>
      <c r="Q104" s="165"/>
      <c r="R104" s="165"/>
      <c r="S104" s="163"/>
    </row>
    <row r="105" spans="1:19" ht="15">
      <c r="A105" s="324" t="s">
        <v>165</v>
      </c>
      <c r="B105" s="162"/>
      <c r="C105" s="164" t="s">
        <v>160</v>
      </c>
      <c r="D105" s="165"/>
      <c r="E105" s="165"/>
      <c r="F105" s="165"/>
      <c r="G105" s="163"/>
      <c r="H105" s="165"/>
      <c r="I105" s="165"/>
      <c r="J105" s="165"/>
      <c r="K105" s="163"/>
      <c r="L105" s="165"/>
      <c r="M105" s="165"/>
      <c r="N105" s="165"/>
      <c r="O105" s="163"/>
      <c r="P105" s="165"/>
      <c r="Q105" s="165"/>
      <c r="R105" s="165"/>
      <c r="S105" s="163"/>
    </row>
    <row r="106" spans="1:19" ht="15">
      <c r="A106" s="307" t="s">
        <v>399</v>
      </c>
      <c r="B106" s="162"/>
      <c r="C106" s="164" t="s">
        <v>160</v>
      </c>
      <c r="D106" s="172">
        <f>SUM(D101:D105)</f>
        <v>0</v>
      </c>
      <c r="E106" s="172">
        <f>SUM(E101:E105)</f>
        <v>0</v>
      </c>
      <c r="F106" s="172">
        <f>SUM(F101:F105)</f>
        <v>0</v>
      </c>
      <c r="G106" s="163"/>
      <c r="H106" s="172">
        <f>SUM(H101:H105)</f>
        <v>0</v>
      </c>
      <c r="I106" s="172">
        <f>SUM(I101:I105)</f>
        <v>0</v>
      </c>
      <c r="J106" s="172">
        <f>SUM(J101:J105)</f>
        <v>0</v>
      </c>
      <c r="K106" s="163"/>
      <c r="L106" s="172">
        <f>SUM(L101:L105)</f>
        <v>0</v>
      </c>
      <c r="M106" s="172">
        <f>SUM(M101:M105)</f>
        <v>0</v>
      </c>
      <c r="N106" s="172">
        <f>SUM(N101:N105)</f>
        <v>0</v>
      </c>
      <c r="O106" s="163"/>
      <c r="P106" s="172">
        <f>SUM(P101:P105)</f>
        <v>0</v>
      </c>
      <c r="Q106" s="172">
        <f>SUM(Q101:Q105)</f>
        <v>0</v>
      </c>
      <c r="R106" s="172">
        <f>SUM(R101:R105)</f>
        <v>0</v>
      </c>
      <c r="S106" s="163"/>
    </row>
    <row r="107" spans="1:19" ht="15">
      <c r="A107" s="163"/>
      <c r="B107" s="162"/>
      <c r="C107" s="181"/>
      <c r="D107" s="169"/>
      <c r="E107" s="169"/>
      <c r="F107" s="169"/>
      <c r="G107" s="163"/>
      <c r="H107" s="169"/>
      <c r="I107" s="169"/>
      <c r="J107" s="169"/>
      <c r="K107" s="163"/>
      <c r="L107" s="169"/>
      <c r="M107" s="169"/>
      <c r="N107" s="169"/>
      <c r="O107" s="163"/>
      <c r="P107" s="169"/>
      <c r="Q107" s="169"/>
      <c r="R107" s="169"/>
      <c r="S107" s="163"/>
    </row>
    <row r="108" spans="1:19" ht="15">
      <c r="A108" s="183" t="s">
        <v>396</v>
      </c>
      <c r="B108" s="162"/>
      <c r="C108" s="164"/>
      <c r="D108" s="169"/>
      <c r="E108" s="169"/>
      <c r="F108" s="169"/>
      <c r="G108" s="163"/>
      <c r="H108" s="169"/>
      <c r="I108" s="169"/>
      <c r="J108" s="169"/>
      <c r="K108" s="163"/>
      <c r="L108" s="169"/>
      <c r="M108" s="169"/>
      <c r="N108" s="169"/>
      <c r="O108" s="163"/>
      <c r="P108" s="169"/>
      <c r="Q108" s="169"/>
      <c r="R108" s="169"/>
      <c r="S108" s="163"/>
    </row>
    <row r="109" spans="1:19" ht="15">
      <c r="A109" s="322" t="s">
        <v>398</v>
      </c>
      <c r="B109" s="162"/>
      <c r="C109" s="164" t="s">
        <v>160</v>
      </c>
      <c r="D109" s="168">
        <f>+D101+D93+D84+D73</f>
        <v>0</v>
      </c>
      <c r="E109" s="168">
        <f>D113</f>
        <v>0</v>
      </c>
      <c r="F109" s="168">
        <f>E113</f>
        <v>0</v>
      </c>
      <c r="G109" s="163"/>
      <c r="H109" s="168">
        <f>+H101+H93+H84+H73</f>
        <v>0</v>
      </c>
      <c r="I109" s="168">
        <f>H113</f>
        <v>0</v>
      </c>
      <c r="J109" s="168">
        <f>I113</f>
        <v>0</v>
      </c>
      <c r="K109" s="163"/>
      <c r="L109" s="168">
        <f>+L101+L93+L84+L73</f>
        <v>0</v>
      </c>
      <c r="M109" s="168">
        <f>L113</f>
        <v>0</v>
      </c>
      <c r="N109" s="168">
        <f>M113</f>
        <v>0</v>
      </c>
      <c r="O109" s="163"/>
      <c r="P109" s="168">
        <f>+P101+P93+P84+P73</f>
        <v>0</v>
      </c>
      <c r="Q109" s="168">
        <f>P113</f>
        <v>0</v>
      </c>
      <c r="R109" s="168">
        <f>Q113</f>
        <v>0</v>
      </c>
      <c r="S109" s="163"/>
    </row>
    <row r="110" spans="1:19" ht="15">
      <c r="A110" s="324" t="s">
        <v>177</v>
      </c>
      <c r="B110" s="162"/>
      <c r="C110" s="164" t="s">
        <v>160</v>
      </c>
      <c r="D110" s="182">
        <f>SUM(D103,D94,D75,D74,D102)</f>
        <v>0</v>
      </c>
      <c r="E110" s="168">
        <f>SUM(E103,E94,E75,E74,E102)</f>
        <v>0</v>
      </c>
      <c r="F110" s="168">
        <f>SUM(F103,F94,F75,F74,F102)</f>
        <v>0</v>
      </c>
      <c r="G110" s="163"/>
      <c r="H110" s="182">
        <f>SUM(H103,H94,H75,H74,H102)</f>
        <v>0</v>
      </c>
      <c r="I110" s="168">
        <f>SUM(I103,I94,I75,I74,I102)</f>
        <v>0</v>
      </c>
      <c r="J110" s="168">
        <f>SUM(J103,J94,J75,J74,J102)</f>
        <v>0</v>
      </c>
      <c r="K110" s="163"/>
      <c r="L110" s="182">
        <f>SUM(L103,L94,L75,L74,L102)</f>
        <v>0</v>
      </c>
      <c r="M110" s="168">
        <f>SUM(M103,M94,M75,M74,M102)</f>
        <v>0</v>
      </c>
      <c r="N110" s="168">
        <f>SUM(N103,N94,N75,N74,N102)</f>
        <v>0</v>
      </c>
      <c r="O110" s="163"/>
      <c r="P110" s="182">
        <f>SUM(P103,P94,P75,P74,P102)</f>
        <v>0</v>
      </c>
      <c r="Q110" s="168">
        <f>SUM(Q103,Q94,Q75,Q74,Q102)</f>
        <v>0</v>
      </c>
      <c r="R110" s="168">
        <f>SUM(R103,R94,R75,R74,R102)</f>
        <v>0</v>
      </c>
      <c r="S110" s="163"/>
    </row>
    <row r="111" spans="1:19" ht="15">
      <c r="A111" s="324" t="s">
        <v>172</v>
      </c>
      <c r="B111" s="162"/>
      <c r="C111" s="164" t="s">
        <v>160</v>
      </c>
      <c r="D111" s="168">
        <f>SUM(D104,D95,D86,D77)</f>
        <v>0</v>
      </c>
      <c r="E111" s="168">
        <f>SUM(E104,E95,E86,E77)</f>
        <v>0</v>
      </c>
      <c r="F111" s="168">
        <f>SUM(F104,F95,F86,F77)</f>
        <v>0</v>
      </c>
      <c r="G111" s="163"/>
      <c r="H111" s="168">
        <f>SUM(H104,H95,H86,H77)</f>
        <v>0</v>
      </c>
      <c r="I111" s="168">
        <f>SUM(I104,I95,I86,I77)</f>
        <v>0</v>
      </c>
      <c r="J111" s="168">
        <f>SUM(J104,J95,J86,J77)</f>
        <v>0</v>
      </c>
      <c r="K111" s="163"/>
      <c r="L111" s="168">
        <f>SUM(L104,L95,L86,L77)</f>
        <v>0</v>
      </c>
      <c r="M111" s="168">
        <f>SUM(M104,M95,M86,M77)</f>
        <v>0</v>
      </c>
      <c r="N111" s="168">
        <f>SUM(N104,N95,N86,N77)</f>
        <v>0</v>
      </c>
      <c r="O111" s="163"/>
      <c r="P111" s="168">
        <f>SUM(P104,P95,P86,P77)</f>
        <v>0</v>
      </c>
      <c r="Q111" s="168">
        <f>SUM(Q104,Q95,Q86,Q77)</f>
        <v>0</v>
      </c>
      <c r="R111" s="168">
        <f>SUM(R104,R95,R86,R77)</f>
        <v>0</v>
      </c>
      <c r="S111" s="163"/>
    </row>
    <row r="112" spans="1:19" ht="15">
      <c r="A112" s="324" t="s">
        <v>165</v>
      </c>
      <c r="B112" s="162"/>
      <c r="C112" s="164" t="s">
        <v>160</v>
      </c>
      <c r="D112" s="168">
        <f>SUM(D105,D96,D88,D79)</f>
        <v>0</v>
      </c>
      <c r="E112" s="168">
        <f>SUM(E105,E96,E88,E79)</f>
        <v>0</v>
      </c>
      <c r="F112" s="168">
        <f>SUM(F105,F96,F88,F79)</f>
        <v>0</v>
      </c>
      <c r="G112" s="163"/>
      <c r="H112" s="168">
        <f>SUM(H105,H96,H88,H79)</f>
        <v>0</v>
      </c>
      <c r="I112" s="168">
        <f>SUM(I105,I96,I88,I79)</f>
        <v>0</v>
      </c>
      <c r="J112" s="168">
        <f>SUM(J105,J96,J88,J79)</f>
        <v>0</v>
      </c>
      <c r="K112" s="163"/>
      <c r="L112" s="168">
        <f>SUM(L105,L96,L88,L79)</f>
        <v>0</v>
      </c>
      <c r="M112" s="168">
        <f>SUM(M105,M96,M88,M79)</f>
        <v>0</v>
      </c>
      <c r="N112" s="168">
        <f>SUM(N105,N96,N88,N79)</f>
        <v>0</v>
      </c>
      <c r="O112" s="163"/>
      <c r="P112" s="168">
        <f>SUM(P105,P96,P88,P79)</f>
        <v>0</v>
      </c>
      <c r="Q112" s="168">
        <f>SUM(Q105,Q96,Q88,Q79)</f>
        <v>0</v>
      </c>
      <c r="R112" s="168">
        <f>SUM(R105,R96,R88,R79)</f>
        <v>0</v>
      </c>
      <c r="S112" s="163"/>
    </row>
    <row r="113" spans="1:22" ht="15">
      <c r="A113" s="307" t="s">
        <v>399</v>
      </c>
      <c r="B113" s="162"/>
      <c r="C113" s="164" t="s">
        <v>160</v>
      </c>
      <c r="D113" s="172">
        <f>SUM(D109:D112)</f>
        <v>0</v>
      </c>
      <c r="E113" s="172">
        <f>SUM(E109:E112)</f>
        <v>0</v>
      </c>
      <c r="F113" s="172">
        <f>SUM(F109:F112)</f>
        <v>0</v>
      </c>
      <c r="G113" s="163"/>
      <c r="H113" s="172">
        <f>SUM(H109:H112)</f>
        <v>0</v>
      </c>
      <c r="I113" s="172">
        <f>SUM(I109:I112)</f>
        <v>0</v>
      </c>
      <c r="J113" s="172">
        <f>SUM(J109:J112)</f>
        <v>0</v>
      </c>
      <c r="K113" s="163"/>
      <c r="L113" s="172">
        <f>SUM(L109:L112)</f>
        <v>0</v>
      </c>
      <c r="M113" s="172">
        <f>SUM(M109:M112)</f>
        <v>0</v>
      </c>
      <c r="N113" s="172">
        <f>SUM(N109:N112)</f>
        <v>0</v>
      </c>
      <c r="O113" s="163"/>
      <c r="P113" s="172">
        <f>SUM(P109:P112)</f>
        <v>0</v>
      </c>
      <c r="Q113" s="172">
        <f>SUM(Q109:Q112)</f>
        <v>0</v>
      </c>
      <c r="R113" s="172">
        <f>SUM(R109:R112)</f>
        <v>0</v>
      </c>
      <c r="S113" s="163"/>
    </row>
    <row r="114" spans="1:22" ht="15">
      <c r="A114" s="167"/>
      <c r="B114" s="162"/>
      <c r="C114" s="167"/>
      <c r="D114" s="167"/>
      <c r="E114" s="167"/>
      <c r="F114" s="167"/>
      <c r="G114" s="163"/>
      <c r="H114" s="167"/>
      <c r="I114" s="167"/>
      <c r="J114" s="167"/>
      <c r="K114" s="163"/>
      <c r="L114" s="167"/>
      <c r="M114" s="167"/>
      <c r="N114" s="167"/>
      <c r="O114" s="163"/>
      <c r="P114" s="167"/>
      <c r="Q114" s="167"/>
      <c r="R114" s="167"/>
      <c r="S114" s="163"/>
      <c r="T114" s="167"/>
      <c r="U114" s="167"/>
      <c r="V114" s="167"/>
    </row>
    <row r="115" spans="1:22" ht="15">
      <c r="A115" s="167" t="s">
        <v>404</v>
      </c>
      <c r="B115" s="162"/>
      <c r="C115" s="167"/>
      <c r="D115" s="167"/>
      <c r="E115" s="167"/>
      <c r="F115" s="167"/>
      <c r="G115" s="163"/>
      <c r="H115" s="167"/>
      <c r="I115" s="167"/>
      <c r="J115" s="167"/>
      <c r="K115" s="163"/>
      <c r="L115" s="167"/>
      <c r="M115" s="167"/>
      <c r="N115" s="167"/>
      <c r="O115" s="163"/>
      <c r="P115" s="167"/>
      <c r="Q115" s="167"/>
      <c r="R115" s="167"/>
      <c r="S115" s="163"/>
      <c r="T115" s="167"/>
      <c r="U115" s="167"/>
      <c r="V115" s="167"/>
    </row>
    <row r="116" spans="1:22" ht="15">
      <c r="A116" s="307" t="s">
        <v>122</v>
      </c>
      <c r="B116" s="162"/>
      <c r="C116" s="431">
        <v>41364</v>
      </c>
      <c r="D116" s="310">
        <v>2010</v>
      </c>
      <c r="E116" s="310">
        <v>2013</v>
      </c>
      <c r="F116" s="163"/>
      <c r="G116" s="163"/>
      <c r="H116" s="310">
        <v>2010</v>
      </c>
      <c r="I116" s="310">
        <v>2013</v>
      </c>
      <c r="J116" s="163"/>
      <c r="K116" s="163"/>
      <c r="L116" s="310">
        <v>2010</v>
      </c>
      <c r="M116" s="310">
        <v>2013</v>
      </c>
      <c r="N116" s="163"/>
      <c r="O116" s="163"/>
      <c r="P116" s="310">
        <v>2010</v>
      </c>
      <c r="Q116" s="310">
        <v>2013</v>
      </c>
      <c r="R116" s="163"/>
      <c r="S116" s="163"/>
      <c r="T116" s="167"/>
      <c r="U116" s="167"/>
      <c r="V116" s="167"/>
    </row>
    <row r="117" spans="1:22" ht="15">
      <c r="A117" s="321" t="str">
        <f>+A72</f>
        <v>Actives</v>
      </c>
      <c r="B117" s="162"/>
      <c r="C117" s="308" t="s">
        <v>403</v>
      </c>
      <c r="D117" s="165"/>
      <c r="E117" s="165"/>
      <c r="F117" s="311"/>
      <c r="G117" s="163"/>
      <c r="H117" s="165"/>
      <c r="I117" s="165"/>
      <c r="J117" s="311"/>
      <c r="K117" s="163"/>
      <c r="L117" s="165"/>
      <c r="M117" s="165"/>
      <c r="N117" s="311"/>
      <c r="O117" s="163"/>
      <c r="P117" s="165"/>
      <c r="Q117" s="165"/>
      <c r="R117" s="311"/>
      <c r="S117" s="163"/>
      <c r="T117" s="167"/>
      <c r="U117" s="167"/>
      <c r="V117" s="167"/>
    </row>
    <row r="118" spans="1:22" ht="15">
      <c r="A118" s="321" t="str">
        <f>+A83</f>
        <v>Deferred pensioners</v>
      </c>
      <c r="B118" s="162"/>
      <c r="C118" s="308" t="s">
        <v>403</v>
      </c>
      <c r="D118" s="165"/>
      <c r="E118" s="165"/>
      <c r="F118" s="311"/>
      <c r="G118" s="163"/>
      <c r="H118" s="165"/>
      <c r="I118" s="165"/>
      <c r="J118" s="311"/>
      <c r="K118" s="163"/>
      <c r="L118" s="165"/>
      <c r="M118" s="165"/>
      <c r="N118" s="311"/>
      <c r="O118" s="163"/>
      <c r="P118" s="165"/>
      <c r="Q118" s="165"/>
      <c r="R118" s="311"/>
      <c r="S118" s="163"/>
      <c r="T118" s="167"/>
      <c r="U118" s="167"/>
      <c r="V118" s="167"/>
    </row>
    <row r="119" spans="1:22" ht="15">
      <c r="A119" s="321" t="str">
        <f>+A92</f>
        <v>Pensioners</v>
      </c>
      <c r="B119" s="162"/>
      <c r="C119" s="308" t="s">
        <v>403</v>
      </c>
      <c r="D119" s="165"/>
      <c r="E119" s="165"/>
      <c r="F119" s="311"/>
      <c r="G119" s="163"/>
      <c r="H119" s="165"/>
      <c r="I119" s="165"/>
      <c r="J119" s="311"/>
      <c r="K119" s="163"/>
      <c r="L119" s="165"/>
      <c r="M119" s="165"/>
      <c r="N119" s="311"/>
      <c r="O119" s="163"/>
      <c r="P119" s="165"/>
      <c r="Q119" s="165"/>
      <c r="R119" s="311"/>
      <c r="S119" s="163"/>
      <c r="T119" s="167"/>
      <c r="U119" s="167"/>
      <c r="V119" s="167"/>
    </row>
    <row r="120" spans="1:22" ht="15">
      <c r="A120" s="321" t="str">
        <f>+A100</f>
        <v>Dependents</v>
      </c>
      <c r="B120" s="162"/>
      <c r="C120" s="308" t="s">
        <v>403</v>
      </c>
      <c r="D120" s="165"/>
      <c r="E120" s="165"/>
      <c r="F120" s="311"/>
      <c r="G120" s="163"/>
      <c r="H120" s="165"/>
      <c r="I120" s="165"/>
      <c r="J120" s="311"/>
      <c r="K120" s="163"/>
      <c r="L120" s="165"/>
      <c r="M120" s="165"/>
      <c r="N120" s="311"/>
      <c r="O120" s="163"/>
      <c r="P120" s="165"/>
      <c r="Q120" s="165"/>
      <c r="R120" s="311"/>
      <c r="S120" s="163"/>
      <c r="T120" s="167"/>
      <c r="U120" s="167"/>
      <c r="V120" s="167"/>
    </row>
    <row r="121" spans="1:22" ht="15">
      <c r="A121" s="321" t="s">
        <v>405</v>
      </c>
      <c r="B121" s="162"/>
      <c r="C121" s="308" t="s">
        <v>403</v>
      </c>
      <c r="D121" s="165"/>
      <c r="E121" s="165"/>
      <c r="F121" s="311"/>
      <c r="G121" s="163"/>
      <c r="H121" s="165"/>
      <c r="I121" s="165"/>
      <c r="J121" s="311"/>
      <c r="K121" s="163"/>
      <c r="L121" s="165"/>
      <c r="M121" s="165"/>
      <c r="N121" s="311"/>
      <c r="O121" s="163"/>
      <c r="P121" s="165"/>
      <c r="Q121" s="165"/>
      <c r="R121" s="311"/>
      <c r="S121" s="163"/>
      <c r="T121" s="167"/>
      <c r="U121" s="167"/>
      <c r="V121" s="167"/>
    </row>
    <row r="122" spans="1:22" ht="15">
      <c r="A122" s="167"/>
      <c r="B122" s="162"/>
      <c r="C122" s="167"/>
      <c r="D122" s="167"/>
      <c r="E122" s="167"/>
      <c r="F122" s="167"/>
      <c r="G122" s="163"/>
      <c r="I122" s="163"/>
      <c r="K122" s="163"/>
      <c r="M122" s="163"/>
      <c r="O122" s="163"/>
      <c r="Q122" s="163"/>
      <c r="S122" s="163"/>
      <c r="T122" s="167"/>
      <c r="U122" s="167"/>
      <c r="V122" s="167"/>
    </row>
    <row r="123" spans="1:22" ht="15">
      <c r="A123" s="312" t="s">
        <v>397</v>
      </c>
      <c r="B123" s="162"/>
      <c r="C123" s="181"/>
      <c r="D123" s="169"/>
      <c r="E123" s="169"/>
      <c r="F123" s="170"/>
      <c r="G123" s="163"/>
      <c r="I123" s="163"/>
      <c r="K123" s="163"/>
      <c r="M123" s="163"/>
      <c r="O123" s="163"/>
      <c r="Q123" s="163"/>
      <c r="S123" s="163"/>
    </row>
    <row r="124" spans="1:22" s="163" customFormat="1" ht="15">
      <c r="A124" s="183" t="s">
        <v>178</v>
      </c>
      <c r="B124" s="162"/>
      <c r="C124" s="315" t="s">
        <v>406</v>
      </c>
      <c r="D124" s="391" t="s">
        <v>475</v>
      </c>
      <c r="E124" s="169"/>
      <c r="F124" s="169"/>
      <c r="H124" s="158"/>
      <c r="J124" s="158"/>
      <c r="L124" s="158"/>
      <c r="N124" s="158"/>
      <c r="P124" s="158"/>
      <c r="R124" s="158"/>
    </row>
    <row r="125" spans="1:22" s="163" customFormat="1" ht="15">
      <c r="A125" s="320" t="s">
        <v>179</v>
      </c>
      <c r="B125" s="162"/>
      <c r="C125" s="164" t="s">
        <v>160</v>
      </c>
      <c r="D125" s="165"/>
      <c r="E125" s="169"/>
      <c r="F125" s="169"/>
      <c r="H125" s="158"/>
      <c r="J125" s="158"/>
      <c r="L125" s="158"/>
      <c r="N125" s="158"/>
      <c r="P125" s="158"/>
      <c r="R125" s="158"/>
    </row>
    <row r="126" spans="1:22" s="163" customFormat="1" ht="15">
      <c r="A126" s="320" t="s">
        <v>180</v>
      </c>
      <c r="B126" s="162"/>
      <c r="C126" s="164" t="s">
        <v>160</v>
      </c>
      <c r="D126" s="165"/>
      <c r="E126" s="169"/>
      <c r="F126" s="169"/>
      <c r="H126" s="158"/>
      <c r="J126" s="158"/>
      <c r="L126" s="158"/>
      <c r="N126" s="158"/>
      <c r="P126" s="158"/>
      <c r="R126" s="158"/>
    </row>
    <row r="127" spans="1:22" s="163" customFormat="1" ht="15">
      <c r="A127" s="320" t="s">
        <v>181</v>
      </c>
      <c r="B127" s="162"/>
      <c r="C127" s="164" t="s">
        <v>160</v>
      </c>
      <c r="D127" s="165"/>
      <c r="E127" s="169"/>
      <c r="F127" s="169"/>
      <c r="H127" s="158"/>
      <c r="J127" s="158"/>
      <c r="L127" s="158"/>
      <c r="N127" s="158"/>
      <c r="P127" s="158"/>
      <c r="R127" s="158"/>
    </row>
    <row r="128" spans="1:22" ht="15">
      <c r="A128" s="197" t="s">
        <v>174</v>
      </c>
      <c r="B128" s="162"/>
      <c r="C128" s="164" t="s">
        <v>160</v>
      </c>
      <c r="D128" s="165"/>
      <c r="E128" s="169"/>
      <c r="F128" s="169"/>
      <c r="G128" s="163"/>
      <c r="I128" s="163"/>
      <c r="K128" s="163"/>
      <c r="M128" s="163"/>
      <c r="O128" s="163"/>
      <c r="Q128" s="163"/>
      <c r="S128" s="163"/>
    </row>
    <row r="129" spans="1:19" s="163" customFormat="1" ht="15">
      <c r="A129" s="314" t="s">
        <v>182</v>
      </c>
      <c r="B129" s="162"/>
      <c r="C129" s="164" t="s">
        <v>160</v>
      </c>
      <c r="D129" s="172">
        <f>SUM(D125:D128)</f>
        <v>0</v>
      </c>
      <c r="E129" s="169"/>
      <c r="F129" s="169"/>
      <c r="H129" s="158"/>
      <c r="J129" s="158"/>
      <c r="L129" s="158"/>
      <c r="N129" s="158"/>
      <c r="P129" s="158"/>
      <c r="R129" s="158"/>
    </row>
    <row r="130" spans="1:19" s="163" customFormat="1" ht="15">
      <c r="A130" s="184"/>
      <c r="B130" s="162"/>
      <c r="C130" s="164"/>
      <c r="D130" s="169"/>
      <c r="E130" s="169"/>
      <c r="F130" s="169"/>
      <c r="H130" s="158"/>
      <c r="J130" s="158"/>
      <c r="L130" s="158"/>
      <c r="N130" s="158"/>
      <c r="P130" s="158"/>
      <c r="R130" s="158"/>
    </row>
    <row r="131" spans="1:19" s="163" customFormat="1" ht="15">
      <c r="A131" s="183" t="s">
        <v>183</v>
      </c>
      <c r="B131" s="162"/>
      <c r="C131" s="164"/>
      <c r="D131" s="169"/>
      <c r="E131" s="169"/>
      <c r="F131" s="169"/>
      <c r="H131" s="158"/>
      <c r="J131" s="158"/>
      <c r="L131" s="158"/>
      <c r="N131" s="158"/>
      <c r="P131" s="158"/>
      <c r="R131" s="158"/>
    </row>
    <row r="132" spans="1:19" s="163" customFormat="1" ht="15">
      <c r="A132" s="320" t="s">
        <v>179</v>
      </c>
      <c r="B132" s="162"/>
      <c r="C132" s="164" t="s">
        <v>160</v>
      </c>
      <c r="D132" s="168">
        <f>D81-D125</f>
        <v>0</v>
      </c>
      <c r="E132" s="169"/>
      <c r="F132" s="169"/>
      <c r="H132" s="158"/>
      <c r="J132" s="158"/>
      <c r="L132" s="158"/>
      <c r="N132" s="158"/>
      <c r="P132" s="158"/>
      <c r="R132" s="158"/>
    </row>
    <row r="133" spans="1:19" s="163" customFormat="1" ht="15">
      <c r="A133" s="320" t="s">
        <v>180</v>
      </c>
      <c r="B133" s="162"/>
      <c r="C133" s="164" t="s">
        <v>160</v>
      </c>
      <c r="D133" s="168">
        <f>D90-D126</f>
        <v>0</v>
      </c>
      <c r="E133" s="169"/>
      <c r="F133" s="169"/>
      <c r="H133" s="158"/>
      <c r="J133" s="158"/>
      <c r="L133" s="158"/>
      <c r="N133" s="158"/>
      <c r="P133" s="158"/>
      <c r="R133" s="158"/>
    </row>
    <row r="134" spans="1:19" s="163" customFormat="1" ht="15">
      <c r="A134" s="320" t="s">
        <v>181</v>
      </c>
      <c r="B134" s="162"/>
      <c r="C134" s="164" t="s">
        <v>160</v>
      </c>
      <c r="D134" s="168">
        <f>D98-D127</f>
        <v>0</v>
      </c>
      <c r="E134" s="169"/>
      <c r="F134" s="169"/>
      <c r="H134" s="158"/>
      <c r="J134" s="158"/>
      <c r="L134" s="158"/>
      <c r="N134" s="158"/>
      <c r="P134" s="158"/>
      <c r="R134" s="158"/>
    </row>
    <row r="135" spans="1:19" ht="15">
      <c r="A135" s="197" t="s">
        <v>174</v>
      </c>
      <c r="B135" s="162"/>
      <c r="C135" s="164" t="s">
        <v>160</v>
      </c>
      <c r="D135" s="168">
        <f>D106-D128</f>
        <v>0</v>
      </c>
      <c r="E135" s="169"/>
      <c r="F135" s="169"/>
      <c r="G135" s="163"/>
      <c r="I135" s="163"/>
      <c r="K135" s="163"/>
      <c r="M135" s="163"/>
      <c r="O135" s="163"/>
      <c r="Q135" s="163"/>
      <c r="S135" s="163"/>
    </row>
    <row r="136" spans="1:19" s="163" customFormat="1" ht="15">
      <c r="A136" s="314" t="s">
        <v>184</v>
      </c>
      <c r="B136" s="162"/>
      <c r="C136" s="164" t="s">
        <v>160</v>
      </c>
      <c r="D136" s="172">
        <f>SUM(D132:D135)</f>
        <v>0</v>
      </c>
      <c r="E136" s="169"/>
      <c r="F136" s="169"/>
      <c r="H136" s="158"/>
      <c r="J136" s="158"/>
      <c r="L136" s="158"/>
      <c r="N136" s="158"/>
      <c r="P136" s="158"/>
      <c r="R136" s="158"/>
    </row>
    <row r="137" spans="1:19" s="163" customFormat="1" ht="15">
      <c r="A137" s="184"/>
      <c r="B137" s="162"/>
      <c r="C137" s="164"/>
      <c r="D137" s="169"/>
      <c r="E137" s="169"/>
      <c r="F137" s="169"/>
      <c r="H137" s="158"/>
      <c r="J137" s="158"/>
      <c r="L137" s="158"/>
      <c r="N137" s="158"/>
      <c r="P137" s="158"/>
      <c r="R137" s="158"/>
    </row>
    <row r="138" spans="1:19" s="163" customFormat="1" ht="15">
      <c r="A138" s="183" t="s">
        <v>396</v>
      </c>
      <c r="B138" s="162"/>
      <c r="C138" s="164" t="s">
        <v>160</v>
      </c>
      <c r="D138" s="172">
        <f>+D136+D129</f>
        <v>0</v>
      </c>
      <c r="E138" s="169"/>
      <c r="F138" s="169"/>
      <c r="H138" s="158"/>
      <c r="J138" s="158"/>
      <c r="L138" s="158"/>
      <c r="N138" s="158"/>
      <c r="P138" s="158"/>
      <c r="R138" s="158"/>
    </row>
    <row r="139" spans="1:19" ht="15">
      <c r="A139" s="163"/>
      <c r="B139" s="162"/>
      <c r="D139" s="169"/>
      <c r="E139" s="170"/>
      <c r="F139" s="170"/>
      <c r="G139" s="163"/>
      <c r="I139" s="163"/>
      <c r="K139" s="163"/>
      <c r="M139" s="163"/>
      <c r="O139" s="163"/>
      <c r="Q139" s="163"/>
      <c r="S139" s="163"/>
    </row>
    <row r="140" spans="1:19" ht="15">
      <c r="A140" s="162" t="s">
        <v>401</v>
      </c>
      <c r="B140" s="162"/>
      <c r="C140" s="164"/>
      <c r="D140" s="169"/>
      <c r="E140" s="170"/>
      <c r="F140" s="170"/>
      <c r="G140" s="170"/>
      <c r="H140" s="170"/>
      <c r="I140" s="170"/>
      <c r="J140" s="170"/>
      <c r="K140" s="170"/>
      <c r="L140" s="170"/>
      <c r="M140" s="170"/>
      <c r="N140" s="170"/>
      <c r="O140" s="170"/>
      <c r="P140" s="170"/>
      <c r="Q140" s="170"/>
      <c r="R140" s="170"/>
      <c r="S140" s="170"/>
    </row>
    <row r="141" spans="1:19" ht="15">
      <c r="A141" s="185" t="s">
        <v>185</v>
      </c>
      <c r="B141" s="162"/>
      <c r="C141" s="164"/>
      <c r="D141" s="169"/>
      <c r="E141" s="170"/>
      <c r="F141" s="170"/>
      <c r="G141" s="170"/>
      <c r="H141" s="170"/>
      <c r="I141" s="170"/>
      <c r="J141" s="170"/>
      <c r="K141" s="170"/>
      <c r="L141" s="170"/>
      <c r="M141" s="170"/>
      <c r="N141" s="170"/>
      <c r="O141" s="170"/>
      <c r="P141" s="170"/>
      <c r="Q141" s="170"/>
      <c r="R141" s="170"/>
      <c r="S141" s="170"/>
    </row>
    <row r="142" spans="1:19" ht="15">
      <c r="A142" s="186"/>
      <c r="B142" s="162"/>
      <c r="C142" s="164"/>
      <c r="D142" s="169"/>
      <c r="E142" s="170"/>
      <c r="F142" s="170"/>
      <c r="G142" s="170"/>
      <c r="H142" s="170"/>
      <c r="I142" s="170"/>
      <c r="J142" s="170"/>
      <c r="K142" s="170"/>
      <c r="L142" s="170"/>
      <c r="M142" s="170"/>
      <c r="N142" s="170"/>
      <c r="O142" s="170"/>
      <c r="P142" s="170"/>
      <c r="Q142" s="170"/>
      <c r="R142" s="170"/>
      <c r="S142" s="170"/>
    </row>
    <row r="143" spans="1:19" ht="15">
      <c r="A143" s="167" t="s">
        <v>186</v>
      </c>
      <c r="B143" s="162"/>
      <c r="C143" s="164"/>
      <c r="D143" s="165"/>
      <c r="E143" s="165"/>
      <c r="F143" s="165"/>
      <c r="G143" s="170"/>
      <c r="H143" s="170"/>
      <c r="I143" s="170"/>
      <c r="J143" s="170"/>
      <c r="K143" s="170"/>
      <c r="L143" s="170"/>
      <c r="M143" s="170"/>
      <c r="N143" s="170"/>
      <c r="O143" s="170"/>
      <c r="P143" s="170"/>
      <c r="Q143" s="170"/>
      <c r="R143" s="170"/>
      <c r="S143" s="170"/>
    </row>
    <row r="144" spans="1:19" ht="15">
      <c r="A144" s="167" t="s">
        <v>187</v>
      </c>
      <c r="B144" s="162"/>
      <c r="C144" s="187" t="s">
        <v>188</v>
      </c>
      <c r="D144" s="188"/>
      <c r="E144" s="188"/>
      <c r="F144" s="188"/>
      <c r="G144" s="170"/>
      <c r="H144" s="170"/>
      <c r="I144" s="170"/>
      <c r="J144" s="170"/>
      <c r="K144" s="170"/>
      <c r="L144" s="170"/>
      <c r="M144" s="170"/>
      <c r="N144" s="170"/>
      <c r="O144" s="170"/>
      <c r="P144" s="170"/>
      <c r="Q144" s="170"/>
      <c r="R144" s="170"/>
      <c r="S144" s="170"/>
    </row>
    <row r="145" spans="1:19" ht="15">
      <c r="A145" s="167" t="s">
        <v>189</v>
      </c>
      <c r="B145" s="162"/>
      <c r="D145" s="169"/>
      <c r="E145" s="169"/>
      <c r="F145" s="169"/>
      <c r="G145" s="170"/>
      <c r="H145" s="170"/>
      <c r="I145" s="170"/>
      <c r="J145" s="170"/>
      <c r="K145" s="170"/>
      <c r="L145" s="170"/>
      <c r="M145" s="170"/>
      <c r="N145" s="170"/>
      <c r="O145" s="170"/>
      <c r="P145" s="170"/>
      <c r="Q145" s="170"/>
      <c r="R145" s="170"/>
      <c r="S145" s="170"/>
    </row>
    <row r="146" spans="1:19" ht="15">
      <c r="A146" s="189" t="s">
        <v>190</v>
      </c>
      <c r="B146" s="162"/>
      <c r="C146" s="179" t="s">
        <v>0</v>
      </c>
      <c r="D146" s="165"/>
      <c r="E146" s="165"/>
      <c r="F146" s="165"/>
      <c r="G146" s="170"/>
      <c r="H146" s="170"/>
      <c r="I146" s="170"/>
      <c r="J146" s="170"/>
      <c r="K146" s="170"/>
      <c r="L146" s="170"/>
      <c r="M146" s="170"/>
      <c r="N146" s="170"/>
      <c r="O146" s="170"/>
      <c r="P146" s="170"/>
      <c r="Q146" s="170"/>
      <c r="R146" s="170"/>
      <c r="S146" s="170"/>
    </row>
    <row r="147" spans="1:19" ht="15">
      <c r="A147" s="189" t="s">
        <v>191</v>
      </c>
      <c r="B147" s="162"/>
      <c r="C147" s="179" t="s">
        <v>0</v>
      </c>
      <c r="D147" s="165"/>
      <c r="E147" s="165"/>
      <c r="F147" s="165"/>
      <c r="G147" s="170"/>
      <c r="H147" s="170"/>
      <c r="I147" s="170"/>
      <c r="J147" s="170"/>
      <c r="K147" s="170"/>
      <c r="L147" s="170"/>
      <c r="M147" s="170"/>
      <c r="N147" s="170"/>
      <c r="O147" s="170"/>
      <c r="P147" s="170"/>
      <c r="Q147" s="170"/>
      <c r="R147" s="170"/>
      <c r="S147" s="170"/>
    </row>
    <row r="148" spans="1:19" ht="15">
      <c r="A148" s="167" t="s">
        <v>192</v>
      </c>
      <c r="B148" s="162"/>
      <c r="D148" s="191"/>
      <c r="E148" s="191"/>
      <c r="F148" s="191"/>
      <c r="G148" s="170"/>
      <c r="H148" s="170"/>
      <c r="I148" s="170"/>
      <c r="J148" s="170"/>
      <c r="K148" s="170"/>
      <c r="L148" s="170"/>
      <c r="M148" s="170"/>
      <c r="N148" s="170"/>
      <c r="O148" s="170"/>
      <c r="P148" s="170"/>
      <c r="Q148" s="170"/>
      <c r="R148" s="170"/>
      <c r="S148" s="170"/>
    </row>
    <row r="149" spans="1:19" ht="15">
      <c r="A149" s="189" t="s">
        <v>190</v>
      </c>
      <c r="B149" s="162"/>
      <c r="C149" s="179" t="s">
        <v>0</v>
      </c>
      <c r="D149" s="192"/>
      <c r="E149" s="192"/>
      <c r="F149" s="192"/>
      <c r="G149" s="170"/>
      <c r="H149" s="170"/>
      <c r="I149" s="170"/>
      <c r="J149" s="170"/>
      <c r="K149" s="170"/>
      <c r="L149" s="170"/>
      <c r="M149" s="170"/>
      <c r="N149" s="170"/>
      <c r="O149" s="170"/>
      <c r="P149" s="170"/>
      <c r="Q149" s="170"/>
      <c r="R149" s="170"/>
      <c r="S149" s="170"/>
    </row>
    <row r="150" spans="1:19" ht="15">
      <c r="A150" s="189" t="s">
        <v>191</v>
      </c>
      <c r="B150" s="162"/>
      <c r="C150" s="179" t="s">
        <v>0</v>
      </c>
      <c r="D150" s="165"/>
      <c r="E150" s="165"/>
      <c r="F150" s="165"/>
      <c r="G150" s="170"/>
      <c r="H150" s="170"/>
      <c r="I150" s="170"/>
      <c r="J150" s="170"/>
      <c r="K150" s="170"/>
      <c r="L150" s="170"/>
      <c r="M150" s="170"/>
      <c r="N150" s="170"/>
      <c r="O150" s="170"/>
      <c r="P150" s="170"/>
      <c r="Q150" s="170"/>
      <c r="R150" s="170"/>
      <c r="S150" s="170"/>
    </row>
    <row r="151" spans="1:19" ht="15">
      <c r="A151" s="167" t="s">
        <v>193</v>
      </c>
      <c r="B151" s="162"/>
      <c r="D151" s="193"/>
      <c r="E151" s="193"/>
      <c r="F151" s="193"/>
      <c r="G151" s="170"/>
      <c r="H151" s="170"/>
      <c r="I151" s="170"/>
      <c r="J151" s="170"/>
      <c r="K151" s="170"/>
      <c r="L151" s="170"/>
      <c r="M151" s="170"/>
      <c r="N151" s="170"/>
      <c r="O151" s="170"/>
      <c r="P151" s="170"/>
      <c r="Q151" s="170"/>
      <c r="R151" s="170"/>
      <c r="S151" s="170"/>
    </row>
    <row r="152" spans="1:19" ht="15">
      <c r="A152" s="189" t="s">
        <v>194</v>
      </c>
      <c r="B152" s="162"/>
      <c r="C152" s="179" t="s">
        <v>2</v>
      </c>
      <c r="D152" s="194"/>
      <c r="E152" s="194"/>
      <c r="F152" s="194"/>
      <c r="G152" s="170"/>
      <c r="H152" s="170"/>
      <c r="I152" s="170"/>
      <c r="J152" s="170"/>
      <c r="K152" s="170"/>
      <c r="L152" s="170"/>
      <c r="M152" s="170"/>
      <c r="N152" s="170"/>
      <c r="O152" s="170"/>
      <c r="P152" s="170"/>
      <c r="Q152" s="170"/>
      <c r="R152" s="170"/>
      <c r="S152" s="170"/>
    </row>
    <row r="153" spans="1:19" ht="15">
      <c r="A153" s="189" t="s">
        <v>195</v>
      </c>
      <c r="B153" s="162"/>
      <c r="C153" s="179" t="s">
        <v>2</v>
      </c>
      <c r="D153" s="194"/>
      <c r="E153" s="194"/>
      <c r="F153" s="194"/>
      <c r="G153" s="170"/>
      <c r="H153" s="170"/>
      <c r="I153" s="170"/>
      <c r="J153" s="170"/>
      <c r="K153" s="170"/>
      <c r="L153" s="170"/>
      <c r="M153" s="170"/>
      <c r="N153" s="170"/>
      <c r="O153" s="170"/>
      <c r="P153" s="170"/>
      <c r="Q153" s="170"/>
      <c r="R153" s="170"/>
      <c r="S153" s="170"/>
    </row>
    <row r="154" spans="1:19" ht="15">
      <c r="A154" s="195" t="s">
        <v>196</v>
      </c>
      <c r="B154" s="162"/>
      <c r="D154" s="191"/>
      <c r="E154" s="191"/>
      <c r="F154" s="191"/>
      <c r="G154" s="170"/>
      <c r="H154" s="170"/>
      <c r="I154" s="170"/>
      <c r="J154" s="170"/>
      <c r="K154" s="170"/>
      <c r="L154" s="170"/>
      <c r="M154" s="170"/>
      <c r="N154" s="170"/>
      <c r="O154" s="170"/>
      <c r="P154" s="170"/>
      <c r="Q154" s="170"/>
      <c r="R154" s="170"/>
      <c r="S154" s="170"/>
    </row>
    <row r="155" spans="1:19" ht="15">
      <c r="A155" s="196" t="s">
        <v>197</v>
      </c>
      <c r="B155" s="162"/>
      <c r="D155" s="170"/>
      <c r="E155" s="170"/>
      <c r="F155" s="170"/>
      <c r="G155" s="170"/>
      <c r="H155" s="170"/>
      <c r="I155" s="170"/>
      <c r="J155" s="170"/>
      <c r="K155" s="170"/>
      <c r="L155" s="170"/>
      <c r="M155" s="170"/>
      <c r="N155" s="170"/>
      <c r="O155" s="170"/>
      <c r="P155" s="170"/>
      <c r="Q155" s="170"/>
      <c r="R155" s="170"/>
      <c r="S155" s="170"/>
    </row>
    <row r="156" spans="1:19" ht="15">
      <c r="A156" s="197" t="s">
        <v>159</v>
      </c>
      <c r="B156" s="162"/>
      <c r="C156" s="164" t="s">
        <v>160</v>
      </c>
      <c r="D156" s="190">
        <f>D81</f>
        <v>0</v>
      </c>
      <c r="E156" s="190">
        <f>E81</f>
        <v>0</v>
      </c>
      <c r="F156" s="190">
        <f>F81</f>
        <v>0</v>
      </c>
      <c r="G156" s="170"/>
      <c r="H156" s="170"/>
      <c r="I156" s="170"/>
      <c r="J156" s="170"/>
      <c r="K156" s="170"/>
      <c r="L156" s="170"/>
      <c r="M156" s="170"/>
      <c r="N156" s="170"/>
      <c r="O156" s="170"/>
      <c r="P156" s="170"/>
      <c r="Q156" s="170"/>
      <c r="R156" s="170"/>
      <c r="S156" s="170"/>
    </row>
    <row r="157" spans="1:19" ht="15">
      <c r="A157" s="197" t="s">
        <v>198</v>
      </c>
      <c r="B157" s="162"/>
      <c r="C157" s="164" t="s">
        <v>160</v>
      </c>
      <c r="D157" s="190">
        <f>D90</f>
        <v>0</v>
      </c>
      <c r="E157" s="190">
        <f>E90</f>
        <v>0</v>
      </c>
      <c r="F157" s="190">
        <f>F90</f>
        <v>0</v>
      </c>
      <c r="G157" s="170"/>
      <c r="H157" s="170"/>
      <c r="I157" s="170"/>
      <c r="J157" s="170"/>
      <c r="K157" s="170"/>
      <c r="L157" s="170"/>
      <c r="M157" s="170"/>
      <c r="N157" s="170"/>
      <c r="O157" s="170"/>
      <c r="P157" s="170"/>
      <c r="Q157" s="170"/>
      <c r="R157" s="170"/>
      <c r="S157" s="170"/>
    </row>
    <row r="158" spans="1:19" ht="15">
      <c r="A158" s="197" t="s">
        <v>171</v>
      </c>
      <c r="B158" s="162"/>
      <c r="C158" s="164" t="s">
        <v>160</v>
      </c>
      <c r="D158" s="190">
        <f>D98</f>
        <v>0</v>
      </c>
      <c r="E158" s="190">
        <f>E98</f>
        <v>0</v>
      </c>
      <c r="F158" s="190">
        <f>F98</f>
        <v>0</v>
      </c>
      <c r="G158" s="170"/>
      <c r="H158" s="170"/>
      <c r="I158" s="170"/>
      <c r="J158" s="170"/>
      <c r="K158" s="170"/>
      <c r="L158" s="170"/>
      <c r="M158" s="170"/>
      <c r="N158" s="170"/>
      <c r="O158" s="170"/>
      <c r="P158" s="170"/>
      <c r="Q158" s="170"/>
      <c r="R158" s="170"/>
      <c r="S158" s="170"/>
    </row>
    <row r="159" spans="1:19" ht="15">
      <c r="A159" s="197" t="s">
        <v>174</v>
      </c>
      <c r="B159" s="162"/>
      <c r="C159" s="164" t="s">
        <v>160</v>
      </c>
      <c r="D159" s="190">
        <f>D106</f>
        <v>0</v>
      </c>
      <c r="E159" s="190">
        <f>E106</f>
        <v>0</v>
      </c>
      <c r="F159" s="190">
        <f>F106</f>
        <v>0</v>
      </c>
      <c r="G159" s="170"/>
      <c r="H159" s="170"/>
      <c r="I159" s="170"/>
      <c r="J159" s="170"/>
      <c r="K159" s="170"/>
      <c r="L159" s="170"/>
      <c r="M159" s="170"/>
      <c r="N159" s="170"/>
      <c r="O159" s="170"/>
      <c r="P159" s="170"/>
      <c r="Q159" s="170"/>
      <c r="R159" s="170"/>
      <c r="S159" s="170"/>
    </row>
    <row r="160" spans="1:19" ht="15">
      <c r="A160" s="198" t="s">
        <v>199</v>
      </c>
      <c r="B160" s="162"/>
      <c r="D160" s="172">
        <f>SUM(D156:D159)</f>
        <v>0</v>
      </c>
      <c r="E160" s="172">
        <f>SUM(E156:E159)</f>
        <v>0</v>
      </c>
      <c r="F160" s="172">
        <f>SUM(F156:F159)</f>
        <v>0</v>
      </c>
      <c r="G160" s="170"/>
      <c r="H160" s="170"/>
      <c r="I160" s="170"/>
      <c r="J160" s="170"/>
      <c r="K160" s="170"/>
      <c r="L160" s="170"/>
      <c r="M160" s="170"/>
      <c r="N160" s="170"/>
      <c r="O160" s="170"/>
      <c r="P160" s="170"/>
      <c r="Q160" s="170"/>
      <c r="R160" s="170"/>
      <c r="S160" s="170"/>
    </row>
    <row r="161" spans="1:19" ht="15">
      <c r="A161" s="196" t="s">
        <v>200</v>
      </c>
      <c r="B161" s="162"/>
      <c r="D161" s="170"/>
      <c r="E161" s="170"/>
      <c r="F161" s="170"/>
      <c r="G161" s="170"/>
      <c r="H161" s="170"/>
      <c r="I161" s="170"/>
      <c r="J161" s="170"/>
      <c r="K161" s="170"/>
      <c r="L161" s="170"/>
      <c r="M161" s="170"/>
      <c r="N161" s="170"/>
      <c r="O161" s="170"/>
      <c r="P161" s="170"/>
      <c r="Q161" s="170"/>
      <c r="R161" s="170"/>
      <c r="S161" s="170"/>
    </row>
    <row r="162" spans="1:19" ht="15">
      <c r="A162" s="197" t="s">
        <v>159</v>
      </c>
      <c r="B162" s="162"/>
      <c r="C162" s="164" t="s">
        <v>160</v>
      </c>
      <c r="D162" s="165"/>
      <c r="E162" s="165"/>
      <c r="F162" s="165"/>
      <c r="G162" s="170"/>
      <c r="H162" s="170"/>
      <c r="I162" s="170"/>
      <c r="J162" s="170"/>
      <c r="K162" s="170"/>
      <c r="L162" s="170"/>
      <c r="M162" s="170"/>
      <c r="N162" s="170"/>
      <c r="O162" s="170"/>
      <c r="P162" s="170"/>
      <c r="Q162" s="170"/>
      <c r="R162" s="170"/>
      <c r="S162" s="170"/>
    </row>
    <row r="163" spans="1:19" ht="15">
      <c r="A163" s="197" t="s">
        <v>171</v>
      </c>
      <c r="B163" s="162"/>
      <c r="C163" s="164" t="s">
        <v>160</v>
      </c>
      <c r="D163" s="165"/>
      <c r="E163" s="165"/>
      <c r="F163" s="165"/>
      <c r="G163" s="170"/>
      <c r="H163" s="170"/>
      <c r="I163" s="170"/>
      <c r="J163" s="170"/>
      <c r="K163" s="170"/>
      <c r="L163" s="170"/>
      <c r="M163" s="170"/>
      <c r="N163" s="170"/>
      <c r="O163" s="170"/>
      <c r="P163" s="170"/>
      <c r="Q163" s="170"/>
      <c r="R163" s="170"/>
      <c r="S163" s="170"/>
    </row>
    <row r="164" spans="1:19" ht="15">
      <c r="A164" s="197" t="s">
        <v>198</v>
      </c>
      <c r="B164" s="162"/>
      <c r="C164" s="164" t="s">
        <v>160</v>
      </c>
      <c r="D164" s="165"/>
      <c r="E164" s="165"/>
      <c r="F164" s="165"/>
      <c r="G164" s="170"/>
      <c r="H164" s="170"/>
      <c r="I164" s="170"/>
      <c r="J164" s="170"/>
      <c r="K164" s="170"/>
      <c r="L164" s="170"/>
      <c r="M164" s="170"/>
      <c r="N164" s="170"/>
      <c r="O164" s="170"/>
      <c r="P164" s="170"/>
      <c r="Q164" s="170"/>
      <c r="R164" s="170"/>
      <c r="S164" s="170"/>
    </row>
    <row r="165" spans="1:19" ht="15">
      <c r="A165" s="197" t="s">
        <v>174</v>
      </c>
      <c r="B165" s="162"/>
      <c r="C165" s="164" t="s">
        <v>160</v>
      </c>
      <c r="D165" s="165"/>
      <c r="E165" s="165"/>
      <c r="F165" s="165"/>
      <c r="G165" s="170"/>
      <c r="H165" s="170"/>
      <c r="I165" s="170"/>
      <c r="J165" s="170"/>
      <c r="K165" s="170"/>
      <c r="L165" s="170"/>
      <c r="M165" s="170"/>
      <c r="N165" s="170"/>
      <c r="O165" s="170"/>
      <c r="P165" s="170"/>
      <c r="Q165" s="170"/>
      <c r="R165" s="170"/>
      <c r="S165" s="170"/>
    </row>
    <row r="166" spans="1:19" ht="15">
      <c r="A166" s="198" t="s">
        <v>199</v>
      </c>
      <c r="B166" s="162"/>
      <c r="D166" s="172">
        <f>SUM(D162:D165)</f>
        <v>0</v>
      </c>
      <c r="E166" s="172">
        <f>SUM(E162:E165)</f>
        <v>0</v>
      </c>
      <c r="F166" s="172">
        <f>SUM(F162:F165)</f>
        <v>0</v>
      </c>
      <c r="G166" s="170"/>
      <c r="H166" s="170"/>
      <c r="I166" s="170"/>
      <c r="J166" s="170"/>
      <c r="K166" s="170"/>
      <c r="L166" s="170"/>
      <c r="M166" s="170"/>
      <c r="N166" s="170"/>
      <c r="O166" s="170"/>
      <c r="P166" s="170"/>
      <c r="Q166" s="170"/>
      <c r="R166" s="170"/>
      <c r="S166" s="170"/>
    </row>
    <row r="167" spans="1:19" ht="15">
      <c r="A167" s="199" t="s">
        <v>201</v>
      </c>
      <c r="B167" s="162"/>
      <c r="D167" s="200"/>
      <c r="E167" s="200"/>
      <c r="F167" s="200"/>
      <c r="G167" s="170"/>
      <c r="H167" s="170"/>
      <c r="I167" s="170"/>
      <c r="J167" s="170"/>
      <c r="K167" s="170"/>
      <c r="L167" s="170"/>
      <c r="M167" s="170"/>
      <c r="N167" s="170"/>
      <c r="O167" s="170"/>
      <c r="P167" s="170"/>
      <c r="Q167" s="170"/>
      <c r="R167" s="170"/>
      <c r="S167" s="170"/>
    </row>
    <row r="168" spans="1:19" ht="15">
      <c r="A168" s="197" t="s">
        <v>159</v>
      </c>
      <c r="B168" s="162"/>
      <c r="C168" s="164" t="s">
        <v>160</v>
      </c>
      <c r="D168" s="165"/>
      <c r="E168" s="165"/>
      <c r="F168" s="165"/>
      <c r="G168" s="170"/>
      <c r="H168" s="170"/>
      <c r="I168" s="170"/>
      <c r="J168" s="170"/>
      <c r="K168" s="170"/>
      <c r="L168" s="170"/>
      <c r="M168" s="170"/>
      <c r="N168" s="170"/>
      <c r="O168" s="170"/>
      <c r="P168" s="170"/>
      <c r="Q168" s="170"/>
      <c r="R168" s="170"/>
      <c r="S168" s="170"/>
    </row>
    <row r="169" spans="1:19" ht="15">
      <c r="A169" s="197" t="s">
        <v>171</v>
      </c>
      <c r="B169" s="162"/>
      <c r="C169" s="164" t="s">
        <v>160</v>
      </c>
      <c r="D169" s="165"/>
      <c r="E169" s="165"/>
      <c r="F169" s="165"/>
      <c r="G169" s="170"/>
      <c r="H169" s="170"/>
      <c r="I169" s="170"/>
      <c r="J169" s="170"/>
      <c r="K169" s="170"/>
      <c r="L169" s="170"/>
      <c r="M169" s="170"/>
      <c r="N169" s="170"/>
      <c r="O169" s="170"/>
      <c r="P169" s="170"/>
      <c r="Q169" s="170"/>
      <c r="R169" s="170"/>
      <c r="S169" s="170"/>
    </row>
    <row r="170" spans="1:19" ht="15">
      <c r="A170" s="197" t="s">
        <v>198</v>
      </c>
      <c r="B170" s="162"/>
      <c r="C170" s="164" t="s">
        <v>160</v>
      </c>
      <c r="D170" s="165"/>
      <c r="E170" s="165"/>
      <c r="F170" s="165"/>
      <c r="G170" s="170"/>
      <c r="H170" s="170"/>
      <c r="I170" s="170"/>
      <c r="J170" s="170"/>
      <c r="K170" s="170"/>
      <c r="L170" s="170"/>
      <c r="M170" s="170"/>
      <c r="N170" s="170"/>
      <c r="O170" s="170"/>
      <c r="P170" s="170"/>
      <c r="Q170" s="170"/>
      <c r="R170" s="170"/>
      <c r="S170" s="170"/>
    </row>
    <row r="171" spans="1:19" ht="15">
      <c r="A171" s="197" t="s">
        <v>174</v>
      </c>
      <c r="B171" s="162"/>
      <c r="C171" s="164" t="s">
        <v>160</v>
      </c>
      <c r="D171" s="165"/>
      <c r="E171" s="165"/>
      <c r="F171" s="165"/>
      <c r="G171" s="170"/>
      <c r="H171" s="170"/>
      <c r="I171" s="170"/>
      <c r="J171" s="170"/>
      <c r="K171" s="170"/>
      <c r="L171" s="170"/>
      <c r="M171" s="170"/>
      <c r="N171" s="170"/>
      <c r="O171" s="170"/>
      <c r="P171" s="170"/>
      <c r="Q171" s="170"/>
      <c r="R171" s="170"/>
      <c r="S171" s="170"/>
    </row>
    <row r="172" spans="1:19" s="201" customFormat="1" ht="15">
      <c r="A172" s="196" t="s">
        <v>199</v>
      </c>
      <c r="B172" s="162"/>
      <c r="C172" s="202"/>
      <c r="D172" s="203">
        <f>SUM(D168:D171)</f>
        <v>0</v>
      </c>
      <c r="E172" s="203">
        <f>SUM(E168:E171)</f>
        <v>0</v>
      </c>
      <c r="F172" s="203">
        <f>SUM(F168:F171)</f>
        <v>0</v>
      </c>
      <c r="G172" s="170"/>
      <c r="H172" s="170"/>
      <c r="I172" s="170"/>
      <c r="J172" s="170"/>
      <c r="K172" s="170"/>
      <c r="L172" s="170"/>
      <c r="M172" s="170"/>
      <c r="N172" s="170"/>
      <c r="O172" s="170"/>
      <c r="P172" s="170"/>
      <c r="Q172" s="170"/>
      <c r="R172" s="170"/>
      <c r="S172" s="170"/>
    </row>
    <row r="173" spans="1:19" ht="15">
      <c r="A173" s="198"/>
      <c r="B173" s="162"/>
      <c r="D173" s="200"/>
      <c r="E173" s="200"/>
      <c r="F173" s="200"/>
      <c r="G173" s="170"/>
      <c r="H173" s="170"/>
      <c r="I173" s="170"/>
      <c r="J173" s="170"/>
      <c r="K173" s="170"/>
      <c r="L173" s="170"/>
      <c r="M173" s="170"/>
      <c r="N173" s="170"/>
      <c r="O173" s="170"/>
      <c r="P173" s="170"/>
      <c r="Q173" s="170"/>
      <c r="R173" s="170"/>
      <c r="S173" s="170"/>
    </row>
    <row r="174" spans="1:19" ht="15">
      <c r="A174" s="197" t="s">
        <v>202</v>
      </c>
      <c r="B174" s="162"/>
      <c r="C174" s="179" t="s">
        <v>2</v>
      </c>
      <c r="D174" s="461" t="str">
        <f>IF(D146&gt;0,D146/D149," ")</f>
        <v xml:space="preserve"> </v>
      </c>
      <c r="E174" s="461" t="str">
        <f>IF(E146&gt;0,E146/E149," ")</f>
        <v xml:space="preserve"> </v>
      </c>
      <c r="F174" s="461" t="str">
        <f>IF(F146&gt;0,F146/F149," ")</f>
        <v xml:space="preserve"> </v>
      </c>
      <c r="G174" s="170"/>
      <c r="H174" s="170"/>
      <c r="I174" s="170"/>
      <c r="J174" s="170"/>
      <c r="K174" s="170"/>
      <c r="L174" s="170"/>
      <c r="M174" s="170"/>
      <c r="N174" s="170"/>
      <c r="O174" s="170"/>
      <c r="P174" s="170"/>
      <c r="Q174" s="170"/>
      <c r="R174" s="170"/>
      <c r="S174" s="170"/>
    </row>
    <row r="175" spans="1:19" ht="15">
      <c r="A175" s="197" t="s">
        <v>203</v>
      </c>
      <c r="B175" s="162"/>
      <c r="C175" s="179" t="s">
        <v>2</v>
      </c>
      <c r="D175" s="317"/>
      <c r="E175" s="317"/>
      <c r="F175" s="317"/>
      <c r="G175" s="170"/>
      <c r="H175" s="170"/>
      <c r="I175" s="170"/>
      <c r="J175" s="170"/>
      <c r="K175" s="170"/>
      <c r="L175" s="170"/>
      <c r="M175" s="170"/>
      <c r="N175" s="170"/>
      <c r="O175" s="170"/>
      <c r="P175" s="170"/>
      <c r="Q175" s="170"/>
      <c r="R175" s="170"/>
      <c r="S175" s="170"/>
    </row>
    <row r="176" spans="1:19" s="206" customFormat="1" ht="15">
      <c r="A176" s="205"/>
      <c r="B176" s="162"/>
      <c r="C176" s="207"/>
      <c r="D176" s="208"/>
      <c r="E176" s="208"/>
      <c r="F176" s="208"/>
      <c r="G176" s="170"/>
      <c r="H176" s="170"/>
      <c r="I176" s="170"/>
      <c r="J176" s="170"/>
      <c r="K176" s="170"/>
      <c r="L176" s="170"/>
      <c r="M176" s="170"/>
      <c r="N176" s="170"/>
      <c r="O176" s="170"/>
      <c r="P176" s="170"/>
      <c r="Q176" s="170"/>
      <c r="R176" s="170"/>
      <c r="S176" s="170"/>
    </row>
    <row r="177" spans="1:19" ht="15">
      <c r="A177" s="180" t="s">
        <v>407</v>
      </c>
      <c r="B177" s="162"/>
      <c r="D177" s="169"/>
      <c r="E177" s="170"/>
      <c r="F177" s="170"/>
      <c r="G177" s="170"/>
      <c r="H177" s="170"/>
      <c r="I177" s="170"/>
      <c r="J177" s="170"/>
      <c r="K177" s="170"/>
      <c r="L177" s="170"/>
      <c r="M177" s="170"/>
      <c r="N177" s="170"/>
      <c r="O177" s="170"/>
      <c r="P177" s="170"/>
      <c r="Q177" s="170"/>
      <c r="R177" s="170"/>
      <c r="S177" s="170"/>
    </row>
    <row r="178" spans="1:19" ht="15">
      <c r="A178" s="209" t="s">
        <v>402</v>
      </c>
      <c r="B178" s="162"/>
      <c r="C178" s="164"/>
      <c r="D178" s="169"/>
      <c r="E178" s="170"/>
      <c r="F178" s="170"/>
      <c r="G178" s="170"/>
      <c r="H178" s="170"/>
      <c r="I178" s="170"/>
      <c r="J178" s="170"/>
      <c r="K178" s="170"/>
      <c r="L178" s="170"/>
      <c r="M178" s="170"/>
      <c r="N178" s="170"/>
      <c r="O178" s="170"/>
      <c r="P178" s="170"/>
      <c r="Q178" s="170"/>
      <c r="R178" s="170"/>
      <c r="S178" s="170"/>
    </row>
    <row r="179" spans="1:19" s="163" customFormat="1" ht="15">
      <c r="A179" s="189" t="s">
        <v>204</v>
      </c>
      <c r="B179" s="162"/>
      <c r="C179" s="308" t="s">
        <v>460</v>
      </c>
      <c r="D179" s="210"/>
      <c r="E179" s="170"/>
      <c r="F179" s="170"/>
      <c r="G179" s="170"/>
      <c r="H179" s="170"/>
      <c r="I179" s="170"/>
      <c r="J179" s="170"/>
      <c r="K179" s="170"/>
      <c r="L179" s="170"/>
      <c r="M179" s="170"/>
      <c r="N179" s="170"/>
      <c r="O179" s="170"/>
      <c r="P179" s="170"/>
      <c r="Q179" s="170"/>
      <c r="R179" s="170"/>
      <c r="S179" s="170"/>
    </row>
    <row r="180" spans="1:19" s="163" customFormat="1" ht="25.5">
      <c r="A180" s="367" t="s">
        <v>205</v>
      </c>
      <c r="B180" s="162"/>
      <c r="C180" s="164" t="s">
        <v>206</v>
      </c>
      <c r="D180" s="165"/>
      <c r="E180" s="170"/>
      <c r="F180" s="170"/>
      <c r="G180" s="170"/>
      <c r="H180" s="170"/>
      <c r="I180" s="170"/>
      <c r="J180" s="170"/>
      <c r="K180" s="170"/>
      <c r="L180" s="170"/>
      <c r="M180" s="170"/>
      <c r="N180" s="170"/>
      <c r="O180" s="170"/>
      <c r="P180" s="170"/>
      <c r="Q180" s="170"/>
      <c r="R180" s="170"/>
      <c r="S180" s="170"/>
    </row>
    <row r="181" spans="1:19" s="163" customFormat="1" ht="15">
      <c r="A181" s="367" t="s">
        <v>207</v>
      </c>
      <c r="B181" s="162"/>
      <c r="C181" s="164" t="s">
        <v>206</v>
      </c>
      <c r="D181" s="165"/>
      <c r="E181" s="170"/>
      <c r="F181" s="170"/>
      <c r="G181" s="170"/>
      <c r="H181" s="170"/>
      <c r="I181" s="170"/>
      <c r="J181" s="170"/>
      <c r="K181" s="170"/>
      <c r="L181" s="170"/>
      <c r="M181" s="170"/>
      <c r="N181" s="170"/>
      <c r="O181" s="170"/>
      <c r="P181" s="170"/>
      <c r="Q181" s="170"/>
      <c r="R181" s="170"/>
      <c r="S181" s="170"/>
    </row>
    <row r="182" spans="1:19" s="163" customFormat="1" ht="15">
      <c r="A182" s="368" t="s">
        <v>208</v>
      </c>
      <c r="B182" s="162"/>
      <c r="C182" s="187" t="s">
        <v>188</v>
      </c>
      <c r="D182" s="188"/>
      <c r="E182" s="170"/>
      <c r="F182" s="170"/>
      <c r="G182" s="170"/>
      <c r="H182" s="170"/>
      <c r="I182" s="170"/>
      <c r="J182" s="170"/>
      <c r="K182" s="170"/>
      <c r="L182" s="170"/>
      <c r="M182" s="170"/>
      <c r="N182" s="170"/>
      <c r="O182" s="170"/>
      <c r="P182" s="170"/>
      <c r="Q182" s="170"/>
      <c r="R182" s="170"/>
      <c r="S182" s="170"/>
    </row>
    <row r="183" spans="1:19" s="163" customFormat="1" ht="13.5" customHeight="1">
      <c r="A183" s="368" t="s">
        <v>209</v>
      </c>
      <c r="B183" s="162"/>
      <c r="C183" s="187" t="s">
        <v>188</v>
      </c>
      <c r="D183" s="188"/>
      <c r="E183" s="170"/>
      <c r="F183" s="170"/>
      <c r="G183" s="170"/>
      <c r="H183" s="170"/>
      <c r="I183" s="170"/>
      <c r="J183" s="170"/>
      <c r="K183" s="170"/>
      <c r="L183" s="170"/>
      <c r="M183" s="170"/>
      <c r="N183" s="170"/>
      <c r="O183" s="170"/>
      <c r="P183" s="170"/>
      <c r="Q183" s="170"/>
      <c r="R183" s="170"/>
      <c r="S183" s="170"/>
    </row>
    <row r="184" spans="1:19" s="163" customFormat="1" ht="15">
      <c r="B184" s="162"/>
      <c r="C184" s="164"/>
    </row>
    <row r="185" spans="1:19" s="163" customFormat="1" ht="15">
      <c r="A185" s="162" t="s">
        <v>210</v>
      </c>
      <c r="B185" s="162"/>
      <c r="C185" s="164"/>
      <c r="D185" s="310">
        <v>2010</v>
      </c>
      <c r="E185" s="310">
        <v>2013</v>
      </c>
      <c r="G185" s="310">
        <v>2010</v>
      </c>
      <c r="H185" s="310">
        <v>2013</v>
      </c>
    </row>
    <row r="186" spans="1:19" s="163" customFormat="1" ht="15">
      <c r="A186" s="321" t="s">
        <v>461</v>
      </c>
      <c r="B186" s="162"/>
      <c r="C186" s="393" t="s">
        <v>477</v>
      </c>
      <c r="D186" s="166"/>
      <c r="E186" s="166"/>
    </row>
    <row r="187" spans="1:19" s="163" customFormat="1" ht="15">
      <c r="A187" s="189" t="s">
        <v>211</v>
      </c>
      <c r="B187" s="162"/>
      <c r="C187" s="393" t="s">
        <v>477</v>
      </c>
      <c r="D187" s="166"/>
      <c r="E187" s="166"/>
      <c r="G187" s="505" t="s">
        <v>522</v>
      </c>
      <c r="H187" s="506"/>
    </row>
    <row r="188" spans="1:19" s="163" customFormat="1" ht="15">
      <c r="A188" s="189" t="s">
        <v>213</v>
      </c>
      <c r="B188" s="162"/>
      <c r="C188" s="164" t="s">
        <v>0</v>
      </c>
      <c r="D188" s="166"/>
      <c r="E188" s="166"/>
      <c r="G188" s="507"/>
      <c r="H188" s="508"/>
    </row>
    <row r="189" spans="1:19" s="163" customFormat="1" ht="15">
      <c r="A189" s="189" t="s">
        <v>214</v>
      </c>
      <c r="B189" s="162"/>
      <c r="C189" s="164" t="s">
        <v>0</v>
      </c>
      <c r="D189" s="166"/>
      <c r="E189" s="166"/>
      <c r="G189" s="310">
        <v>2010</v>
      </c>
      <c r="H189" s="310">
        <v>2013</v>
      </c>
    </row>
    <row r="190" spans="1:19" s="163" customFormat="1" ht="15">
      <c r="A190" s="189" t="s">
        <v>215</v>
      </c>
      <c r="B190" s="162"/>
      <c r="C190" s="164" t="s">
        <v>0</v>
      </c>
      <c r="D190" s="166"/>
      <c r="E190" s="166"/>
      <c r="F190" s="420" t="s">
        <v>524</v>
      </c>
      <c r="G190" s="445"/>
      <c r="H190" s="445"/>
    </row>
    <row r="191" spans="1:19" s="163" customFormat="1" ht="15">
      <c r="A191" s="189" t="s">
        <v>216</v>
      </c>
      <c r="B191" s="162"/>
      <c r="C191" s="164" t="s">
        <v>2</v>
      </c>
      <c r="D191" s="204"/>
      <c r="E191" s="204"/>
      <c r="G191" s="505" t="s">
        <v>521</v>
      </c>
      <c r="H191" s="506"/>
    </row>
    <row r="192" spans="1:19" s="163" customFormat="1" ht="15">
      <c r="A192" s="189" t="s">
        <v>217</v>
      </c>
      <c r="B192" s="162"/>
      <c r="C192" s="164" t="s">
        <v>218</v>
      </c>
      <c r="D192" s="204"/>
      <c r="E192" s="204"/>
      <c r="G192" s="507"/>
      <c r="H192" s="508"/>
    </row>
    <row r="193" spans="1:21" s="163" customFormat="1" ht="15">
      <c r="A193" s="189" t="s">
        <v>219</v>
      </c>
      <c r="B193" s="162"/>
      <c r="C193" s="164" t="s">
        <v>2</v>
      </c>
      <c r="D193" s="204"/>
      <c r="E193" s="204"/>
      <c r="G193" s="310">
        <v>2010</v>
      </c>
      <c r="H193" s="310">
        <v>2013</v>
      </c>
    </row>
    <row r="194" spans="1:21" s="163" customFormat="1" ht="25.5">
      <c r="A194" s="367" t="s">
        <v>220</v>
      </c>
      <c r="B194" s="162"/>
      <c r="C194" s="164" t="s">
        <v>2</v>
      </c>
      <c r="D194" s="204"/>
      <c r="E194" s="204"/>
      <c r="F194" s="420" t="s">
        <v>524</v>
      </c>
      <c r="G194" s="444"/>
      <c r="H194" s="444"/>
    </row>
    <row r="195" spans="1:21" s="163" customFormat="1" ht="15">
      <c r="A195" s="323" t="s">
        <v>221</v>
      </c>
      <c r="B195" s="162"/>
      <c r="C195" s="164" t="s">
        <v>2</v>
      </c>
      <c r="D195" s="204"/>
      <c r="E195" s="204"/>
      <c r="F195" s="420"/>
      <c r="G195" s="177" t="e">
        <f>+G194/G190</f>
        <v>#DIV/0!</v>
      </c>
      <c r="H195" s="177" t="e">
        <f>+H194/H190</f>
        <v>#DIV/0!</v>
      </c>
    </row>
    <row r="196" spans="1:21" ht="15">
      <c r="A196" s="412" t="s">
        <v>493</v>
      </c>
      <c r="B196" s="162"/>
      <c r="C196" s="164" t="s">
        <v>222</v>
      </c>
      <c r="D196" s="166"/>
      <c r="E196" s="166"/>
      <c r="F196" s="163"/>
      <c r="G196" s="163"/>
      <c r="H196" s="163"/>
      <c r="I196" s="163"/>
      <c r="J196" s="163"/>
      <c r="K196" s="163"/>
      <c r="L196" s="163"/>
      <c r="M196" s="163"/>
      <c r="N196" s="163"/>
      <c r="O196" s="163"/>
      <c r="P196" s="163"/>
      <c r="Q196" s="163"/>
      <c r="R196" s="163"/>
      <c r="S196" s="163"/>
      <c r="T196" s="163"/>
      <c r="U196" s="163"/>
    </row>
    <row r="197" spans="1:21" ht="15">
      <c r="A197" s="412" t="s">
        <v>492</v>
      </c>
      <c r="B197" s="162"/>
      <c r="C197" s="164" t="s">
        <v>222</v>
      </c>
      <c r="D197" s="166"/>
      <c r="E197" s="166"/>
      <c r="F197" s="163"/>
      <c r="G197" s="163"/>
      <c r="H197" s="163"/>
      <c r="I197" s="163"/>
      <c r="J197" s="163"/>
      <c r="K197" s="163"/>
      <c r="L197" s="163"/>
      <c r="M197" s="163"/>
      <c r="N197" s="163"/>
      <c r="O197" s="163"/>
      <c r="P197" s="163"/>
      <c r="Q197" s="163"/>
      <c r="R197" s="163"/>
      <c r="S197" s="163"/>
      <c r="T197" s="163"/>
      <c r="U197" s="163"/>
    </row>
    <row r="198" spans="1:21" ht="15">
      <c r="A198" s="163"/>
      <c r="B198" s="162"/>
      <c r="C198" s="164"/>
      <c r="D198" s="163"/>
      <c r="E198" s="163"/>
      <c r="F198" s="163"/>
      <c r="G198" s="163"/>
      <c r="H198" s="163"/>
      <c r="I198" s="163"/>
      <c r="J198" s="163"/>
      <c r="K198" s="163"/>
      <c r="L198" s="163"/>
      <c r="M198" s="163"/>
      <c r="N198" s="163"/>
      <c r="O198" s="163"/>
      <c r="P198" s="163"/>
      <c r="Q198" s="163"/>
      <c r="R198" s="163"/>
      <c r="S198" s="163"/>
      <c r="T198" s="163"/>
      <c r="U198" s="163"/>
    </row>
    <row r="199" spans="1:21" s="163" customFormat="1" ht="53.25">
      <c r="A199" s="162" t="s">
        <v>210</v>
      </c>
      <c r="B199" s="162"/>
      <c r="C199" s="164"/>
      <c r="D199" s="310">
        <v>2010</v>
      </c>
      <c r="E199" s="310">
        <v>2013</v>
      </c>
      <c r="G199" s="392" t="s">
        <v>434</v>
      </c>
      <c r="H199" s="392" t="s">
        <v>476</v>
      </c>
    </row>
    <row r="200" spans="1:21" s="163" customFormat="1" ht="15">
      <c r="A200" s="189" t="s">
        <v>223</v>
      </c>
      <c r="B200" s="162"/>
      <c r="C200" s="164" t="s">
        <v>2</v>
      </c>
      <c r="D200" s="204"/>
      <c r="E200" s="204"/>
      <c r="F200" s="164" t="s">
        <v>206</v>
      </c>
      <c r="G200" s="165"/>
      <c r="H200" s="165"/>
    </row>
    <row r="201" spans="1:21" s="163" customFormat="1" ht="15">
      <c r="A201" s="189" t="s">
        <v>224</v>
      </c>
      <c r="B201" s="162"/>
      <c r="C201" s="164" t="s">
        <v>2</v>
      </c>
      <c r="D201" s="204"/>
      <c r="E201" s="204"/>
      <c r="F201" s="164" t="s">
        <v>206</v>
      </c>
      <c r="G201" s="165"/>
      <c r="H201" s="165"/>
    </row>
    <row r="202" spans="1:21" s="163" customFormat="1" ht="15">
      <c r="A202" s="189" t="s">
        <v>225</v>
      </c>
      <c r="B202" s="162"/>
      <c r="C202" s="164" t="s">
        <v>2</v>
      </c>
      <c r="D202" s="204"/>
      <c r="E202" s="204"/>
      <c r="F202" s="164" t="s">
        <v>206</v>
      </c>
      <c r="G202" s="165"/>
      <c r="H202" s="165"/>
    </row>
    <row r="203" spans="1:21" s="163" customFormat="1" ht="15">
      <c r="A203" s="189" t="s">
        <v>226</v>
      </c>
      <c r="B203" s="162"/>
      <c r="C203" s="164" t="s">
        <v>2</v>
      </c>
      <c r="D203" s="204"/>
      <c r="E203" s="204"/>
      <c r="F203" s="164"/>
      <c r="G203" s="164"/>
      <c r="H203" s="164"/>
    </row>
    <row r="204" spans="1:21" s="163" customFormat="1" ht="15">
      <c r="A204" s="189" t="s">
        <v>227</v>
      </c>
      <c r="B204" s="162"/>
      <c r="C204" s="164" t="s">
        <v>2</v>
      </c>
      <c r="D204" s="204"/>
      <c r="E204" s="204"/>
      <c r="F204" s="164"/>
      <c r="G204" s="164"/>
      <c r="H204" s="164"/>
    </row>
    <row r="205" spans="1:21" s="163" customFormat="1" ht="15">
      <c r="A205" s="323" t="s">
        <v>228</v>
      </c>
      <c r="B205" s="162"/>
      <c r="C205" s="164" t="s">
        <v>2</v>
      </c>
      <c r="D205" s="204"/>
      <c r="E205" s="204"/>
      <c r="F205" s="164" t="s">
        <v>206</v>
      </c>
      <c r="G205" s="165"/>
      <c r="H205" s="165"/>
    </row>
    <row r="206" spans="1:21" s="163" customFormat="1" ht="15">
      <c r="A206" s="189" t="s">
        <v>229</v>
      </c>
      <c r="B206" s="162"/>
      <c r="C206" s="164" t="s">
        <v>2</v>
      </c>
      <c r="D206" s="204"/>
      <c r="E206" s="204"/>
      <c r="F206" s="164" t="s">
        <v>206</v>
      </c>
      <c r="G206" s="165"/>
      <c r="H206" s="165"/>
    </row>
    <row r="207" spans="1:21" s="163" customFormat="1" ht="15">
      <c r="A207" s="189" t="s">
        <v>230</v>
      </c>
      <c r="B207" s="162"/>
      <c r="C207" s="164" t="s">
        <v>2</v>
      </c>
      <c r="D207" s="204"/>
      <c r="E207" s="204"/>
      <c r="F207" s="164" t="s">
        <v>206</v>
      </c>
      <c r="G207" s="165"/>
      <c r="H207" s="165"/>
    </row>
    <row r="208" spans="1:21" s="163" customFormat="1" ht="15">
      <c r="A208" s="189" t="s">
        <v>231</v>
      </c>
      <c r="B208" s="162"/>
      <c r="C208" s="164" t="s">
        <v>2</v>
      </c>
      <c r="D208" s="204"/>
      <c r="E208" s="204"/>
      <c r="F208" s="164" t="s">
        <v>206</v>
      </c>
      <c r="G208" s="165"/>
      <c r="H208" s="165"/>
    </row>
    <row r="209" spans="1:8" s="163" customFormat="1" ht="15">
      <c r="A209" s="189" t="s">
        <v>232</v>
      </c>
      <c r="B209" s="162"/>
      <c r="C209" s="164" t="s">
        <v>2</v>
      </c>
      <c r="D209" s="204"/>
      <c r="E209" s="204"/>
    </row>
    <row r="210" spans="1:8" s="163" customFormat="1" ht="15">
      <c r="A210" s="323" t="s">
        <v>233</v>
      </c>
      <c r="B210" s="162"/>
      <c r="C210" s="164"/>
      <c r="D210" s="166"/>
      <c r="E210" s="166"/>
    </row>
    <row r="211" spans="1:8" s="163" customFormat="1" ht="15">
      <c r="A211" s="323" t="s">
        <v>234</v>
      </c>
      <c r="B211" s="162"/>
      <c r="C211" s="164"/>
      <c r="D211" s="166"/>
      <c r="E211" s="166"/>
    </row>
    <row r="212" spans="1:8" s="163" customFormat="1" ht="15">
      <c r="A212" s="189" t="s">
        <v>235</v>
      </c>
      <c r="B212" s="162"/>
      <c r="C212" s="164" t="s">
        <v>222</v>
      </c>
      <c r="D212" s="166"/>
      <c r="E212" s="166"/>
    </row>
    <row r="213" spans="1:8" s="163" customFormat="1" ht="15">
      <c r="A213" s="189" t="s">
        <v>236</v>
      </c>
      <c r="B213" s="162"/>
      <c r="C213" s="164" t="s">
        <v>222</v>
      </c>
      <c r="D213" s="166"/>
      <c r="E213" s="166"/>
    </row>
    <row r="214" spans="1:8" s="163" customFormat="1" ht="15">
      <c r="A214" s="323" t="s">
        <v>237</v>
      </c>
      <c r="B214" s="162"/>
      <c r="C214" s="164"/>
      <c r="D214" s="166"/>
      <c r="E214" s="166"/>
    </row>
    <row r="215" spans="1:8" s="163" customFormat="1" ht="15">
      <c r="A215" s="323" t="s">
        <v>238</v>
      </c>
      <c r="B215" s="162"/>
      <c r="C215" s="164"/>
      <c r="D215" s="166"/>
      <c r="E215" s="166"/>
    </row>
    <row r="216" spans="1:8" s="163" customFormat="1" ht="15">
      <c r="A216" s="189" t="s">
        <v>239</v>
      </c>
      <c r="B216" s="162"/>
      <c r="C216" s="164" t="s">
        <v>222</v>
      </c>
      <c r="D216" s="166"/>
      <c r="E216" s="166"/>
    </row>
    <row r="217" spans="1:8" s="163" customFormat="1" ht="15">
      <c r="A217" s="189" t="s">
        <v>240</v>
      </c>
      <c r="B217" s="162"/>
      <c r="C217" s="164" t="s">
        <v>222</v>
      </c>
      <c r="D217" s="166"/>
      <c r="E217" s="166"/>
    </row>
    <row r="218" spans="1:8" s="163" customFormat="1" ht="15">
      <c r="A218" s="321" t="s">
        <v>409</v>
      </c>
      <c r="B218" s="162"/>
      <c r="C218" s="308" t="s">
        <v>2</v>
      </c>
      <c r="D218" s="317"/>
      <c r="E218" s="317"/>
    </row>
    <row r="219" spans="1:8" s="163" customFormat="1" ht="15">
      <c r="A219" s="321" t="s">
        <v>433</v>
      </c>
      <c r="B219" s="162"/>
      <c r="C219" s="308" t="s">
        <v>2</v>
      </c>
      <c r="D219" s="317"/>
      <c r="E219" s="317"/>
    </row>
    <row r="220" spans="1:8" s="163" customFormat="1" ht="15">
      <c r="B220" s="162"/>
      <c r="C220" s="164"/>
    </row>
    <row r="221" spans="1:8" s="163" customFormat="1" ht="53.25">
      <c r="A221" s="162" t="s">
        <v>427</v>
      </c>
      <c r="B221" s="162"/>
      <c r="C221" s="164"/>
      <c r="D221" s="310">
        <v>2010</v>
      </c>
      <c r="E221" s="310">
        <v>2013</v>
      </c>
      <c r="G221" s="392" t="s">
        <v>434</v>
      </c>
      <c r="H221" s="392" t="s">
        <v>476</v>
      </c>
    </row>
    <row r="222" spans="1:8" s="163" customFormat="1" ht="15">
      <c r="A222" s="189" t="s">
        <v>223</v>
      </c>
      <c r="B222" s="162"/>
      <c r="C222" s="164" t="s">
        <v>2</v>
      </c>
      <c r="D222" s="204"/>
      <c r="E222" s="204"/>
      <c r="F222" s="164" t="s">
        <v>206</v>
      </c>
      <c r="G222" s="165"/>
      <c r="H222" s="165"/>
    </row>
    <row r="223" spans="1:8" s="163" customFormat="1" ht="15">
      <c r="A223" s="189" t="s">
        <v>224</v>
      </c>
      <c r="B223" s="162"/>
      <c r="C223" s="164" t="s">
        <v>2</v>
      </c>
      <c r="D223" s="204"/>
      <c r="E223" s="204"/>
      <c r="F223" s="164" t="s">
        <v>206</v>
      </c>
      <c r="G223" s="165"/>
      <c r="H223" s="165"/>
    </row>
    <row r="224" spans="1:8" s="163" customFormat="1" ht="15">
      <c r="A224" s="189" t="s">
        <v>225</v>
      </c>
      <c r="B224" s="162"/>
      <c r="C224" s="164" t="s">
        <v>2</v>
      </c>
      <c r="D224" s="204"/>
      <c r="E224" s="204"/>
      <c r="F224" s="164" t="s">
        <v>206</v>
      </c>
      <c r="G224" s="165"/>
      <c r="H224" s="165"/>
    </row>
    <row r="225" spans="1:8" s="163" customFormat="1" ht="15">
      <c r="A225" s="189" t="s">
        <v>226</v>
      </c>
      <c r="B225" s="162"/>
      <c r="C225" s="164" t="s">
        <v>2</v>
      </c>
      <c r="D225" s="204"/>
      <c r="E225" s="204"/>
      <c r="F225" s="164"/>
      <c r="G225" s="164"/>
      <c r="H225" s="164"/>
    </row>
    <row r="226" spans="1:8" s="163" customFormat="1" ht="15">
      <c r="A226" s="189" t="s">
        <v>227</v>
      </c>
      <c r="B226" s="162"/>
      <c r="C226" s="164" t="s">
        <v>2</v>
      </c>
      <c r="D226" s="204"/>
      <c r="E226" s="204"/>
      <c r="F226" s="164"/>
      <c r="G226" s="164"/>
      <c r="H226" s="164"/>
    </row>
    <row r="227" spans="1:8" s="163" customFormat="1" ht="15">
      <c r="A227" s="323" t="s">
        <v>228</v>
      </c>
      <c r="B227" s="162"/>
      <c r="C227" s="164" t="s">
        <v>2</v>
      </c>
      <c r="D227" s="204"/>
      <c r="E227" s="204"/>
      <c r="F227" s="164" t="s">
        <v>206</v>
      </c>
      <c r="G227" s="165"/>
      <c r="H227" s="165"/>
    </row>
    <row r="228" spans="1:8" s="163" customFormat="1" ht="15">
      <c r="A228" s="189" t="s">
        <v>229</v>
      </c>
      <c r="B228" s="162"/>
      <c r="C228" s="164" t="s">
        <v>2</v>
      </c>
      <c r="D228" s="204"/>
      <c r="E228" s="204"/>
      <c r="F228" s="164" t="s">
        <v>206</v>
      </c>
      <c r="G228" s="165"/>
      <c r="H228" s="165"/>
    </row>
    <row r="229" spans="1:8" s="163" customFormat="1" ht="15">
      <c r="A229" s="189" t="s">
        <v>230</v>
      </c>
      <c r="B229" s="162"/>
      <c r="C229" s="164" t="s">
        <v>2</v>
      </c>
      <c r="D229" s="204"/>
      <c r="E229" s="204"/>
      <c r="F229" s="164" t="s">
        <v>206</v>
      </c>
      <c r="G229" s="165"/>
      <c r="H229" s="165"/>
    </row>
    <row r="230" spans="1:8" s="163" customFormat="1" ht="15">
      <c r="A230" s="189" t="s">
        <v>231</v>
      </c>
      <c r="B230" s="162"/>
      <c r="C230" s="164" t="s">
        <v>2</v>
      </c>
      <c r="D230" s="204"/>
      <c r="E230" s="204"/>
      <c r="F230" s="164" t="s">
        <v>206</v>
      </c>
      <c r="G230" s="165"/>
      <c r="H230" s="165"/>
    </row>
    <row r="231" spans="1:8" s="163" customFormat="1" ht="15">
      <c r="A231" s="189" t="s">
        <v>232</v>
      </c>
      <c r="B231" s="162"/>
      <c r="C231" s="164" t="s">
        <v>2</v>
      </c>
      <c r="D231" s="204"/>
      <c r="E231" s="204"/>
      <c r="F231" s="164"/>
      <c r="G231" s="164"/>
    </row>
    <row r="232" spans="1:8" s="163" customFormat="1" ht="15">
      <c r="A232" s="323" t="s">
        <v>233</v>
      </c>
      <c r="B232" s="162"/>
      <c r="C232" s="164"/>
      <c r="D232" s="166"/>
      <c r="E232" s="166"/>
      <c r="F232" s="164"/>
      <c r="G232" s="164"/>
    </row>
    <row r="233" spans="1:8" s="163" customFormat="1" ht="15">
      <c r="A233" s="323" t="s">
        <v>234</v>
      </c>
      <c r="B233" s="162"/>
      <c r="C233" s="164"/>
      <c r="D233" s="166"/>
      <c r="E233" s="166"/>
      <c r="F233" s="164"/>
      <c r="G233" s="164"/>
    </row>
    <row r="234" spans="1:8" s="163" customFormat="1" ht="15">
      <c r="A234" s="189" t="s">
        <v>235</v>
      </c>
      <c r="B234" s="162"/>
      <c r="C234" s="164" t="s">
        <v>222</v>
      </c>
      <c r="D234" s="166"/>
      <c r="E234" s="166"/>
      <c r="F234" s="164"/>
      <c r="G234" s="164"/>
    </row>
    <row r="235" spans="1:8" s="163" customFormat="1" ht="15">
      <c r="A235" s="189" t="s">
        <v>236</v>
      </c>
      <c r="B235" s="162"/>
      <c r="C235" s="164" t="s">
        <v>222</v>
      </c>
      <c r="D235" s="166"/>
      <c r="E235" s="166"/>
      <c r="F235" s="164"/>
      <c r="G235" s="164"/>
    </row>
    <row r="236" spans="1:8" s="163" customFormat="1" ht="15">
      <c r="A236" s="323" t="s">
        <v>237</v>
      </c>
      <c r="B236" s="162"/>
      <c r="C236" s="164"/>
      <c r="D236" s="166"/>
      <c r="E236" s="166"/>
      <c r="F236" s="164"/>
      <c r="G236" s="164"/>
    </row>
    <row r="237" spans="1:8" s="163" customFormat="1" ht="15">
      <c r="A237" s="323" t="s">
        <v>238</v>
      </c>
      <c r="B237" s="162"/>
      <c r="C237" s="164"/>
      <c r="D237" s="166"/>
      <c r="E237" s="166"/>
      <c r="F237" s="164"/>
      <c r="G237" s="164"/>
    </row>
    <row r="238" spans="1:8" s="163" customFormat="1" ht="15">
      <c r="A238" s="189" t="s">
        <v>239</v>
      </c>
      <c r="B238" s="162"/>
      <c r="C238" s="164" t="s">
        <v>222</v>
      </c>
      <c r="D238" s="166"/>
      <c r="E238" s="166"/>
      <c r="F238" s="164"/>
      <c r="G238" s="164"/>
    </row>
    <row r="239" spans="1:8" s="163" customFormat="1" ht="15">
      <c r="A239" s="189" t="s">
        <v>240</v>
      </c>
      <c r="B239" s="162"/>
      <c r="C239" s="164" t="s">
        <v>222</v>
      </c>
      <c r="D239" s="166"/>
      <c r="E239" s="166"/>
      <c r="F239" s="164"/>
      <c r="G239" s="164"/>
    </row>
    <row r="240" spans="1:8" s="163" customFormat="1" ht="15">
      <c r="A240" s="321" t="s">
        <v>409</v>
      </c>
      <c r="B240" s="162"/>
      <c r="C240" s="308" t="s">
        <v>2</v>
      </c>
      <c r="D240" s="317"/>
      <c r="E240" s="317"/>
      <c r="F240" s="164"/>
      <c r="G240" s="164"/>
    </row>
    <row r="241" spans="1:14" s="163" customFormat="1" ht="15">
      <c r="A241" s="321" t="s">
        <v>433</v>
      </c>
      <c r="B241" s="162"/>
      <c r="C241" s="308" t="s">
        <v>2</v>
      </c>
      <c r="D241" s="317"/>
      <c r="E241" s="317"/>
      <c r="F241" s="164"/>
      <c r="G241" s="164"/>
    </row>
    <row r="242" spans="1:14" s="163" customFormat="1" ht="15">
      <c r="B242" s="162"/>
      <c r="C242" s="164"/>
    </row>
    <row r="243" spans="1:14" s="163" customFormat="1" ht="15">
      <c r="A243" s="162" t="s">
        <v>408</v>
      </c>
      <c r="B243" s="162"/>
      <c r="C243" s="164"/>
      <c r="D243" s="310">
        <v>2010</v>
      </c>
      <c r="E243" s="310">
        <v>2013</v>
      </c>
      <c r="G243" s="310">
        <v>2010</v>
      </c>
      <c r="H243" s="310">
        <v>2013</v>
      </c>
      <c r="J243" s="310">
        <v>2010</v>
      </c>
      <c r="K243" s="310">
        <v>2013</v>
      </c>
      <c r="M243" s="310">
        <v>2010</v>
      </c>
      <c r="N243" s="310">
        <v>2013</v>
      </c>
    </row>
    <row r="244" spans="1:14" s="163" customFormat="1" ht="15">
      <c r="A244" s="316" t="s">
        <v>241</v>
      </c>
      <c r="B244" s="162"/>
      <c r="D244" s="336" t="s">
        <v>429</v>
      </c>
      <c r="E244" s="337"/>
      <c r="G244" s="336" t="s">
        <v>430</v>
      </c>
      <c r="H244" s="337"/>
      <c r="J244" s="336" t="s">
        <v>431</v>
      </c>
      <c r="K244" s="337"/>
      <c r="M244" s="336" t="s">
        <v>432</v>
      </c>
      <c r="N244" s="337"/>
    </row>
    <row r="245" spans="1:14" s="163" customFormat="1" ht="15">
      <c r="A245" s="189" t="s">
        <v>242</v>
      </c>
      <c r="B245" s="162"/>
      <c r="D245" s="176"/>
      <c r="E245" s="176"/>
      <c r="G245" s="176"/>
      <c r="H245" s="176"/>
      <c r="J245" s="176"/>
      <c r="K245" s="176"/>
      <c r="M245" s="176"/>
      <c r="N245" s="176"/>
    </row>
    <row r="246" spans="1:14" s="163" customFormat="1" ht="15">
      <c r="A246" s="189" t="s">
        <v>243</v>
      </c>
      <c r="B246" s="162"/>
      <c r="C246" s="164"/>
      <c r="D246" s="166"/>
      <c r="E246" s="166"/>
      <c r="G246" s="166"/>
      <c r="H246" s="166"/>
      <c r="J246" s="166"/>
      <c r="K246" s="166"/>
      <c r="M246" s="166"/>
      <c r="N246" s="166"/>
    </row>
    <row r="247" spans="1:14" s="163" customFormat="1" ht="15">
      <c r="A247" s="189" t="s">
        <v>244</v>
      </c>
      <c r="B247" s="162"/>
      <c r="C247" s="164" t="s">
        <v>245</v>
      </c>
      <c r="D247" s="166"/>
      <c r="E247" s="166"/>
      <c r="G247" s="166"/>
      <c r="H247" s="166"/>
      <c r="J247" s="166"/>
      <c r="K247" s="166"/>
      <c r="M247" s="166"/>
      <c r="N247" s="166"/>
    </row>
    <row r="248" spans="1:14" s="163" customFormat="1" ht="15">
      <c r="A248" s="189" t="s">
        <v>246</v>
      </c>
      <c r="B248" s="162"/>
      <c r="C248" s="164" t="s">
        <v>218</v>
      </c>
      <c r="D248" s="166"/>
      <c r="E248" s="166"/>
      <c r="G248" s="166"/>
      <c r="H248" s="166"/>
      <c r="J248" s="166"/>
      <c r="K248" s="166"/>
      <c r="M248" s="166"/>
      <c r="N248" s="166"/>
    </row>
    <row r="249" spans="1:14" s="163" customFormat="1" ht="15">
      <c r="A249" s="321" t="s">
        <v>428</v>
      </c>
      <c r="B249" s="162"/>
      <c r="C249" s="308" t="s">
        <v>218</v>
      </c>
      <c r="D249" s="166"/>
      <c r="E249" s="166"/>
      <c r="G249" s="166"/>
      <c r="H249" s="166"/>
      <c r="J249" s="166"/>
      <c r="K249" s="166"/>
      <c r="M249" s="166"/>
      <c r="N249" s="166"/>
    </row>
    <row r="250" spans="1:14" s="163" customFormat="1" ht="15">
      <c r="A250" s="189" t="s">
        <v>247</v>
      </c>
      <c r="B250" s="162"/>
      <c r="C250" s="164"/>
      <c r="D250" s="166"/>
      <c r="E250" s="166"/>
      <c r="G250" s="166"/>
      <c r="H250" s="166"/>
      <c r="J250" s="166"/>
      <c r="K250" s="166"/>
      <c r="M250" s="166"/>
      <c r="N250" s="166"/>
    </row>
    <row r="251" spans="1:14" s="163" customFormat="1" ht="15">
      <c r="A251" s="189" t="s">
        <v>248</v>
      </c>
      <c r="B251" s="162"/>
      <c r="C251" s="164" t="s">
        <v>2</v>
      </c>
      <c r="D251" s="204"/>
      <c r="E251" s="204"/>
      <c r="G251" s="204"/>
      <c r="H251" s="204"/>
      <c r="J251" s="204"/>
      <c r="K251" s="204"/>
      <c r="M251" s="204"/>
      <c r="N251" s="204"/>
    </row>
    <row r="252" spans="1:14" s="163" customFormat="1" ht="15">
      <c r="A252" s="189" t="s">
        <v>249</v>
      </c>
      <c r="B252" s="162"/>
      <c r="C252" s="164" t="s">
        <v>2</v>
      </c>
      <c r="D252" s="204"/>
      <c r="E252" s="204"/>
      <c r="G252" s="204"/>
      <c r="H252" s="204"/>
      <c r="J252" s="204"/>
      <c r="K252" s="204"/>
      <c r="M252" s="204"/>
      <c r="N252" s="204"/>
    </row>
    <row r="253" spans="1:14" s="163" customFormat="1" ht="15">
      <c r="A253" s="189" t="s">
        <v>250</v>
      </c>
      <c r="B253" s="162"/>
      <c r="C253" s="164"/>
      <c r="D253" s="166"/>
      <c r="E253" s="166"/>
      <c r="G253" s="166"/>
      <c r="H253" s="166"/>
      <c r="J253" s="166"/>
      <c r="K253" s="166"/>
      <c r="M253" s="166"/>
      <c r="N253" s="166"/>
    </row>
    <row r="254" spans="1:14" s="163" customFormat="1" ht="15">
      <c r="A254" s="189" t="s">
        <v>251</v>
      </c>
      <c r="B254" s="162"/>
      <c r="C254" s="164"/>
      <c r="D254" s="166"/>
      <c r="E254" s="166"/>
      <c r="G254" s="166"/>
      <c r="H254" s="166"/>
      <c r="J254" s="166"/>
      <c r="K254" s="166"/>
      <c r="M254" s="166"/>
      <c r="N254" s="166"/>
    </row>
    <row r="255" spans="1:14" s="163" customFormat="1" ht="15">
      <c r="A255" s="189" t="s">
        <v>252</v>
      </c>
      <c r="B255" s="162"/>
      <c r="C255" s="164"/>
      <c r="D255" s="166"/>
      <c r="E255" s="166"/>
      <c r="G255" s="166"/>
      <c r="H255" s="166"/>
      <c r="J255" s="166"/>
      <c r="K255" s="166"/>
      <c r="M255" s="166"/>
      <c r="N255" s="166"/>
    </row>
    <row r="256" spans="1:14" s="163" customFormat="1" ht="15">
      <c r="A256" s="189" t="s">
        <v>253</v>
      </c>
      <c r="B256" s="162"/>
      <c r="C256" s="164"/>
      <c r="D256" s="166"/>
      <c r="E256" s="166"/>
      <c r="G256" s="166"/>
      <c r="H256" s="166"/>
      <c r="J256" s="166"/>
      <c r="K256" s="166"/>
      <c r="M256" s="166"/>
      <c r="N256" s="166"/>
    </row>
    <row r="257" spans="1:19" s="163" customFormat="1" ht="15">
      <c r="A257" s="189" t="s">
        <v>254</v>
      </c>
      <c r="B257" s="162"/>
      <c r="C257" s="164"/>
      <c r="D257" s="166"/>
      <c r="E257" s="166"/>
      <c r="G257" s="166"/>
      <c r="H257" s="166"/>
      <c r="J257" s="166"/>
      <c r="K257" s="166"/>
      <c r="M257" s="166"/>
      <c r="N257" s="166"/>
    </row>
    <row r="258" spans="1:19" s="163" customFormat="1" ht="15">
      <c r="A258" s="189" t="s">
        <v>255</v>
      </c>
      <c r="B258" s="162"/>
      <c r="C258" s="164" t="s">
        <v>2</v>
      </c>
      <c r="D258" s="204"/>
      <c r="E258" s="204"/>
      <c r="G258" s="204"/>
      <c r="H258" s="204"/>
      <c r="J258" s="204"/>
      <c r="K258" s="204"/>
      <c r="M258" s="204"/>
      <c r="N258" s="204"/>
    </row>
    <row r="259" spans="1:19" s="163" customFormat="1" ht="15">
      <c r="A259" s="189" t="s">
        <v>256</v>
      </c>
      <c r="B259" s="162"/>
      <c r="C259" s="164" t="s">
        <v>2</v>
      </c>
      <c r="D259" s="204"/>
      <c r="E259" s="204"/>
      <c r="G259" s="204"/>
      <c r="H259" s="204"/>
      <c r="J259" s="204"/>
      <c r="K259" s="204"/>
      <c r="M259" s="204"/>
      <c r="N259" s="204"/>
    </row>
    <row r="260" spans="1:19" s="163" customFormat="1" ht="15">
      <c r="B260" s="162"/>
      <c r="C260" s="164"/>
    </row>
    <row r="261" spans="1:19" s="163" customFormat="1" ht="15">
      <c r="A261" s="211" t="s">
        <v>257</v>
      </c>
      <c r="B261" s="162"/>
      <c r="C261" s="164"/>
      <c r="D261" s="310">
        <v>2010</v>
      </c>
      <c r="E261" s="310">
        <v>2013</v>
      </c>
    </row>
    <row r="262" spans="1:19" s="163" customFormat="1" ht="15">
      <c r="A262" s="369" t="s">
        <v>258</v>
      </c>
      <c r="B262" s="162"/>
      <c r="C262" s="393" t="s">
        <v>477</v>
      </c>
      <c r="D262" s="166"/>
      <c r="E262" s="166"/>
    </row>
    <row r="263" spans="1:19" s="163" customFormat="1" ht="15">
      <c r="A263" s="369" t="s">
        <v>259</v>
      </c>
      <c r="B263" s="162"/>
      <c r="C263" s="164" t="s">
        <v>206</v>
      </c>
      <c r="D263" s="166"/>
      <c r="E263" s="166"/>
    </row>
    <row r="264" spans="1:19" s="212" customFormat="1" ht="15">
      <c r="A264" s="446" t="s">
        <v>547</v>
      </c>
      <c r="B264" s="162"/>
      <c r="C264" s="213"/>
      <c r="D264" s="310">
        <v>2010</v>
      </c>
      <c r="E264" s="310">
        <v>2013</v>
      </c>
      <c r="F264" s="163"/>
      <c r="G264" s="163"/>
      <c r="H264" s="163"/>
      <c r="I264" s="163"/>
      <c r="J264" s="163"/>
      <c r="K264" s="163"/>
      <c r="L264" s="163"/>
      <c r="M264" s="163"/>
      <c r="N264" s="163"/>
      <c r="O264" s="163"/>
      <c r="P264" s="163"/>
      <c r="Q264" s="163"/>
      <c r="R264" s="163"/>
      <c r="S264" s="163"/>
    </row>
    <row r="265" spans="1:19" s="163" customFormat="1" ht="38.25">
      <c r="A265" s="369" t="s">
        <v>264</v>
      </c>
      <c r="B265" s="162"/>
      <c r="C265" s="164" t="s">
        <v>206</v>
      </c>
      <c r="D265" s="166"/>
      <c r="E265" s="166"/>
    </row>
    <row r="266" spans="1:19" s="163" customFormat="1" ht="15">
      <c r="A266" s="211" t="s">
        <v>263</v>
      </c>
      <c r="B266" s="162"/>
      <c r="C266" s="164"/>
      <c r="D266" s="310">
        <v>2010</v>
      </c>
      <c r="E266" s="310">
        <v>2013</v>
      </c>
    </row>
    <row r="267" spans="1:19" s="163" customFormat="1" ht="15">
      <c r="A267" s="189" t="s">
        <v>260</v>
      </c>
      <c r="B267" s="162"/>
      <c r="C267" s="164" t="s">
        <v>206</v>
      </c>
      <c r="D267" s="166"/>
      <c r="E267" s="166"/>
    </row>
    <row r="268" spans="1:19" s="163" customFormat="1" ht="15">
      <c r="A268" s="369" t="s">
        <v>261</v>
      </c>
      <c r="B268" s="162"/>
      <c r="C268" s="187" t="s">
        <v>188</v>
      </c>
      <c r="D268" s="188"/>
      <c r="E268" s="188"/>
    </row>
    <row r="269" spans="1:19" s="163" customFormat="1" ht="15">
      <c r="A269" s="369" t="s">
        <v>262</v>
      </c>
      <c r="B269" s="162"/>
      <c r="C269" s="164" t="s">
        <v>206</v>
      </c>
      <c r="D269" s="174"/>
      <c r="E269" s="174"/>
    </row>
    <row r="270" spans="1:19" s="163" customFormat="1" ht="15">
      <c r="A270" s="167" t="s">
        <v>423</v>
      </c>
      <c r="B270" s="162"/>
      <c r="C270" s="164"/>
      <c r="D270" s="310">
        <v>2010</v>
      </c>
      <c r="E270" s="310">
        <v>2013</v>
      </c>
    </row>
    <row r="271" spans="1:19" s="163" customFormat="1" ht="25.5">
      <c r="A271" s="369" t="s">
        <v>265</v>
      </c>
      <c r="B271" s="162"/>
      <c r="C271" s="164" t="s">
        <v>206</v>
      </c>
      <c r="D271" s="166"/>
      <c r="E271" s="166"/>
    </row>
    <row r="272" spans="1:19" s="163" customFormat="1" ht="15">
      <c r="A272" s="335" t="s">
        <v>426</v>
      </c>
      <c r="B272" s="162"/>
      <c r="C272" s="334"/>
      <c r="D272" s="334"/>
      <c r="E272" s="334"/>
      <c r="F272" s="334"/>
    </row>
    <row r="273" spans="1:19" s="163" customFormat="1" ht="15">
      <c r="A273" s="442" t="s">
        <v>497</v>
      </c>
      <c r="B273" s="162"/>
      <c r="C273" s="164" t="s">
        <v>206</v>
      </c>
      <c r="D273" s="166"/>
      <c r="E273" s="166"/>
    </row>
    <row r="274" spans="1:19" s="163" customFormat="1" ht="15">
      <c r="A274" s="370" t="s">
        <v>424</v>
      </c>
      <c r="B274" s="162"/>
      <c r="C274" s="308" t="s">
        <v>2</v>
      </c>
      <c r="D274" s="317"/>
      <c r="E274" s="317"/>
    </row>
    <row r="275" spans="1:19" s="163" customFormat="1" ht="15">
      <c r="A275" s="370" t="s">
        <v>425</v>
      </c>
      <c r="B275" s="162"/>
      <c r="C275" s="164" t="s">
        <v>206</v>
      </c>
      <c r="D275" s="317"/>
      <c r="E275" s="317"/>
    </row>
    <row r="276" spans="1:19" ht="15">
      <c r="A276" s="423" t="s">
        <v>525</v>
      </c>
      <c r="B276" s="162"/>
      <c r="C276" s="164" t="s">
        <v>206</v>
      </c>
      <c r="D276" s="317"/>
      <c r="E276" s="317"/>
      <c r="F276" s="163"/>
      <c r="G276" s="163"/>
      <c r="H276" s="163"/>
      <c r="I276" s="163"/>
      <c r="J276" s="163"/>
      <c r="K276" s="163"/>
      <c r="L276" s="163"/>
      <c r="M276" s="163"/>
      <c r="N276" s="163"/>
      <c r="O276" s="163"/>
      <c r="P276" s="163"/>
      <c r="Q276" s="163"/>
      <c r="R276" s="163"/>
      <c r="S276" s="163"/>
    </row>
    <row r="277" spans="1:19" s="163" customFormat="1" ht="15">
      <c r="A277" s="442" t="s">
        <v>548</v>
      </c>
      <c r="B277" s="162"/>
      <c r="C277" s="164" t="s">
        <v>206</v>
      </c>
      <c r="D277" s="166"/>
      <c r="E277" s="166"/>
    </row>
    <row r="278" spans="1:19" ht="15">
      <c r="A278" s="211" t="s">
        <v>411</v>
      </c>
      <c r="B278" s="162"/>
      <c r="C278" s="313">
        <v>41364</v>
      </c>
      <c r="D278" s="310">
        <v>2003</v>
      </c>
      <c r="E278" s="310">
        <f t="shared" ref="E278:N278" si="4">+D278+1</f>
        <v>2004</v>
      </c>
      <c r="F278" s="310">
        <f t="shared" si="4"/>
        <v>2005</v>
      </c>
      <c r="G278" s="310">
        <f t="shared" si="4"/>
        <v>2006</v>
      </c>
      <c r="H278" s="310">
        <f t="shared" si="4"/>
        <v>2007</v>
      </c>
      <c r="I278" s="310">
        <f t="shared" si="4"/>
        <v>2008</v>
      </c>
      <c r="J278" s="310">
        <f t="shared" si="4"/>
        <v>2009</v>
      </c>
      <c r="K278" s="310">
        <f t="shared" si="4"/>
        <v>2010</v>
      </c>
      <c r="L278" s="310">
        <f t="shared" si="4"/>
        <v>2011</v>
      </c>
      <c r="M278" s="310">
        <f t="shared" si="4"/>
        <v>2012</v>
      </c>
      <c r="N278" s="310">
        <f t="shared" si="4"/>
        <v>2013</v>
      </c>
      <c r="O278" s="163"/>
      <c r="P278" s="163"/>
      <c r="Q278" s="163"/>
      <c r="R278" s="163"/>
      <c r="S278" s="163"/>
    </row>
    <row r="279" spans="1:19" ht="15">
      <c r="A279" s="371" t="s">
        <v>416</v>
      </c>
      <c r="B279" s="162"/>
      <c r="C279" s="308" t="s">
        <v>2</v>
      </c>
      <c r="D279" s="215"/>
      <c r="E279" s="215"/>
      <c r="F279" s="215"/>
      <c r="G279" s="215"/>
      <c r="H279" s="215"/>
      <c r="I279" s="215"/>
      <c r="J279" s="215"/>
      <c r="K279" s="215"/>
      <c r="L279" s="215"/>
      <c r="M279" s="215"/>
      <c r="N279" s="215"/>
      <c r="O279" s="163"/>
      <c r="P279" s="163"/>
      <c r="Q279" s="163"/>
      <c r="R279" s="163"/>
      <c r="S279" s="163"/>
    </row>
    <row r="280" spans="1:19" ht="15">
      <c r="A280" s="371" t="s">
        <v>412</v>
      </c>
      <c r="B280" s="162"/>
      <c r="C280" s="308" t="s">
        <v>2</v>
      </c>
      <c r="D280" s="215"/>
      <c r="E280" s="215"/>
      <c r="F280" s="215"/>
      <c r="G280" s="215"/>
      <c r="H280" s="215"/>
      <c r="I280" s="215"/>
      <c r="J280" s="215"/>
      <c r="K280" s="215"/>
      <c r="L280" s="215"/>
      <c r="M280" s="215"/>
      <c r="N280" s="215"/>
      <c r="O280" s="163"/>
      <c r="P280" s="163"/>
      <c r="Q280" s="163"/>
      <c r="R280" s="163"/>
      <c r="S280" s="163"/>
    </row>
    <row r="281" spans="1:19" ht="15">
      <c r="A281" s="441" t="s">
        <v>540</v>
      </c>
      <c r="B281" s="162"/>
      <c r="C281" s="308" t="s">
        <v>2</v>
      </c>
      <c r="D281" s="215"/>
      <c r="E281" s="215"/>
      <c r="F281" s="215"/>
      <c r="G281" s="215"/>
      <c r="H281" s="215"/>
      <c r="I281" s="215"/>
      <c r="J281" s="215"/>
      <c r="K281" s="215"/>
      <c r="L281" s="215"/>
      <c r="M281" s="215"/>
      <c r="N281" s="215"/>
      <c r="O281" s="163"/>
      <c r="P281" s="163"/>
      <c r="Q281" s="163"/>
      <c r="R281" s="163"/>
      <c r="S281" s="163"/>
    </row>
    <row r="282" spans="1:19" ht="15">
      <c r="A282" s="371" t="s">
        <v>435</v>
      </c>
      <c r="B282" s="162"/>
      <c r="C282" s="308" t="s">
        <v>2</v>
      </c>
      <c r="D282" s="215"/>
      <c r="E282" s="215"/>
      <c r="F282" s="215"/>
      <c r="G282" s="215"/>
      <c r="H282" s="215"/>
      <c r="I282" s="215"/>
      <c r="J282" s="215"/>
      <c r="K282" s="215"/>
      <c r="L282" s="215"/>
      <c r="M282" s="215"/>
      <c r="N282" s="215"/>
      <c r="O282" s="163"/>
      <c r="P282" s="163"/>
      <c r="Q282" s="163"/>
      <c r="R282" s="163"/>
      <c r="S282" s="163"/>
    </row>
    <row r="283" spans="1:19" ht="25.5">
      <c r="A283" s="442" t="s">
        <v>541</v>
      </c>
      <c r="B283" s="162"/>
      <c r="C283" s="164" t="s">
        <v>206</v>
      </c>
      <c r="D283" s="215"/>
      <c r="E283" s="215"/>
      <c r="F283" s="215"/>
      <c r="G283" s="215"/>
      <c r="H283" s="215"/>
      <c r="I283" s="215"/>
      <c r="J283" s="215"/>
      <c r="K283" s="215"/>
      <c r="L283" s="215"/>
      <c r="M283" s="215"/>
      <c r="N283" s="215"/>
      <c r="O283" s="163"/>
      <c r="P283" s="163"/>
      <c r="Q283" s="163"/>
      <c r="R283" s="163"/>
      <c r="S283" s="163"/>
    </row>
    <row r="284" spans="1:19" ht="25.5">
      <c r="A284" s="442" t="s">
        <v>543</v>
      </c>
      <c r="B284" s="162"/>
      <c r="C284" s="443" t="s">
        <v>542</v>
      </c>
      <c r="D284" s="215"/>
      <c r="E284" s="215"/>
      <c r="F284" s="215"/>
      <c r="G284" s="215"/>
      <c r="H284" s="215"/>
      <c r="I284" s="215"/>
      <c r="J284" s="215"/>
      <c r="K284" s="215"/>
      <c r="L284" s="215"/>
      <c r="M284" s="215"/>
      <c r="N284" s="215"/>
      <c r="O284" s="163"/>
      <c r="P284" s="163"/>
      <c r="Q284" s="163"/>
      <c r="R284" s="163"/>
      <c r="S284" s="163"/>
    </row>
    <row r="285" spans="1:19" ht="15">
      <c r="A285" s="201" t="s">
        <v>420</v>
      </c>
      <c r="B285" s="162"/>
      <c r="C285" s="313">
        <v>41364</v>
      </c>
      <c r="D285" s="310">
        <v>2010</v>
      </c>
      <c r="E285" s="310">
        <f>+D285+3</f>
        <v>2013</v>
      </c>
      <c r="F285" s="309"/>
      <c r="G285" s="309"/>
      <c r="H285" s="309"/>
      <c r="I285" s="309"/>
      <c r="J285" s="309"/>
      <c r="K285" s="309"/>
      <c r="L285" s="309"/>
      <c r="M285" s="309"/>
      <c r="N285" s="309"/>
      <c r="O285" s="163"/>
      <c r="P285" s="163"/>
      <c r="Q285" s="163"/>
      <c r="R285" s="163"/>
      <c r="S285" s="163"/>
    </row>
    <row r="286" spans="1:19" ht="15">
      <c r="A286" s="371" t="s">
        <v>417</v>
      </c>
      <c r="B286" s="162"/>
      <c r="C286" s="308" t="s">
        <v>0</v>
      </c>
      <c r="D286" s="215"/>
      <c r="E286" s="215"/>
      <c r="F286" s="309"/>
      <c r="G286" s="309"/>
      <c r="H286" s="309"/>
      <c r="I286" s="309"/>
      <c r="J286" s="309"/>
      <c r="K286" s="309"/>
      <c r="L286" s="309"/>
      <c r="M286" s="309"/>
      <c r="N286" s="309"/>
      <c r="O286" s="163"/>
      <c r="P286" s="163"/>
      <c r="Q286" s="163"/>
      <c r="R286" s="163"/>
      <c r="S286" s="163"/>
    </row>
    <row r="287" spans="1:19" ht="15">
      <c r="A287" s="414" t="s">
        <v>494</v>
      </c>
      <c r="B287" s="162"/>
      <c r="C287" s="308" t="s">
        <v>2</v>
      </c>
      <c r="D287" s="319"/>
      <c r="E287" s="319"/>
      <c r="F287" s="309"/>
      <c r="G287" s="309"/>
      <c r="H287" s="309"/>
      <c r="I287" s="309"/>
      <c r="J287" s="309"/>
      <c r="K287" s="309"/>
      <c r="L287" s="309"/>
      <c r="M287" s="309"/>
      <c r="N287" s="309"/>
      <c r="O287" s="163"/>
      <c r="P287" s="163"/>
      <c r="Q287" s="163"/>
      <c r="R287" s="163"/>
      <c r="S287" s="163"/>
    </row>
    <row r="288" spans="1:19" ht="15">
      <c r="A288" s="414" t="s">
        <v>495</v>
      </c>
      <c r="B288" s="162"/>
      <c r="C288" s="308" t="s">
        <v>2</v>
      </c>
      <c r="D288" s="319"/>
      <c r="E288" s="319"/>
      <c r="F288" s="309"/>
      <c r="G288" s="309"/>
      <c r="H288" s="309"/>
      <c r="I288" s="309"/>
      <c r="J288" s="309"/>
      <c r="K288" s="309"/>
      <c r="L288" s="309"/>
      <c r="M288" s="309"/>
      <c r="N288" s="309"/>
      <c r="O288" s="163"/>
      <c r="P288" s="163"/>
      <c r="Q288" s="163"/>
      <c r="R288" s="163"/>
      <c r="S288" s="163"/>
    </row>
    <row r="289" spans="1:19" ht="25.5">
      <c r="A289" s="415" t="s">
        <v>496</v>
      </c>
      <c r="B289" s="162"/>
      <c r="C289" s="308" t="s">
        <v>2</v>
      </c>
      <c r="D289" s="319"/>
      <c r="E289" s="319"/>
      <c r="F289" s="309"/>
      <c r="G289" s="309"/>
      <c r="H289" s="309"/>
      <c r="I289" s="309"/>
      <c r="J289" s="309"/>
      <c r="K289" s="309"/>
      <c r="L289" s="309"/>
      <c r="M289" s="309"/>
      <c r="N289" s="309"/>
      <c r="O289" s="163"/>
      <c r="P289" s="163"/>
      <c r="Q289" s="163"/>
      <c r="R289" s="163"/>
      <c r="S289" s="163"/>
    </row>
    <row r="290" spans="1:19" ht="15">
      <c r="B290" s="162"/>
      <c r="C290" s="164"/>
      <c r="D290" s="163"/>
      <c r="F290" s="163"/>
      <c r="G290" s="163"/>
      <c r="H290" s="163"/>
      <c r="I290" s="163"/>
      <c r="J290" s="163"/>
      <c r="K290" s="163"/>
      <c r="L290" s="163"/>
      <c r="M290" s="163"/>
      <c r="N290" s="163"/>
      <c r="O290" s="163"/>
      <c r="P290" s="163"/>
      <c r="Q290" s="163"/>
      <c r="R290" s="163"/>
      <c r="S290" s="163"/>
    </row>
    <row r="291" spans="1:19" ht="15">
      <c r="A291" s="201" t="s">
        <v>418</v>
      </c>
      <c r="B291" s="162"/>
      <c r="C291" s="313">
        <v>41364</v>
      </c>
      <c r="D291" s="310">
        <v>2010</v>
      </c>
      <c r="E291" s="310">
        <f>+D291+3</f>
        <v>2013</v>
      </c>
      <c r="F291" s="309"/>
      <c r="G291" s="309"/>
      <c r="H291" s="309"/>
      <c r="I291" s="309"/>
      <c r="J291" s="309"/>
      <c r="K291" s="309"/>
      <c r="L291" s="309"/>
      <c r="M291" s="309"/>
      <c r="N291" s="309"/>
      <c r="O291" s="163"/>
      <c r="P291" s="163"/>
      <c r="Q291" s="163"/>
      <c r="R291" s="163"/>
      <c r="S291" s="163"/>
    </row>
    <row r="292" spans="1:19" ht="15">
      <c r="A292" s="371" t="str">
        <f>+'P1.1 PDAM Licensee provided'!$C$153</f>
        <v>Licensee 1</v>
      </c>
      <c r="B292" s="162"/>
      <c r="C292" s="308" t="s">
        <v>2</v>
      </c>
      <c r="D292" s="319"/>
      <c r="E292" s="319"/>
      <c r="F292" s="309"/>
      <c r="G292" s="309"/>
      <c r="H292" s="309"/>
      <c r="I292" s="309"/>
      <c r="J292" s="309"/>
      <c r="K292" s="309"/>
      <c r="L292" s="309"/>
      <c r="M292" s="309"/>
      <c r="N292" s="309"/>
      <c r="O292" s="163"/>
      <c r="P292" s="163"/>
      <c r="Q292" s="163"/>
      <c r="R292" s="163"/>
      <c r="S292" s="163"/>
    </row>
    <row r="293" spans="1:19" ht="15">
      <c r="A293" s="371" t="str">
        <f>+'P1.1 PDAM Licensee provided'!$D$153</f>
        <v>Licensee 2</v>
      </c>
      <c r="B293" s="162"/>
      <c r="C293" s="308" t="s">
        <v>2</v>
      </c>
      <c r="D293" s="319"/>
      <c r="E293" s="319"/>
      <c r="F293" s="309"/>
      <c r="G293" s="309"/>
      <c r="H293" s="309"/>
      <c r="I293" s="309"/>
      <c r="J293" s="309"/>
      <c r="K293" s="309"/>
      <c r="L293" s="309"/>
      <c r="M293" s="309"/>
      <c r="N293" s="309"/>
      <c r="O293" s="163"/>
      <c r="P293" s="163"/>
      <c r="Q293" s="163"/>
      <c r="R293" s="163"/>
      <c r="S293" s="163"/>
    </row>
    <row r="294" spans="1:19" ht="15">
      <c r="A294" s="371" t="str">
        <f>+'P1.1 PDAM Licensee provided'!$E$153</f>
        <v>Licensee 3</v>
      </c>
      <c r="B294" s="162"/>
      <c r="C294" s="308" t="s">
        <v>2</v>
      </c>
      <c r="D294" s="319"/>
      <c r="E294" s="319"/>
      <c r="F294" s="309"/>
      <c r="G294" s="309"/>
      <c r="H294" s="309"/>
      <c r="I294" s="309"/>
      <c r="J294" s="309"/>
      <c r="K294" s="309"/>
      <c r="L294" s="309"/>
      <c r="M294" s="309"/>
      <c r="N294" s="309"/>
      <c r="O294" s="163"/>
      <c r="P294" s="163"/>
      <c r="Q294" s="163"/>
      <c r="R294" s="163"/>
      <c r="S294" s="163"/>
    </row>
    <row r="295" spans="1:19" ht="15">
      <c r="A295" s="371" t="str">
        <f>+'P1.1 PDAM Licensee provided'!$F$153</f>
        <v>Licensee 4</v>
      </c>
      <c r="B295" s="162"/>
      <c r="C295" s="308" t="s">
        <v>2</v>
      </c>
      <c r="D295" s="319"/>
      <c r="E295" s="319"/>
      <c r="F295" s="309"/>
      <c r="G295" s="309"/>
      <c r="H295" s="309"/>
      <c r="I295" s="309"/>
      <c r="J295" s="309"/>
      <c r="K295" s="309"/>
      <c r="L295" s="309"/>
      <c r="M295" s="309"/>
      <c r="N295" s="309"/>
      <c r="O295" s="163"/>
      <c r="P295" s="163"/>
      <c r="Q295" s="163"/>
      <c r="R295" s="163"/>
      <c r="S295" s="163"/>
    </row>
    <row r="296" spans="1:19" ht="15">
      <c r="A296" s="371" t="str">
        <f>+'P1.1 PDAM Licensee provided'!$G$153</f>
        <v>Licensee 5</v>
      </c>
      <c r="B296" s="162"/>
      <c r="C296" s="308" t="s">
        <v>2</v>
      </c>
      <c r="D296" s="319"/>
      <c r="E296" s="319"/>
      <c r="F296" s="309"/>
      <c r="G296" s="309"/>
      <c r="H296" s="309"/>
      <c r="I296" s="309"/>
      <c r="J296" s="309"/>
      <c r="K296" s="309"/>
      <c r="L296" s="309"/>
      <c r="M296" s="309"/>
      <c r="N296" s="309"/>
      <c r="O296" s="163"/>
      <c r="P296" s="163"/>
      <c r="Q296" s="163"/>
      <c r="R296" s="163"/>
      <c r="S296" s="163"/>
    </row>
    <row r="297" spans="1:19" ht="15">
      <c r="A297" s="371" t="str">
        <f>+'P1.1 PDAM Licensee provided'!$H$153</f>
        <v>Licensee 6</v>
      </c>
      <c r="B297" s="162"/>
      <c r="C297" s="308" t="s">
        <v>2</v>
      </c>
      <c r="D297" s="319"/>
      <c r="E297" s="319"/>
      <c r="F297" s="309"/>
      <c r="G297" s="309"/>
      <c r="H297" s="309"/>
      <c r="I297" s="309"/>
      <c r="J297" s="309"/>
      <c r="K297" s="309"/>
      <c r="L297" s="309"/>
      <c r="M297" s="309"/>
      <c r="N297" s="309"/>
      <c r="O297" s="163"/>
      <c r="P297" s="163"/>
      <c r="Q297" s="163"/>
      <c r="R297" s="163"/>
      <c r="S297" s="163"/>
    </row>
    <row r="298" spans="1:19" ht="15">
      <c r="B298" s="162"/>
      <c r="C298" s="164"/>
      <c r="D298" s="163"/>
      <c r="F298" s="163"/>
      <c r="G298" s="163"/>
      <c r="H298" s="163"/>
      <c r="I298" s="163"/>
      <c r="J298" s="163"/>
      <c r="K298" s="163"/>
      <c r="L298" s="163"/>
      <c r="M298" s="163"/>
      <c r="N298" s="163"/>
      <c r="O298" s="163"/>
      <c r="P298" s="163"/>
      <c r="Q298" s="163"/>
      <c r="R298" s="163"/>
      <c r="S298" s="163"/>
    </row>
    <row r="299" spans="1:19" ht="15">
      <c r="A299" s="201" t="s">
        <v>419</v>
      </c>
      <c r="B299" s="162"/>
      <c r="C299" s="313">
        <v>41364</v>
      </c>
      <c r="D299" s="310">
        <v>2010</v>
      </c>
      <c r="E299" s="310">
        <f>+D299+3</f>
        <v>2013</v>
      </c>
      <c r="F299" s="309"/>
      <c r="G299" s="309"/>
      <c r="H299" s="309"/>
      <c r="I299" s="309"/>
      <c r="J299" s="309"/>
      <c r="K299" s="309"/>
      <c r="L299" s="309"/>
      <c r="M299" s="309"/>
      <c r="N299" s="309"/>
      <c r="O299" s="163"/>
      <c r="P299" s="163"/>
      <c r="Q299" s="163"/>
      <c r="R299" s="163"/>
      <c r="S299" s="163"/>
    </row>
    <row r="300" spans="1:19" ht="15">
      <c r="A300" s="371" t="str">
        <f>+'P1.1 PDAM Licensee provided'!$C$153</f>
        <v>Licensee 1</v>
      </c>
      <c r="B300" s="162"/>
      <c r="C300" s="308" t="s">
        <v>2</v>
      </c>
      <c r="D300" s="319"/>
      <c r="E300" s="319"/>
      <c r="F300" s="309"/>
      <c r="G300" s="309"/>
      <c r="H300" s="309"/>
      <c r="I300" s="309"/>
      <c r="J300" s="309"/>
      <c r="K300" s="309"/>
      <c r="L300" s="309"/>
      <c r="M300" s="309"/>
      <c r="N300" s="309"/>
      <c r="O300" s="163"/>
      <c r="P300" s="163"/>
      <c r="Q300" s="163"/>
      <c r="R300" s="163"/>
      <c r="S300" s="163"/>
    </row>
    <row r="301" spans="1:19" ht="15">
      <c r="A301" s="371" t="str">
        <f>+'P1.1 PDAM Licensee provided'!$D$153</f>
        <v>Licensee 2</v>
      </c>
      <c r="B301" s="162"/>
      <c r="C301" s="308" t="s">
        <v>2</v>
      </c>
      <c r="D301" s="319"/>
      <c r="E301" s="319"/>
      <c r="F301" s="309"/>
      <c r="G301" s="309"/>
      <c r="H301" s="309"/>
      <c r="I301" s="309"/>
      <c r="J301" s="309"/>
      <c r="K301" s="309"/>
      <c r="L301" s="309"/>
      <c r="M301" s="309"/>
      <c r="N301" s="309"/>
      <c r="O301" s="163"/>
      <c r="P301" s="163"/>
      <c r="Q301" s="163"/>
      <c r="R301" s="163"/>
      <c r="S301" s="163"/>
    </row>
    <row r="302" spans="1:19" ht="15">
      <c r="A302" s="371" t="str">
        <f>+'P1.1 PDAM Licensee provided'!$E$153</f>
        <v>Licensee 3</v>
      </c>
      <c r="B302" s="162"/>
      <c r="C302" s="308" t="s">
        <v>2</v>
      </c>
      <c r="D302" s="319"/>
      <c r="E302" s="319"/>
      <c r="F302" s="309"/>
      <c r="G302" s="309"/>
      <c r="H302" s="309"/>
      <c r="I302" s="309"/>
      <c r="J302" s="309"/>
      <c r="K302" s="309"/>
      <c r="L302" s="309"/>
      <c r="M302" s="309"/>
      <c r="N302" s="309"/>
      <c r="O302" s="163"/>
      <c r="P302" s="163"/>
      <c r="Q302" s="163"/>
      <c r="R302" s="163"/>
      <c r="S302" s="163"/>
    </row>
    <row r="303" spans="1:19" ht="15">
      <c r="A303" s="371" t="str">
        <f>+'P1.1 PDAM Licensee provided'!$F$153</f>
        <v>Licensee 4</v>
      </c>
      <c r="B303" s="162"/>
      <c r="C303" s="308" t="s">
        <v>2</v>
      </c>
      <c r="D303" s="319"/>
      <c r="E303" s="319"/>
      <c r="F303" s="309"/>
      <c r="G303" s="309"/>
      <c r="H303" s="309"/>
      <c r="I303" s="309"/>
      <c r="J303" s="309"/>
      <c r="K303" s="309"/>
      <c r="L303" s="309"/>
      <c r="M303" s="309"/>
      <c r="N303" s="309"/>
      <c r="O303" s="163"/>
      <c r="P303" s="163"/>
      <c r="Q303" s="163"/>
      <c r="R303" s="163"/>
      <c r="S303" s="163"/>
    </row>
    <row r="304" spans="1:19" ht="15">
      <c r="A304" s="371" t="str">
        <f>+'P1.1 PDAM Licensee provided'!$G$153</f>
        <v>Licensee 5</v>
      </c>
      <c r="B304" s="162"/>
      <c r="C304" s="308" t="s">
        <v>2</v>
      </c>
      <c r="D304" s="319"/>
      <c r="E304" s="319"/>
      <c r="F304" s="309"/>
      <c r="G304" s="309"/>
      <c r="H304" s="309"/>
      <c r="I304" s="309"/>
      <c r="J304" s="309"/>
      <c r="K304" s="309"/>
      <c r="L304" s="309"/>
      <c r="M304" s="309"/>
      <c r="N304" s="309"/>
      <c r="O304" s="163"/>
      <c r="P304" s="163"/>
      <c r="Q304" s="163"/>
      <c r="R304" s="163"/>
      <c r="S304" s="163"/>
    </row>
    <row r="305" spans="1:27" ht="15">
      <c r="A305" s="371" t="str">
        <f>+'P1.1 PDAM Licensee provided'!$H$153</f>
        <v>Licensee 6</v>
      </c>
      <c r="B305" s="162"/>
      <c r="C305" s="308" t="s">
        <v>2</v>
      </c>
      <c r="D305" s="319"/>
      <c r="E305" s="319"/>
      <c r="F305" s="309"/>
      <c r="G305" s="309"/>
      <c r="H305" s="309"/>
      <c r="I305" s="309"/>
      <c r="J305" s="309"/>
      <c r="K305" s="309"/>
      <c r="L305" s="309"/>
      <c r="M305" s="309"/>
      <c r="N305" s="309"/>
      <c r="O305" s="163"/>
      <c r="P305" s="163"/>
      <c r="Q305" s="163"/>
      <c r="R305" s="163"/>
      <c r="S305" s="163"/>
    </row>
    <row r="306" spans="1:27" ht="15">
      <c r="B306" s="162"/>
      <c r="C306" s="164"/>
      <c r="D306" s="163"/>
      <c r="F306" s="163"/>
      <c r="G306" s="163"/>
      <c r="H306" s="163"/>
      <c r="I306" s="163"/>
      <c r="J306" s="163"/>
      <c r="K306" s="163"/>
      <c r="L306" s="163"/>
      <c r="M306" s="163"/>
      <c r="N306" s="163"/>
      <c r="O306" s="163"/>
      <c r="P306" s="163"/>
      <c r="Q306" s="163"/>
      <c r="R306" s="163"/>
      <c r="S306" s="163"/>
    </row>
    <row r="307" spans="1:27" ht="15">
      <c r="A307" s="201" t="s">
        <v>421</v>
      </c>
      <c r="B307" s="162"/>
      <c r="C307" s="313">
        <v>41364</v>
      </c>
      <c r="D307" s="310">
        <v>2010</v>
      </c>
      <c r="E307" s="310">
        <f>+D307+3</f>
        <v>2013</v>
      </c>
      <c r="F307" s="309"/>
      <c r="G307" s="309"/>
      <c r="H307" s="309"/>
      <c r="I307" s="309"/>
      <c r="J307" s="309"/>
      <c r="K307" s="309"/>
      <c r="L307" s="309"/>
      <c r="M307" s="309"/>
      <c r="N307" s="309"/>
      <c r="O307" s="163"/>
      <c r="P307" s="163"/>
      <c r="Q307" s="163"/>
      <c r="R307" s="163"/>
      <c r="S307" s="163"/>
    </row>
    <row r="308" spans="1:27" ht="15">
      <c r="A308" s="371" t="str">
        <f>+'P1.1 PDAM Licensee provided'!$C$153</f>
        <v>Licensee 1</v>
      </c>
      <c r="B308" s="162"/>
      <c r="C308" s="308" t="s">
        <v>2</v>
      </c>
      <c r="D308" s="319"/>
      <c r="E308" s="319"/>
      <c r="F308" s="309"/>
      <c r="G308" s="309"/>
      <c r="H308" s="309"/>
      <c r="I308" s="309"/>
      <c r="J308" s="309"/>
      <c r="K308" s="309"/>
      <c r="L308" s="309"/>
      <c r="M308" s="309"/>
      <c r="N308" s="309"/>
      <c r="O308" s="163"/>
      <c r="P308" s="163"/>
      <c r="Q308" s="163"/>
      <c r="R308" s="163"/>
      <c r="S308" s="163"/>
    </row>
    <row r="309" spans="1:27" ht="15">
      <c r="A309" s="371" t="str">
        <f>+'P1.1 PDAM Licensee provided'!$D$153</f>
        <v>Licensee 2</v>
      </c>
      <c r="B309" s="162"/>
      <c r="C309" s="308" t="s">
        <v>2</v>
      </c>
      <c r="D309" s="319"/>
      <c r="E309" s="319"/>
      <c r="F309" s="309"/>
      <c r="G309" s="309"/>
      <c r="H309" s="309"/>
      <c r="I309" s="309"/>
      <c r="J309" s="309"/>
      <c r="K309" s="309"/>
      <c r="L309" s="309"/>
      <c r="M309" s="309"/>
      <c r="N309" s="309"/>
      <c r="O309" s="163"/>
      <c r="P309" s="163"/>
      <c r="Q309" s="163"/>
      <c r="R309" s="163"/>
      <c r="S309" s="163"/>
    </row>
    <row r="310" spans="1:27" ht="15">
      <c r="A310" s="371" t="str">
        <f>+'P1.1 PDAM Licensee provided'!$E$153</f>
        <v>Licensee 3</v>
      </c>
      <c r="B310" s="162"/>
      <c r="C310" s="308" t="s">
        <v>2</v>
      </c>
      <c r="D310" s="319"/>
      <c r="E310" s="319"/>
      <c r="F310" s="309"/>
      <c r="G310" s="309"/>
      <c r="H310" s="309"/>
      <c r="I310" s="309"/>
      <c r="J310" s="309"/>
      <c r="K310" s="309"/>
      <c r="L310" s="309"/>
      <c r="M310" s="309"/>
      <c r="N310" s="309"/>
      <c r="O310" s="163"/>
      <c r="P310" s="163"/>
      <c r="Q310" s="163"/>
      <c r="R310" s="163"/>
      <c r="S310" s="163"/>
    </row>
    <row r="311" spans="1:27" ht="15">
      <c r="A311" s="371" t="str">
        <f>+'P1.1 PDAM Licensee provided'!$F$153</f>
        <v>Licensee 4</v>
      </c>
      <c r="B311" s="162"/>
      <c r="C311" s="308" t="s">
        <v>2</v>
      </c>
      <c r="D311" s="319"/>
      <c r="E311" s="319"/>
      <c r="F311" s="309"/>
      <c r="G311" s="309"/>
      <c r="H311" s="309"/>
      <c r="I311" s="309"/>
      <c r="J311" s="309"/>
      <c r="K311" s="309"/>
      <c r="L311" s="309"/>
      <c r="M311" s="309"/>
      <c r="N311" s="309"/>
      <c r="O311" s="163"/>
      <c r="P311" s="163"/>
      <c r="Q311" s="163"/>
      <c r="R311" s="163"/>
      <c r="S311" s="163"/>
    </row>
    <row r="312" spans="1:27" ht="15">
      <c r="A312" s="371" t="str">
        <f>+'P1.1 PDAM Licensee provided'!$G$153</f>
        <v>Licensee 5</v>
      </c>
      <c r="B312" s="162"/>
      <c r="C312" s="308" t="s">
        <v>2</v>
      </c>
      <c r="D312" s="319"/>
      <c r="E312" s="319"/>
      <c r="F312" s="309"/>
      <c r="G312" s="309"/>
      <c r="H312" s="309"/>
      <c r="I312" s="309"/>
      <c r="J312" s="309"/>
      <c r="K312" s="309"/>
      <c r="L312" s="309"/>
      <c r="M312" s="309"/>
      <c r="N312" s="309"/>
      <c r="O312" s="163"/>
      <c r="P312" s="163"/>
      <c r="Q312" s="163"/>
      <c r="R312" s="163"/>
      <c r="S312" s="163"/>
    </row>
    <row r="313" spans="1:27" ht="15">
      <c r="A313" s="371" t="str">
        <f>+'P1.1 PDAM Licensee provided'!$H$153</f>
        <v>Licensee 6</v>
      </c>
      <c r="B313" s="162"/>
      <c r="C313" s="308" t="s">
        <v>2</v>
      </c>
      <c r="D313" s="319"/>
      <c r="E313" s="319"/>
      <c r="F313" s="309"/>
      <c r="G313" s="309"/>
      <c r="H313" s="309"/>
      <c r="I313" s="309"/>
      <c r="J313" s="309"/>
      <c r="K313" s="309"/>
      <c r="L313" s="309"/>
      <c r="M313" s="309"/>
      <c r="N313" s="309"/>
      <c r="O313" s="163"/>
      <c r="P313" s="163"/>
      <c r="Q313" s="163"/>
      <c r="R313" s="163"/>
      <c r="S313" s="163"/>
    </row>
    <row r="314" spans="1:27" ht="15">
      <c r="A314" s="164"/>
      <c r="B314" s="162"/>
      <c r="C314" s="164"/>
      <c r="D314" s="164"/>
      <c r="E314" s="164"/>
      <c r="F314" s="164"/>
      <c r="G314" s="163"/>
      <c r="H314" s="163"/>
      <c r="I314" s="163"/>
      <c r="J314" s="163"/>
      <c r="K314" s="163"/>
      <c r="L314" s="163"/>
      <c r="M314" s="163"/>
      <c r="N314" s="163"/>
      <c r="O314" s="163"/>
      <c r="P314" s="163"/>
      <c r="Q314" s="163"/>
      <c r="R314" s="163"/>
      <c r="S314" s="163"/>
    </row>
    <row r="315" spans="1:27" ht="15">
      <c r="A315" s="162" t="s">
        <v>410</v>
      </c>
      <c r="B315" s="162"/>
      <c r="C315" s="158"/>
      <c r="D315" s="163"/>
      <c r="O315" s="163"/>
      <c r="P315" s="163"/>
      <c r="Q315" s="163"/>
    </row>
    <row r="316" spans="1:27" ht="15">
      <c r="A316" s="167"/>
      <c r="B316" s="162"/>
      <c r="C316" s="318" t="s">
        <v>266</v>
      </c>
      <c r="D316" s="310">
        <v>2010</v>
      </c>
      <c r="E316" s="310">
        <f>+D316+1</f>
        <v>2011</v>
      </c>
      <c r="F316" s="310">
        <f>+E316+1</f>
        <v>2012</v>
      </c>
      <c r="G316" s="310">
        <f>+F316+1</f>
        <v>2013</v>
      </c>
      <c r="AA316" s="434" t="s">
        <v>536</v>
      </c>
    </row>
    <row r="317" spans="1:27" ht="15">
      <c r="A317" s="214"/>
      <c r="B317" s="162"/>
      <c r="C317" s="164" t="s">
        <v>267</v>
      </c>
      <c r="D317" s="215"/>
      <c r="E317" s="215"/>
      <c r="F317" s="215"/>
      <c r="G317" s="215"/>
      <c r="AA317" s="434" t="s">
        <v>537</v>
      </c>
    </row>
    <row r="318" spans="1:27" ht="15">
      <c r="A318" s="214"/>
      <c r="B318" s="162"/>
      <c r="C318" s="164" t="s">
        <v>267</v>
      </c>
      <c r="D318" s="215"/>
      <c r="E318" s="215"/>
      <c r="F318" s="215"/>
      <c r="G318" s="215"/>
    </row>
    <row r="319" spans="1:27" ht="15">
      <c r="A319" s="214"/>
      <c r="B319" s="162"/>
      <c r="C319" s="164" t="s">
        <v>267</v>
      </c>
      <c r="D319" s="215"/>
      <c r="E319" s="215"/>
      <c r="F319" s="215"/>
      <c r="G319" s="215"/>
    </row>
    <row r="320" spans="1:27" ht="15">
      <c r="A320" s="214"/>
      <c r="B320" s="162"/>
      <c r="C320" s="164" t="s">
        <v>267</v>
      </c>
      <c r="D320" s="215"/>
      <c r="E320" s="215"/>
      <c r="F320" s="215"/>
      <c r="G320" s="215"/>
    </row>
    <row r="321" spans="1:7" ht="15">
      <c r="A321" s="214"/>
      <c r="B321" s="162"/>
      <c r="C321" s="164" t="s">
        <v>267</v>
      </c>
      <c r="D321" s="215"/>
      <c r="E321" s="215"/>
      <c r="F321" s="215"/>
      <c r="G321" s="215"/>
    </row>
    <row r="322" spans="1:7" ht="15">
      <c r="A322" s="214"/>
      <c r="B322" s="162"/>
      <c r="C322" s="164" t="s">
        <v>267</v>
      </c>
      <c r="D322" s="215"/>
      <c r="E322" s="215"/>
      <c r="F322" s="215"/>
      <c r="G322" s="215"/>
    </row>
    <row r="323" spans="1:7" ht="15">
      <c r="A323" s="214"/>
      <c r="B323" s="162"/>
      <c r="C323" s="164" t="s">
        <v>267</v>
      </c>
      <c r="D323" s="215"/>
      <c r="E323" s="215"/>
      <c r="F323" s="215"/>
      <c r="G323" s="215"/>
    </row>
    <row r="324" spans="1:7" ht="15">
      <c r="A324" s="214"/>
      <c r="B324" s="162"/>
      <c r="C324" s="164" t="s">
        <v>267</v>
      </c>
      <c r="D324" s="215"/>
      <c r="E324" s="215"/>
      <c r="F324" s="215"/>
      <c r="G324" s="215"/>
    </row>
    <row r="325" spans="1:7" ht="15">
      <c r="A325" s="214"/>
      <c r="B325" s="162"/>
      <c r="C325" s="164" t="s">
        <v>267</v>
      </c>
      <c r="D325" s="215"/>
      <c r="E325" s="215"/>
      <c r="F325" s="215"/>
      <c r="G325" s="215"/>
    </row>
    <row r="326" spans="1:7" ht="15">
      <c r="A326" s="214"/>
      <c r="B326" s="162"/>
      <c r="C326" s="164" t="s">
        <v>267</v>
      </c>
      <c r="D326" s="215"/>
      <c r="E326" s="215"/>
      <c r="F326" s="215"/>
      <c r="G326" s="215"/>
    </row>
    <row r="327" spans="1:7" ht="15">
      <c r="A327" s="214"/>
      <c r="B327" s="162"/>
      <c r="C327" s="164" t="s">
        <v>267</v>
      </c>
      <c r="D327" s="215"/>
      <c r="E327" s="215"/>
      <c r="F327" s="215"/>
      <c r="G327" s="215"/>
    </row>
    <row r="328" spans="1:7" ht="15">
      <c r="A328" s="214"/>
      <c r="B328" s="162"/>
      <c r="C328" s="164" t="s">
        <v>267</v>
      </c>
      <c r="D328" s="215"/>
      <c r="E328" s="215"/>
      <c r="F328" s="215"/>
      <c r="G328" s="215"/>
    </row>
    <row r="329" spans="1:7" ht="15">
      <c r="A329" s="214"/>
      <c r="B329" s="162"/>
      <c r="C329" s="164" t="s">
        <v>267</v>
      </c>
      <c r="D329" s="215"/>
      <c r="E329" s="215"/>
      <c r="F329" s="215"/>
      <c r="G329" s="215"/>
    </row>
    <row r="330" spans="1:7" ht="15">
      <c r="A330" s="214"/>
      <c r="B330" s="162"/>
      <c r="C330" s="164" t="s">
        <v>267</v>
      </c>
      <c r="D330" s="215"/>
      <c r="E330" s="215"/>
      <c r="F330" s="215"/>
      <c r="G330" s="215"/>
    </row>
    <row r="331" spans="1:7" ht="15">
      <c r="A331" s="214"/>
      <c r="B331" s="162"/>
      <c r="C331" s="164" t="s">
        <v>267</v>
      </c>
      <c r="D331" s="215"/>
      <c r="E331" s="215"/>
      <c r="F331" s="215"/>
      <c r="G331" s="215"/>
    </row>
    <row r="332" spans="1:7" ht="15">
      <c r="A332" s="214"/>
      <c r="B332" s="162"/>
      <c r="C332" s="164" t="s">
        <v>267</v>
      </c>
      <c r="D332" s="215"/>
      <c r="E332" s="215"/>
      <c r="F332" s="215"/>
      <c r="G332" s="215"/>
    </row>
    <row r="333" spans="1:7" ht="15">
      <c r="A333" s="214"/>
      <c r="B333" s="162"/>
      <c r="C333" s="164" t="s">
        <v>267</v>
      </c>
      <c r="D333" s="215"/>
      <c r="E333" s="215"/>
      <c r="F333" s="215"/>
      <c r="G333" s="215"/>
    </row>
    <row r="334" spans="1:7" ht="15">
      <c r="A334" s="214"/>
      <c r="B334" s="162"/>
      <c r="C334" s="164" t="s">
        <v>267</v>
      </c>
      <c r="D334" s="215"/>
      <c r="E334" s="215"/>
      <c r="F334" s="215"/>
      <c r="G334" s="215"/>
    </row>
    <row r="335" spans="1:7" ht="15">
      <c r="A335" s="214"/>
      <c r="B335" s="162"/>
      <c r="C335" s="164" t="s">
        <v>267</v>
      </c>
      <c r="D335" s="215"/>
      <c r="E335" s="215"/>
      <c r="F335" s="215"/>
      <c r="G335" s="215"/>
    </row>
    <row r="336" spans="1:7" ht="15">
      <c r="A336" s="214"/>
      <c r="B336" s="162"/>
      <c r="C336" s="164" t="s">
        <v>267</v>
      </c>
      <c r="D336" s="215"/>
      <c r="E336" s="215"/>
      <c r="F336" s="215"/>
      <c r="G336" s="215"/>
    </row>
    <row r="337" spans="1:7" ht="15">
      <c r="A337" s="214"/>
      <c r="B337" s="162"/>
      <c r="C337" s="164" t="s">
        <v>267</v>
      </c>
      <c r="D337" s="215"/>
      <c r="E337" s="215"/>
      <c r="F337" s="215"/>
      <c r="G337" s="215"/>
    </row>
    <row r="338" spans="1:7" ht="15">
      <c r="A338" s="214"/>
      <c r="B338" s="162"/>
      <c r="C338" s="164" t="s">
        <v>267</v>
      </c>
      <c r="D338" s="215"/>
      <c r="E338" s="215"/>
      <c r="F338" s="215"/>
      <c r="G338" s="215"/>
    </row>
    <row r="339" spans="1:7" ht="15">
      <c r="A339" s="214"/>
      <c r="B339" s="162"/>
      <c r="C339" s="164" t="s">
        <v>267</v>
      </c>
      <c r="D339" s="215"/>
      <c r="E339" s="215"/>
      <c r="F339" s="215"/>
      <c r="G339" s="215"/>
    </row>
    <row r="340" spans="1:7" ht="15">
      <c r="A340" s="214"/>
      <c r="B340" s="162"/>
      <c r="C340" s="164" t="s">
        <v>267</v>
      </c>
      <c r="D340" s="215"/>
      <c r="E340" s="215"/>
      <c r="F340" s="215"/>
      <c r="G340" s="215"/>
    </row>
    <row r="341" spans="1:7" ht="15">
      <c r="A341" s="214"/>
      <c r="B341" s="162"/>
      <c r="C341" s="164" t="s">
        <v>267</v>
      </c>
      <c r="D341" s="215"/>
      <c r="E341" s="215"/>
      <c r="F341" s="215"/>
      <c r="G341" s="215"/>
    </row>
    <row r="342" spans="1:7" ht="15">
      <c r="A342" s="214"/>
      <c r="B342" s="162"/>
      <c r="C342" s="164" t="s">
        <v>267</v>
      </c>
      <c r="D342" s="215"/>
      <c r="E342" s="215"/>
      <c r="F342" s="215"/>
      <c r="G342" s="215"/>
    </row>
    <row r="343" spans="1:7" ht="15">
      <c r="A343" s="214"/>
      <c r="B343" s="162"/>
      <c r="C343" s="164" t="s">
        <v>267</v>
      </c>
      <c r="D343" s="215"/>
      <c r="E343" s="215"/>
      <c r="F343" s="215"/>
      <c r="G343" s="215"/>
    </row>
    <row r="344" spans="1:7" ht="15">
      <c r="A344" s="214"/>
      <c r="B344" s="162"/>
      <c r="C344" s="164" t="s">
        <v>267</v>
      </c>
      <c r="D344" s="215"/>
      <c r="E344" s="215"/>
      <c r="F344" s="215"/>
      <c r="G344" s="215"/>
    </row>
    <row r="345" spans="1:7" ht="15">
      <c r="A345" s="214"/>
      <c r="B345" s="162"/>
      <c r="C345" s="164" t="s">
        <v>267</v>
      </c>
      <c r="D345" s="215"/>
      <c r="E345" s="215"/>
      <c r="F345" s="215"/>
      <c r="G345" s="215"/>
    </row>
    <row r="346" spans="1:7" ht="15">
      <c r="A346" s="214"/>
      <c r="B346" s="162"/>
      <c r="C346" s="164" t="s">
        <v>267</v>
      </c>
      <c r="D346" s="215"/>
      <c r="E346" s="215"/>
      <c r="F346" s="215"/>
      <c r="G346" s="215"/>
    </row>
    <row r="347" spans="1:7" ht="15">
      <c r="A347" s="214"/>
      <c r="B347" s="162"/>
      <c r="C347" s="164" t="s">
        <v>267</v>
      </c>
      <c r="D347" s="215"/>
      <c r="E347" s="215"/>
      <c r="F347" s="215"/>
      <c r="G347" s="215"/>
    </row>
    <row r="348" spans="1:7" ht="15">
      <c r="A348" s="214"/>
      <c r="B348" s="162"/>
      <c r="C348" s="164" t="s">
        <v>267</v>
      </c>
      <c r="D348" s="215"/>
      <c r="E348" s="215"/>
      <c r="F348" s="215"/>
      <c r="G348" s="215"/>
    </row>
    <row r="349" spans="1:7" ht="15">
      <c r="B349" s="162"/>
    </row>
    <row r="350" spans="1:7" ht="15">
      <c r="B350" s="162"/>
    </row>
    <row r="351" spans="1:7" ht="15">
      <c r="B351" s="162"/>
    </row>
    <row r="352" spans="1:7" ht="15">
      <c r="B352" s="162"/>
    </row>
    <row r="353" spans="2:2" ht="15">
      <c r="B353" s="162"/>
    </row>
    <row r="354" spans="2:2" ht="15">
      <c r="B354" s="162"/>
    </row>
    <row r="355" spans="2:2" ht="15">
      <c r="B355" s="162"/>
    </row>
    <row r="356" spans="2:2" ht="15">
      <c r="B356" s="162"/>
    </row>
    <row r="357" spans="2:2" ht="15">
      <c r="B357" s="162"/>
    </row>
    <row r="358" spans="2:2" ht="15">
      <c r="B358" s="162"/>
    </row>
    <row r="359" spans="2:2" ht="15">
      <c r="B359" s="162"/>
    </row>
    <row r="360" spans="2:2" ht="15">
      <c r="B360" s="162"/>
    </row>
    <row r="361" spans="2:2" ht="15">
      <c r="B361" s="162"/>
    </row>
    <row r="362" spans="2:2" ht="15">
      <c r="B362" s="162"/>
    </row>
    <row r="363" spans="2:2" ht="15">
      <c r="B363" s="162"/>
    </row>
    <row r="364" spans="2:2" ht="15">
      <c r="B364" s="162"/>
    </row>
    <row r="365" spans="2:2" ht="15">
      <c r="B365" s="162"/>
    </row>
    <row r="366" spans="2:2" ht="15">
      <c r="B366" s="162"/>
    </row>
    <row r="367" spans="2:2" ht="15">
      <c r="B367" s="162"/>
    </row>
    <row r="368" spans="2:2" ht="15">
      <c r="B368" s="162"/>
    </row>
    <row r="369" spans="2:3" ht="15">
      <c r="B369" s="162"/>
    </row>
    <row r="370" spans="2:3" s="163" customFormat="1" ht="15">
      <c r="B370" s="162"/>
      <c r="C370" s="164"/>
    </row>
    <row r="371" spans="2:3" s="163" customFormat="1" ht="15">
      <c r="B371" s="162"/>
      <c r="C371" s="164"/>
    </row>
    <row r="372" spans="2:3" s="163" customFormat="1" ht="15">
      <c r="B372" s="162"/>
      <c r="C372" s="164"/>
    </row>
    <row r="373" spans="2:3" s="163" customFormat="1" ht="15">
      <c r="B373" s="162"/>
      <c r="C373" s="164"/>
    </row>
    <row r="374" spans="2:3" s="163" customFormat="1" ht="15">
      <c r="B374" s="162"/>
      <c r="C374" s="164"/>
    </row>
    <row r="375" spans="2:3" s="163" customFormat="1" ht="15">
      <c r="B375" s="162"/>
      <c r="C375" s="164"/>
    </row>
    <row r="376" spans="2:3" s="163" customFormat="1" ht="15">
      <c r="B376" s="162"/>
      <c r="C376" s="164"/>
    </row>
    <row r="377" spans="2:3" s="163" customFormat="1" ht="15">
      <c r="B377" s="162"/>
      <c r="C377" s="164"/>
    </row>
    <row r="378" spans="2:3" s="163" customFormat="1" ht="15">
      <c r="B378" s="162"/>
      <c r="C378" s="164"/>
    </row>
    <row r="379" spans="2:3" ht="15">
      <c r="B379" s="162"/>
    </row>
    <row r="380" spans="2:3" ht="15">
      <c r="B380" s="162"/>
    </row>
    <row r="390" spans="1:26" s="179" customFormat="1">
      <c r="A390" s="158"/>
      <c r="B390" s="158"/>
      <c r="D390" s="158"/>
      <c r="E390" s="158"/>
      <c r="F390" s="158"/>
      <c r="G390" s="158"/>
      <c r="H390" s="158"/>
      <c r="I390" s="158"/>
      <c r="J390" s="158"/>
      <c r="K390" s="158"/>
      <c r="L390" s="158"/>
      <c r="M390" s="158"/>
      <c r="N390" s="158"/>
      <c r="O390" s="158"/>
      <c r="P390" s="158"/>
      <c r="Q390" s="158"/>
      <c r="R390" s="158"/>
      <c r="S390" s="158"/>
      <c r="T390" s="158"/>
      <c r="U390" s="158"/>
      <c r="V390" s="158"/>
      <c r="W390" s="158"/>
      <c r="X390" s="158"/>
      <c r="Y390" s="158"/>
      <c r="Z390" s="158"/>
    </row>
    <row r="391" spans="1:26" s="179" customFormat="1">
      <c r="A391" s="158"/>
      <c r="B391" s="158"/>
      <c r="D391" s="158"/>
      <c r="E391" s="158"/>
      <c r="F391" s="158"/>
      <c r="G391" s="158"/>
      <c r="H391" s="158"/>
      <c r="I391" s="158"/>
      <c r="J391" s="158"/>
      <c r="K391" s="158"/>
      <c r="L391" s="158"/>
      <c r="M391" s="158"/>
      <c r="N391" s="158"/>
      <c r="O391" s="158"/>
      <c r="P391" s="158"/>
      <c r="Q391" s="158"/>
      <c r="R391" s="158"/>
      <c r="S391" s="158"/>
      <c r="T391" s="158"/>
      <c r="U391" s="158"/>
      <c r="V391" s="158"/>
      <c r="W391" s="158"/>
      <c r="X391" s="158"/>
      <c r="Y391" s="158"/>
      <c r="Z391" s="158"/>
    </row>
    <row r="394" spans="1:26" s="179" customFormat="1">
      <c r="A394" s="158"/>
      <c r="B394" s="158"/>
      <c r="D394" s="158"/>
      <c r="E394" s="158"/>
      <c r="F394" s="158"/>
      <c r="G394" s="158"/>
      <c r="H394" s="158"/>
      <c r="I394" s="158"/>
      <c r="J394" s="158"/>
      <c r="K394" s="158"/>
      <c r="L394" s="158"/>
      <c r="M394" s="158"/>
      <c r="N394" s="158"/>
      <c r="O394" s="158"/>
      <c r="P394" s="158"/>
      <c r="Q394" s="158"/>
      <c r="R394" s="158"/>
      <c r="S394" s="158"/>
      <c r="T394" s="158"/>
      <c r="U394" s="158"/>
      <c r="V394" s="158"/>
      <c r="W394" s="158"/>
      <c r="X394" s="158"/>
      <c r="Y394" s="158"/>
      <c r="Z394" s="158"/>
    </row>
    <row r="395" spans="1:26" s="179" customFormat="1">
      <c r="A395" s="158"/>
      <c r="B395" s="158"/>
      <c r="D395" s="158"/>
      <c r="E395" s="158"/>
      <c r="F395" s="158"/>
      <c r="G395" s="158"/>
      <c r="H395" s="158"/>
      <c r="I395" s="158"/>
      <c r="J395" s="158"/>
      <c r="K395" s="158"/>
      <c r="L395" s="158"/>
      <c r="M395" s="158"/>
      <c r="N395" s="158"/>
      <c r="O395" s="158"/>
      <c r="P395" s="158"/>
      <c r="Q395" s="158"/>
      <c r="R395" s="158"/>
      <c r="S395" s="158"/>
      <c r="T395" s="158"/>
      <c r="U395" s="158"/>
      <c r="V395" s="158"/>
      <c r="W395" s="158"/>
      <c r="X395" s="158"/>
      <c r="Y395" s="158"/>
      <c r="Z395" s="158"/>
    </row>
  </sheetData>
  <sheetProtection insertRows="0"/>
  <dataConsolidate/>
  <mergeCells count="2">
    <mergeCell ref="G191:H192"/>
    <mergeCell ref="G187:H188"/>
  </mergeCells>
  <phoneticPr fontId="35" type="noConversion"/>
  <dataValidations count="1">
    <dataValidation type="list" allowBlank="1" showInputMessage="1" showErrorMessage="1" sqref="D317:G348">
      <formula1>$AA$316:$AA$317</formula1>
    </dataValidation>
  </dataValidations>
  <pageMargins left="0.70866141732283472" right="0.70866141732283472" top="0.74803149606299213" bottom="0.74803149606299213" header="0.31496062992125984" footer="0.31496062992125984"/>
  <pageSetup paperSize="8" scale="21" orientation="portrait" r:id="rId1"/>
  <drawing r:id="rId2"/>
</worksheet>
</file>

<file path=xl/worksheets/sheet8.xml><?xml version="1.0" encoding="utf-8"?>
<worksheet xmlns="http://schemas.openxmlformats.org/spreadsheetml/2006/main" xmlns:r="http://schemas.openxmlformats.org/officeDocument/2006/relationships">
  <sheetPr codeName="Sheet8">
    <tabColor theme="9" tint="0.39997558519241921"/>
    <pageSetUpPr fitToPage="1"/>
  </sheetPr>
  <dimension ref="A1:FM86"/>
  <sheetViews>
    <sheetView showGridLines="0" zoomScaleNormal="100" workbookViewId="0"/>
  </sheetViews>
  <sheetFormatPr defaultRowHeight="14.25"/>
  <cols>
    <col min="1" max="1" width="85" style="380" customWidth="1"/>
    <col min="2" max="2" width="10.5703125" style="380" customWidth="1"/>
    <col min="3" max="6" width="10.7109375" style="380" customWidth="1"/>
    <col min="7" max="7" width="9.140625" style="379"/>
    <col min="8" max="11" width="11.28515625" style="379" customWidth="1"/>
    <col min="12" max="166" width="9.140625" style="379"/>
    <col min="167" max="16384" width="9.140625" style="380"/>
  </cols>
  <sheetData>
    <row r="1" spans="1:18" s="156" customFormat="1" ht="19.5">
      <c r="A1" s="377" t="s">
        <v>509</v>
      </c>
      <c r="B1" s="377"/>
      <c r="C1" s="377"/>
      <c r="D1" s="377"/>
      <c r="E1" s="377"/>
      <c r="F1" s="377"/>
      <c r="G1" s="377"/>
      <c r="H1" s="377"/>
      <c r="I1" s="377"/>
      <c r="J1" s="377"/>
      <c r="K1" s="377"/>
      <c r="L1" s="377"/>
      <c r="M1" s="377"/>
      <c r="N1" s="377"/>
      <c r="O1" s="377"/>
      <c r="P1" s="377"/>
      <c r="Q1" s="377"/>
      <c r="R1" s="377"/>
    </row>
    <row r="2" spans="1:18" s="156" customFormat="1" ht="19.5">
      <c r="A2" s="377" t="str">
        <f>+'Pension Pack cover'!D12</f>
        <v xml:space="preserve">NWO Group Name </v>
      </c>
      <c r="B2" s="377"/>
      <c r="C2" s="377"/>
      <c r="D2" s="377"/>
      <c r="E2" s="377"/>
      <c r="F2" s="377"/>
      <c r="G2" s="377"/>
      <c r="H2" s="377"/>
      <c r="I2" s="377"/>
      <c r="J2" s="377"/>
      <c r="K2" s="377"/>
      <c r="L2" s="377"/>
      <c r="M2" s="377"/>
      <c r="N2" s="377"/>
      <c r="O2" s="377"/>
      <c r="P2" s="377"/>
      <c r="Q2" s="377"/>
      <c r="R2" s="377"/>
    </row>
    <row r="3" spans="1:18" s="157" customFormat="1" ht="19.5">
      <c r="A3" s="377" t="str">
        <f>+'Pension Pack cover'!D24</f>
        <v>2010-13</v>
      </c>
      <c r="B3" s="377"/>
      <c r="C3" s="377"/>
      <c r="D3" s="377"/>
      <c r="E3" s="377"/>
      <c r="F3" s="377"/>
      <c r="G3" s="377"/>
      <c r="H3" s="377"/>
      <c r="I3" s="377"/>
      <c r="J3" s="377"/>
      <c r="K3" s="377"/>
      <c r="L3" s="377"/>
      <c r="M3" s="377"/>
      <c r="N3" s="377"/>
      <c r="O3" s="377"/>
      <c r="P3" s="377"/>
      <c r="Q3" s="377"/>
      <c r="R3" s="377"/>
    </row>
    <row r="4" spans="1:18">
      <c r="A4" s="80" t="s">
        <v>21</v>
      </c>
      <c r="B4" s="79"/>
      <c r="C4" s="158"/>
      <c r="D4" s="418" t="str">
        <f>+'P1.2 PDAM Actuary provided data'!D6:F6</f>
        <v>DB scheme 1</v>
      </c>
      <c r="E4" s="419"/>
      <c r="F4" s="396"/>
    </row>
    <row r="5" spans="1:18" ht="15" customHeight="1">
      <c r="A5" s="346" t="s">
        <v>499</v>
      </c>
      <c r="B5" s="430" t="s">
        <v>535</v>
      </c>
      <c r="C5" s="347">
        <v>2010</v>
      </c>
      <c r="D5" s="347">
        <f>C5+1</f>
        <v>2011</v>
      </c>
      <c r="E5" s="347">
        <f>D5+1</f>
        <v>2012</v>
      </c>
      <c r="F5" s="347">
        <f>E5+1</f>
        <v>2013</v>
      </c>
    </row>
    <row r="6" spans="1:18" ht="15" customHeight="1">
      <c r="A6" s="348" t="s">
        <v>440</v>
      </c>
      <c r="B6" s="381"/>
      <c r="C6" s="349"/>
      <c r="D6" s="349"/>
      <c r="E6" s="349"/>
      <c r="F6" s="349"/>
    </row>
    <row r="7" spans="1:18" ht="15" customHeight="1">
      <c r="A7" s="346"/>
      <c r="B7" s="381"/>
      <c r="C7" s="378"/>
      <c r="D7" s="378"/>
      <c r="E7" s="378"/>
      <c r="F7" s="378"/>
    </row>
    <row r="8" spans="1:18">
      <c r="A8" s="348" t="s">
        <v>501</v>
      </c>
      <c r="B8" s="381"/>
      <c r="C8" s="381"/>
      <c r="D8" s="381"/>
      <c r="E8" s="381"/>
      <c r="F8" s="381"/>
    </row>
    <row r="9" spans="1:18">
      <c r="A9" s="350" t="s">
        <v>441</v>
      </c>
      <c r="B9" s="351" t="s">
        <v>0</v>
      </c>
      <c r="C9" s="349"/>
      <c r="D9" s="349"/>
      <c r="E9" s="349"/>
      <c r="F9" s="349"/>
    </row>
    <row r="10" spans="1:18">
      <c r="A10" s="352" t="s">
        <v>442</v>
      </c>
      <c r="B10" s="379"/>
      <c r="C10" s="379"/>
      <c r="D10" s="379"/>
      <c r="E10" s="379"/>
      <c r="F10" s="379"/>
    </row>
    <row r="11" spans="1:18">
      <c r="A11" s="382" t="str">
        <f>+'P1.1 PDAM Licensee provided'!$C$153</f>
        <v>Licensee 1</v>
      </c>
      <c r="B11" s="351" t="s">
        <v>0</v>
      </c>
      <c r="C11" s="349"/>
      <c r="D11" s="349"/>
      <c r="E11" s="349"/>
      <c r="F11" s="349"/>
    </row>
    <row r="12" spans="1:18">
      <c r="A12" s="382" t="str">
        <f>+'P1.1 PDAM Licensee provided'!$D$153</f>
        <v>Licensee 2</v>
      </c>
      <c r="B12" s="351" t="s">
        <v>0</v>
      </c>
      <c r="C12" s="349"/>
      <c r="D12" s="349"/>
      <c r="E12" s="349"/>
      <c r="F12" s="349"/>
    </row>
    <row r="13" spans="1:18">
      <c r="A13" s="382" t="str">
        <f>+'P1.1 PDAM Licensee provided'!$E$153</f>
        <v>Licensee 3</v>
      </c>
      <c r="B13" s="351" t="s">
        <v>0</v>
      </c>
      <c r="C13" s="349"/>
      <c r="D13" s="349"/>
      <c r="E13" s="349"/>
      <c r="F13" s="349"/>
    </row>
    <row r="14" spans="1:18">
      <c r="A14" s="382" t="str">
        <f>+'P1.1 PDAM Licensee provided'!$F$153</f>
        <v>Licensee 4</v>
      </c>
      <c r="B14" s="351" t="s">
        <v>0</v>
      </c>
      <c r="C14" s="349"/>
      <c r="D14" s="349"/>
      <c r="E14" s="349"/>
      <c r="F14" s="349"/>
    </row>
    <row r="15" spans="1:18">
      <c r="A15" s="382" t="str">
        <f>+'P1.1 PDAM Licensee provided'!$G$153</f>
        <v>Licensee 5</v>
      </c>
      <c r="B15" s="351" t="s">
        <v>0</v>
      </c>
      <c r="C15" s="349"/>
      <c r="D15" s="349"/>
      <c r="E15" s="349"/>
      <c r="F15" s="349"/>
    </row>
    <row r="16" spans="1:18">
      <c r="A16" s="382" t="str">
        <f>+'P1.1 PDAM Licensee provided'!$H$153</f>
        <v>Licensee 6</v>
      </c>
      <c r="B16" s="351" t="s">
        <v>0</v>
      </c>
      <c r="C16" s="349"/>
      <c r="D16" s="349"/>
      <c r="E16" s="349"/>
      <c r="F16" s="349"/>
    </row>
    <row r="17" spans="1:169">
      <c r="A17" s="353" t="s">
        <v>443</v>
      </c>
      <c r="B17" s="351" t="s">
        <v>0</v>
      </c>
      <c r="C17" s="354">
        <f>SUM(C9:C13)</f>
        <v>0</v>
      </c>
      <c r="D17" s="354">
        <f>SUM(D9:D13)</f>
        <v>0</v>
      </c>
      <c r="E17" s="354">
        <f>SUM(E9:E13)</f>
        <v>0</v>
      </c>
      <c r="F17" s="354">
        <f>SUM(F9:F13)</f>
        <v>0</v>
      </c>
    </row>
    <row r="18" spans="1:169">
      <c r="B18" s="378"/>
      <c r="C18" s="378"/>
      <c r="D18" s="378"/>
      <c r="E18" s="378"/>
      <c r="F18" s="378"/>
    </row>
    <row r="19" spans="1:169" s="379" customFormat="1" ht="14.25" customHeight="1">
      <c r="A19" s="355" t="s">
        <v>504</v>
      </c>
      <c r="B19" s="381"/>
      <c r="C19" s="381"/>
      <c r="D19" s="381"/>
      <c r="E19" s="381"/>
      <c r="F19" s="381"/>
      <c r="FK19" s="380"/>
      <c r="FL19" s="380"/>
      <c r="FM19" s="380"/>
    </row>
    <row r="20" spans="1:169" s="379" customFormat="1">
      <c r="A20" s="350" t="s">
        <v>441</v>
      </c>
      <c r="B20" s="351" t="s">
        <v>0</v>
      </c>
      <c r="C20" s="349"/>
      <c r="D20" s="349"/>
      <c r="E20" s="349"/>
      <c r="F20" s="349"/>
      <c r="FK20" s="380"/>
      <c r="FL20" s="380"/>
      <c r="FM20" s="380"/>
    </row>
    <row r="21" spans="1:169" s="379" customFormat="1">
      <c r="A21" s="352" t="s">
        <v>442</v>
      </c>
      <c r="FK21" s="380"/>
      <c r="FL21" s="380"/>
      <c r="FM21" s="380"/>
    </row>
    <row r="22" spans="1:169" s="379" customFormat="1">
      <c r="A22" s="382" t="str">
        <f>+'P1.1 PDAM Licensee provided'!$C$153</f>
        <v>Licensee 1</v>
      </c>
      <c r="B22" s="351" t="s">
        <v>0</v>
      </c>
      <c r="C22" s="349"/>
      <c r="D22" s="349"/>
      <c r="E22" s="349"/>
      <c r="F22" s="349"/>
      <c r="FK22" s="380"/>
      <c r="FL22" s="380"/>
      <c r="FM22" s="380"/>
    </row>
    <row r="23" spans="1:169" s="379" customFormat="1">
      <c r="A23" s="382" t="str">
        <f>+'P1.1 PDAM Licensee provided'!$D$153</f>
        <v>Licensee 2</v>
      </c>
      <c r="B23" s="351" t="s">
        <v>0</v>
      </c>
      <c r="C23" s="349"/>
      <c r="D23" s="349"/>
      <c r="E23" s="349"/>
      <c r="F23" s="349"/>
      <c r="FK23" s="380"/>
      <c r="FL23" s="380"/>
      <c r="FM23" s="380"/>
    </row>
    <row r="24" spans="1:169" s="379" customFormat="1">
      <c r="A24" s="382" t="str">
        <f>+'P1.1 PDAM Licensee provided'!$E$153</f>
        <v>Licensee 3</v>
      </c>
      <c r="B24" s="351" t="s">
        <v>0</v>
      </c>
      <c r="C24" s="349"/>
      <c r="D24" s="349"/>
      <c r="E24" s="349"/>
      <c r="F24" s="349"/>
      <c r="FK24" s="380"/>
      <c r="FL24" s="380"/>
      <c r="FM24" s="380"/>
    </row>
    <row r="25" spans="1:169" s="379" customFormat="1">
      <c r="A25" s="382" t="str">
        <f>+'P1.1 PDAM Licensee provided'!$F$153</f>
        <v>Licensee 4</v>
      </c>
      <c r="B25" s="351" t="s">
        <v>0</v>
      </c>
      <c r="C25" s="349"/>
      <c r="D25" s="349"/>
      <c r="E25" s="349"/>
      <c r="F25" s="349"/>
      <c r="FK25" s="380"/>
      <c r="FL25" s="380"/>
      <c r="FM25" s="380"/>
    </row>
    <row r="26" spans="1:169" s="379" customFormat="1" ht="14.25" customHeight="1">
      <c r="A26" s="382" t="str">
        <f>+'P1.1 PDAM Licensee provided'!$G$153</f>
        <v>Licensee 5</v>
      </c>
      <c r="B26" s="351" t="s">
        <v>0</v>
      </c>
      <c r="C26" s="349"/>
      <c r="D26" s="349"/>
      <c r="E26" s="349"/>
      <c r="F26" s="349"/>
      <c r="H26" s="509" t="s">
        <v>502</v>
      </c>
      <c r="I26" s="510"/>
      <c r="J26" s="510"/>
      <c r="K26" s="511"/>
      <c r="M26" s="509" t="s">
        <v>503</v>
      </c>
      <c r="N26" s="510"/>
      <c r="O26" s="510"/>
      <c r="P26" s="511"/>
      <c r="FK26" s="380"/>
      <c r="FL26" s="380"/>
      <c r="FM26" s="380"/>
    </row>
    <row r="27" spans="1:169" s="379" customFormat="1">
      <c r="A27" s="382" t="str">
        <f>+'P1.1 PDAM Licensee provided'!$H$153</f>
        <v>Licensee 6</v>
      </c>
      <c r="B27" s="351" t="s">
        <v>0</v>
      </c>
      <c r="C27" s="349"/>
      <c r="D27" s="349"/>
      <c r="E27" s="349"/>
      <c r="F27" s="349"/>
      <c r="H27" s="512"/>
      <c r="I27" s="513"/>
      <c r="J27" s="513"/>
      <c r="K27" s="514"/>
      <c r="M27" s="512"/>
      <c r="N27" s="513"/>
      <c r="O27" s="513"/>
      <c r="P27" s="514"/>
      <c r="FK27" s="380"/>
      <c r="FL27" s="380"/>
      <c r="FM27" s="380"/>
    </row>
    <row r="28" spans="1:169" s="379" customFormat="1">
      <c r="A28" s="353" t="s">
        <v>444</v>
      </c>
      <c r="B28" s="351" t="s">
        <v>0</v>
      </c>
      <c r="C28" s="354">
        <f>SUM(C20:C24)</f>
        <v>0</v>
      </c>
      <c r="D28" s="354">
        <f>SUM(D20:D24)</f>
        <v>0</v>
      </c>
      <c r="E28" s="354">
        <f>SUM(E20:E24)</f>
        <v>0</v>
      </c>
      <c r="F28" s="354">
        <f>SUM(F20:F24)</f>
        <v>0</v>
      </c>
      <c r="H28" s="354">
        <f>SUM(H20:H24)</f>
        <v>0</v>
      </c>
      <c r="I28" s="354">
        <f>SUM(I20:I24)</f>
        <v>0</v>
      </c>
      <c r="J28" s="354">
        <f>SUM(J20:J24)</f>
        <v>0</v>
      </c>
      <c r="K28" s="354">
        <f>SUM(K20:K24)</f>
        <v>0</v>
      </c>
      <c r="M28" s="354">
        <f>+C28-H28</f>
        <v>0</v>
      </c>
      <c r="N28" s="354">
        <f>+D28-I28</f>
        <v>0</v>
      </c>
      <c r="O28" s="354">
        <f>+E28-J28</f>
        <v>0</v>
      </c>
      <c r="P28" s="354">
        <f>+F28-K28</f>
        <v>0</v>
      </c>
      <c r="FK28" s="380"/>
      <c r="FL28" s="380"/>
      <c r="FM28" s="380"/>
    </row>
    <row r="29" spans="1:169" s="379" customFormat="1">
      <c r="A29" s="381" t="s">
        <v>3</v>
      </c>
      <c r="B29" s="381"/>
      <c r="C29" s="383" t="str">
        <f>IF((C6-SUM(C17,C28)&gt;0.1),"Error", "OK")</f>
        <v>OK</v>
      </c>
      <c r="D29" s="383" t="str">
        <f>IF((D6-SUM(D17,D28)&gt;0.1),"Error", "OK")</f>
        <v>OK</v>
      </c>
      <c r="E29" s="383" t="str">
        <f>IF((E6-SUM(E17,E28)&gt;0.1),"Error", "OK")</f>
        <v>OK</v>
      </c>
      <c r="F29" s="383" t="str">
        <f>IF((F6-SUM(F17,F28)&gt;0.1),"Error", "OK")</f>
        <v>OK</v>
      </c>
      <c r="FK29" s="380"/>
      <c r="FL29" s="380"/>
      <c r="FM29" s="380"/>
    </row>
    <row r="30" spans="1:169" s="379" customFormat="1">
      <c r="A30" s="384"/>
      <c r="B30" s="381"/>
      <c r="C30" s="381"/>
      <c r="D30" s="381"/>
      <c r="E30" s="381"/>
      <c r="F30" s="381"/>
      <c r="FK30" s="380"/>
      <c r="FL30" s="380"/>
      <c r="FM30" s="380"/>
    </row>
    <row r="31" spans="1:169" s="379" customFormat="1">
      <c r="A31" s="356" t="s">
        <v>445</v>
      </c>
      <c r="B31" s="385" t="s">
        <v>2</v>
      </c>
      <c r="C31" s="344">
        <v>0</v>
      </c>
      <c r="D31" s="344">
        <v>0</v>
      </c>
      <c r="E31" s="344">
        <v>0</v>
      </c>
      <c r="F31" s="344">
        <v>0</v>
      </c>
      <c r="FK31" s="380"/>
      <c r="FL31" s="380"/>
      <c r="FM31" s="380"/>
    </row>
    <row r="32" spans="1:169" s="379" customFormat="1">
      <c r="A32" s="381" t="s">
        <v>3</v>
      </c>
      <c r="B32" s="381"/>
      <c r="C32" s="383" t="str">
        <f>IF(ABS(C28-SUM(C20:C27)&gt;0.1),"Error", "OK")</f>
        <v>OK</v>
      </c>
      <c r="D32" s="383" t="str">
        <f>IF(ABS(D28-SUM(D20:D27)&gt;0.1),"Error", "OK")</f>
        <v>OK</v>
      </c>
      <c r="E32" s="383" t="str">
        <f>IF(ABS(E28-SUM(E20:E27)&gt;0.1),"Error", "OK")</f>
        <v>OK</v>
      </c>
      <c r="F32" s="383" t="str">
        <f>IF(ABS(F28-SUM(F20:F27)&gt;0.1),"Error", "OK")</f>
        <v>OK</v>
      </c>
      <c r="FK32" s="380"/>
      <c r="FL32" s="380"/>
      <c r="FM32" s="380"/>
    </row>
    <row r="33" spans="1:169" s="379" customFormat="1">
      <c r="A33" s="380"/>
      <c r="B33" s="378"/>
      <c r="C33" s="378"/>
      <c r="D33" s="378"/>
      <c r="E33" s="378"/>
      <c r="F33" s="378"/>
      <c r="FK33" s="380"/>
      <c r="FL33" s="380"/>
      <c r="FM33" s="380"/>
    </row>
    <row r="34" spans="1:169" s="379" customFormat="1">
      <c r="A34" s="357" t="s">
        <v>446</v>
      </c>
      <c r="B34" s="381"/>
      <c r="C34" s="381"/>
      <c r="D34" s="381"/>
      <c r="E34" s="381"/>
      <c r="F34" s="381"/>
      <c r="FK34" s="380"/>
      <c r="FL34" s="380"/>
      <c r="FM34" s="380"/>
    </row>
    <row r="35" spans="1:169" s="379" customFormat="1">
      <c r="A35" s="358" t="s">
        <v>447</v>
      </c>
      <c r="B35" s="351" t="s">
        <v>0</v>
      </c>
      <c r="C35" s="349"/>
      <c r="D35" s="349"/>
      <c r="E35" s="349"/>
      <c r="F35" s="349"/>
      <c r="FK35" s="380"/>
      <c r="FL35" s="380"/>
      <c r="FM35" s="380"/>
    </row>
    <row r="36" spans="1:169" s="379" customFormat="1">
      <c r="A36" s="359" t="s">
        <v>448</v>
      </c>
      <c r="B36" s="351" t="s">
        <v>0</v>
      </c>
      <c r="C36" s="349"/>
      <c r="D36" s="349"/>
      <c r="E36" s="349"/>
      <c r="F36" s="349"/>
      <c r="FK36" s="380"/>
      <c r="FL36" s="380"/>
      <c r="FM36" s="380"/>
    </row>
    <row r="37" spans="1:169" s="379" customFormat="1">
      <c r="A37" s="360" t="s">
        <v>449</v>
      </c>
      <c r="B37" s="351" t="s">
        <v>0</v>
      </c>
      <c r="C37" s="349"/>
      <c r="D37" s="349"/>
      <c r="E37" s="349"/>
      <c r="F37" s="349"/>
      <c r="FK37" s="380"/>
      <c r="FL37" s="380"/>
      <c r="FM37" s="380"/>
    </row>
    <row r="38" spans="1:169" s="379" customFormat="1">
      <c r="A38" s="360" t="s">
        <v>450</v>
      </c>
      <c r="B38" s="351" t="s">
        <v>0</v>
      </c>
      <c r="C38" s="349"/>
      <c r="D38" s="349"/>
      <c r="E38" s="349"/>
      <c r="F38" s="349"/>
      <c r="FK38" s="380"/>
      <c r="FL38" s="380"/>
      <c r="FM38" s="380"/>
    </row>
    <row r="39" spans="1:169" s="379" customFormat="1">
      <c r="A39" s="360" t="s">
        <v>451</v>
      </c>
      <c r="B39" s="351" t="s">
        <v>0</v>
      </c>
      <c r="C39" s="349"/>
      <c r="D39" s="349"/>
      <c r="E39" s="349"/>
      <c r="F39" s="349"/>
      <c r="FK39" s="380"/>
      <c r="FL39" s="380"/>
      <c r="FM39" s="380"/>
    </row>
    <row r="40" spans="1:169" s="379" customFormat="1">
      <c r="A40" s="361" t="s">
        <v>30</v>
      </c>
      <c r="B40" s="351" t="s">
        <v>0</v>
      </c>
      <c r="C40" s="354">
        <f>SUM(C35:C39)</f>
        <v>0</v>
      </c>
      <c r="D40" s="354">
        <f>SUM(D35:D39)</f>
        <v>0</v>
      </c>
      <c r="E40" s="354">
        <f>SUM(E35:E39)</f>
        <v>0</v>
      </c>
      <c r="F40" s="354">
        <f>SUM(F35:F39)</f>
        <v>0</v>
      </c>
      <c r="FK40" s="380"/>
      <c r="FL40" s="380"/>
      <c r="FM40" s="380"/>
    </row>
    <row r="41" spans="1:169" s="379" customFormat="1">
      <c r="A41" s="381" t="s">
        <v>3</v>
      </c>
      <c r="B41" s="381"/>
      <c r="C41" s="386" t="str">
        <f>IF(C40&lt;&gt;SUM(C11,C22), "ERROR","OK")</f>
        <v>OK</v>
      </c>
      <c r="D41" s="386" t="str">
        <f>IF(D40&lt;&gt;SUM(D11,D22), "ERROR","OK")</f>
        <v>OK</v>
      </c>
      <c r="E41" s="386" t="str">
        <f>IF(E40&lt;&gt;SUM(E11,E22), "ERROR","OK")</f>
        <v>OK</v>
      </c>
      <c r="F41" s="386" t="str">
        <f>IF(F40&lt;&gt;SUM(F11,F22), "ERROR","OK")</f>
        <v>OK</v>
      </c>
      <c r="FK41" s="380"/>
      <c r="FL41" s="380"/>
      <c r="FM41" s="380"/>
    </row>
    <row r="42" spans="1:169" s="379" customFormat="1">
      <c r="A42" s="381"/>
      <c r="B42" s="381"/>
      <c r="C42" s="381"/>
      <c r="D42" s="381"/>
      <c r="E42" s="381"/>
      <c r="F42" s="381"/>
      <c r="FK42" s="380"/>
      <c r="FL42" s="380"/>
      <c r="FM42" s="380"/>
    </row>
    <row r="43" spans="1:169" s="379" customFormat="1">
      <c r="A43" s="362" t="s">
        <v>498</v>
      </c>
      <c r="B43" s="345" t="s">
        <v>452</v>
      </c>
      <c r="C43" s="349"/>
      <c r="D43" s="349"/>
      <c r="E43" s="349"/>
      <c r="F43" s="349"/>
      <c r="FK43" s="380"/>
      <c r="FL43" s="380"/>
      <c r="FM43" s="380"/>
    </row>
    <row r="44" spans="1:169" s="379" customFormat="1">
      <c r="A44" s="362" t="s">
        <v>453</v>
      </c>
      <c r="B44" s="385" t="s">
        <v>188</v>
      </c>
      <c r="C44" s="363"/>
      <c r="D44" s="363"/>
      <c r="E44" s="363"/>
      <c r="F44" s="363"/>
      <c r="FK44" s="380"/>
      <c r="FL44" s="380"/>
      <c r="FM44" s="380"/>
    </row>
    <row r="45" spans="1:169" s="379" customFormat="1">
      <c r="A45" s="381"/>
      <c r="B45" s="381"/>
      <c r="C45" s="381"/>
      <c r="D45" s="381"/>
      <c r="E45" s="381"/>
      <c r="F45" s="381"/>
      <c r="FK45" s="380"/>
      <c r="FL45" s="380"/>
      <c r="FM45" s="380"/>
    </row>
    <row r="46" spans="1:169" s="379" customFormat="1">
      <c r="A46" s="364" t="s">
        <v>454</v>
      </c>
      <c r="B46" s="378"/>
      <c r="C46" s="347">
        <f>+C5</f>
        <v>2010</v>
      </c>
      <c r="D46" s="347">
        <f>+D5</f>
        <v>2011</v>
      </c>
      <c r="E46" s="347">
        <f>+E5</f>
        <v>2012</v>
      </c>
      <c r="F46" s="347">
        <f>+F5</f>
        <v>2013</v>
      </c>
      <c r="FK46" s="380"/>
      <c r="FL46" s="380"/>
      <c r="FM46" s="380"/>
    </row>
    <row r="47" spans="1:169" s="379" customFormat="1">
      <c r="A47" s="348" t="s">
        <v>455</v>
      </c>
      <c r="B47" s="351" t="s">
        <v>0</v>
      </c>
      <c r="C47" s="349"/>
      <c r="D47" s="349"/>
      <c r="E47" s="349"/>
      <c r="F47" s="349"/>
      <c r="FK47" s="380"/>
      <c r="FL47" s="380"/>
      <c r="FM47" s="380"/>
    </row>
    <row r="48" spans="1:169" s="379" customFormat="1">
      <c r="A48" s="378"/>
      <c r="B48" s="378"/>
      <c r="C48" s="378"/>
      <c r="D48" s="378"/>
      <c r="E48" s="378"/>
      <c r="F48" s="378"/>
      <c r="FK48" s="380"/>
      <c r="FL48" s="380"/>
      <c r="FM48" s="380"/>
    </row>
    <row r="49" spans="1:169" s="379" customFormat="1">
      <c r="A49" s="348" t="s">
        <v>456</v>
      </c>
      <c r="B49" s="378"/>
      <c r="C49" s="381"/>
      <c r="D49" s="381"/>
      <c r="E49" s="381"/>
      <c r="F49" s="381"/>
      <c r="FK49" s="380"/>
      <c r="FL49" s="380"/>
      <c r="FM49" s="380"/>
    </row>
    <row r="50" spans="1:169" s="379" customFormat="1">
      <c r="A50" s="350" t="s">
        <v>441</v>
      </c>
      <c r="B50" s="351" t="s">
        <v>0</v>
      </c>
      <c r="C50" s="349"/>
      <c r="D50" s="349"/>
      <c r="E50" s="349"/>
      <c r="F50" s="349"/>
      <c r="FK50" s="380"/>
      <c r="FL50" s="380"/>
      <c r="FM50" s="380"/>
    </row>
    <row r="51" spans="1:169" s="379" customFormat="1">
      <c r="A51" s="352" t="s">
        <v>442</v>
      </c>
      <c r="FK51" s="380"/>
      <c r="FL51" s="380"/>
      <c r="FM51" s="380"/>
    </row>
    <row r="52" spans="1:169" s="379" customFormat="1">
      <c r="A52" s="382" t="str">
        <f>+'P1.1 PDAM Licensee provided'!$C$153</f>
        <v>Licensee 1</v>
      </c>
      <c r="B52" s="351" t="s">
        <v>0</v>
      </c>
      <c r="C52" s="349"/>
      <c r="D52" s="349"/>
      <c r="E52" s="349"/>
      <c r="F52" s="349"/>
      <c r="FK52" s="380"/>
      <c r="FL52" s="380"/>
      <c r="FM52" s="380"/>
    </row>
    <row r="53" spans="1:169" s="379" customFormat="1">
      <c r="A53" s="382" t="str">
        <f>+'P1.1 PDAM Licensee provided'!$D$153</f>
        <v>Licensee 2</v>
      </c>
      <c r="B53" s="351" t="s">
        <v>0</v>
      </c>
      <c r="C53" s="349"/>
      <c r="D53" s="349"/>
      <c r="E53" s="349"/>
      <c r="F53" s="349"/>
      <c r="FK53" s="380"/>
      <c r="FL53" s="380"/>
      <c r="FM53" s="380"/>
    </row>
    <row r="54" spans="1:169" s="379" customFormat="1">
      <c r="A54" s="382" t="str">
        <f>+'P1.1 PDAM Licensee provided'!$E$153</f>
        <v>Licensee 3</v>
      </c>
      <c r="B54" s="351" t="s">
        <v>0</v>
      </c>
      <c r="C54" s="349"/>
      <c r="D54" s="349"/>
      <c r="E54" s="349"/>
      <c r="F54" s="349"/>
      <c r="FK54" s="380"/>
      <c r="FL54" s="380"/>
      <c r="FM54" s="380"/>
    </row>
    <row r="55" spans="1:169" s="379" customFormat="1">
      <c r="A55" s="382" t="str">
        <f>+'P1.1 PDAM Licensee provided'!$F$153</f>
        <v>Licensee 4</v>
      </c>
      <c r="B55" s="351" t="s">
        <v>0</v>
      </c>
      <c r="C55" s="349"/>
      <c r="D55" s="349"/>
      <c r="E55" s="349"/>
      <c r="F55" s="349"/>
      <c r="FK55" s="380"/>
      <c r="FL55" s="380"/>
      <c r="FM55" s="380"/>
    </row>
    <row r="56" spans="1:169" s="379" customFormat="1">
      <c r="A56" s="382" t="str">
        <f>+'P1.1 PDAM Licensee provided'!$G$153</f>
        <v>Licensee 5</v>
      </c>
      <c r="B56" s="351" t="s">
        <v>0</v>
      </c>
      <c r="C56" s="349"/>
      <c r="D56" s="349"/>
      <c r="E56" s="349"/>
      <c r="F56" s="349"/>
      <c r="FK56" s="380"/>
      <c r="FL56" s="380"/>
      <c r="FM56" s="380"/>
    </row>
    <row r="57" spans="1:169" s="379" customFormat="1">
      <c r="A57" s="382" t="str">
        <f>+'P1.1 PDAM Licensee provided'!$H$153</f>
        <v>Licensee 6</v>
      </c>
      <c r="B57" s="351" t="s">
        <v>0</v>
      </c>
      <c r="C57" s="349"/>
      <c r="D57" s="349"/>
      <c r="E57" s="349"/>
      <c r="F57" s="349"/>
      <c r="FK57" s="380"/>
      <c r="FL57" s="380"/>
      <c r="FM57" s="380"/>
    </row>
    <row r="58" spans="1:169" s="379" customFormat="1">
      <c r="A58" s="353" t="s">
        <v>457</v>
      </c>
      <c r="B58" s="351" t="s">
        <v>0</v>
      </c>
      <c r="C58" s="354">
        <f>SUM(C50:C54)</f>
        <v>0</v>
      </c>
      <c r="D58" s="354">
        <f>SUM(D50:D54)</f>
        <v>0</v>
      </c>
      <c r="E58" s="354">
        <f>SUM(E50:E54)</f>
        <v>0</v>
      </c>
      <c r="F58" s="354">
        <f>SUM(F50:F54)</f>
        <v>0</v>
      </c>
      <c r="FK58" s="380"/>
      <c r="FL58" s="380"/>
      <c r="FM58" s="380"/>
    </row>
    <row r="59" spans="1:169" s="379" customFormat="1">
      <c r="A59" s="380"/>
      <c r="B59" s="378"/>
      <c r="C59" s="378"/>
      <c r="D59" s="378"/>
      <c r="E59" s="378"/>
      <c r="F59" s="378"/>
      <c r="FK59" s="380"/>
      <c r="FL59" s="380"/>
      <c r="FM59" s="380"/>
    </row>
    <row r="60" spans="1:169" s="379" customFormat="1">
      <c r="A60" s="355" t="s">
        <v>458</v>
      </c>
      <c r="B60" s="378"/>
      <c r="C60" s="381"/>
      <c r="D60" s="381"/>
      <c r="E60" s="381"/>
      <c r="F60" s="381"/>
      <c r="FK60" s="380"/>
      <c r="FL60" s="380"/>
      <c r="FM60" s="380"/>
    </row>
    <row r="61" spans="1:169" s="379" customFormat="1">
      <c r="A61" s="350" t="s">
        <v>441</v>
      </c>
      <c r="B61" s="351" t="s">
        <v>0</v>
      </c>
      <c r="C61" s="349"/>
      <c r="D61" s="349"/>
      <c r="E61" s="349"/>
      <c r="F61" s="349"/>
      <c r="FK61" s="380"/>
      <c r="FL61" s="380"/>
      <c r="FM61" s="380"/>
    </row>
    <row r="62" spans="1:169" s="379" customFormat="1">
      <c r="A62" s="352" t="s">
        <v>442</v>
      </c>
      <c r="FK62" s="380"/>
      <c r="FL62" s="380"/>
      <c r="FM62" s="380"/>
    </row>
    <row r="63" spans="1:169" s="379" customFormat="1">
      <c r="A63" s="382" t="str">
        <f>+'P1.1 PDAM Licensee provided'!$C$153</f>
        <v>Licensee 1</v>
      </c>
      <c r="B63" s="351" t="s">
        <v>0</v>
      </c>
      <c r="C63" s="349"/>
      <c r="D63" s="349"/>
      <c r="E63" s="349"/>
      <c r="F63" s="349"/>
      <c r="FK63" s="380"/>
      <c r="FL63" s="380"/>
      <c r="FM63" s="380"/>
    </row>
    <row r="64" spans="1:169" s="379" customFormat="1">
      <c r="A64" s="382" t="str">
        <f>+'P1.1 PDAM Licensee provided'!$D$153</f>
        <v>Licensee 2</v>
      </c>
      <c r="B64" s="351" t="s">
        <v>0</v>
      </c>
      <c r="C64" s="349"/>
      <c r="D64" s="349"/>
      <c r="E64" s="349"/>
      <c r="F64" s="349"/>
      <c r="FK64" s="380"/>
      <c r="FL64" s="380"/>
      <c r="FM64" s="380"/>
    </row>
    <row r="65" spans="1:169" s="379" customFormat="1">
      <c r="A65" s="382" t="str">
        <f>+'P1.1 PDAM Licensee provided'!$E$153</f>
        <v>Licensee 3</v>
      </c>
      <c r="B65" s="351" t="s">
        <v>0</v>
      </c>
      <c r="C65" s="349"/>
      <c r="D65" s="349"/>
      <c r="E65" s="349"/>
      <c r="F65" s="349"/>
      <c r="FK65" s="380"/>
      <c r="FL65" s="380"/>
      <c r="FM65" s="380"/>
    </row>
    <row r="66" spans="1:169" s="379" customFormat="1">
      <c r="A66" s="382" t="str">
        <f>+'P1.1 PDAM Licensee provided'!$F$153</f>
        <v>Licensee 4</v>
      </c>
      <c r="B66" s="351" t="s">
        <v>0</v>
      </c>
      <c r="C66" s="349"/>
      <c r="D66" s="349"/>
      <c r="E66" s="349"/>
      <c r="F66" s="349"/>
      <c r="FK66" s="380"/>
      <c r="FL66" s="380"/>
      <c r="FM66" s="380"/>
    </row>
    <row r="67" spans="1:169" s="379" customFormat="1">
      <c r="A67" s="382" t="str">
        <f>+'P1.1 PDAM Licensee provided'!$G$153</f>
        <v>Licensee 5</v>
      </c>
      <c r="B67" s="351" t="s">
        <v>0</v>
      </c>
      <c r="C67" s="349"/>
      <c r="D67" s="349"/>
      <c r="E67" s="349"/>
      <c r="F67" s="349"/>
      <c r="FK67" s="380"/>
      <c r="FL67" s="380"/>
      <c r="FM67" s="380"/>
    </row>
    <row r="68" spans="1:169" s="379" customFormat="1">
      <c r="A68" s="382" t="str">
        <f>+'P1.1 PDAM Licensee provided'!$H$153</f>
        <v>Licensee 6</v>
      </c>
      <c r="B68" s="351" t="s">
        <v>0</v>
      </c>
      <c r="C68" s="349"/>
      <c r="D68" s="349"/>
      <c r="E68" s="349"/>
      <c r="F68" s="349"/>
      <c r="FK68" s="380"/>
      <c r="FL68" s="380"/>
      <c r="FM68" s="380"/>
    </row>
    <row r="69" spans="1:169" s="379" customFormat="1">
      <c r="A69" s="353" t="s">
        <v>459</v>
      </c>
      <c r="B69" s="351" t="s">
        <v>0</v>
      </c>
      <c r="C69" s="354">
        <f>SUM(C61:C65)</f>
        <v>0</v>
      </c>
      <c r="D69" s="354">
        <f>SUM(D61:D65)</f>
        <v>0</v>
      </c>
      <c r="E69" s="354">
        <f>SUM(E61:E65)</f>
        <v>0</v>
      </c>
      <c r="F69" s="354">
        <f>SUM(F61:F65)</f>
        <v>0</v>
      </c>
      <c r="FK69" s="380"/>
      <c r="FL69" s="380"/>
      <c r="FM69" s="380"/>
    </row>
    <row r="70" spans="1:169" s="379" customFormat="1">
      <c r="A70" s="381" t="s">
        <v>3</v>
      </c>
      <c r="B70" s="378"/>
      <c r="C70" s="387" t="str">
        <f>IF(ABS(C47-SUM(C58,C69)&gt;0.01),"Error", "OK")</f>
        <v>OK</v>
      </c>
      <c r="D70" s="387" t="str">
        <f>IF(ABS(D47-SUM(D58,D69)&gt;0.01),"Error", "OK")</f>
        <v>OK</v>
      </c>
      <c r="E70" s="387" t="str">
        <f>IF(ABS(E47-SUM(E58,E69)&gt;0.01),"Error", "OK")</f>
        <v>OK</v>
      </c>
      <c r="F70" s="387" t="str">
        <f>IF(ABS(F47-SUM(F58,F69)&gt;0.01),"Error", "OK")</f>
        <v>OK</v>
      </c>
      <c r="FK70" s="380"/>
      <c r="FL70" s="380"/>
      <c r="FM70" s="380"/>
    </row>
    <row r="71" spans="1:169" s="379" customFormat="1">
      <c r="A71" s="416" t="s">
        <v>505</v>
      </c>
      <c r="B71" s="351" t="s">
        <v>0</v>
      </c>
      <c r="C71" s="349"/>
      <c r="D71" s="349"/>
      <c r="E71" s="349"/>
      <c r="F71" s="349"/>
      <c r="FK71" s="380"/>
      <c r="FL71" s="380"/>
      <c r="FM71" s="380"/>
    </row>
    <row r="72" spans="1:169" s="379" customFormat="1">
      <c r="A72" s="416"/>
      <c r="B72" s="351"/>
      <c r="C72" s="354">
        <f>+C50-C71</f>
        <v>0</v>
      </c>
      <c r="D72" s="354">
        <f>+D50-D71</f>
        <v>0</v>
      </c>
      <c r="E72" s="354">
        <f>+E50-E71</f>
        <v>0</v>
      </c>
      <c r="F72" s="354">
        <f>+F50-F71</f>
        <v>0</v>
      </c>
      <c r="FK72" s="380"/>
      <c r="FL72" s="380"/>
      <c r="FM72" s="380"/>
    </row>
    <row r="73" spans="1:169" s="379" customFormat="1">
      <c r="A73" s="388"/>
      <c r="B73" s="380"/>
      <c r="C73" s="384"/>
      <c r="D73" s="384"/>
      <c r="E73" s="384"/>
      <c r="F73" s="384"/>
      <c r="FK73" s="380"/>
      <c r="FL73" s="380"/>
      <c r="FM73" s="380"/>
    </row>
    <row r="74" spans="1:169" ht="13.5" customHeight="1">
      <c r="A74" s="364" t="s">
        <v>467</v>
      </c>
      <c r="C74" s="384"/>
      <c r="D74" s="384"/>
      <c r="E74" s="384"/>
      <c r="F74" s="384"/>
    </row>
    <row r="75" spans="1:169">
      <c r="A75" s="365" t="s">
        <v>462</v>
      </c>
      <c r="B75" s="351" t="s">
        <v>0</v>
      </c>
      <c r="D75" s="349"/>
      <c r="E75" s="349"/>
      <c r="F75" s="349"/>
    </row>
    <row r="76" spans="1:169">
      <c r="A76" s="365" t="s">
        <v>468</v>
      </c>
      <c r="B76" s="351" t="s">
        <v>0</v>
      </c>
      <c r="D76" s="349"/>
      <c r="E76" s="349"/>
      <c r="F76" s="349"/>
    </row>
    <row r="77" spans="1:169">
      <c r="A77" s="350" t="s">
        <v>469</v>
      </c>
    </row>
    <row r="78" spans="1:169">
      <c r="A78" s="350" t="s">
        <v>441</v>
      </c>
      <c r="B78" s="351" t="s">
        <v>0</v>
      </c>
      <c r="D78" s="349"/>
      <c r="E78" s="349"/>
      <c r="F78" s="349"/>
    </row>
    <row r="79" spans="1:169">
      <c r="A79" s="352" t="s">
        <v>442</v>
      </c>
      <c r="B79" s="379"/>
      <c r="D79" s="379"/>
      <c r="E79" s="379"/>
      <c r="F79" s="379"/>
    </row>
    <row r="80" spans="1:169">
      <c r="A80" s="382" t="str">
        <f>+'P1.1 PDAM Licensee provided'!$C$153</f>
        <v>Licensee 1</v>
      </c>
      <c r="B80" s="351" t="s">
        <v>0</v>
      </c>
      <c r="D80" s="349"/>
      <c r="E80" s="349"/>
      <c r="F80" s="349"/>
    </row>
    <row r="81" spans="1:6">
      <c r="A81" s="382" t="str">
        <f>+'P1.1 PDAM Licensee provided'!$D$153</f>
        <v>Licensee 2</v>
      </c>
      <c r="B81" s="351" t="s">
        <v>0</v>
      </c>
      <c r="D81" s="349"/>
      <c r="E81" s="349"/>
      <c r="F81" s="349"/>
    </row>
    <row r="82" spans="1:6">
      <c r="A82" s="382" t="str">
        <f>+'P1.1 PDAM Licensee provided'!$E$153</f>
        <v>Licensee 3</v>
      </c>
      <c r="B82" s="351" t="s">
        <v>0</v>
      </c>
      <c r="D82" s="349"/>
      <c r="E82" s="349"/>
      <c r="F82" s="349"/>
    </row>
    <row r="83" spans="1:6">
      <c r="A83" s="382" t="str">
        <f>+'P1.1 PDAM Licensee provided'!$F$153</f>
        <v>Licensee 4</v>
      </c>
      <c r="B83" s="351" t="s">
        <v>0</v>
      </c>
      <c r="D83" s="349"/>
      <c r="E83" s="349"/>
      <c r="F83" s="349"/>
    </row>
    <row r="84" spans="1:6">
      <c r="A84" s="382" t="str">
        <f>+'P1.1 PDAM Licensee provided'!$G$153</f>
        <v>Licensee 5</v>
      </c>
      <c r="B84" s="351" t="s">
        <v>0</v>
      </c>
      <c r="D84" s="349"/>
      <c r="E84" s="349"/>
      <c r="F84" s="349"/>
    </row>
    <row r="85" spans="1:6">
      <c r="A85" s="382" t="str">
        <f>+'P1.1 PDAM Licensee provided'!$H$153</f>
        <v>Licensee 6</v>
      </c>
      <c r="B85" s="351" t="s">
        <v>0</v>
      </c>
      <c r="D85" s="349"/>
      <c r="E85" s="349"/>
      <c r="F85" s="349"/>
    </row>
    <row r="86" spans="1:6">
      <c r="A86" s="353" t="s">
        <v>466</v>
      </c>
      <c r="B86" s="351" t="s">
        <v>0</v>
      </c>
      <c r="D86" s="354">
        <f>SUM(D78:D82)</f>
        <v>0</v>
      </c>
      <c r="E86" s="354">
        <f>SUM(E78:E82)</f>
        <v>0</v>
      </c>
      <c r="F86" s="354">
        <f>SUM(F78:F82)</f>
        <v>0</v>
      </c>
    </row>
  </sheetData>
  <mergeCells count="2">
    <mergeCell ref="H26:K27"/>
    <mergeCell ref="M26:P27"/>
  </mergeCells>
  <phoneticPr fontId="35" type="noConversion"/>
  <pageMargins left="0.70866141732283472" right="0.70866141732283472" top="0.74803149606299213" bottom="0.74803149606299213" header="0.31496062992125984" footer="0.31496062992125984"/>
  <pageSetup paperSize="8" scale="90" orientation="portrait" r:id="rId1"/>
  <drawing r:id="rId2"/>
</worksheet>
</file>

<file path=xl/worksheets/sheet9.xml><?xml version="1.0" encoding="utf-8"?>
<worksheet xmlns="http://schemas.openxmlformats.org/spreadsheetml/2006/main" xmlns:r="http://schemas.openxmlformats.org/officeDocument/2006/relationships">
  <sheetPr codeName="Sheet9">
    <tabColor theme="7" tint="0.59999389629810485"/>
    <pageSetUpPr fitToPage="1"/>
  </sheetPr>
  <dimension ref="A1:W176"/>
  <sheetViews>
    <sheetView showGridLines="0" topLeftCell="A91" zoomScaleNormal="100" workbookViewId="0">
      <selection activeCell="C107" sqref="C107:K107"/>
    </sheetView>
  </sheetViews>
  <sheetFormatPr defaultRowHeight="14.25"/>
  <cols>
    <col min="1" max="1" width="4.28515625" style="25" customWidth="1"/>
    <col min="2" max="2" width="70" style="25" customWidth="1"/>
    <col min="3" max="8" width="11.28515625" style="25" customWidth="1"/>
    <col min="9" max="9" width="14.42578125" style="25" customWidth="1"/>
    <col min="10" max="10" width="11.28515625" style="25" customWidth="1"/>
    <col min="11" max="11" width="10" style="25" customWidth="1"/>
    <col min="12" max="21" width="9.140625" style="25"/>
    <col min="22" max="22" width="15.5703125" style="25" customWidth="1"/>
    <col min="23" max="16384" width="9.140625" style="25"/>
  </cols>
  <sheetData>
    <row r="1" spans="1:23" ht="26.25">
      <c r="A1" s="125" t="s">
        <v>510</v>
      </c>
      <c r="B1" s="71"/>
      <c r="C1" s="71"/>
      <c r="D1" s="71"/>
      <c r="E1" s="71"/>
      <c r="F1" s="71"/>
      <c r="G1" s="71"/>
      <c r="H1" s="71"/>
      <c r="I1" s="71"/>
      <c r="J1" s="71"/>
      <c r="K1" s="71"/>
      <c r="L1" s="71"/>
    </row>
    <row r="2" spans="1:23" ht="26.25">
      <c r="A2" s="71" t="str">
        <f>+'Pension Pack cover'!D12</f>
        <v xml:space="preserve">NWO Group Name </v>
      </c>
      <c r="B2" s="73"/>
      <c r="C2" s="71"/>
      <c r="D2" s="71"/>
      <c r="E2" s="71"/>
      <c r="F2" s="71"/>
      <c r="G2" s="288" t="s">
        <v>371</v>
      </c>
      <c r="H2" s="71"/>
      <c r="I2" s="71"/>
      <c r="J2" s="71"/>
      <c r="K2" s="71"/>
      <c r="L2" s="71"/>
    </row>
    <row r="3" spans="1:23" ht="26.25">
      <c r="A3" s="71" t="str">
        <f>+'Pension Pack cover'!D24</f>
        <v>2010-13</v>
      </c>
      <c r="B3" s="73"/>
      <c r="C3" s="71"/>
      <c r="D3" s="71"/>
      <c r="E3" s="71"/>
      <c r="F3" s="71"/>
      <c r="G3" s="71"/>
      <c r="H3" s="71"/>
      <c r="I3" s="71"/>
      <c r="J3" s="71"/>
      <c r="K3" s="71"/>
      <c r="L3" s="71"/>
    </row>
    <row r="4" spans="1:23" ht="15">
      <c r="A4" s="11"/>
      <c r="B4" s="11"/>
      <c r="C4" s="3"/>
      <c r="D4" s="2"/>
      <c r="E4" s="2"/>
      <c r="F4" s="2"/>
      <c r="G4" s="2"/>
      <c r="H4" s="2"/>
      <c r="I4" s="2"/>
      <c r="J4" s="2"/>
      <c r="K4" s="2"/>
      <c r="L4" s="2"/>
    </row>
    <row r="5" spans="1:23" ht="15">
      <c r="A5" s="5"/>
      <c r="B5" s="5"/>
      <c r="C5" s="26"/>
      <c r="D5" s="2"/>
      <c r="E5" s="2"/>
      <c r="F5" s="2"/>
      <c r="G5" s="2"/>
      <c r="H5" s="2"/>
      <c r="I5" s="2"/>
      <c r="J5" s="2"/>
      <c r="K5" s="2"/>
      <c r="L5" s="2"/>
    </row>
    <row r="6" spans="1:23" ht="15" customHeight="1">
      <c r="A6" s="5"/>
      <c r="B6" s="20" t="s">
        <v>21</v>
      </c>
      <c r="C6" s="26"/>
      <c r="D6" s="495" t="str">
        <f>+'Pension Pack cover'!D22</f>
        <v>DB Scheme 2</v>
      </c>
      <c r="E6" s="496"/>
      <c r="F6" s="496"/>
      <c r="G6" s="496"/>
      <c r="H6" s="496"/>
      <c r="I6" s="496"/>
      <c r="J6" s="497"/>
      <c r="K6" s="2"/>
      <c r="L6" s="2"/>
      <c r="U6" s="226"/>
      <c r="V6" s="417" t="s">
        <v>359</v>
      </c>
    </row>
    <row r="7" spans="1:23" ht="15">
      <c r="A7" s="5"/>
      <c r="B7" s="21"/>
      <c r="C7" s="26"/>
      <c r="D7" s="3"/>
      <c r="E7" s="2"/>
      <c r="F7" s="2"/>
      <c r="G7" s="2"/>
      <c r="H7" s="2"/>
      <c r="I7" s="2"/>
      <c r="J7" s="2"/>
      <c r="K7" s="2"/>
      <c r="L7" s="2"/>
      <c r="U7" s="226"/>
      <c r="V7" s="25" t="s">
        <v>22</v>
      </c>
      <c r="W7" s="278" t="s">
        <v>354</v>
      </c>
    </row>
    <row r="8" spans="1:23" ht="15">
      <c r="A8" s="5"/>
      <c r="B8" s="432" t="s">
        <v>43</v>
      </c>
      <c r="C8" s="26"/>
      <c r="D8" s="489"/>
      <c r="E8" s="490"/>
      <c r="F8" s="2"/>
      <c r="G8" s="2"/>
      <c r="H8" s="2"/>
      <c r="I8" s="2"/>
      <c r="J8" s="2"/>
      <c r="K8" s="2"/>
      <c r="L8" s="2"/>
      <c r="U8" s="226"/>
      <c r="V8" s="25" t="s">
        <v>23</v>
      </c>
      <c r="W8" s="278" t="s">
        <v>355</v>
      </c>
    </row>
    <row r="9" spans="1:23" ht="15">
      <c r="A9" s="5"/>
      <c r="B9" s="432" t="s">
        <v>44</v>
      </c>
      <c r="C9" s="26"/>
      <c r="D9" s="489"/>
      <c r="E9" s="490"/>
      <c r="F9" s="2"/>
      <c r="G9" s="2"/>
      <c r="H9" s="2"/>
      <c r="I9" s="2"/>
      <c r="J9" s="2"/>
      <c r="K9" s="2"/>
      <c r="L9" s="2"/>
      <c r="U9" s="226"/>
      <c r="V9" s="25" t="s">
        <v>24</v>
      </c>
      <c r="W9" s="278" t="s">
        <v>340</v>
      </c>
    </row>
    <row r="10" spans="1:23" ht="15">
      <c r="A10" s="5"/>
      <c r="B10" s="21"/>
      <c r="C10" s="26"/>
      <c r="D10" s="3"/>
      <c r="E10" s="2"/>
      <c r="F10" s="2"/>
      <c r="G10" s="2"/>
      <c r="H10" s="2"/>
      <c r="I10" s="2"/>
      <c r="J10" s="2"/>
      <c r="K10" s="2"/>
      <c r="L10" s="2"/>
      <c r="U10" s="226"/>
      <c r="V10" s="25" t="s">
        <v>25</v>
      </c>
      <c r="W10" s="278" t="s">
        <v>341</v>
      </c>
    </row>
    <row r="11" spans="1:23" ht="15">
      <c r="A11" s="5"/>
      <c r="B11" s="493" t="str">
        <f>CONCATENATE("Section A - Pre Cut-Off Date Regulatory Fraction as at ",+D8)</f>
        <v xml:space="preserve">Section A - Pre Cut-Off Date Regulatory Fraction as at </v>
      </c>
      <c r="C11" s="493"/>
      <c r="D11" s="494"/>
      <c r="E11" s="494"/>
      <c r="F11" s="2"/>
      <c r="G11" s="2"/>
      <c r="H11" s="2"/>
      <c r="I11" s="2"/>
      <c r="J11" s="2"/>
      <c r="K11" s="2"/>
      <c r="L11" s="2"/>
      <c r="U11" s="226"/>
      <c r="V11" s="25" t="s">
        <v>26</v>
      </c>
      <c r="W11" s="278" t="s">
        <v>342</v>
      </c>
    </row>
    <row r="12" spans="1:23" ht="15.75" customHeight="1">
      <c r="A12" s="5"/>
      <c r="B12" s="18"/>
      <c r="C12" s="18"/>
      <c r="D12" s="27"/>
      <c r="E12" s="27"/>
      <c r="F12" s="2"/>
      <c r="G12" s="2"/>
      <c r="H12" s="2"/>
      <c r="I12" s="2"/>
      <c r="J12" s="2"/>
      <c r="K12" s="2"/>
      <c r="L12" s="2"/>
      <c r="U12" s="226"/>
      <c r="V12" s="25" t="s">
        <v>27</v>
      </c>
      <c r="W12" s="278" t="s">
        <v>343</v>
      </c>
    </row>
    <row r="13" spans="1:23" ht="25.5">
      <c r="A13" s="5"/>
      <c r="B13" s="12" t="s">
        <v>49</v>
      </c>
      <c r="C13" s="276" t="str">
        <f>+'Pension Pack cover'!D14</f>
        <v>Licensee 1</v>
      </c>
      <c r="D13" s="276" t="str">
        <f>+'Pension Pack cover'!D15</f>
        <v>Licensee 2</v>
      </c>
      <c r="E13" s="276" t="str">
        <f>+'Pension Pack cover'!D16</f>
        <v>Licensee 3</v>
      </c>
      <c r="F13" s="276" t="str">
        <f>+'Pension Pack cover'!D17</f>
        <v>Licensee 4</v>
      </c>
      <c r="G13" s="276" t="str">
        <f>+'Pension Pack cover'!D18</f>
        <v>Licensee 5</v>
      </c>
      <c r="H13" s="276" t="str">
        <f>+'Pension Pack cover'!D19</f>
        <v>Licensee 6</v>
      </c>
      <c r="I13" s="30" t="s">
        <v>28</v>
      </c>
      <c r="J13" s="31" t="s">
        <v>30</v>
      </c>
      <c r="K13" s="2"/>
      <c r="L13" s="2"/>
      <c r="V13" s="25" t="s">
        <v>268</v>
      </c>
      <c r="W13" s="278" t="s">
        <v>367</v>
      </c>
    </row>
    <row r="14" spans="1:23" ht="25.5">
      <c r="A14" s="5"/>
      <c r="B14" s="51" t="s">
        <v>76</v>
      </c>
      <c r="C14" s="13">
        <v>0</v>
      </c>
      <c r="D14" s="13">
        <v>0</v>
      </c>
      <c r="E14" s="13">
        <v>0</v>
      </c>
      <c r="F14" s="13">
        <v>0</v>
      </c>
      <c r="G14" s="13">
        <v>0</v>
      </c>
      <c r="H14" s="13">
        <v>0</v>
      </c>
      <c r="I14" s="14">
        <f>J14-C14-D14</f>
        <v>1</v>
      </c>
      <c r="J14" s="14">
        <v>1</v>
      </c>
      <c r="K14" s="2"/>
      <c r="L14" s="2"/>
      <c r="V14" s="25" t="s">
        <v>269</v>
      </c>
      <c r="W14" s="278" t="s">
        <v>344</v>
      </c>
    </row>
    <row r="15" spans="1:23" ht="17.25" customHeight="1">
      <c r="A15" s="5"/>
      <c r="B15" s="38" t="s">
        <v>50</v>
      </c>
      <c r="C15" s="13">
        <v>0</v>
      </c>
      <c r="D15" s="13">
        <v>0</v>
      </c>
      <c r="E15" s="13">
        <v>0</v>
      </c>
      <c r="F15" s="13">
        <v>0</v>
      </c>
      <c r="G15" s="13">
        <v>0</v>
      </c>
      <c r="H15" s="13">
        <v>0</v>
      </c>
      <c r="I15" s="14">
        <f>-SUM(C15:H15)</f>
        <v>0</v>
      </c>
      <c r="J15" s="14">
        <f>SUM(C15:I15)</f>
        <v>0</v>
      </c>
      <c r="K15" s="2"/>
      <c r="L15" s="2"/>
      <c r="V15" s="25" t="s">
        <v>270</v>
      </c>
      <c r="W15" s="278" t="s">
        <v>345</v>
      </c>
    </row>
    <row r="16" spans="1:23" ht="25.5">
      <c r="A16" s="5"/>
      <c r="B16" s="51" t="s">
        <v>29</v>
      </c>
      <c r="C16" s="14">
        <f>C14-C15</f>
        <v>0</v>
      </c>
      <c r="D16" s="14">
        <f t="shared" ref="D16:I16" si="0">D14-D15</f>
        <v>0</v>
      </c>
      <c r="E16" s="14">
        <f t="shared" si="0"/>
        <v>0</v>
      </c>
      <c r="F16" s="14">
        <f t="shared" si="0"/>
        <v>0</v>
      </c>
      <c r="G16" s="14">
        <f t="shared" si="0"/>
        <v>0</v>
      </c>
      <c r="H16" s="14">
        <f t="shared" si="0"/>
        <v>0</v>
      </c>
      <c r="I16" s="14">
        <f t="shared" si="0"/>
        <v>1</v>
      </c>
      <c r="J16" s="14">
        <f>SUM(C16:I16)</f>
        <v>1</v>
      </c>
      <c r="K16" s="2"/>
      <c r="L16" s="2"/>
      <c r="V16" s="25" t="s">
        <v>517</v>
      </c>
      <c r="W16" s="278" t="s">
        <v>346</v>
      </c>
    </row>
    <row r="17" spans="1:23" ht="15">
      <c r="A17" s="5"/>
      <c r="B17" s="5"/>
      <c r="C17" s="5"/>
      <c r="D17" s="5"/>
      <c r="E17" s="5"/>
      <c r="F17" s="5"/>
      <c r="G17" s="5"/>
      <c r="H17" s="5"/>
      <c r="I17" s="5"/>
      <c r="J17" s="5"/>
      <c r="K17" s="2"/>
      <c r="L17" s="2"/>
      <c r="V17" s="25" t="s">
        <v>518</v>
      </c>
      <c r="W17" s="278" t="s">
        <v>347</v>
      </c>
    </row>
    <row r="18" spans="1:23" ht="15">
      <c r="A18" s="5"/>
      <c r="B18" s="5"/>
      <c r="C18" s="5"/>
      <c r="D18" s="5"/>
      <c r="E18" s="5"/>
      <c r="F18" s="5"/>
      <c r="G18" s="5"/>
      <c r="H18" s="5"/>
      <c r="I18" s="5"/>
      <c r="J18" s="5"/>
      <c r="K18" s="2"/>
      <c r="L18" s="2"/>
      <c r="V18" s="25" t="s">
        <v>275</v>
      </c>
      <c r="W18" s="278" t="s">
        <v>317</v>
      </c>
    </row>
    <row r="19" spans="1:23" ht="15">
      <c r="A19" s="5"/>
      <c r="B19" s="41" t="s">
        <v>77</v>
      </c>
      <c r="C19" s="2"/>
      <c r="D19" s="2"/>
      <c r="E19" s="2"/>
      <c r="F19" s="2"/>
      <c r="G19" s="2"/>
      <c r="H19" s="2"/>
      <c r="I19" s="2"/>
      <c r="J19" s="2"/>
      <c r="K19" s="2"/>
      <c r="L19" s="2"/>
      <c r="V19" s="25" t="s">
        <v>277</v>
      </c>
      <c r="W19" s="278" t="s">
        <v>318</v>
      </c>
    </row>
    <row r="20" spans="1:23" ht="15">
      <c r="A20" s="5"/>
      <c r="B20" s="54"/>
      <c r="C20" s="5"/>
      <c r="D20" s="5"/>
      <c r="E20" s="5"/>
      <c r="F20" s="5"/>
      <c r="G20" s="5"/>
      <c r="H20" s="5"/>
      <c r="I20" s="2"/>
      <c r="J20" s="5"/>
      <c r="K20" s="5"/>
      <c r="L20" s="2"/>
      <c r="V20" s="25" t="s">
        <v>279</v>
      </c>
      <c r="W20" s="278" t="s">
        <v>348</v>
      </c>
    </row>
    <row r="21" spans="1:23" s="52" customFormat="1" ht="15">
      <c r="A21" s="5"/>
      <c r="B21" s="131" t="s">
        <v>84</v>
      </c>
      <c r="C21" s="5"/>
      <c r="D21" s="5"/>
      <c r="E21" s="5"/>
      <c r="F21" s="5"/>
      <c r="G21" s="5"/>
      <c r="H21" s="5"/>
      <c r="I21" s="2"/>
      <c r="J21" s="5"/>
      <c r="K21" s="5"/>
      <c r="L21" s="2"/>
      <c r="V21" s="52" t="s">
        <v>281</v>
      </c>
      <c r="W21" s="278" t="s">
        <v>349</v>
      </c>
    </row>
    <row r="22" spans="1:23" s="52" customFormat="1" ht="15">
      <c r="A22" s="5"/>
      <c r="B22" s="54"/>
      <c r="C22" s="5"/>
      <c r="D22" s="5"/>
      <c r="E22" s="5"/>
      <c r="F22" s="5"/>
      <c r="G22" s="5"/>
      <c r="H22" s="5"/>
      <c r="I22" s="5"/>
      <c r="J22" s="5"/>
      <c r="K22" s="5"/>
      <c r="L22" s="2"/>
      <c r="V22" s="52" t="s">
        <v>283</v>
      </c>
      <c r="W22" s="278" t="s">
        <v>350</v>
      </c>
    </row>
    <row r="23" spans="1:23" s="52" customFormat="1" ht="15">
      <c r="A23" s="5"/>
      <c r="B23" s="5"/>
      <c r="C23" s="5"/>
      <c r="D23" s="498" t="s">
        <v>66</v>
      </c>
      <c r="E23" s="498"/>
      <c r="F23" s="5"/>
      <c r="G23" s="499">
        <f>D8</f>
        <v>0</v>
      </c>
      <c r="H23" s="498"/>
      <c r="I23" s="5"/>
      <c r="J23" s="499">
        <f>D9</f>
        <v>0</v>
      </c>
      <c r="K23" s="498"/>
      <c r="L23" s="2"/>
      <c r="V23" s="52" t="s">
        <v>285</v>
      </c>
    </row>
    <row r="24" spans="1:23" s="52" customFormat="1" ht="15">
      <c r="A24" s="5"/>
      <c r="B24" s="5"/>
      <c r="C24" s="5"/>
      <c r="D24" s="119" t="s">
        <v>65</v>
      </c>
      <c r="E24" s="119"/>
      <c r="F24" s="5"/>
      <c r="G24" s="119" t="s">
        <v>65</v>
      </c>
      <c r="H24" s="119"/>
      <c r="I24" s="2"/>
      <c r="J24" s="119" t="s">
        <v>65</v>
      </c>
      <c r="K24" s="119"/>
      <c r="L24" s="2"/>
      <c r="V24" s="52" t="s">
        <v>286</v>
      </c>
    </row>
    <row r="25" spans="1:23" s="52" customFormat="1" ht="15">
      <c r="A25" s="5"/>
      <c r="B25" s="5"/>
      <c r="C25" s="5"/>
      <c r="D25" s="120" t="s">
        <v>0</v>
      </c>
      <c r="E25" s="120" t="s">
        <v>2</v>
      </c>
      <c r="F25" s="5"/>
      <c r="G25" s="120" t="s">
        <v>0</v>
      </c>
      <c r="H25" s="120" t="s">
        <v>2</v>
      </c>
      <c r="I25" s="2"/>
      <c r="J25" s="120" t="s">
        <v>0</v>
      </c>
      <c r="K25" s="120" t="s">
        <v>2</v>
      </c>
      <c r="L25" s="2"/>
      <c r="V25" s="52" t="s">
        <v>287</v>
      </c>
    </row>
    <row r="26" spans="1:23" s="52" customFormat="1" ht="15">
      <c r="A26" s="5"/>
      <c r="B26" s="277" t="str">
        <f>+'Pension Pack cover'!D14</f>
        <v>Licensee 1</v>
      </c>
      <c r="C26" s="5"/>
      <c r="D26" s="116">
        <v>0</v>
      </c>
      <c r="E26" s="118" t="e">
        <f>D26/$D$29</f>
        <v>#DIV/0!</v>
      </c>
      <c r="F26" s="5"/>
      <c r="G26" s="116">
        <v>0</v>
      </c>
      <c r="H26" s="118" t="e">
        <f>G26/$G$29</f>
        <v>#DIV/0!</v>
      </c>
      <c r="I26" s="2"/>
      <c r="J26" s="116">
        <v>0</v>
      </c>
      <c r="K26" s="118" t="e">
        <f>J26/$J$29</f>
        <v>#DIV/0!</v>
      </c>
      <c r="L26" s="2"/>
      <c r="V26" s="52" t="s">
        <v>288</v>
      </c>
    </row>
    <row r="27" spans="1:23" s="52" customFormat="1" ht="15">
      <c r="A27" s="5"/>
      <c r="B27" s="277" t="str">
        <f>+'Pension Pack cover'!D15</f>
        <v>Licensee 2</v>
      </c>
      <c r="C27" s="5"/>
      <c r="D27" s="116">
        <v>0</v>
      </c>
      <c r="E27" s="118" t="e">
        <f>D27/$D$29</f>
        <v>#DIV/0!</v>
      </c>
      <c r="F27" s="5"/>
      <c r="G27" s="116">
        <v>0</v>
      </c>
      <c r="H27" s="118" t="e">
        <f>G27/$G$29</f>
        <v>#DIV/0!</v>
      </c>
      <c r="I27" s="2"/>
      <c r="J27" s="116">
        <v>0</v>
      </c>
      <c r="K27" s="118" t="e">
        <f>J27/$J$29</f>
        <v>#DIV/0!</v>
      </c>
      <c r="L27" s="2"/>
      <c r="V27" s="52" t="s">
        <v>317</v>
      </c>
    </row>
    <row r="28" spans="1:23" s="52" customFormat="1" ht="15">
      <c r="A28" s="5"/>
      <c r="B28" s="277" t="str">
        <f>+'Pension Pack cover'!D16</f>
        <v>Licensee 3</v>
      </c>
      <c r="C28" s="5"/>
      <c r="D28" s="116">
        <v>0</v>
      </c>
      <c r="E28" s="118" t="e">
        <f>D28/$D$29</f>
        <v>#DIV/0!</v>
      </c>
      <c r="F28" s="5"/>
      <c r="G28" s="116">
        <v>0</v>
      </c>
      <c r="H28" s="118" t="e">
        <f>G28/$G$29</f>
        <v>#DIV/0!</v>
      </c>
      <c r="I28" s="2"/>
      <c r="J28" s="116">
        <v>0</v>
      </c>
      <c r="K28" s="118" t="e">
        <f>J28/$J$29</f>
        <v>#DIV/0!</v>
      </c>
      <c r="L28" s="2"/>
      <c r="V28" s="52" t="s">
        <v>318</v>
      </c>
    </row>
    <row r="29" spans="1:23" s="52" customFormat="1" ht="15">
      <c r="A29" s="5"/>
      <c r="B29" s="115" t="s">
        <v>73</v>
      </c>
      <c r="C29" s="5"/>
      <c r="D29" s="70">
        <f>SUM(D26:D28)</f>
        <v>0</v>
      </c>
      <c r="E29" s="117" t="e">
        <f>SUM(E28:E28)</f>
        <v>#DIV/0!</v>
      </c>
      <c r="F29" s="5"/>
      <c r="G29" s="70">
        <f>SUM(G26:G28)</f>
        <v>0</v>
      </c>
      <c r="H29" s="117" t="e">
        <f>SUM(H28:H28)</f>
        <v>#DIV/0!</v>
      </c>
      <c r="I29" s="2"/>
      <c r="J29" s="70">
        <f>SUM(J26:J28)</f>
        <v>0</v>
      </c>
      <c r="K29" s="117" t="e">
        <f>SUM(K28:K28)</f>
        <v>#DIV/0!</v>
      </c>
      <c r="L29" s="2"/>
      <c r="V29" s="52" t="s">
        <v>319</v>
      </c>
    </row>
    <row r="30" spans="1:23" s="52" customFormat="1" ht="15">
      <c r="A30" s="5"/>
      <c r="B30" s="5"/>
      <c r="C30" s="5"/>
      <c r="D30" s="5"/>
      <c r="E30" s="5"/>
      <c r="F30" s="5"/>
      <c r="G30" s="5"/>
      <c r="H30" s="5"/>
      <c r="I30" s="2"/>
      <c r="J30" s="5"/>
      <c r="K30" s="5"/>
      <c r="L30" s="2"/>
      <c r="V30" s="52" t="s">
        <v>320</v>
      </c>
    </row>
    <row r="31" spans="1:23" s="52" customFormat="1" ht="15">
      <c r="A31" s="5"/>
      <c r="B31" s="54" t="str">
        <f>CONCATENATE("2. ",+B26," - Pre-Cut Off Date Pension liabilities")</f>
        <v>2. Licensee 1 - Pre-Cut Off Date Pension liabilities</v>
      </c>
      <c r="C31" s="5"/>
      <c r="D31" s="5"/>
      <c r="E31" s="5"/>
      <c r="F31" s="5"/>
      <c r="G31" s="5"/>
      <c r="H31" s="5"/>
      <c r="I31" s="5"/>
      <c r="J31" s="5"/>
      <c r="K31" s="5"/>
      <c r="L31" s="2"/>
      <c r="V31" s="52" t="s">
        <v>321</v>
      </c>
    </row>
    <row r="32" spans="1:23" s="52" customFormat="1" ht="15">
      <c r="A32" s="5"/>
      <c r="B32" s="5"/>
      <c r="C32" s="500" t="s">
        <v>78</v>
      </c>
      <c r="D32" s="501"/>
      <c r="E32" s="502"/>
      <c r="F32" s="121">
        <f>D8</f>
        <v>0</v>
      </c>
      <c r="G32" s="122"/>
      <c r="H32" s="123"/>
      <c r="I32" s="121">
        <f>D9</f>
        <v>0</v>
      </c>
      <c r="J32" s="122"/>
      <c r="K32" s="123"/>
      <c r="L32" s="2"/>
      <c r="V32" s="52" t="s">
        <v>322</v>
      </c>
    </row>
    <row r="33" spans="1:22" s="52" customFormat="1" ht="15">
      <c r="A33" s="5"/>
      <c r="B33" s="5"/>
      <c r="C33" s="58"/>
      <c r="D33" s="59">
        <v>2004</v>
      </c>
      <c r="E33" s="59">
        <f>+D33</f>
        <v>2004</v>
      </c>
      <c r="F33" s="60"/>
      <c r="G33" s="59">
        <v>2010</v>
      </c>
      <c r="H33" s="59">
        <f>+G33</f>
        <v>2010</v>
      </c>
      <c r="I33" s="60"/>
      <c r="J33" s="59">
        <f>+E101</f>
        <v>2013</v>
      </c>
      <c r="K33" s="59">
        <f>+J33</f>
        <v>2013</v>
      </c>
      <c r="L33" s="2"/>
      <c r="V33" s="52" t="s">
        <v>323</v>
      </c>
    </row>
    <row r="34" spans="1:22" s="52" customFormat="1" ht="15">
      <c r="A34" s="5"/>
      <c r="B34" s="5"/>
      <c r="C34" s="5"/>
      <c r="D34" s="59" t="s">
        <v>0</v>
      </c>
      <c r="E34" s="59" t="s">
        <v>2</v>
      </c>
      <c r="F34" s="5"/>
      <c r="G34" s="59" t="s">
        <v>0</v>
      </c>
      <c r="H34" s="59" t="s">
        <v>2</v>
      </c>
      <c r="I34" s="5"/>
      <c r="J34" s="59" t="s">
        <v>0</v>
      </c>
      <c r="K34" s="59" t="s">
        <v>2</v>
      </c>
      <c r="L34" s="2"/>
      <c r="V34" s="52" t="s">
        <v>324</v>
      </c>
    </row>
    <row r="35" spans="1:22" s="52" customFormat="1" ht="15">
      <c r="A35" s="5"/>
      <c r="B35" s="113" t="s">
        <v>67</v>
      </c>
      <c r="C35" s="5"/>
      <c r="D35" s="62"/>
      <c r="E35" s="63" t="e">
        <f>+D35/D37</f>
        <v>#DIV/0!</v>
      </c>
      <c r="F35" s="5"/>
      <c r="G35" s="127"/>
      <c r="H35" s="64" t="e">
        <f>+G35/G37</f>
        <v>#DIV/0!</v>
      </c>
      <c r="I35" s="5"/>
      <c r="J35" s="62"/>
      <c r="K35" s="64" t="e">
        <f>+J35/J37</f>
        <v>#DIV/0!</v>
      </c>
      <c r="L35" s="2"/>
      <c r="V35" s="52" t="s">
        <v>325</v>
      </c>
    </row>
    <row r="36" spans="1:22" s="52" customFormat="1" ht="15">
      <c r="A36" s="5"/>
      <c r="B36" s="113" t="s">
        <v>68</v>
      </c>
      <c r="C36" s="5"/>
      <c r="D36" s="279">
        <f>D26-D35</f>
        <v>0</v>
      </c>
      <c r="E36" s="280" t="e">
        <f>+D36/D37</f>
        <v>#DIV/0!</v>
      </c>
      <c r="F36" s="281"/>
      <c r="G36" s="279">
        <f>G26-G35</f>
        <v>0</v>
      </c>
      <c r="H36" s="280" t="e">
        <f>1-H35</f>
        <v>#DIV/0!</v>
      </c>
      <c r="I36" s="281"/>
      <c r="J36" s="279">
        <f>J26-J35</f>
        <v>0</v>
      </c>
      <c r="K36" s="65" t="e">
        <f>1-K35</f>
        <v>#DIV/0!</v>
      </c>
      <c r="L36" s="2"/>
      <c r="V36" s="52" t="s">
        <v>334</v>
      </c>
    </row>
    <row r="37" spans="1:22" s="52" customFormat="1" ht="15">
      <c r="A37" s="5"/>
      <c r="B37" s="114" t="s">
        <v>69</v>
      </c>
      <c r="C37" s="5"/>
      <c r="D37" s="282">
        <f>D35+D36</f>
        <v>0</v>
      </c>
      <c r="E37" s="283"/>
      <c r="F37" s="281"/>
      <c r="G37" s="282">
        <f>G35+G36</f>
        <v>0</v>
      </c>
      <c r="H37" s="284"/>
      <c r="I37" s="285"/>
      <c r="J37" s="282">
        <f>J35+J36</f>
        <v>0</v>
      </c>
      <c r="K37" s="61"/>
      <c r="L37" s="2"/>
    </row>
    <row r="38" spans="1:22" s="52" customFormat="1" ht="15">
      <c r="A38" s="5"/>
      <c r="B38" s="5"/>
      <c r="C38" s="5"/>
      <c r="D38" s="5"/>
      <c r="E38" s="5"/>
      <c r="F38" s="5"/>
      <c r="G38" s="5"/>
      <c r="H38" s="5"/>
      <c r="I38" s="5"/>
      <c r="J38" s="5"/>
      <c r="K38" s="5"/>
      <c r="L38" s="2"/>
    </row>
    <row r="39" spans="1:22" s="52" customFormat="1" ht="15">
      <c r="A39" s="5"/>
      <c r="B39" s="54" t="s">
        <v>87</v>
      </c>
      <c r="C39" s="5"/>
      <c r="D39" s="5"/>
      <c r="E39" s="5"/>
      <c r="F39" s="5"/>
      <c r="G39" s="5"/>
      <c r="H39" s="5"/>
      <c r="I39" s="5"/>
      <c r="J39" s="5"/>
      <c r="K39" s="5"/>
      <c r="L39" s="2"/>
      <c r="V39" s="429" t="s">
        <v>45</v>
      </c>
    </row>
    <row r="40" spans="1:22" s="52" customFormat="1" ht="15">
      <c r="A40" s="5"/>
      <c r="B40" s="130" t="s">
        <v>79</v>
      </c>
      <c r="C40" s="66">
        <v>0</v>
      </c>
      <c r="D40" s="68">
        <f>+D35*C40</f>
        <v>0</v>
      </c>
      <c r="E40" s="128" t="e">
        <f>ROUND(D40/$D$44,3)</f>
        <v>#DIV/0!</v>
      </c>
      <c r="F40" s="66">
        <v>0</v>
      </c>
      <c r="G40" s="68">
        <f>+G35*F40</f>
        <v>0</v>
      </c>
      <c r="H40" s="128" t="e">
        <f>ROUND(+G40/$G$44,3)</f>
        <v>#DIV/0!</v>
      </c>
      <c r="I40" s="66">
        <v>0</v>
      </c>
      <c r="J40" s="68">
        <f>+J35*I40</f>
        <v>0</v>
      </c>
      <c r="K40" s="128" t="e">
        <f>ROUND(+J40/$J$44,3)</f>
        <v>#DIV/0!</v>
      </c>
      <c r="L40" s="2"/>
      <c r="V40" s="429" t="s">
        <v>528</v>
      </c>
    </row>
    <row r="41" spans="1:22" s="52" customFormat="1" ht="15">
      <c r="A41" s="5"/>
      <c r="B41" s="130" t="s">
        <v>80</v>
      </c>
      <c r="C41" s="129">
        <f>+(1-C40)</f>
        <v>1</v>
      </c>
      <c r="D41" s="68">
        <f>+D35-D40</f>
        <v>0</v>
      </c>
      <c r="E41" s="128" t="e">
        <f>ROUND(+D41/$D$44,3)</f>
        <v>#DIV/0!</v>
      </c>
      <c r="F41" s="67">
        <f>+(1-F40)</f>
        <v>1</v>
      </c>
      <c r="G41" s="68">
        <f>+G35*F41</f>
        <v>0</v>
      </c>
      <c r="H41" s="128" t="e">
        <f>ROUND(+G41/$G$44,3)</f>
        <v>#DIV/0!</v>
      </c>
      <c r="I41" s="129">
        <f>+(1-I40)</f>
        <v>1</v>
      </c>
      <c r="J41" s="68">
        <f>+J35*I41</f>
        <v>0</v>
      </c>
      <c r="K41" s="128" t="e">
        <f>ROUND(+J41/$J$44,3)</f>
        <v>#DIV/0!</v>
      </c>
      <c r="L41" s="2"/>
      <c r="V41" s="429" t="s">
        <v>529</v>
      </c>
    </row>
    <row r="42" spans="1:22" s="52" customFormat="1" ht="15">
      <c r="A42" s="5"/>
      <c r="B42" s="130" t="s">
        <v>81</v>
      </c>
      <c r="C42" s="129" t="e">
        <f>D42/D36</f>
        <v>#DIV/0!</v>
      </c>
      <c r="D42" s="68">
        <f>D46-D40</f>
        <v>0</v>
      </c>
      <c r="E42" s="128" t="e">
        <f>80%-E40</f>
        <v>#DIV/0!</v>
      </c>
      <c r="F42" s="5"/>
      <c r="G42" s="68" t="e">
        <f>G36*C42</f>
        <v>#DIV/0!</v>
      </c>
      <c r="H42" s="128" t="e">
        <f>+G42/$G$44</f>
        <v>#DIV/0!</v>
      </c>
      <c r="I42" s="5"/>
      <c r="J42" s="68" t="e">
        <f>J36*C42</f>
        <v>#DIV/0!</v>
      </c>
      <c r="K42" s="128" t="e">
        <f>+J42/$J$44</f>
        <v>#DIV/0!</v>
      </c>
      <c r="L42" s="2"/>
      <c r="V42" s="429" t="s">
        <v>530</v>
      </c>
    </row>
    <row r="43" spans="1:22" s="52" customFormat="1" ht="15">
      <c r="A43" s="5"/>
      <c r="B43" s="130" t="s">
        <v>82</v>
      </c>
      <c r="C43" s="129" t="e">
        <f>D43/D36</f>
        <v>#DIV/0!</v>
      </c>
      <c r="D43" s="68">
        <f>D47-D41</f>
        <v>0</v>
      </c>
      <c r="E43" s="128" t="e">
        <f>20%-E41</f>
        <v>#DIV/0!</v>
      </c>
      <c r="F43" s="5"/>
      <c r="G43" s="68" t="e">
        <f>G36*C43</f>
        <v>#DIV/0!</v>
      </c>
      <c r="H43" s="128" t="e">
        <f>+G43/$G$44</f>
        <v>#DIV/0!</v>
      </c>
      <c r="I43" s="5"/>
      <c r="J43" s="68" t="e">
        <f>J36*C43</f>
        <v>#DIV/0!</v>
      </c>
      <c r="K43" s="128" t="e">
        <f>+J43/$J$44</f>
        <v>#DIV/0!</v>
      </c>
      <c r="L43" s="2"/>
      <c r="V43" s="429" t="s">
        <v>46</v>
      </c>
    </row>
    <row r="44" spans="1:22" s="52" customFormat="1" ht="15">
      <c r="A44" s="5"/>
      <c r="B44" s="5"/>
      <c r="C44" s="5"/>
      <c r="D44" s="68">
        <f>SUM(D40:D43)</f>
        <v>0</v>
      </c>
      <c r="E44" s="69" t="e">
        <f>SUM(E40:E43)</f>
        <v>#DIV/0!</v>
      </c>
      <c r="F44" s="5"/>
      <c r="G44" s="68" t="e">
        <f>SUM(G40:G43)</f>
        <v>#DIV/0!</v>
      </c>
      <c r="H44" s="69" t="e">
        <f>SUM(H40:H43)</f>
        <v>#DIV/0!</v>
      </c>
      <c r="I44" s="5"/>
      <c r="J44" s="68" t="e">
        <f>SUM(J40:J43)</f>
        <v>#DIV/0!</v>
      </c>
      <c r="K44" s="69" t="e">
        <f>SUM(K40:K43)</f>
        <v>#DIV/0!</v>
      </c>
      <c r="L44" s="2"/>
      <c r="V44" s="429" t="s">
        <v>531</v>
      </c>
    </row>
    <row r="45" spans="1:22" s="52" customFormat="1" ht="15">
      <c r="A45" s="5"/>
      <c r="B45" s="53" t="s">
        <v>71</v>
      </c>
      <c r="C45" s="5"/>
      <c r="G45" s="5"/>
      <c r="H45" s="5"/>
      <c r="I45" s="5"/>
      <c r="J45" s="5"/>
      <c r="K45" s="5"/>
      <c r="L45" s="2"/>
      <c r="V45" s="429" t="s">
        <v>532</v>
      </c>
    </row>
    <row r="46" spans="1:22" s="52" customFormat="1" ht="15">
      <c r="A46" s="5"/>
      <c r="B46" s="130" t="s">
        <v>83</v>
      </c>
      <c r="C46" s="5"/>
      <c r="D46" s="68">
        <f>E46*D37</f>
        <v>0</v>
      </c>
      <c r="E46" s="155">
        <v>0.8</v>
      </c>
      <c r="F46" s="5"/>
      <c r="G46" s="68" t="e">
        <f>+G40+G42</f>
        <v>#DIV/0!</v>
      </c>
      <c r="H46" s="69" t="e">
        <f>+H40+H42</f>
        <v>#DIV/0!</v>
      </c>
      <c r="I46" s="5"/>
      <c r="J46" s="68" t="e">
        <f>+J40+J42</f>
        <v>#DIV/0!</v>
      </c>
      <c r="K46" s="69" t="e">
        <f>+K40+K42</f>
        <v>#DIV/0!</v>
      </c>
      <c r="L46" s="2"/>
      <c r="V46" s="429" t="s">
        <v>533</v>
      </c>
    </row>
    <row r="47" spans="1:22" s="52" customFormat="1" ht="15">
      <c r="A47" s="5"/>
      <c r="B47" s="130" t="s">
        <v>28</v>
      </c>
      <c r="C47" s="5"/>
      <c r="D47" s="68">
        <f>E47*D37</f>
        <v>0</v>
      </c>
      <c r="E47" s="155">
        <v>0.2</v>
      </c>
      <c r="F47" s="5"/>
      <c r="G47" s="68" t="e">
        <f>+G41+G43</f>
        <v>#DIV/0!</v>
      </c>
      <c r="H47" s="69" t="e">
        <f>1-H46</f>
        <v>#DIV/0!</v>
      </c>
      <c r="I47" s="5"/>
      <c r="J47" s="68" t="e">
        <f>+J41+J43</f>
        <v>#DIV/0!</v>
      </c>
      <c r="K47" s="69" t="e">
        <f>1-K46</f>
        <v>#DIV/0!</v>
      </c>
      <c r="L47" s="2"/>
      <c r="V47" s="429" t="s">
        <v>534</v>
      </c>
    </row>
    <row r="48" spans="1:22" s="52" customFormat="1" ht="15">
      <c r="A48" s="5"/>
      <c r="B48" s="5"/>
      <c r="C48" s="5"/>
      <c r="D48" s="5"/>
      <c r="E48" s="5"/>
      <c r="F48" s="5"/>
      <c r="G48" s="5"/>
      <c r="H48" s="5"/>
      <c r="I48" s="5"/>
      <c r="J48" s="5"/>
      <c r="K48" s="5"/>
      <c r="L48" s="2"/>
    </row>
    <row r="49" spans="1:12" s="52" customFormat="1" ht="15">
      <c r="A49" s="5"/>
      <c r="B49" s="53" t="s">
        <v>107</v>
      </c>
      <c r="C49" s="5"/>
      <c r="G49" s="5"/>
      <c r="H49" s="5"/>
      <c r="I49" s="5"/>
      <c r="J49" s="5"/>
      <c r="K49" s="5"/>
      <c r="L49" s="2"/>
    </row>
    <row r="50" spans="1:12" s="52" customFormat="1" ht="15">
      <c r="A50" s="5"/>
      <c r="B50" s="130" t="s">
        <v>83</v>
      </c>
      <c r="C50" s="5"/>
      <c r="D50" s="68">
        <f>D46</f>
        <v>0</v>
      </c>
      <c r="E50" s="69" t="e">
        <f>D50/D29</f>
        <v>#DIV/0!</v>
      </c>
      <c r="F50" s="5"/>
      <c r="G50" s="68" t="e">
        <f>G46</f>
        <v>#DIV/0!</v>
      </c>
      <c r="H50" s="69" t="e">
        <f>G50/G29</f>
        <v>#DIV/0!</v>
      </c>
      <c r="I50" s="5"/>
      <c r="J50" s="68" t="e">
        <f>J46</f>
        <v>#DIV/0!</v>
      </c>
      <c r="K50" s="132" t="e">
        <f>J50/J29</f>
        <v>#DIV/0!</v>
      </c>
      <c r="L50" s="2"/>
    </row>
    <row r="51" spans="1:12" s="52" customFormat="1" ht="15">
      <c r="A51" s="5"/>
      <c r="B51" s="130" t="s">
        <v>28</v>
      </c>
      <c r="C51" s="5"/>
      <c r="D51" s="68">
        <f>D47</f>
        <v>0</v>
      </c>
      <c r="E51" s="69" t="e">
        <f>D51/D29</f>
        <v>#DIV/0!</v>
      </c>
      <c r="F51" s="5"/>
      <c r="G51" s="68" t="e">
        <f>G47</f>
        <v>#DIV/0!</v>
      </c>
      <c r="H51" s="69" t="e">
        <f>G51/G29</f>
        <v>#DIV/0!</v>
      </c>
      <c r="I51" s="5"/>
      <c r="J51" s="68" t="e">
        <f>J47</f>
        <v>#DIV/0!</v>
      </c>
      <c r="K51" s="69" t="e">
        <f>J51/J29</f>
        <v>#DIV/0!</v>
      </c>
      <c r="L51" s="2"/>
    </row>
    <row r="52" spans="1:12" s="52" customFormat="1" ht="15">
      <c r="A52" s="5"/>
      <c r="B52" s="5"/>
      <c r="C52" s="5"/>
      <c r="D52" s="5"/>
      <c r="E52" s="5"/>
      <c r="F52" s="5"/>
      <c r="G52" s="5"/>
      <c r="H52" s="5"/>
      <c r="I52" s="5"/>
      <c r="J52" s="5"/>
      <c r="K52" s="5"/>
      <c r="L52" s="2"/>
    </row>
    <row r="53" spans="1:12" s="52" customFormat="1" ht="15">
      <c r="A53" s="5"/>
      <c r="B53" s="54" t="str">
        <f>CONCATENATE("3. ",+B27," - Pre-Cut Off Date Pension liabilities")</f>
        <v>3. Licensee 2 - Pre-Cut Off Date Pension liabilities</v>
      </c>
      <c r="C53" s="5"/>
      <c r="D53" s="5"/>
      <c r="E53" s="5"/>
      <c r="F53" s="5"/>
      <c r="G53" s="5"/>
      <c r="H53" s="5"/>
      <c r="I53" s="5"/>
      <c r="J53" s="5"/>
      <c r="K53" s="5"/>
      <c r="L53" s="2"/>
    </row>
    <row r="54" spans="1:12" s="52" customFormat="1" ht="15">
      <c r="A54" s="5"/>
      <c r="B54" s="5"/>
      <c r="C54" s="500" t="s">
        <v>78</v>
      </c>
      <c r="D54" s="501"/>
      <c r="E54" s="502"/>
      <c r="F54" s="121">
        <f>D8</f>
        <v>0</v>
      </c>
      <c r="G54" s="122"/>
      <c r="H54" s="123"/>
      <c r="I54" s="121">
        <f>D9</f>
        <v>0</v>
      </c>
      <c r="J54" s="122"/>
      <c r="K54" s="123"/>
      <c r="L54" s="2"/>
    </row>
    <row r="55" spans="1:12" s="52" customFormat="1" ht="15">
      <c r="A55" s="5"/>
      <c r="B55" s="5"/>
      <c r="C55" s="58"/>
      <c r="D55" s="59">
        <v>2004</v>
      </c>
      <c r="E55" s="59">
        <f>+D55</f>
        <v>2004</v>
      </c>
      <c r="F55" s="60"/>
      <c r="G55" s="59">
        <v>2010</v>
      </c>
      <c r="H55" s="59">
        <f>+G55</f>
        <v>2010</v>
      </c>
      <c r="I55" s="60"/>
      <c r="J55" s="59">
        <f>+J33</f>
        <v>2013</v>
      </c>
      <c r="K55" s="59">
        <f>+J55</f>
        <v>2013</v>
      </c>
      <c r="L55" s="2"/>
    </row>
    <row r="56" spans="1:12" s="52" customFormat="1" ht="15">
      <c r="A56" s="5"/>
      <c r="B56" s="5"/>
      <c r="C56" s="5"/>
      <c r="D56" s="59" t="s">
        <v>0</v>
      </c>
      <c r="E56" s="59" t="s">
        <v>2</v>
      </c>
      <c r="F56" s="5"/>
      <c r="G56" s="59" t="s">
        <v>0</v>
      </c>
      <c r="H56" s="59" t="s">
        <v>2</v>
      </c>
      <c r="I56" s="5"/>
      <c r="J56" s="59" t="s">
        <v>0</v>
      </c>
      <c r="K56" s="59" t="s">
        <v>2</v>
      </c>
      <c r="L56" s="2"/>
    </row>
    <row r="57" spans="1:12" s="52" customFormat="1" ht="15">
      <c r="A57" s="5"/>
      <c r="B57" s="113" t="s">
        <v>67</v>
      </c>
      <c r="C57" s="5"/>
      <c r="D57" s="62"/>
      <c r="E57" s="63" t="e">
        <f>+D57/D59</f>
        <v>#DIV/0!</v>
      </c>
      <c r="F57" s="5"/>
      <c r="G57" s="127"/>
      <c r="H57" s="64" t="e">
        <f>+G57/G59</f>
        <v>#DIV/0!</v>
      </c>
      <c r="I57" s="5"/>
      <c r="J57" s="62"/>
      <c r="K57" s="64" t="e">
        <f>+J57/J59</f>
        <v>#DIV/0!</v>
      </c>
      <c r="L57" s="2"/>
    </row>
    <row r="58" spans="1:12" s="52" customFormat="1" ht="15">
      <c r="A58" s="5"/>
      <c r="B58" s="113" t="s">
        <v>68</v>
      </c>
      <c r="C58" s="5"/>
      <c r="D58" s="279">
        <f>D27-D57</f>
        <v>0</v>
      </c>
      <c r="E58" s="280" t="e">
        <f>+D58/D59</f>
        <v>#DIV/0!</v>
      </c>
      <c r="F58" s="281"/>
      <c r="G58" s="279">
        <f>G27-G57</f>
        <v>0</v>
      </c>
      <c r="H58" s="280" t="e">
        <f>1-H57</f>
        <v>#DIV/0!</v>
      </c>
      <c r="I58" s="281"/>
      <c r="J58" s="279">
        <f>J27-J57</f>
        <v>0</v>
      </c>
      <c r="K58" s="65" t="e">
        <f>1-K57</f>
        <v>#DIV/0!</v>
      </c>
      <c r="L58" s="2"/>
    </row>
    <row r="59" spans="1:12" s="52" customFormat="1" ht="15">
      <c r="A59" s="5"/>
      <c r="B59" s="114" t="s">
        <v>69</v>
      </c>
      <c r="C59" s="5"/>
      <c r="D59" s="282">
        <f>D57+D58</f>
        <v>0</v>
      </c>
      <c r="E59" s="283"/>
      <c r="F59" s="281"/>
      <c r="G59" s="282">
        <f>G57+G58</f>
        <v>0</v>
      </c>
      <c r="H59" s="284"/>
      <c r="I59" s="285"/>
      <c r="J59" s="282">
        <f>J57+J58</f>
        <v>0</v>
      </c>
      <c r="K59" s="61"/>
      <c r="L59" s="2"/>
    </row>
    <row r="60" spans="1:12" s="52" customFormat="1" ht="15">
      <c r="A60" s="5"/>
      <c r="B60" s="5"/>
      <c r="C60" s="5"/>
      <c r="D60" s="5"/>
      <c r="E60" s="5"/>
      <c r="F60" s="5"/>
      <c r="G60" s="5"/>
      <c r="H60" s="5"/>
      <c r="I60" s="5"/>
      <c r="J60" s="5"/>
      <c r="K60" s="5"/>
      <c r="L60" s="2"/>
    </row>
    <row r="61" spans="1:12" s="52" customFormat="1" ht="15">
      <c r="A61" s="5"/>
      <c r="B61" s="54" t="s">
        <v>70</v>
      </c>
      <c r="C61" s="5"/>
      <c r="D61" s="5"/>
      <c r="E61" s="5"/>
      <c r="F61" s="5"/>
      <c r="G61" s="5"/>
      <c r="H61" s="5"/>
      <c r="I61" s="5"/>
      <c r="J61" s="5"/>
      <c r="K61" s="5"/>
      <c r="L61" s="2"/>
    </row>
    <row r="62" spans="1:12" s="52" customFormat="1" ht="15">
      <c r="A62" s="5"/>
      <c r="B62" s="130" t="s">
        <v>79</v>
      </c>
      <c r="C62" s="66">
        <v>0</v>
      </c>
      <c r="D62" s="68">
        <f>+D57*C62</f>
        <v>0</v>
      </c>
      <c r="E62" s="128" t="e">
        <f>ROUND(D62/$D$44,3)</f>
        <v>#DIV/0!</v>
      </c>
      <c r="F62" s="66">
        <v>0</v>
      </c>
      <c r="G62" s="68">
        <f>+G57*F62</f>
        <v>0</v>
      </c>
      <c r="H62" s="128" t="e">
        <f>ROUND(+G62/$G$44,3)</f>
        <v>#DIV/0!</v>
      </c>
      <c r="I62" s="66">
        <v>0</v>
      </c>
      <c r="J62" s="68">
        <f>+J57*I62</f>
        <v>0</v>
      </c>
      <c r="K62" s="128" t="e">
        <f>ROUND(+J62/$J$44,3)</f>
        <v>#DIV/0!</v>
      </c>
      <c r="L62" s="2"/>
    </row>
    <row r="63" spans="1:12" s="52" customFormat="1" ht="15">
      <c r="A63" s="5"/>
      <c r="B63" s="130" t="s">
        <v>80</v>
      </c>
      <c r="C63" s="129">
        <f>+(1-C62)</f>
        <v>1</v>
      </c>
      <c r="D63" s="68">
        <f>+D57-D62</f>
        <v>0</v>
      </c>
      <c r="E63" s="128" t="e">
        <f>ROUND(+D63/$D$44,3)</f>
        <v>#DIV/0!</v>
      </c>
      <c r="F63" s="67">
        <f>+(1-F62)</f>
        <v>1</v>
      </c>
      <c r="G63" s="68">
        <f>+G57*F63</f>
        <v>0</v>
      </c>
      <c r="H63" s="128" t="e">
        <f>ROUND(+G63/$G$44,3)</f>
        <v>#DIV/0!</v>
      </c>
      <c r="I63" s="129">
        <f>+(1-I62)</f>
        <v>1</v>
      </c>
      <c r="J63" s="68">
        <f>+J57*I63</f>
        <v>0</v>
      </c>
      <c r="K63" s="128" t="e">
        <f>ROUND(+J63/$J$44,3)</f>
        <v>#DIV/0!</v>
      </c>
      <c r="L63" s="2"/>
    </row>
    <row r="64" spans="1:12" s="52" customFormat="1" ht="15">
      <c r="A64" s="5"/>
      <c r="B64" s="130" t="s">
        <v>81</v>
      </c>
      <c r="C64" s="129" t="e">
        <f>D64/D58</f>
        <v>#DIV/0!</v>
      </c>
      <c r="D64" s="68">
        <f>D68-D62</f>
        <v>0</v>
      </c>
      <c r="E64" s="128" t="e">
        <f>80%-E62</f>
        <v>#DIV/0!</v>
      </c>
      <c r="F64" s="5"/>
      <c r="G64" s="68" t="e">
        <f>G58*C64</f>
        <v>#DIV/0!</v>
      </c>
      <c r="H64" s="128" t="e">
        <f>+G64/$G$44</f>
        <v>#DIV/0!</v>
      </c>
      <c r="I64" s="5"/>
      <c r="J64" s="68" t="e">
        <f>J58*C64</f>
        <v>#DIV/0!</v>
      </c>
      <c r="K64" s="128" t="e">
        <f>+J64/$J$44</f>
        <v>#DIV/0!</v>
      </c>
      <c r="L64" s="2"/>
    </row>
    <row r="65" spans="1:12" s="52" customFormat="1" ht="15">
      <c r="A65" s="5"/>
      <c r="B65" s="130" t="s">
        <v>82</v>
      </c>
      <c r="C65" s="129" t="e">
        <f>D65/D58</f>
        <v>#DIV/0!</v>
      </c>
      <c r="D65" s="68">
        <f>D69-D63</f>
        <v>0</v>
      </c>
      <c r="E65" s="128" t="e">
        <f>20%-E63</f>
        <v>#DIV/0!</v>
      </c>
      <c r="F65" s="5"/>
      <c r="G65" s="68" t="e">
        <f>G58*C65</f>
        <v>#DIV/0!</v>
      </c>
      <c r="H65" s="128" t="e">
        <f>+G65/$G$44</f>
        <v>#DIV/0!</v>
      </c>
      <c r="I65" s="5"/>
      <c r="J65" s="68" t="e">
        <f>J58*C65</f>
        <v>#DIV/0!</v>
      </c>
      <c r="K65" s="128" t="e">
        <f>+J65/$J$44</f>
        <v>#DIV/0!</v>
      </c>
      <c r="L65" s="2"/>
    </row>
    <row r="66" spans="1:12" s="52" customFormat="1" ht="15">
      <c r="A66" s="5"/>
      <c r="B66" s="5"/>
      <c r="C66" s="5"/>
      <c r="D66" s="68">
        <f>SUM(D62:D65)</f>
        <v>0</v>
      </c>
      <c r="E66" s="69" t="e">
        <f>SUM(E62:E65)</f>
        <v>#DIV/0!</v>
      </c>
      <c r="F66" s="5"/>
      <c r="G66" s="68" t="e">
        <f>SUM(G62:G65)</f>
        <v>#DIV/0!</v>
      </c>
      <c r="H66" s="69" t="e">
        <f>SUM(H62:H65)</f>
        <v>#DIV/0!</v>
      </c>
      <c r="I66" s="5"/>
      <c r="J66" s="68" t="e">
        <f>SUM(J62:J65)</f>
        <v>#DIV/0!</v>
      </c>
      <c r="K66" s="69" t="e">
        <f>SUM(K62:K65)</f>
        <v>#DIV/0!</v>
      </c>
      <c r="L66" s="2"/>
    </row>
    <row r="67" spans="1:12" s="52" customFormat="1" ht="15">
      <c r="A67" s="5"/>
      <c r="B67" s="53" t="s">
        <v>71</v>
      </c>
      <c r="C67" s="5"/>
      <c r="G67" s="5"/>
      <c r="H67" s="5"/>
      <c r="I67" s="5"/>
      <c r="J67" s="5"/>
      <c r="K67" s="5"/>
      <c r="L67" s="2"/>
    </row>
    <row r="68" spans="1:12" s="52" customFormat="1" ht="15">
      <c r="A68" s="5"/>
      <c r="B68" s="130" t="s">
        <v>83</v>
      </c>
      <c r="C68" s="5"/>
      <c r="D68" s="68">
        <f>E68*D59</f>
        <v>0</v>
      </c>
      <c r="E68" s="66">
        <v>0.8</v>
      </c>
      <c r="F68" s="5"/>
      <c r="G68" s="68" t="e">
        <f>+G62+G64</f>
        <v>#DIV/0!</v>
      </c>
      <c r="H68" s="69" t="e">
        <f>+H62+H64</f>
        <v>#DIV/0!</v>
      </c>
      <c r="I68" s="5"/>
      <c r="J68" s="68" t="e">
        <f>+J62+J64</f>
        <v>#DIV/0!</v>
      </c>
      <c r="K68" s="69" t="e">
        <f>+K62+K64</f>
        <v>#DIV/0!</v>
      </c>
      <c r="L68" s="2"/>
    </row>
    <row r="69" spans="1:12" s="52" customFormat="1" ht="15">
      <c r="A69" s="5"/>
      <c r="B69" s="130" t="s">
        <v>28</v>
      </c>
      <c r="C69" s="5"/>
      <c r="D69" s="68">
        <f>E69*D59</f>
        <v>0</v>
      </c>
      <c r="E69" s="66">
        <v>0.2</v>
      </c>
      <c r="F69" s="5"/>
      <c r="G69" s="68" t="e">
        <f>+G63+G65</f>
        <v>#DIV/0!</v>
      </c>
      <c r="H69" s="69" t="e">
        <f>1-H68</f>
        <v>#DIV/0!</v>
      </c>
      <c r="I69" s="5"/>
      <c r="J69" s="68" t="e">
        <f>+J63+J65</f>
        <v>#DIV/0!</v>
      </c>
      <c r="K69" s="69" t="e">
        <f>1-K68</f>
        <v>#DIV/0!</v>
      </c>
      <c r="L69" s="2"/>
    </row>
    <row r="70" spans="1:12" s="52" customFormat="1" ht="15">
      <c r="A70" s="5"/>
      <c r="B70" s="5"/>
      <c r="C70" s="5"/>
      <c r="D70" s="5"/>
      <c r="E70" s="5"/>
      <c r="F70" s="5"/>
      <c r="G70" s="5"/>
      <c r="H70" s="5"/>
      <c r="I70" s="5"/>
      <c r="J70" s="5"/>
      <c r="K70" s="5"/>
      <c r="L70" s="2"/>
    </row>
    <row r="71" spans="1:12" s="52" customFormat="1" ht="15">
      <c r="A71" s="5"/>
      <c r="B71" s="53" t="s">
        <v>107</v>
      </c>
      <c r="C71" s="5"/>
      <c r="D71" s="5"/>
      <c r="E71" s="5"/>
      <c r="F71" s="5"/>
      <c r="G71" s="5"/>
      <c r="H71" s="5"/>
      <c r="I71" s="5"/>
      <c r="J71" s="5"/>
      <c r="K71" s="5"/>
      <c r="L71" s="2"/>
    </row>
    <row r="72" spans="1:12" s="52" customFormat="1" ht="15">
      <c r="A72" s="5"/>
      <c r="B72" s="130" t="s">
        <v>83</v>
      </c>
      <c r="C72" s="5"/>
      <c r="D72" s="68">
        <f>D68</f>
        <v>0</v>
      </c>
      <c r="E72" s="69" t="e">
        <f>D72/D29</f>
        <v>#DIV/0!</v>
      </c>
      <c r="F72" s="5"/>
      <c r="G72" s="68" t="e">
        <f>G68</f>
        <v>#DIV/0!</v>
      </c>
      <c r="H72" s="69" t="e">
        <f>G72/G29</f>
        <v>#DIV/0!</v>
      </c>
      <c r="I72" s="5"/>
      <c r="J72" s="68" t="e">
        <f>J68</f>
        <v>#DIV/0!</v>
      </c>
      <c r="K72" s="69" t="e">
        <f>J72/J29</f>
        <v>#DIV/0!</v>
      </c>
      <c r="L72" s="2"/>
    </row>
    <row r="73" spans="1:12" s="52" customFormat="1" ht="15">
      <c r="A73" s="5"/>
      <c r="B73" s="130" t="s">
        <v>28</v>
      </c>
      <c r="C73" s="5"/>
      <c r="D73" s="68">
        <f>D69</f>
        <v>0</v>
      </c>
      <c r="E73" s="69" t="e">
        <f>D73/D29</f>
        <v>#DIV/0!</v>
      </c>
      <c r="F73" s="5"/>
      <c r="G73" s="68" t="e">
        <f>G69</f>
        <v>#DIV/0!</v>
      </c>
      <c r="H73" s="69" t="e">
        <f>G73/G29</f>
        <v>#DIV/0!</v>
      </c>
      <c r="I73" s="5"/>
      <c r="J73" s="68" t="e">
        <f>J69</f>
        <v>#DIV/0!</v>
      </c>
      <c r="K73" s="69" t="e">
        <f>J73/J29</f>
        <v>#DIV/0!</v>
      </c>
      <c r="L73" s="2"/>
    </row>
    <row r="74" spans="1:12" s="52" customFormat="1" ht="15">
      <c r="A74" s="5"/>
      <c r="B74" s="5"/>
      <c r="C74" s="5"/>
      <c r="D74" s="5"/>
      <c r="E74" s="5"/>
      <c r="F74" s="5"/>
      <c r="G74" s="5"/>
      <c r="H74" s="5"/>
      <c r="I74" s="5"/>
      <c r="J74" s="5"/>
      <c r="K74" s="5"/>
      <c r="L74" s="2"/>
    </row>
    <row r="75" spans="1:12" s="52" customFormat="1" ht="15">
      <c r="A75" s="5"/>
      <c r="B75" s="54" t="str">
        <f>CONCATENATE("4. ",B28," - Pre-Cut Off Date Pension liabilities")</f>
        <v>4. Licensee 3 - Pre-Cut Off Date Pension liabilities</v>
      </c>
      <c r="C75" s="5"/>
      <c r="D75" s="5"/>
      <c r="E75" s="5"/>
      <c r="F75" s="5"/>
      <c r="G75" s="5"/>
      <c r="H75" s="5"/>
      <c r="I75" s="5"/>
      <c r="J75" s="5"/>
      <c r="K75" s="5"/>
      <c r="L75" s="2"/>
    </row>
    <row r="76" spans="1:12" s="52" customFormat="1" ht="15">
      <c r="A76" s="5"/>
      <c r="B76" s="5"/>
      <c r="C76" s="500" t="s">
        <v>78</v>
      </c>
      <c r="D76" s="501"/>
      <c r="E76" s="502"/>
      <c r="F76" s="121">
        <f>D8</f>
        <v>0</v>
      </c>
      <c r="G76" s="122"/>
      <c r="H76" s="123"/>
      <c r="I76" s="121">
        <f>D9</f>
        <v>0</v>
      </c>
      <c r="J76" s="122"/>
      <c r="K76" s="123"/>
      <c r="L76" s="2"/>
    </row>
    <row r="77" spans="1:12" s="52" customFormat="1" ht="15">
      <c r="A77" s="5"/>
      <c r="B77" s="5"/>
      <c r="C77" s="58"/>
      <c r="D77" s="59">
        <v>2004</v>
      </c>
      <c r="E77" s="59">
        <f>+D77</f>
        <v>2004</v>
      </c>
      <c r="F77" s="60"/>
      <c r="G77" s="59">
        <v>2010</v>
      </c>
      <c r="H77" s="59">
        <f>+G77</f>
        <v>2010</v>
      </c>
      <c r="I77" s="60"/>
      <c r="J77" s="59">
        <f>+J33</f>
        <v>2013</v>
      </c>
      <c r="K77" s="59">
        <f>+J77</f>
        <v>2013</v>
      </c>
      <c r="L77" s="2"/>
    </row>
    <row r="78" spans="1:12" s="52" customFormat="1" ht="15">
      <c r="A78" s="5"/>
      <c r="B78" s="5"/>
      <c r="C78" s="5"/>
      <c r="D78" s="59" t="s">
        <v>0</v>
      </c>
      <c r="E78" s="59" t="s">
        <v>2</v>
      </c>
      <c r="F78" s="5"/>
      <c r="G78" s="59" t="s">
        <v>0</v>
      </c>
      <c r="H78" s="59" t="s">
        <v>2</v>
      </c>
      <c r="I78" s="5"/>
      <c r="J78" s="59" t="s">
        <v>0</v>
      </c>
      <c r="K78" s="59" t="s">
        <v>2</v>
      </c>
      <c r="L78" s="2"/>
    </row>
    <row r="79" spans="1:12" s="52" customFormat="1" ht="15">
      <c r="A79" s="5"/>
      <c r="B79" s="113" t="s">
        <v>67</v>
      </c>
      <c r="C79" s="5"/>
      <c r="D79" s="127">
        <v>0</v>
      </c>
      <c r="E79" s="63" t="e">
        <f>+D79/D81</f>
        <v>#DIV/0!</v>
      </c>
      <c r="F79" s="5"/>
      <c r="G79" s="127">
        <v>0</v>
      </c>
      <c r="H79" s="64" t="e">
        <f>+G79/G81</f>
        <v>#DIV/0!</v>
      </c>
      <c r="I79" s="5"/>
      <c r="J79" s="127">
        <v>0</v>
      </c>
      <c r="K79" s="64" t="e">
        <f>+J79/J81</f>
        <v>#DIV/0!</v>
      </c>
      <c r="L79" s="2"/>
    </row>
    <row r="80" spans="1:12" s="52" customFormat="1" ht="15">
      <c r="A80" s="5"/>
      <c r="B80" s="113" t="s">
        <v>68</v>
      </c>
      <c r="C80" s="5"/>
      <c r="D80" s="279">
        <f>D28-D79</f>
        <v>0</v>
      </c>
      <c r="E80" s="280" t="e">
        <f>+D80/D81</f>
        <v>#DIV/0!</v>
      </c>
      <c r="F80" s="281"/>
      <c r="G80" s="279">
        <f>G28-G79</f>
        <v>0</v>
      </c>
      <c r="H80" s="280" t="e">
        <f>1-H79</f>
        <v>#DIV/0!</v>
      </c>
      <c r="I80" s="281"/>
      <c r="J80" s="279">
        <f>J28-J79</f>
        <v>0</v>
      </c>
      <c r="K80" s="65" t="e">
        <f>1-K79</f>
        <v>#DIV/0!</v>
      </c>
      <c r="L80" s="2"/>
    </row>
    <row r="81" spans="1:12" s="52" customFormat="1" ht="15">
      <c r="A81" s="5"/>
      <c r="B81" s="114" t="s">
        <v>69</v>
      </c>
      <c r="C81" s="5"/>
      <c r="D81" s="282">
        <f>D79+D80</f>
        <v>0</v>
      </c>
      <c r="E81" s="283"/>
      <c r="F81" s="281"/>
      <c r="G81" s="282">
        <f>G79+G80</f>
        <v>0</v>
      </c>
      <c r="H81" s="284"/>
      <c r="I81" s="285"/>
      <c r="J81" s="282">
        <f>J79+J80</f>
        <v>0</v>
      </c>
      <c r="K81" s="61"/>
      <c r="L81" s="2"/>
    </row>
    <row r="82" spans="1:12" s="52" customFormat="1" ht="15">
      <c r="A82" s="5"/>
      <c r="B82" s="5"/>
      <c r="C82" s="5"/>
      <c r="D82" s="5"/>
      <c r="E82" s="5"/>
      <c r="F82" s="5"/>
      <c r="G82" s="5"/>
      <c r="H82" s="5"/>
      <c r="I82" s="5"/>
      <c r="J82" s="5"/>
      <c r="K82" s="5"/>
      <c r="L82" s="2"/>
    </row>
    <row r="83" spans="1:12" s="52" customFormat="1" ht="15">
      <c r="A83" s="5"/>
      <c r="B83" s="54" t="s">
        <v>70</v>
      </c>
      <c r="C83" s="5"/>
      <c r="D83" s="5"/>
      <c r="E83" s="5"/>
      <c r="F83" s="5"/>
      <c r="G83" s="5"/>
      <c r="H83" s="5"/>
      <c r="I83" s="5"/>
      <c r="J83" s="5"/>
      <c r="K83" s="5"/>
      <c r="L83" s="2"/>
    </row>
    <row r="84" spans="1:12" s="52" customFormat="1" ht="15">
      <c r="A84" s="5"/>
      <c r="B84" s="130" t="s">
        <v>79</v>
      </c>
      <c r="C84" s="66">
        <v>0</v>
      </c>
      <c r="D84" s="68">
        <f>+D79*C84</f>
        <v>0</v>
      </c>
      <c r="E84" s="128" t="e">
        <f>ROUND(D84/$D$44,3)</f>
        <v>#DIV/0!</v>
      </c>
      <c r="F84" s="66">
        <v>0</v>
      </c>
      <c r="G84" s="68">
        <f>+G79*F84</f>
        <v>0</v>
      </c>
      <c r="H84" s="128" t="e">
        <f>ROUND(+G84/$G$44,3)</f>
        <v>#DIV/0!</v>
      </c>
      <c r="I84" s="66">
        <v>0</v>
      </c>
      <c r="J84" s="68">
        <f>+J79*I84</f>
        <v>0</v>
      </c>
      <c r="K84" s="128" t="e">
        <f>ROUND(+J84/$J$44,3)</f>
        <v>#DIV/0!</v>
      </c>
      <c r="L84" s="2"/>
    </row>
    <row r="85" spans="1:12" s="52" customFormat="1" ht="15">
      <c r="A85" s="5"/>
      <c r="B85" s="130" t="s">
        <v>80</v>
      </c>
      <c r="C85" s="129">
        <f>+(1-C84)</f>
        <v>1</v>
      </c>
      <c r="D85" s="68">
        <f>+D79-D84</f>
        <v>0</v>
      </c>
      <c r="E85" s="128" t="e">
        <f>ROUND(+D85/$D$44,3)</f>
        <v>#DIV/0!</v>
      </c>
      <c r="F85" s="67">
        <f>+(1-F84)</f>
        <v>1</v>
      </c>
      <c r="G85" s="68">
        <f>+G79*F85</f>
        <v>0</v>
      </c>
      <c r="H85" s="128" t="e">
        <f>ROUND(+G85/$G$44,3)</f>
        <v>#DIV/0!</v>
      </c>
      <c r="I85" s="129">
        <f>+(1-I84)</f>
        <v>1</v>
      </c>
      <c r="J85" s="68">
        <f>+J79*I85</f>
        <v>0</v>
      </c>
      <c r="K85" s="128" t="e">
        <f>ROUND(+J85/$J$44,3)</f>
        <v>#DIV/0!</v>
      </c>
      <c r="L85" s="2"/>
    </row>
    <row r="86" spans="1:12" s="52" customFormat="1" ht="15">
      <c r="A86" s="5"/>
      <c r="B86" s="130" t="s">
        <v>81</v>
      </c>
      <c r="C86" s="129" t="e">
        <f>D86/D80</f>
        <v>#DIV/0!</v>
      </c>
      <c r="D86" s="68">
        <f>D90-D84</f>
        <v>0</v>
      </c>
      <c r="E86" s="128" t="e">
        <f>80%-E84</f>
        <v>#DIV/0!</v>
      </c>
      <c r="F86" s="5"/>
      <c r="G86" s="68" t="e">
        <f>G80*C86</f>
        <v>#DIV/0!</v>
      </c>
      <c r="H86" s="128" t="e">
        <f>+G86/$G$44</f>
        <v>#DIV/0!</v>
      </c>
      <c r="I86" s="5"/>
      <c r="J86" s="68" t="e">
        <f>J80*C86</f>
        <v>#DIV/0!</v>
      </c>
      <c r="K86" s="128" t="e">
        <f>+J86/$J$44</f>
        <v>#DIV/0!</v>
      </c>
      <c r="L86" s="2"/>
    </row>
    <row r="87" spans="1:12" s="52" customFormat="1" ht="15">
      <c r="A87" s="5"/>
      <c r="B87" s="130" t="s">
        <v>82</v>
      </c>
      <c r="C87" s="129" t="e">
        <f>D87/D80</f>
        <v>#DIV/0!</v>
      </c>
      <c r="D87" s="68">
        <f>D91-D85</f>
        <v>0</v>
      </c>
      <c r="E87" s="128" t="e">
        <f>20%-E85</f>
        <v>#DIV/0!</v>
      </c>
      <c r="F87" s="5"/>
      <c r="G87" s="68" t="e">
        <f>G80*C87</f>
        <v>#DIV/0!</v>
      </c>
      <c r="H87" s="128" t="e">
        <f>+G87/$G$44</f>
        <v>#DIV/0!</v>
      </c>
      <c r="I87" s="5"/>
      <c r="J87" s="68" t="e">
        <f>J80*C87</f>
        <v>#DIV/0!</v>
      </c>
      <c r="K87" s="128" t="e">
        <f>+J87/$J$44</f>
        <v>#DIV/0!</v>
      </c>
      <c r="L87" s="2"/>
    </row>
    <row r="88" spans="1:12" s="52" customFormat="1" ht="15">
      <c r="A88" s="5"/>
      <c r="B88" s="5"/>
      <c r="C88" s="5"/>
      <c r="D88" s="68">
        <f>SUM(D84:D87)</f>
        <v>0</v>
      </c>
      <c r="E88" s="69" t="e">
        <f>SUM(E84:E87)</f>
        <v>#DIV/0!</v>
      </c>
      <c r="F88" s="5"/>
      <c r="G88" s="68" t="e">
        <f>SUM(G84:G87)</f>
        <v>#DIV/0!</v>
      </c>
      <c r="H88" s="69" t="e">
        <f>SUM(H84:H87)</f>
        <v>#DIV/0!</v>
      </c>
      <c r="I88" s="5"/>
      <c r="J88" s="68" t="e">
        <f>SUM(J84:J87)</f>
        <v>#DIV/0!</v>
      </c>
      <c r="K88" s="69" t="e">
        <f>SUM(K84:K87)</f>
        <v>#DIV/0!</v>
      </c>
      <c r="L88" s="2"/>
    </row>
    <row r="89" spans="1:12" s="52" customFormat="1" ht="15">
      <c r="A89" s="5"/>
      <c r="B89" s="53" t="s">
        <v>71</v>
      </c>
      <c r="C89" s="5"/>
      <c r="G89" s="5"/>
      <c r="H89" s="5"/>
      <c r="I89" s="5"/>
      <c r="J89" s="5"/>
      <c r="K89" s="5"/>
      <c r="L89" s="2"/>
    </row>
    <row r="90" spans="1:12" s="52" customFormat="1" ht="15">
      <c r="A90" s="5"/>
      <c r="B90" s="130" t="s">
        <v>83</v>
      </c>
      <c r="C90" s="5"/>
      <c r="D90" s="68">
        <f>E90*D81</f>
        <v>0</v>
      </c>
      <c r="E90" s="66">
        <v>0.8</v>
      </c>
      <c r="F90" s="5"/>
      <c r="G90" s="68" t="e">
        <f>+G84+G86</f>
        <v>#DIV/0!</v>
      </c>
      <c r="H90" s="69" t="e">
        <f>+H84+H86</f>
        <v>#DIV/0!</v>
      </c>
      <c r="I90" s="5"/>
      <c r="J90" s="68" t="e">
        <f>+J84+J86</f>
        <v>#DIV/0!</v>
      </c>
      <c r="K90" s="69" t="e">
        <f>+K84+K86</f>
        <v>#DIV/0!</v>
      </c>
      <c r="L90" s="2"/>
    </row>
    <row r="91" spans="1:12" s="52" customFormat="1" ht="15">
      <c r="A91" s="5"/>
      <c r="B91" s="130" t="s">
        <v>28</v>
      </c>
      <c r="C91" s="5"/>
      <c r="D91" s="68">
        <f>E91*D81</f>
        <v>0</v>
      </c>
      <c r="E91" s="66">
        <v>0.2</v>
      </c>
      <c r="F91" s="5"/>
      <c r="G91" s="68" t="e">
        <f>+G85+G87</f>
        <v>#DIV/0!</v>
      </c>
      <c r="H91" s="69" t="e">
        <f>1-H90</f>
        <v>#DIV/0!</v>
      </c>
      <c r="I91" s="5"/>
      <c r="J91" s="68" t="e">
        <f>+J85+J87</f>
        <v>#DIV/0!</v>
      </c>
      <c r="K91" s="69" t="e">
        <f>1-K90</f>
        <v>#DIV/0!</v>
      </c>
      <c r="L91" s="2"/>
    </row>
    <row r="92" spans="1:12" s="52" customFormat="1" ht="15">
      <c r="A92" s="5"/>
      <c r="B92" s="5"/>
      <c r="C92" s="5"/>
      <c r="E92" s="5"/>
      <c r="F92" s="5"/>
      <c r="G92" s="5"/>
      <c r="H92" s="5"/>
      <c r="I92" s="5"/>
      <c r="J92" s="5"/>
      <c r="K92" s="5"/>
      <c r="L92" s="2"/>
    </row>
    <row r="93" spans="1:12" s="52" customFormat="1" ht="15">
      <c r="A93" s="5"/>
      <c r="B93" s="53" t="s">
        <v>107</v>
      </c>
      <c r="C93" s="5"/>
      <c r="D93" s="5"/>
      <c r="E93" s="5"/>
      <c r="F93" s="5"/>
      <c r="G93" s="5"/>
      <c r="H93" s="5"/>
      <c r="I93" s="5"/>
      <c r="J93" s="5"/>
      <c r="K93" s="5"/>
      <c r="L93" s="2"/>
    </row>
    <row r="94" spans="1:12" s="52" customFormat="1" ht="15">
      <c r="A94" s="5"/>
      <c r="B94" s="130" t="s">
        <v>83</v>
      </c>
      <c r="C94" s="5"/>
      <c r="D94" s="68">
        <f>D90</f>
        <v>0</v>
      </c>
      <c r="E94" s="69" t="e">
        <f>D94/D29</f>
        <v>#DIV/0!</v>
      </c>
      <c r="F94" s="5"/>
      <c r="G94" s="68" t="e">
        <f>G90</f>
        <v>#DIV/0!</v>
      </c>
      <c r="H94" s="69" t="e">
        <f>G94/G29</f>
        <v>#DIV/0!</v>
      </c>
      <c r="I94" s="5"/>
      <c r="J94" s="68" t="e">
        <f>J90</f>
        <v>#DIV/0!</v>
      </c>
      <c r="K94" s="69" t="e">
        <f>J94/J29</f>
        <v>#DIV/0!</v>
      </c>
      <c r="L94" s="2"/>
    </row>
    <row r="95" spans="1:12" s="52" customFormat="1" ht="15">
      <c r="A95" s="5"/>
      <c r="B95" s="130" t="s">
        <v>28</v>
      </c>
      <c r="C95" s="5"/>
      <c r="D95" s="68">
        <f>D91</f>
        <v>0</v>
      </c>
      <c r="E95" s="69" t="e">
        <f>D95/D29</f>
        <v>#DIV/0!</v>
      </c>
      <c r="F95" s="5"/>
      <c r="G95" s="68" t="e">
        <f>G91</f>
        <v>#DIV/0!</v>
      </c>
      <c r="H95" s="69" t="e">
        <f>G95/G29</f>
        <v>#DIV/0!</v>
      </c>
      <c r="I95" s="5"/>
      <c r="J95" s="68" t="e">
        <f>J91</f>
        <v>#DIV/0!</v>
      </c>
      <c r="K95" s="69" t="e">
        <f>J95/J29</f>
        <v>#DIV/0!</v>
      </c>
      <c r="L95" s="2"/>
    </row>
    <row r="96" spans="1:12" s="52" customFormat="1" ht="15">
      <c r="A96" s="5"/>
      <c r="B96" s="5"/>
      <c r="C96" s="5"/>
      <c r="D96" s="5"/>
      <c r="E96" s="5"/>
      <c r="F96" s="5"/>
      <c r="G96" s="5"/>
      <c r="H96" s="5"/>
      <c r="I96" s="5"/>
      <c r="J96" s="5"/>
      <c r="K96" s="5"/>
      <c r="L96" s="2"/>
    </row>
    <row r="97" spans="1:12" s="52" customFormat="1" ht="15">
      <c r="A97" s="5"/>
      <c r="B97" s="5"/>
      <c r="C97" s="5"/>
      <c r="D97" s="5"/>
      <c r="E97" s="5"/>
      <c r="F97" s="5"/>
      <c r="G97" s="5"/>
      <c r="H97" s="5"/>
      <c r="I97" s="5"/>
      <c r="J97" s="5"/>
      <c r="K97" s="5"/>
      <c r="L97" s="2"/>
    </row>
    <row r="98" spans="1:12" s="52" customFormat="1" ht="15">
      <c r="A98" s="5"/>
      <c r="B98" s="493" t="s">
        <v>85</v>
      </c>
      <c r="C98" s="493"/>
      <c r="D98" s="494"/>
      <c r="E98" s="494"/>
      <c r="F98" s="2"/>
      <c r="G98" s="2"/>
      <c r="H98" s="2"/>
      <c r="I98" s="2"/>
      <c r="J98" s="2"/>
      <c r="K98" s="2"/>
      <c r="L98" s="2"/>
    </row>
    <row r="99" spans="1:12" s="52" customFormat="1" ht="15">
      <c r="A99" s="5"/>
      <c r="B99" s="18"/>
      <c r="C99" s="2"/>
      <c r="D99" s="2"/>
      <c r="E99" s="2"/>
      <c r="F99" s="2"/>
      <c r="G99" s="2"/>
      <c r="H99" s="2"/>
      <c r="I99" s="2"/>
      <c r="J99" s="2"/>
      <c r="K99" s="2"/>
      <c r="L99" s="2"/>
    </row>
    <row r="100" spans="1:12" s="52" customFormat="1" ht="15">
      <c r="A100" s="5"/>
      <c r="B100" s="18"/>
      <c r="C100" s="109" t="str">
        <f>+C13</f>
        <v>Licensee 1</v>
      </c>
      <c r="D100" s="110"/>
      <c r="E100" s="111"/>
      <c r="F100" s="109" t="str">
        <f>+D13</f>
        <v>Licensee 2</v>
      </c>
      <c r="G100" s="110"/>
      <c r="H100" s="111"/>
      <c r="I100" s="109" t="str">
        <f>+E13</f>
        <v>Licensee 3</v>
      </c>
      <c r="J100" s="110"/>
      <c r="K100" s="111"/>
      <c r="L100" s="2"/>
    </row>
    <row r="101" spans="1:12" s="52" customFormat="1" ht="15">
      <c r="A101" s="5"/>
      <c r="B101" s="57" t="s">
        <v>72</v>
      </c>
      <c r="C101" s="55">
        <v>2011</v>
      </c>
      <c r="D101" s="56">
        <f>+C101+1</f>
        <v>2012</v>
      </c>
      <c r="E101" s="56">
        <f>+D101+1</f>
        <v>2013</v>
      </c>
      <c r="F101" s="56">
        <f>+C101</f>
        <v>2011</v>
      </c>
      <c r="G101" s="56">
        <f>+F101+1</f>
        <v>2012</v>
      </c>
      <c r="H101" s="56">
        <f>+G101+1</f>
        <v>2013</v>
      </c>
      <c r="I101" s="56">
        <f>+C101</f>
        <v>2011</v>
      </c>
      <c r="J101" s="56">
        <f>+I101+1</f>
        <v>2012</v>
      </c>
      <c r="K101" s="56">
        <f>+J101+1</f>
        <v>2013</v>
      </c>
      <c r="L101" s="2"/>
    </row>
    <row r="102" spans="1:12" s="52" customFormat="1" ht="15">
      <c r="A102" s="5"/>
      <c r="B102" s="28" t="s">
        <v>48</v>
      </c>
      <c r="C102" s="24"/>
      <c r="D102" s="24"/>
      <c r="E102" s="24"/>
      <c r="F102" s="112">
        <f>+C102</f>
        <v>0</v>
      </c>
      <c r="G102" s="112">
        <f>+D102</f>
        <v>0</v>
      </c>
      <c r="H102" s="112">
        <f>+E102</f>
        <v>0</v>
      </c>
      <c r="I102" s="112">
        <f>+F102</f>
        <v>0</v>
      </c>
      <c r="J102" s="112">
        <f>+G102</f>
        <v>0</v>
      </c>
      <c r="K102" s="112">
        <f>+H102</f>
        <v>0</v>
      </c>
      <c r="L102" s="2"/>
    </row>
    <row r="103" spans="1:12" s="52" customFormat="1" ht="15">
      <c r="A103" s="5"/>
      <c r="B103" s="34"/>
      <c r="C103" s="35" t="s">
        <v>0</v>
      </c>
      <c r="D103" s="35" t="s">
        <v>0</v>
      </c>
      <c r="E103" s="35" t="s">
        <v>0</v>
      </c>
      <c r="F103" s="35" t="s">
        <v>0</v>
      </c>
      <c r="G103" s="35" t="s">
        <v>0</v>
      </c>
      <c r="H103" s="35" t="s">
        <v>0</v>
      </c>
      <c r="I103" s="35" t="s">
        <v>0</v>
      </c>
      <c r="J103" s="35" t="s">
        <v>0</v>
      </c>
      <c r="K103" s="35" t="s">
        <v>0</v>
      </c>
      <c r="L103" s="2"/>
    </row>
    <row r="104" spans="1:12" s="52" customFormat="1" ht="15">
      <c r="A104" s="5"/>
      <c r="B104" s="28" t="str">
        <f>CONCATENATE("Opening balance from previous valuation at ",+D8)</f>
        <v xml:space="preserve">Opening balance from previous valuation at </v>
      </c>
      <c r="C104" s="17">
        <v>0</v>
      </c>
      <c r="D104" s="36">
        <f>+C107</f>
        <v>0</v>
      </c>
      <c r="E104" s="36">
        <f>+D107</f>
        <v>0</v>
      </c>
      <c r="F104" s="17">
        <v>0</v>
      </c>
      <c r="G104" s="36">
        <f>+F107</f>
        <v>0</v>
      </c>
      <c r="H104" s="36">
        <f>+G107</f>
        <v>0</v>
      </c>
      <c r="I104" s="17">
        <v>0</v>
      </c>
      <c r="J104" s="36">
        <f>+I107</f>
        <v>0</v>
      </c>
      <c r="K104" s="36">
        <f>+J107</f>
        <v>0</v>
      </c>
      <c r="L104" s="2"/>
    </row>
    <row r="105" spans="1:12" s="52" customFormat="1" ht="15">
      <c r="A105" s="5"/>
      <c r="B105" s="28" t="s">
        <v>47</v>
      </c>
      <c r="C105" s="36">
        <f>+C104*C102</f>
        <v>0</v>
      </c>
      <c r="D105" s="36">
        <f t="shared" ref="D105:K105" si="1">+D104*D102</f>
        <v>0</v>
      </c>
      <c r="E105" s="36">
        <f t="shared" si="1"/>
        <v>0</v>
      </c>
      <c r="F105" s="36">
        <f t="shared" si="1"/>
        <v>0</v>
      </c>
      <c r="G105" s="36">
        <f t="shared" si="1"/>
        <v>0</v>
      </c>
      <c r="H105" s="36">
        <f t="shared" si="1"/>
        <v>0</v>
      </c>
      <c r="I105" s="36">
        <f t="shared" si="1"/>
        <v>0</v>
      </c>
      <c r="J105" s="36">
        <f t="shared" si="1"/>
        <v>0</v>
      </c>
      <c r="K105" s="36">
        <f t="shared" si="1"/>
        <v>0</v>
      </c>
      <c r="L105" s="2"/>
    </row>
    <row r="106" spans="1:12" s="52" customFormat="1" ht="63.75">
      <c r="A106" s="5"/>
      <c r="B106" s="410" t="s">
        <v>486</v>
      </c>
      <c r="C106" s="17">
        <v>0</v>
      </c>
      <c r="D106" s="17">
        <v>0</v>
      </c>
      <c r="E106" s="17">
        <v>0</v>
      </c>
      <c r="F106" s="17">
        <v>0</v>
      </c>
      <c r="G106" s="17">
        <v>0</v>
      </c>
      <c r="H106" s="17">
        <v>0</v>
      </c>
      <c r="I106" s="17">
        <v>0</v>
      </c>
      <c r="J106" s="17">
        <v>0</v>
      </c>
      <c r="K106" s="17">
        <v>0</v>
      </c>
      <c r="L106" s="2"/>
    </row>
    <row r="107" spans="1:12" s="52" customFormat="1" ht="15">
      <c r="A107" s="5"/>
      <c r="B107" s="28" t="str">
        <f>CONCATENATE("Closing balance at this valuation at ",D9)</f>
        <v xml:space="preserve">Closing balance at this valuation at </v>
      </c>
      <c r="C107" s="37">
        <f>C104+C105-C106</f>
        <v>0</v>
      </c>
      <c r="D107" s="37">
        <f t="shared" ref="D107:K107" si="2">D104+D105-D106</f>
        <v>0</v>
      </c>
      <c r="E107" s="37">
        <f t="shared" si="2"/>
        <v>0</v>
      </c>
      <c r="F107" s="37">
        <f t="shared" si="2"/>
        <v>0</v>
      </c>
      <c r="G107" s="37">
        <f t="shared" si="2"/>
        <v>0</v>
      </c>
      <c r="H107" s="37">
        <f t="shared" si="2"/>
        <v>0</v>
      </c>
      <c r="I107" s="37">
        <f t="shared" si="2"/>
        <v>0</v>
      </c>
      <c r="J107" s="37">
        <f t="shared" si="2"/>
        <v>0</v>
      </c>
      <c r="K107" s="37">
        <f t="shared" si="2"/>
        <v>0</v>
      </c>
      <c r="L107" s="2"/>
    </row>
    <row r="108" spans="1:12" s="52" customFormat="1" ht="15">
      <c r="A108" s="5"/>
      <c r="B108" s="2"/>
      <c r="C108" s="2"/>
      <c r="D108" s="2"/>
      <c r="E108" s="2"/>
      <c r="F108" s="2"/>
      <c r="G108" s="2"/>
      <c r="H108" s="2"/>
      <c r="I108" s="2"/>
      <c r="J108" s="2"/>
      <c r="K108" s="2"/>
      <c r="L108" s="2"/>
    </row>
    <row r="109" spans="1:12" s="52" customFormat="1" ht="15">
      <c r="A109" s="5"/>
      <c r="B109" s="124" t="str">
        <f>CONCATENATE("Reduction in regulatory fraction at ",+D9)</f>
        <v xml:space="preserve">Reduction in regulatory fraction at </v>
      </c>
      <c r="C109" s="2"/>
      <c r="D109" s="2"/>
      <c r="E109" s="14" t="e">
        <f>E107/-'P2.2 PDAM Actuary provided'!D103</f>
        <v>#DIV/0!</v>
      </c>
      <c r="F109" s="18"/>
      <c r="G109" s="18"/>
      <c r="H109" s="14" t="e">
        <f>H107/-'P2.2 PDAM Actuary provided'!D103</f>
        <v>#DIV/0!</v>
      </c>
      <c r="I109" s="18"/>
      <c r="J109" s="2"/>
      <c r="K109" s="14" t="e">
        <f>K107/-'P2.2 PDAM Actuary provided'!D103</f>
        <v>#DIV/0!</v>
      </c>
      <c r="L109" s="2"/>
    </row>
    <row r="110" spans="1:12" s="52" customFormat="1" ht="15">
      <c r="A110" s="5"/>
      <c r="B110" s="44"/>
      <c r="C110" s="2"/>
      <c r="D110" s="2"/>
      <c r="E110" s="18"/>
      <c r="F110" s="18"/>
      <c r="G110" s="18"/>
      <c r="H110" s="18"/>
      <c r="I110" s="18"/>
      <c r="J110" s="2"/>
      <c r="K110" s="2"/>
      <c r="L110" s="2"/>
    </row>
    <row r="111" spans="1:12" s="52" customFormat="1" ht="15">
      <c r="A111" s="5"/>
      <c r="B111" s="5"/>
      <c r="C111" s="5"/>
      <c r="D111" s="5"/>
      <c r="E111" s="5"/>
      <c r="F111" s="5"/>
      <c r="G111" s="5"/>
      <c r="H111" s="5"/>
      <c r="I111" s="5"/>
      <c r="J111" s="5"/>
      <c r="K111" s="5"/>
      <c r="L111" s="2"/>
    </row>
    <row r="112" spans="1:12" ht="15">
      <c r="A112" s="5"/>
      <c r="B112" s="41" t="s">
        <v>86</v>
      </c>
      <c r="C112" s="26"/>
      <c r="D112" s="2"/>
      <c r="E112" s="5"/>
      <c r="F112" s="5"/>
      <c r="G112" s="26"/>
      <c r="H112" s="2"/>
      <c r="I112" s="5"/>
      <c r="J112" s="5"/>
      <c r="K112" s="2"/>
      <c r="L112" s="2"/>
    </row>
    <row r="113" spans="1:22" ht="15.75">
      <c r="A113" s="5"/>
      <c r="B113"/>
      <c r="C113" s="26"/>
      <c r="D113" s="2"/>
      <c r="E113" s="5"/>
      <c r="F113" s="5"/>
      <c r="G113" s="26"/>
      <c r="H113" s="2"/>
      <c r="I113" s="5"/>
      <c r="J113" s="5"/>
      <c r="K113" s="2"/>
      <c r="L113" s="2"/>
    </row>
    <row r="114" spans="1:22" ht="29.25" customHeight="1">
      <c r="A114" s="5"/>
      <c r="B114" s="42"/>
      <c r="C114" s="32" t="str">
        <f t="shared" ref="C114:H114" si="3">+C13</f>
        <v>Licensee 1</v>
      </c>
      <c r="D114" s="32" t="str">
        <f t="shared" si="3"/>
        <v>Licensee 2</v>
      </c>
      <c r="E114" s="32" t="str">
        <f t="shared" si="3"/>
        <v>Licensee 3</v>
      </c>
      <c r="F114" s="32" t="str">
        <f t="shared" si="3"/>
        <v>Licensee 4</v>
      </c>
      <c r="G114" s="32" t="str">
        <f t="shared" si="3"/>
        <v>Licensee 5</v>
      </c>
      <c r="H114" s="32" t="str">
        <f t="shared" si="3"/>
        <v>Licensee 6</v>
      </c>
      <c r="I114" s="30" t="s">
        <v>28</v>
      </c>
      <c r="J114" s="30" t="s">
        <v>30</v>
      </c>
      <c r="K114" s="2"/>
      <c r="L114" s="2"/>
    </row>
    <row r="115" spans="1:22" ht="30">
      <c r="A115" s="5"/>
      <c r="B115" s="133" t="str">
        <f>CONCATENATE("Opening Pre Cut-Off Date Regulatory Fractions at ",+'P2.1 PDAM Licensee provided'!D8," - before adjustment for ERDCs")</f>
        <v>Opening Pre Cut-Off Date Regulatory Fractions at  - before adjustment for ERDCs</v>
      </c>
      <c r="C115" s="14">
        <f t="shared" ref="C115:I115" si="4">C14</f>
        <v>0</v>
      </c>
      <c r="D115" s="14">
        <f t="shared" si="4"/>
        <v>0</v>
      </c>
      <c r="E115" s="14">
        <f t="shared" si="4"/>
        <v>0</v>
      </c>
      <c r="F115" s="14">
        <f t="shared" si="4"/>
        <v>0</v>
      </c>
      <c r="G115" s="14">
        <f t="shared" si="4"/>
        <v>0</v>
      </c>
      <c r="H115" s="14">
        <f t="shared" si="4"/>
        <v>0</v>
      </c>
      <c r="I115" s="14">
        <f t="shared" si="4"/>
        <v>1</v>
      </c>
      <c r="J115" s="14">
        <f>SUM(C115:I115)</f>
        <v>1</v>
      </c>
      <c r="K115" s="2"/>
      <c r="L115" s="2"/>
    </row>
    <row r="116" spans="1:22" ht="30">
      <c r="A116" s="5"/>
      <c r="B116" s="133" t="str">
        <f>CONCATENATE("Pre Cut-Off Date Regulatory Fractions at ",+'P2.1 PDAM Licensee provided'!D8," - after adjustment for Section B; before adjustment for ERDCs, bulk transfers and other items ")</f>
        <v xml:space="preserve">Pre Cut-Off Date Regulatory Fractions at  - after adjustment for Section B; before adjustment for ERDCs, bulk transfers and other items </v>
      </c>
      <c r="C116" s="14" t="e">
        <f>K50</f>
        <v>#DIV/0!</v>
      </c>
      <c r="D116" s="14" t="e">
        <f>K72</f>
        <v>#DIV/0!</v>
      </c>
      <c r="E116" s="14">
        <v>0</v>
      </c>
      <c r="F116" s="14">
        <v>0</v>
      </c>
      <c r="G116" s="14">
        <v>0</v>
      </c>
      <c r="H116" s="14">
        <v>0</v>
      </c>
      <c r="I116" s="14" t="e">
        <f>J116-C116-D116</f>
        <v>#DIV/0!</v>
      </c>
      <c r="J116" s="14">
        <v>1</v>
      </c>
      <c r="K116" s="2"/>
      <c r="L116" s="2"/>
    </row>
    <row r="117" spans="1:22" ht="29.25" customHeight="1">
      <c r="A117" s="5"/>
      <c r="B117" s="50" t="s">
        <v>88</v>
      </c>
      <c r="C117" s="13">
        <v>0</v>
      </c>
      <c r="D117" s="13">
        <v>0</v>
      </c>
      <c r="E117" s="13">
        <v>0</v>
      </c>
      <c r="F117" s="13">
        <v>0</v>
      </c>
      <c r="G117" s="13">
        <v>0</v>
      </c>
      <c r="H117" s="13">
        <v>0</v>
      </c>
      <c r="I117" s="13">
        <v>0</v>
      </c>
      <c r="J117" s="14">
        <f t="shared" ref="J117:J123" si="5">SUM(C117:I117)</f>
        <v>0</v>
      </c>
      <c r="K117" s="2"/>
      <c r="L117" s="2"/>
    </row>
    <row r="118" spans="1:22" ht="33.75" customHeight="1">
      <c r="A118" s="5"/>
      <c r="B118" s="50" t="s">
        <v>91</v>
      </c>
      <c r="C118" s="13">
        <v>0</v>
      </c>
      <c r="D118" s="13">
        <v>0</v>
      </c>
      <c r="E118" s="13">
        <v>0</v>
      </c>
      <c r="F118" s="13">
        <v>0</v>
      </c>
      <c r="G118" s="13">
        <v>0</v>
      </c>
      <c r="H118" s="13">
        <v>0</v>
      </c>
      <c r="I118" s="13">
        <v>0</v>
      </c>
      <c r="J118" s="14">
        <f t="shared" si="5"/>
        <v>0</v>
      </c>
      <c r="K118" s="2"/>
      <c r="L118" s="2"/>
    </row>
    <row r="119" spans="1:22" ht="33.75" customHeight="1">
      <c r="A119" s="5"/>
      <c r="B119" s="50" t="s">
        <v>89</v>
      </c>
      <c r="C119" s="13">
        <v>0</v>
      </c>
      <c r="D119" s="13">
        <v>0</v>
      </c>
      <c r="E119" s="13">
        <v>0</v>
      </c>
      <c r="F119" s="13">
        <v>0</v>
      </c>
      <c r="G119" s="13">
        <v>0</v>
      </c>
      <c r="H119" s="13">
        <v>0</v>
      </c>
      <c r="I119" s="13">
        <v>0</v>
      </c>
      <c r="J119" s="14">
        <f t="shared" si="5"/>
        <v>0</v>
      </c>
      <c r="K119" s="2"/>
      <c r="L119" s="2"/>
    </row>
    <row r="120" spans="1:22" ht="33.75" customHeight="1">
      <c r="A120" s="5"/>
      <c r="B120" s="50" t="s">
        <v>90</v>
      </c>
      <c r="C120" s="13">
        <v>0</v>
      </c>
      <c r="D120" s="13">
        <v>0</v>
      </c>
      <c r="E120" s="13">
        <v>0</v>
      </c>
      <c r="F120" s="13">
        <v>0</v>
      </c>
      <c r="G120" s="13">
        <v>0</v>
      </c>
      <c r="H120" s="13">
        <v>0</v>
      </c>
      <c r="I120" s="13">
        <v>0</v>
      </c>
      <c r="J120" s="14">
        <f t="shared" si="5"/>
        <v>0</v>
      </c>
      <c r="K120" s="2"/>
      <c r="L120" s="2"/>
    </row>
    <row r="121" spans="1:22" ht="25.5">
      <c r="A121" s="5"/>
      <c r="B121" s="50" t="s">
        <v>92</v>
      </c>
      <c r="C121" s="13">
        <v>0</v>
      </c>
      <c r="D121" s="13">
        <v>0</v>
      </c>
      <c r="E121" s="13">
        <v>0</v>
      </c>
      <c r="F121" s="13">
        <v>0</v>
      </c>
      <c r="G121" s="13">
        <v>0</v>
      </c>
      <c r="H121" s="13">
        <v>0</v>
      </c>
      <c r="I121" s="13">
        <v>0</v>
      </c>
      <c r="J121" s="14">
        <f t="shared" si="5"/>
        <v>0</v>
      </c>
      <c r="K121" s="2"/>
      <c r="L121" s="2"/>
    </row>
    <row r="122" spans="1:22" ht="25.5" customHeight="1">
      <c r="A122" s="5"/>
      <c r="B122" s="38" t="str">
        <f>CONCATENATE("ERDC adjustment as at ",+D9)</f>
        <v xml:space="preserve">ERDC adjustment as at </v>
      </c>
      <c r="C122" s="13" t="e">
        <f>E109</f>
        <v>#DIV/0!</v>
      </c>
      <c r="D122" s="13" t="e">
        <f>H109</f>
        <v>#DIV/0!</v>
      </c>
      <c r="E122" s="13" t="e">
        <f>K109</f>
        <v>#DIV/0!</v>
      </c>
      <c r="F122" s="13">
        <v>0</v>
      </c>
      <c r="G122" s="13">
        <v>0</v>
      </c>
      <c r="H122" s="13">
        <v>0</v>
      </c>
      <c r="I122" s="13">
        <v>0</v>
      </c>
      <c r="J122" s="14" t="e">
        <f t="shared" si="5"/>
        <v>#DIV/0!</v>
      </c>
      <c r="K122" s="2"/>
      <c r="L122" s="2"/>
    </row>
    <row r="123" spans="1:22" ht="30">
      <c r="A123" s="5"/>
      <c r="B123" s="133" t="str">
        <f>CONCATENATE("Pre Cut-Off Date Regulatory Fractions at ",+'P2.1 PDAM Licensee provided'!D13," - after adjustment for Section B, bulk transfers, ERDCs and other items")</f>
        <v>Pre Cut-Off Date Regulatory Fractions at Licensee 2 - after adjustment for Section B, bulk transfers, ERDCs and other items</v>
      </c>
      <c r="C123" s="134" t="e">
        <f>SUM(C116:C122)</f>
        <v>#DIV/0!</v>
      </c>
      <c r="D123" s="134" t="e">
        <f t="shared" ref="D123:I123" si="6">SUM(D116:D122)</f>
        <v>#DIV/0!</v>
      </c>
      <c r="E123" s="134" t="e">
        <f t="shared" si="6"/>
        <v>#DIV/0!</v>
      </c>
      <c r="F123" s="134">
        <f t="shared" si="6"/>
        <v>0</v>
      </c>
      <c r="G123" s="134">
        <f t="shared" si="6"/>
        <v>0</v>
      </c>
      <c r="H123" s="134">
        <f t="shared" si="6"/>
        <v>0</v>
      </c>
      <c r="I123" s="134" t="e">
        <f t="shared" si="6"/>
        <v>#DIV/0!</v>
      </c>
      <c r="J123" s="134" t="e">
        <f t="shared" si="5"/>
        <v>#DIV/0!</v>
      </c>
      <c r="K123" s="2"/>
      <c r="L123" s="2"/>
    </row>
    <row r="124" spans="1:22" ht="15">
      <c r="A124" s="5"/>
      <c r="B124" s="5"/>
      <c r="C124" s="5"/>
      <c r="D124" s="5"/>
      <c r="E124" s="5"/>
      <c r="F124" s="5"/>
      <c r="G124" s="5"/>
      <c r="H124" s="5"/>
      <c r="I124" s="5"/>
      <c r="J124" s="5"/>
      <c r="K124" s="2"/>
      <c r="L124" s="2"/>
    </row>
    <row r="125" spans="1:22" ht="15">
      <c r="A125" s="5"/>
      <c r="B125" s="45"/>
      <c r="C125" s="2"/>
      <c r="D125" s="2"/>
      <c r="E125" s="2"/>
      <c r="F125" s="2"/>
      <c r="G125" s="2"/>
      <c r="H125" s="2"/>
      <c r="I125" s="2"/>
      <c r="J125" s="2"/>
      <c r="K125" s="2"/>
      <c r="L125" s="2"/>
      <c r="M125" s="45"/>
      <c r="N125" s="45"/>
      <c r="O125" s="45"/>
      <c r="P125" s="45"/>
      <c r="Q125" s="45"/>
      <c r="R125" s="45"/>
      <c r="S125" s="45"/>
      <c r="T125" s="45"/>
      <c r="U125" s="45"/>
      <c r="V125" s="45"/>
    </row>
    <row r="126" spans="1:22" ht="15" customHeight="1">
      <c r="A126" s="5"/>
      <c r="B126" s="493" t="s">
        <v>93</v>
      </c>
      <c r="C126" s="493"/>
      <c r="D126" s="493"/>
      <c r="E126" s="493"/>
      <c r="F126" s="5"/>
      <c r="G126" s="5"/>
      <c r="H126" s="5"/>
      <c r="I126" s="5"/>
      <c r="J126" s="5"/>
      <c r="K126" s="2"/>
      <c r="L126" s="2"/>
    </row>
    <row r="127" spans="1:22" ht="15">
      <c r="A127" s="5"/>
      <c r="B127" s="5"/>
      <c r="C127" s="5"/>
      <c r="D127" s="5"/>
      <c r="E127" s="5"/>
      <c r="F127" s="5"/>
      <c r="G127" s="5"/>
      <c r="H127" s="5"/>
      <c r="I127" s="5"/>
      <c r="J127" s="5"/>
      <c r="K127" s="2"/>
      <c r="L127" s="2"/>
    </row>
    <row r="128" spans="1:22" ht="25.5">
      <c r="A128" s="5"/>
      <c r="B128" s="12" t="s">
        <v>49</v>
      </c>
      <c r="C128" s="32" t="str">
        <f t="shared" ref="C128:H128" si="7">+C13</f>
        <v>Licensee 1</v>
      </c>
      <c r="D128" s="32" t="str">
        <f t="shared" si="7"/>
        <v>Licensee 2</v>
      </c>
      <c r="E128" s="32" t="str">
        <f t="shared" si="7"/>
        <v>Licensee 3</v>
      </c>
      <c r="F128" s="32" t="str">
        <f t="shared" si="7"/>
        <v>Licensee 4</v>
      </c>
      <c r="G128" s="32" t="str">
        <f t="shared" si="7"/>
        <v>Licensee 5</v>
      </c>
      <c r="H128" s="32" t="str">
        <f t="shared" si="7"/>
        <v>Licensee 6</v>
      </c>
      <c r="I128" s="30" t="s">
        <v>28</v>
      </c>
      <c r="J128" s="30" t="s">
        <v>30</v>
      </c>
      <c r="K128" s="2"/>
      <c r="L128" s="2"/>
    </row>
    <row r="129" spans="1:15" ht="15">
      <c r="A129" s="5"/>
      <c r="B129" s="28" t="str">
        <f>CONCATENATE("Opening Post Cut-Off Date Regulatory Proportion at ",D8)</f>
        <v xml:space="preserve">Opening Post Cut-Off Date Regulatory Proportion at </v>
      </c>
      <c r="C129" s="13">
        <v>0</v>
      </c>
      <c r="D129" s="13">
        <v>0</v>
      </c>
      <c r="E129" s="13">
        <v>0</v>
      </c>
      <c r="F129" s="13">
        <v>0</v>
      </c>
      <c r="G129" s="13">
        <v>0</v>
      </c>
      <c r="H129" s="13">
        <v>0</v>
      </c>
      <c r="I129" s="13">
        <v>0</v>
      </c>
      <c r="J129" s="14">
        <f>SUM(C129:I129)</f>
        <v>0</v>
      </c>
      <c r="K129" s="2"/>
      <c r="L129" s="2"/>
    </row>
    <row r="130" spans="1:15" ht="15">
      <c r="A130" s="5"/>
      <c r="B130" s="45"/>
      <c r="C130" s="5"/>
      <c r="D130" s="5"/>
      <c r="E130" s="5"/>
      <c r="F130" s="5"/>
      <c r="G130" s="5"/>
      <c r="H130" s="5"/>
      <c r="I130" s="5"/>
      <c r="J130" s="2"/>
      <c r="K130" s="2"/>
      <c r="L130" s="2"/>
    </row>
    <row r="131" spans="1:15" ht="14.25" customHeight="1">
      <c r="A131" s="5"/>
      <c r="B131" s="5"/>
      <c r="C131" s="5"/>
      <c r="D131" s="5"/>
      <c r="E131" s="5"/>
      <c r="F131" s="5"/>
      <c r="G131" s="5"/>
      <c r="H131" s="5"/>
      <c r="I131" s="5"/>
      <c r="J131" s="2"/>
      <c r="K131" s="2"/>
      <c r="L131" s="2"/>
    </row>
    <row r="132" spans="1:15" ht="15">
      <c r="A132" s="5"/>
      <c r="B132" s="493" t="s">
        <v>94</v>
      </c>
      <c r="C132" s="493"/>
      <c r="D132" s="494"/>
      <c r="E132" s="494"/>
      <c r="F132" s="5"/>
      <c r="G132" s="5"/>
      <c r="H132" s="5"/>
      <c r="I132" s="5"/>
      <c r="J132" s="2"/>
      <c r="K132" s="2"/>
      <c r="L132" s="2"/>
    </row>
    <row r="133" spans="1:15" ht="15">
      <c r="A133" s="5"/>
      <c r="B133" s="5"/>
      <c r="C133" s="5"/>
      <c r="D133" s="5"/>
      <c r="E133" s="5"/>
      <c r="F133" s="5"/>
      <c r="G133" s="5"/>
      <c r="H133" s="5"/>
      <c r="I133" s="5"/>
      <c r="J133" s="2"/>
      <c r="K133" s="2"/>
      <c r="L133" s="2"/>
    </row>
    <row r="134" spans="1:15" ht="25.5">
      <c r="A134" s="5"/>
      <c r="B134" s="12" t="s">
        <v>34</v>
      </c>
      <c r="C134" s="32" t="str">
        <f t="shared" ref="C134:H134" si="8">+C13</f>
        <v>Licensee 1</v>
      </c>
      <c r="D134" s="32" t="str">
        <f t="shared" si="8"/>
        <v>Licensee 2</v>
      </c>
      <c r="E134" s="32" t="str">
        <f t="shared" si="8"/>
        <v>Licensee 3</v>
      </c>
      <c r="F134" s="32" t="str">
        <f t="shared" si="8"/>
        <v>Licensee 4</v>
      </c>
      <c r="G134" s="32" t="str">
        <f t="shared" si="8"/>
        <v>Licensee 5</v>
      </c>
      <c r="H134" s="32" t="str">
        <f t="shared" si="8"/>
        <v>Licensee 6</v>
      </c>
      <c r="I134" s="30" t="s">
        <v>28</v>
      </c>
      <c r="J134" s="30" t="s">
        <v>30</v>
      </c>
      <c r="K134" s="302" t="s">
        <v>382</v>
      </c>
      <c r="L134" s="303"/>
      <c r="M134" s="304"/>
      <c r="N134" s="304"/>
      <c r="O134" s="305"/>
    </row>
    <row r="135" spans="1:15">
      <c r="A135" s="5"/>
      <c r="B135" s="33" t="str">
        <f>CONCATENATE("Year 1 of this valuation period ended 31 March ",+$C$101)</f>
        <v>Year 1 of this valuation period ended 31 March 2011</v>
      </c>
      <c r="C135" s="17"/>
      <c r="D135" s="17"/>
      <c r="E135" s="17"/>
      <c r="F135" s="17"/>
      <c r="G135" s="17"/>
      <c r="H135" s="17"/>
      <c r="I135" s="17"/>
      <c r="J135" s="298">
        <f>SUM(C135:I135)</f>
        <v>0</v>
      </c>
      <c r="K135" s="299"/>
      <c r="L135" s="300"/>
      <c r="M135" s="300"/>
      <c r="N135" s="300"/>
      <c r="O135" s="301"/>
    </row>
    <row r="136" spans="1:15">
      <c r="A136" s="5"/>
      <c r="B136" s="33" t="str">
        <f>CONCATENATE("Year 2 of this valuation period ended 31 March ",+$D$101)</f>
        <v>Year 2 of this valuation period ended 31 March 2012</v>
      </c>
      <c r="C136" s="17"/>
      <c r="D136" s="17"/>
      <c r="E136" s="17"/>
      <c r="F136" s="17"/>
      <c r="G136" s="17"/>
      <c r="H136" s="17"/>
      <c r="I136" s="17"/>
      <c r="J136" s="43">
        <f>SUM(C136:I136)</f>
        <v>0</v>
      </c>
      <c r="K136" s="299"/>
      <c r="L136" s="300"/>
      <c r="M136" s="300"/>
      <c r="N136" s="300"/>
      <c r="O136" s="301"/>
    </row>
    <row r="137" spans="1:15">
      <c r="A137" s="5"/>
      <c r="B137" s="33" t="str">
        <f>CONCATENATE("Year 3 of this valuation period ended 31 March ",+$E$101)</f>
        <v>Year 3 of this valuation period ended 31 March 2013</v>
      </c>
      <c r="C137" s="17"/>
      <c r="D137" s="17"/>
      <c r="E137" s="17"/>
      <c r="F137" s="17"/>
      <c r="G137" s="17"/>
      <c r="H137" s="17"/>
      <c r="I137" s="17"/>
      <c r="J137" s="43">
        <f>SUM(C137:I137)</f>
        <v>0</v>
      </c>
      <c r="K137" s="299"/>
      <c r="L137" s="300"/>
      <c r="M137" s="300"/>
      <c r="N137" s="300"/>
      <c r="O137" s="301"/>
    </row>
    <row r="138" spans="1:15" ht="15">
      <c r="A138" s="5"/>
      <c r="B138" s="29" t="s">
        <v>30</v>
      </c>
      <c r="C138" s="43">
        <f t="shared" ref="C138:J138" si="9">SUM(C135:C137)</f>
        <v>0</v>
      </c>
      <c r="D138" s="43">
        <f t="shared" si="9"/>
        <v>0</v>
      </c>
      <c r="E138" s="43">
        <f t="shared" si="9"/>
        <v>0</v>
      </c>
      <c r="F138" s="43">
        <f t="shared" si="9"/>
        <v>0</v>
      </c>
      <c r="G138" s="43">
        <f t="shared" si="9"/>
        <v>0</v>
      </c>
      <c r="H138" s="43">
        <f t="shared" si="9"/>
        <v>0</v>
      </c>
      <c r="I138" s="43">
        <f t="shared" si="9"/>
        <v>0</v>
      </c>
      <c r="J138" s="43">
        <f t="shared" si="9"/>
        <v>0</v>
      </c>
      <c r="K138" s="2"/>
      <c r="L138" s="2"/>
    </row>
    <row r="139" spans="1:15" ht="15">
      <c r="A139" s="5"/>
      <c r="B139" s="15" t="s">
        <v>32</v>
      </c>
      <c r="K139" s="2"/>
      <c r="L139" s="2"/>
    </row>
    <row r="140" spans="1:15" ht="15">
      <c r="A140" s="5"/>
      <c r="B140" s="33" t="str">
        <f>CONCATENATE("Year 1 of this valuation period ended 31 March ",+$C$101)</f>
        <v>Year 1 of this valuation period ended 31 March 2011</v>
      </c>
      <c r="C140" s="14" t="e">
        <f>C135/$J$135</f>
        <v>#DIV/0!</v>
      </c>
      <c r="D140" s="14" t="e">
        <f t="shared" ref="D140:I140" si="10">D135/$J$135</f>
        <v>#DIV/0!</v>
      </c>
      <c r="E140" s="14" t="e">
        <f t="shared" si="10"/>
        <v>#DIV/0!</v>
      </c>
      <c r="F140" s="14" t="e">
        <f t="shared" si="10"/>
        <v>#DIV/0!</v>
      </c>
      <c r="G140" s="14" t="e">
        <f t="shared" si="10"/>
        <v>#DIV/0!</v>
      </c>
      <c r="H140" s="14" t="e">
        <f t="shared" si="10"/>
        <v>#DIV/0!</v>
      </c>
      <c r="I140" s="14" t="e">
        <f t="shared" si="10"/>
        <v>#DIV/0!</v>
      </c>
      <c r="J140" s="14" t="e">
        <f>SUM(C140:I140)</f>
        <v>#DIV/0!</v>
      </c>
      <c r="K140" s="2"/>
      <c r="L140" s="2"/>
    </row>
    <row r="141" spans="1:15" ht="15">
      <c r="A141" s="5"/>
      <c r="B141" s="33" t="str">
        <f>CONCATENATE("Year 2 of this valuation period ended 31 March ",+$D$101)</f>
        <v>Year 2 of this valuation period ended 31 March 2012</v>
      </c>
      <c r="C141" s="14" t="e">
        <f>C136/$J$136</f>
        <v>#DIV/0!</v>
      </c>
      <c r="D141" s="14" t="e">
        <f t="shared" ref="D141:I141" si="11">D136/$J$136</f>
        <v>#DIV/0!</v>
      </c>
      <c r="E141" s="14" t="e">
        <f t="shared" si="11"/>
        <v>#DIV/0!</v>
      </c>
      <c r="F141" s="14" t="e">
        <f t="shared" si="11"/>
        <v>#DIV/0!</v>
      </c>
      <c r="G141" s="14" t="e">
        <f t="shared" si="11"/>
        <v>#DIV/0!</v>
      </c>
      <c r="H141" s="14" t="e">
        <f t="shared" si="11"/>
        <v>#DIV/0!</v>
      </c>
      <c r="I141" s="14" t="e">
        <f t="shared" si="11"/>
        <v>#DIV/0!</v>
      </c>
      <c r="J141" s="14" t="e">
        <f>SUM(C141:I141)</f>
        <v>#DIV/0!</v>
      </c>
      <c r="K141" s="2"/>
      <c r="L141" s="2"/>
    </row>
    <row r="142" spans="1:15" ht="15">
      <c r="A142" s="5"/>
      <c r="B142" s="33" t="str">
        <f>CONCATENATE("Year 3 of this valuation period ended 31 March ",+$E$101)</f>
        <v>Year 3 of this valuation period ended 31 March 2013</v>
      </c>
      <c r="C142" s="14" t="e">
        <f>C137/$J$137</f>
        <v>#DIV/0!</v>
      </c>
      <c r="D142" s="14" t="e">
        <f t="shared" ref="D142:I142" si="12">D137/$J$137</f>
        <v>#DIV/0!</v>
      </c>
      <c r="E142" s="14" t="e">
        <f t="shared" si="12"/>
        <v>#DIV/0!</v>
      </c>
      <c r="F142" s="14" t="e">
        <f t="shared" si="12"/>
        <v>#DIV/0!</v>
      </c>
      <c r="G142" s="14" t="e">
        <f t="shared" si="12"/>
        <v>#DIV/0!</v>
      </c>
      <c r="H142" s="14" t="e">
        <f t="shared" si="12"/>
        <v>#DIV/0!</v>
      </c>
      <c r="I142" s="14" t="e">
        <f t="shared" si="12"/>
        <v>#DIV/0!</v>
      </c>
      <c r="J142" s="14" t="e">
        <f>SUM(C142:I142)</f>
        <v>#DIV/0!</v>
      </c>
      <c r="K142" s="2"/>
      <c r="L142" s="2"/>
    </row>
    <row r="143" spans="1:15" ht="15">
      <c r="A143" s="5"/>
      <c r="B143" s="12" t="s">
        <v>33</v>
      </c>
      <c r="C143" s="14" t="e">
        <f t="shared" ref="C143:I143" si="13">SUMPRODUCT(C140:C142,$J$135:$J$137)/$J$138</f>
        <v>#DIV/0!</v>
      </c>
      <c r="D143" s="14" t="e">
        <f t="shared" si="13"/>
        <v>#DIV/0!</v>
      </c>
      <c r="E143" s="14" t="e">
        <f t="shared" si="13"/>
        <v>#DIV/0!</v>
      </c>
      <c r="F143" s="14" t="e">
        <f t="shared" si="13"/>
        <v>#DIV/0!</v>
      </c>
      <c r="G143" s="14" t="e">
        <f t="shared" si="13"/>
        <v>#DIV/0!</v>
      </c>
      <c r="H143" s="14" t="e">
        <f t="shared" si="13"/>
        <v>#DIV/0!</v>
      </c>
      <c r="I143" s="14" t="e">
        <f t="shared" si="13"/>
        <v>#DIV/0!</v>
      </c>
      <c r="J143" s="14" t="e">
        <f>SUM(C143:I143)</f>
        <v>#DIV/0!</v>
      </c>
      <c r="K143" s="2"/>
      <c r="L143" s="2"/>
    </row>
    <row r="144" spans="1:15" ht="15">
      <c r="A144" s="5"/>
      <c r="B144" s="5"/>
      <c r="C144" s="5"/>
      <c r="D144" s="5"/>
      <c r="E144" s="5"/>
      <c r="F144" s="5"/>
      <c r="G144" s="5"/>
      <c r="H144" s="5"/>
      <c r="I144" s="5"/>
      <c r="J144" s="5"/>
      <c r="K144" s="2"/>
      <c r="L144" s="2"/>
    </row>
    <row r="145" spans="1:12" ht="15">
      <c r="A145" s="5"/>
      <c r="B145" s="5"/>
      <c r="C145" s="5"/>
      <c r="D145" s="5"/>
      <c r="E145" s="5"/>
      <c r="F145" s="5"/>
      <c r="G145" s="5"/>
      <c r="H145" s="5"/>
      <c r="I145" s="5"/>
      <c r="J145" s="5"/>
      <c r="K145" s="2"/>
      <c r="L145" s="2"/>
    </row>
    <row r="146" spans="1:12" ht="15" customHeight="1">
      <c r="A146" s="5"/>
      <c r="B146" s="18" t="s">
        <v>544</v>
      </c>
      <c r="C146" s="18"/>
      <c r="D146" s="18"/>
      <c r="E146" s="18"/>
      <c r="F146" s="5"/>
      <c r="G146" s="5"/>
      <c r="H146" s="5"/>
      <c r="I146" s="5"/>
      <c r="J146" s="5"/>
      <c r="K146" s="2"/>
      <c r="L146" s="2"/>
    </row>
    <row r="147" spans="1:12" ht="15">
      <c r="A147" s="5"/>
      <c r="B147" s="5"/>
      <c r="C147" s="5"/>
      <c r="D147" s="5"/>
      <c r="E147" s="5"/>
      <c r="F147" s="5"/>
      <c r="G147" s="5"/>
      <c r="H147" s="5"/>
      <c r="I147" s="5"/>
      <c r="J147" s="5"/>
      <c r="K147" s="2"/>
      <c r="L147" s="2"/>
    </row>
    <row r="148" spans="1:12" ht="15">
      <c r="A148" s="5"/>
      <c r="B148" s="40" t="str">
        <f>CONCATENATE("Closing Post Cut-Off Date Regulatory Proportion at ",(D9),"")</f>
        <v xml:space="preserve">Closing Post Cut-Off Date Regulatory Proportion at </v>
      </c>
      <c r="C148" s="39" t="e">
        <f>(('P2.2 PDAM Actuary provided'!$D$76*C129)+('P2.2 PDAM Actuary provided'!$D$77*C143))/'P2.2 PDAM Actuary provided'!$D$78</f>
        <v>#DIV/0!</v>
      </c>
      <c r="D148" s="39" t="e">
        <f>(('P2.2 PDAM Actuary provided'!$D$76*D129)+('P2.2 PDAM Actuary provided'!$D$77*D143))/'P2.2 PDAM Actuary provided'!$D$78</f>
        <v>#DIV/0!</v>
      </c>
      <c r="E148" s="39" t="e">
        <f>(('P2.2 PDAM Actuary provided'!$D$76*E129)+('P2.2 PDAM Actuary provided'!$D$77*E143))/'P2.2 PDAM Actuary provided'!$D$78</f>
        <v>#DIV/0!</v>
      </c>
      <c r="F148" s="39" t="e">
        <f>(('P2.2 PDAM Actuary provided'!$D$76*F129)+('P2.2 PDAM Actuary provided'!$D$77*F143))/'P2.2 PDAM Actuary provided'!$D$78</f>
        <v>#DIV/0!</v>
      </c>
      <c r="G148" s="39" t="e">
        <f>(('P2.2 PDAM Actuary provided'!$D$76*G129)+('P2.2 PDAM Actuary provided'!$D$77*G143))/'P2.2 PDAM Actuary provided'!$D$78</f>
        <v>#DIV/0!</v>
      </c>
      <c r="H148" s="39" t="e">
        <f>(('P2.2 PDAM Actuary provided'!$D$76*H129)+('P2.2 PDAM Actuary provided'!$D$77*H143))/'P2.2 PDAM Actuary provided'!$D$78</f>
        <v>#DIV/0!</v>
      </c>
      <c r="I148" s="39" t="e">
        <f>(('P2.2 PDAM Actuary provided'!$D$76*I129)+('P2.2 PDAM Actuary provided'!$D$77*I143))/'P2.2 PDAM Actuary provided'!$D$78</f>
        <v>#DIV/0!</v>
      </c>
      <c r="J148" s="39" t="e">
        <f>(('P2.2 PDAM Actuary provided'!$D$76*J129)+('P2.2 PDAM Actuary provided'!$D$77*J143))/'P2.2 PDAM Actuary provided'!$D$78</f>
        <v>#DIV/0!</v>
      </c>
      <c r="K148" s="2"/>
      <c r="L148" s="2"/>
    </row>
    <row r="149" spans="1:12" ht="15">
      <c r="A149" s="5"/>
      <c r="B149" s="5"/>
      <c r="C149" s="26"/>
      <c r="D149" s="2"/>
      <c r="E149" s="5"/>
      <c r="F149" s="5"/>
      <c r="G149" s="26"/>
      <c r="H149" s="2"/>
      <c r="I149" s="5"/>
      <c r="J149" s="5"/>
      <c r="K149" s="2"/>
      <c r="L149" s="2"/>
    </row>
    <row r="150" spans="1:12" ht="15" customHeight="1">
      <c r="A150" s="5"/>
      <c r="B150" s="5"/>
      <c r="C150" s="26"/>
      <c r="D150" s="2"/>
      <c r="E150" s="5"/>
      <c r="F150" s="5"/>
      <c r="G150" s="26"/>
      <c r="H150" s="2"/>
      <c r="I150" s="5"/>
      <c r="J150" s="5"/>
      <c r="K150" s="2"/>
      <c r="L150" s="2"/>
    </row>
    <row r="151" spans="1:12" ht="15.75">
      <c r="A151" s="5"/>
      <c r="B151" s="491" t="s">
        <v>95</v>
      </c>
      <c r="C151" s="491"/>
      <c r="D151" s="492"/>
      <c r="E151" s="492"/>
      <c r="F151" s="5"/>
      <c r="G151" s="26"/>
      <c r="H151" s="2"/>
      <c r="I151" s="5"/>
      <c r="J151" s="5"/>
      <c r="K151" s="2"/>
      <c r="L151" s="2"/>
    </row>
    <row r="152" spans="1:12" ht="15">
      <c r="A152" s="5"/>
      <c r="B152" s="5"/>
      <c r="C152" s="26"/>
      <c r="D152" s="2"/>
      <c r="E152" s="5"/>
      <c r="F152" s="5"/>
      <c r="G152" s="26"/>
      <c r="H152" s="2"/>
      <c r="I152" s="5"/>
      <c r="J152" s="5"/>
      <c r="K152" s="2"/>
      <c r="L152" s="2"/>
    </row>
    <row r="153" spans="1:12" ht="25.5">
      <c r="A153" s="5"/>
      <c r="B153" s="108" t="s">
        <v>49</v>
      </c>
      <c r="C153" s="32" t="str">
        <f>+C13</f>
        <v>Licensee 1</v>
      </c>
      <c r="D153" s="32" t="str">
        <f t="shared" ref="D153:J153" si="14">+D13</f>
        <v>Licensee 2</v>
      </c>
      <c r="E153" s="32" t="str">
        <f t="shared" si="14"/>
        <v>Licensee 3</v>
      </c>
      <c r="F153" s="32" t="str">
        <f t="shared" si="14"/>
        <v>Licensee 4</v>
      </c>
      <c r="G153" s="32" t="str">
        <f t="shared" si="14"/>
        <v>Licensee 5</v>
      </c>
      <c r="H153" s="32" t="str">
        <f t="shared" si="14"/>
        <v>Licensee 6</v>
      </c>
      <c r="I153" s="32" t="str">
        <f t="shared" si="14"/>
        <v>Non-regulated</v>
      </c>
      <c r="J153" s="32" t="str">
        <f t="shared" si="14"/>
        <v>Total</v>
      </c>
      <c r="K153" s="2"/>
      <c r="L153" s="2"/>
    </row>
    <row r="154" spans="1:12" ht="15.75" customHeight="1">
      <c r="A154" s="5"/>
      <c r="B154" s="460" t="s">
        <v>549</v>
      </c>
      <c r="C154" s="14" t="e">
        <f>C123</f>
        <v>#DIV/0!</v>
      </c>
      <c r="D154" s="14" t="e">
        <f t="shared" ref="D154:I154" si="15">D123</f>
        <v>#DIV/0!</v>
      </c>
      <c r="E154" s="14" t="e">
        <f t="shared" si="15"/>
        <v>#DIV/0!</v>
      </c>
      <c r="F154" s="14">
        <f t="shared" si="15"/>
        <v>0</v>
      </c>
      <c r="G154" s="14">
        <f t="shared" si="15"/>
        <v>0</v>
      </c>
      <c r="H154" s="14">
        <f t="shared" si="15"/>
        <v>0</v>
      </c>
      <c r="I154" s="14" t="e">
        <f t="shared" si="15"/>
        <v>#DIV/0!</v>
      </c>
      <c r="J154" s="14" t="e">
        <f>SUM(C154:I154)</f>
        <v>#DIV/0!</v>
      </c>
      <c r="K154" s="2"/>
      <c r="L154" s="2"/>
    </row>
    <row r="155" spans="1:12" ht="15">
      <c r="A155" s="5"/>
      <c r="B155" s="141" t="s">
        <v>106</v>
      </c>
      <c r="C155" s="14" t="e">
        <f>C148</f>
        <v>#DIV/0!</v>
      </c>
      <c r="D155" s="14" t="e">
        <f t="shared" ref="D155:I155" si="16">D148</f>
        <v>#DIV/0!</v>
      </c>
      <c r="E155" s="14" t="e">
        <f t="shared" si="16"/>
        <v>#DIV/0!</v>
      </c>
      <c r="F155" s="14" t="e">
        <f t="shared" si="16"/>
        <v>#DIV/0!</v>
      </c>
      <c r="G155" s="14" t="e">
        <f t="shared" si="16"/>
        <v>#DIV/0!</v>
      </c>
      <c r="H155" s="14" t="e">
        <f t="shared" si="16"/>
        <v>#DIV/0!</v>
      </c>
      <c r="I155" s="14" t="e">
        <f t="shared" si="16"/>
        <v>#DIV/0!</v>
      </c>
      <c r="J155" s="14" t="e">
        <f>SUM(C155:I155)</f>
        <v>#DIV/0!</v>
      </c>
      <c r="K155" s="2"/>
      <c r="L155" s="2"/>
    </row>
    <row r="156" spans="1:12" ht="15">
      <c r="A156" s="5"/>
      <c r="B156" s="462" t="str">
        <f>CONCATENATE("Established Deficit at ",+D9)</f>
        <v xml:space="preserve">Established Deficit at </v>
      </c>
      <c r="C156" s="16" t="e">
        <f>C154*'P2.2 PDAM Actuary provided'!$D$103</f>
        <v>#DIV/0!</v>
      </c>
      <c r="D156" s="16" t="e">
        <f>D154*'P2.2 PDAM Actuary provided'!$D$103</f>
        <v>#DIV/0!</v>
      </c>
      <c r="E156" s="16" t="e">
        <f>E154*'P2.2 PDAM Actuary provided'!$D$103</f>
        <v>#DIV/0!</v>
      </c>
      <c r="F156" s="16">
        <f>F154*'P2.2 PDAM Actuary provided'!$D$103</f>
        <v>0</v>
      </c>
      <c r="G156" s="16">
        <f>G154*'P2.2 PDAM Actuary provided'!$D$103</f>
        <v>0</v>
      </c>
      <c r="H156" s="16">
        <f>H154*'P2.2 PDAM Actuary provided'!$D$103</f>
        <v>0</v>
      </c>
      <c r="I156" s="16">
        <v>0</v>
      </c>
      <c r="J156" s="16" t="e">
        <f>SUM(C156:I156)</f>
        <v>#DIV/0!</v>
      </c>
      <c r="K156" s="2"/>
      <c r="L156" s="2"/>
    </row>
    <row r="157" spans="1:12" ht="15">
      <c r="A157" s="5"/>
      <c r="B157" s="462" t="str">
        <f>CONCATENATE("Incremental Deficit at ",+D9)</f>
        <v xml:space="preserve">Incremental Deficit at </v>
      </c>
      <c r="C157" s="16" t="e">
        <f>C155*'P2.2 PDAM Actuary provided'!$D$105</f>
        <v>#DIV/0!</v>
      </c>
      <c r="D157" s="16" t="e">
        <f>D155*'P2.2 PDAM Actuary provided'!$D$105</f>
        <v>#DIV/0!</v>
      </c>
      <c r="E157" s="16" t="e">
        <f>E155*'P2.2 PDAM Actuary provided'!$D$105</f>
        <v>#DIV/0!</v>
      </c>
      <c r="F157" s="16" t="e">
        <f>F155*'P2.2 PDAM Actuary provided'!$D$105</f>
        <v>#DIV/0!</v>
      </c>
      <c r="G157" s="16" t="e">
        <f>G155*'P2.2 PDAM Actuary provided'!$D$105</f>
        <v>#DIV/0!</v>
      </c>
      <c r="H157" s="16" t="e">
        <f>H155*'P2.2 PDAM Actuary provided'!$D$105</f>
        <v>#DIV/0!</v>
      </c>
      <c r="I157" s="16">
        <v>0</v>
      </c>
      <c r="J157" s="16" t="e">
        <f>SUM(C157:I157)</f>
        <v>#DIV/0!</v>
      </c>
      <c r="K157" s="2"/>
      <c r="L157" s="2"/>
    </row>
    <row r="158" spans="1:12" ht="15">
      <c r="A158" s="5"/>
      <c r="B158" s="5"/>
      <c r="C158" s="26"/>
      <c r="D158" s="2"/>
      <c r="E158" s="5"/>
      <c r="F158" s="5"/>
      <c r="G158" s="26"/>
      <c r="H158" s="2"/>
      <c r="I158" s="5"/>
      <c r="J158" s="5"/>
      <c r="K158" s="2"/>
      <c r="L158" s="2"/>
    </row>
    <row r="159" spans="1:12" s="52" customFormat="1" ht="15">
      <c r="A159" s="5"/>
      <c r="B159" s="143"/>
      <c r="C159" s="143"/>
      <c r="D159" s="143"/>
      <c r="E159" s="143"/>
      <c r="F159" s="143"/>
      <c r="G159" s="143"/>
      <c r="H159" s="143"/>
      <c r="I159" s="143"/>
      <c r="J159" s="143"/>
      <c r="K159" s="143"/>
      <c r="L159" s="143"/>
    </row>
    <row r="160" spans="1:12" s="52" customFormat="1" ht="15">
      <c r="A160" s="5"/>
      <c r="B160" s="145"/>
      <c r="C160" s="146"/>
      <c r="D160" s="146"/>
      <c r="E160" s="146"/>
      <c r="F160" s="146"/>
      <c r="G160" s="146"/>
      <c r="H160" s="146"/>
      <c r="I160" s="146"/>
      <c r="J160" s="146"/>
      <c r="K160" s="144"/>
      <c r="L160" s="144"/>
    </row>
    <row r="161" spans="1:12" s="52" customFormat="1" ht="15" customHeight="1">
      <c r="A161" s="5"/>
      <c r="B161" s="486"/>
      <c r="C161" s="486"/>
      <c r="D161" s="486"/>
      <c r="E161" s="486"/>
      <c r="F161" s="486"/>
      <c r="G161" s="486"/>
      <c r="H161" s="486"/>
      <c r="I161" s="486"/>
      <c r="J161" s="486"/>
      <c r="K161" s="144"/>
      <c r="L161" s="144"/>
    </row>
    <row r="162" spans="1:12" s="52" customFormat="1" ht="15" customHeight="1">
      <c r="A162" s="5"/>
      <c r="B162" s="486"/>
      <c r="C162" s="486"/>
      <c r="D162" s="486"/>
      <c r="E162" s="486"/>
      <c r="F162" s="486"/>
      <c r="G162" s="486"/>
      <c r="H162" s="486"/>
      <c r="I162" s="486"/>
      <c r="J162" s="486"/>
      <c r="K162" s="144"/>
      <c r="L162" s="144"/>
    </row>
    <row r="163" spans="1:12" s="52" customFormat="1" ht="15" customHeight="1">
      <c r="A163" s="5"/>
      <c r="B163" s="486"/>
      <c r="C163" s="486"/>
      <c r="D163" s="486"/>
      <c r="E163" s="486"/>
      <c r="F163" s="486"/>
      <c r="G163" s="486"/>
      <c r="H163" s="486"/>
      <c r="I163" s="486"/>
      <c r="J163" s="486"/>
      <c r="K163" s="144"/>
      <c r="L163" s="144"/>
    </row>
    <row r="164" spans="1:12" s="52" customFormat="1" ht="15" customHeight="1">
      <c r="A164" s="5"/>
      <c r="B164" s="486"/>
      <c r="C164" s="486"/>
      <c r="D164" s="486"/>
      <c r="E164" s="486"/>
      <c r="F164" s="486"/>
      <c r="G164" s="486"/>
      <c r="H164" s="486"/>
      <c r="I164" s="486"/>
      <c r="J164" s="486"/>
      <c r="K164" s="144"/>
      <c r="L164" s="144"/>
    </row>
    <row r="165" spans="1:12" s="52" customFormat="1" ht="15" customHeight="1">
      <c r="A165" s="5"/>
      <c r="B165" s="486"/>
      <c r="C165" s="486"/>
      <c r="D165" s="486"/>
      <c r="E165" s="486"/>
      <c r="F165" s="486"/>
      <c r="G165" s="486"/>
      <c r="H165" s="486"/>
      <c r="I165" s="486"/>
      <c r="J165" s="486"/>
      <c r="K165" s="144"/>
      <c r="L165" s="144"/>
    </row>
    <row r="166" spans="1:12" s="52" customFormat="1" ht="15" customHeight="1">
      <c r="A166" s="5"/>
      <c r="B166" s="146"/>
      <c r="C166" s="146"/>
      <c r="D166" s="146"/>
      <c r="E166" s="146"/>
      <c r="F166" s="146"/>
      <c r="G166" s="146"/>
      <c r="H166" s="146"/>
      <c r="I166" s="146"/>
      <c r="J166" s="146"/>
      <c r="K166" s="144"/>
      <c r="L166" s="144"/>
    </row>
    <row r="167" spans="1:12" s="52" customFormat="1" ht="32.25" customHeight="1">
      <c r="A167" s="5"/>
      <c r="B167" s="486"/>
      <c r="C167" s="486"/>
      <c r="D167" s="486"/>
      <c r="E167" s="486"/>
      <c r="F167" s="486"/>
      <c r="G167" s="486"/>
      <c r="H167" s="486"/>
      <c r="I167" s="486"/>
      <c r="J167" s="486"/>
      <c r="K167" s="144"/>
      <c r="L167" s="144"/>
    </row>
    <row r="168" spans="1:12" s="52" customFormat="1" ht="15">
      <c r="A168" s="5"/>
      <c r="B168" s="146"/>
      <c r="C168" s="146"/>
      <c r="D168" s="146"/>
      <c r="E168" s="146"/>
      <c r="F168" s="146"/>
      <c r="G168" s="146"/>
      <c r="H168" s="146"/>
      <c r="I168" s="146"/>
      <c r="J168" s="146"/>
      <c r="K168" s="144"/>
      <c r="L168" s="144"/>
    </row>
    <row r="169" spans="1:12" s="52" customFormat="1" ht="15">
      <c r="A169" s="5"/>
      <c r="B169" s="145"/>
      <c r="C169" s="146"/>
      <c r="D169" s="146"/>
      <c r="E169" s="146"/>
      <c r="F169" s="146"/>
      <c r="G169" s="146"/>
      <c r="H169" s="146"/>
      <c r="I169" s="146"/>
      <c r="J169" s="146"/>
      <c r="K169" s="144"/>
      <c r="L169" s="144"/>
    </row>
    <row r="170" spans="1:12" s="52" customFormat="1" ht="15">
      <c r="A170" s="5"/>
      <c r="B170" s="147"/>
      <c r="C170" s="146"/>
      <c r="D170" s="146"/>
      <c r="E170" s="146"/>
      <c r="F170" s="146"/>
      <c r="G170" s="146"/>
      <c r="H170" s="146"/>
      <c r="I170" s="146"/>
      <c r="J170" s="146"/>
      <c r="K170" s="144"/>
      <c r="L170" s="144"/>
    </row>
    <row r="171" spans="1:12" s="52" customFormat="1" ht="15">
      <c r="A171" s="5"/>
      <c r="B171" s="148"/>
      <c r="C171" s="146"/>
      <c r="D171" s="146"/>
      <c r="E171" s="146"/>
      <c r="F171" s="146"/>
      <c r="G171" s="146"/>
      <c r="H171" s="146"/>
      <c r="I171" s="146"/>
      <c r="J171" s="146"/>
      <c r="K171" s="144"/>
      <c r="L171" s="144"/>
    </row>
    <row r="172" spans="1:12" s="52" customFormat="1" ht="15">
      <c r="A172" s="5"/>
      <c r="B172" s="147"/>
      <c r="C172" s="146"/>
      <c r="D172" s="146"/>
      <c r="E172" s="146"/>
      <c r="F172" s="146"/>
      <c r="G172" s="146"/>
      <c r="H172" s="146"/>
      <c r="I172" s="146"/>
      <c r="J172" s="146"/>
      <c r="K172" s="144"/>
      <c r="L172" s="144"/>
    </row>
    <row r="173" spans="1:12" s="52" customFormat="1" ht="15">
      <c r="A173" s="5"/>
      <c r="B173" s="486"/>
      <c r="C173" s="487"/>
      <c r="D173" s="487"/>
      <c r="E173" s="487"/>
      <c r="F173" s="487"/>
      <c r="G173" s="487"/>
      <c r="H173" s="487"/>
      <c r="I173" s="487"/>
      <c r="J173" s="487"/>
      <c r="K173" s="144"/>
      <c r="L173" s="144"/>
    </row>
    <row r="174" spans="1:12" s="52" customFormat="1" ht="15">
      <c r="A174" s="5"/>
      <c r="B174" s="487"/>
      <c r="C174" s="487"/>
      <c r="D174" s="487"/>
      <c r="E174" s="487"/>
      <c r="F174" s="487"/>
      <c r="G174" s="487"/>
      <c r="H174" s="487"/>
      <c r="I174" s="487"/>
      <c r="J174" s="487"/>
      <c r="K174" s="144"/>
      <c r="L174" s="144"/>
    </row>
    <row r="175" spans="1:12" s="52" customFormat="1" ht="15">
      <c r="A175" s="5"/>
      <c r="B175" s="488"/>
      <c r="C175" s="487"/>
      <c r="D175" s="487"/>
      <c r="E175" s="487"/>
      <c r="F175" s="487"/>
      <c r="G175" s="487"/>
      <c r="H175" s="487"/>
      <c r="I175" s="487"/>
      <c r="J175" s="487"/>
      <c r="K175" s="144"/>
      <c r="L175" s="144"/>
    </row>
    <row r="176" spans="1:12" ht="15">
      <c r="A176" s="5"/>
      <c r="B176" s="487"/>
      <c r="C176" s="487"/>
      <c r="D176" s="487"/>
      <c r="E176" s="487"/>
      <c r="F176" s="487"/>
      <c r="G176" s="487"/>
      <c r="H176" s="487"/>
      <c r="I176" s="487"/>
      <c r="J176" s="487"/>
      <c r="K176" s="144"/>
      <c r="L176" s="144"/>
    </row>
  </sheetData>
  <mergeCells count="19">
    <mergeCell ref="D6:J6"/>
    <mergeCell ref="D8:E8"/>
    <mergeCell ref="D9:E9"/>
    <mergeCell ref="B11:E11"/>
    <mergeCell ref="C54:E54"/>
    <mergeCell ref="D23:E23"/>
    <mergeCell ref="G23:H23"/>
    <mergeCell ref="J23:K23"/>
    <mergeCell ref="C32:E32"/>
    <mergeCell ref="C76:E76"/>
    <mergeCell ref="B98:E98"/>
    <mergeCell ref="B126:E126"/>
    <mergeCell ref="B175:J176"/>
    <mergeCell ref="B151:E151"/>
    <mergeCell ref="B161:J162"/>
    <mergeCell ref="B163:J165"/>
    <mergeCell ref="B167:J167"/>
    <mergeCell ref="B173:J174"/>
    <mergeCell ref="B132:E132"/>
  </mergeCells>
  <phoneticPr fontId="35" type="noConversion"/>
  <dataValidations count="1">
    <dataValidation type="list" allowBlank="1" showInputMessage="1" showErrorMessage="1" sqref="D8:E9">
      <formula1>$V$39:$V$47</formula1>
    </dataValidation>
  </dataValidations>
  <pageMargins left="0.70866141732283472" right="0.70866141732283472" top="0.74803149606299213" bottom="0.74803149606299213" header="0.31496062992125984" footer="0.31496062992125984"/>
  <pageSetup paperSize="8" scale="38" orientation="portrait" r:id="rId1"/>
  <rowBreaks count="1" manualBreakCount="1">
    <brk id="12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ther" ma:contentTypeID="0x0101001B29A5457858BB40B9775B98A0F7A81700F60C62855214534BBA16EE2C49DB6873" ma:contentTypeVersion="22" ma:contentTypeDescription="Any item containing internal Ofgem or external information" ma:contentTypeScope="" ma:versionID="e42dc7af6fdf7355f721e3c26157e2a1">
  <xsd:schema xmlns:xsd="http://www.w3.org/2001/XMLSchema" xmlns:p="http://schemas.microsoft.com/office/2006/metadata/properties" xmlns:ns2="2cd398cc-5242-4f22-a36e-b22b9499e21b" targetNamespace="http://schemas.microsoft.com/office/2006/metadata/properties" ma:root="true" ma:fieldsID="2e018cf6084341bd715e8d300257f103" ns2:_="">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Closing_x0020_Date" minOccurs="0"/>
                <xsd:element ref="ns2:Overview" minOccurs="0"/>
                <xsd:element ref="ns2:Ref_x0020_No_x0020_New" minOccurs="0"/>
              </xsd:all>
            </xsd:complexType>
          </xsd:element>
        </xsd:sequence>
      </xsd:complex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Closing_x0020_Date" ma:index="6" nillable="true" ma:displayName="Closing Date" ma:default="" ma:format="DateOnly" ma:internalName="Closing_x0020_Date">
      <xsd:simpleType>
        <xsd:restriction base="dms:DateTime"/>
      </xsd:simpleType>
    </xsd:element>
    <xsd:element name="Overview" ma:index="7" nillable="true" ma:displayName="Overview" ma:default="" ma:description="This is a short overview of the document or item" ma:internalName="Overview" ma:readOnly="false">
      <xsd:simpleType>
        <xsd:restriction base="dms:Note"/>
      </xsd:simpleType>
    </xsd:element>
    <xsd:element name="Ref_x0020_No_x0020_New" ma:index="15" nillable="true"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_x003a__x003a_ xmlns="2cd398cc-5242-4f22-a36e-b22b9499e21b">- Subsidiary Document</_x003a__x003a_>
    <_x003a_ xmlns="2cd398cc-5242-4f22-a36e-b22b9499e21b">2013/04/12 Decision letter PDAM </_x003a_>
    <Publication_x0020_Date_x003a_ xmlns="2cd398cc-5242-4f22-a36e-b22b9499e21b">2013-04-12T00:00:00+00:00</Publication_x0020_Date_x003a_>
    <Overview xmlns="2cd398cc-5242-4f22-a36e-b22b9499e21b" xsi:nil="true"/>
    <Ref_x0020_No_x0020_New xmlns="2cd398cc-5242-4f22-a36e-b22b9499e21b" xsi:nil="true"/>
    <Closing_x0020_Date xmlns="2cd398cc-5242-4f22-a36e-b22b9499e21b" xsi:nil="true"/>
    <Work_x0020_Area xmlns="2cd398cc-5242-4f22-a36e-b22b9499e21b">Electricity Distribution</Work_x0020_Area>
  </documentManagement>
</p:properties>
</file>

<file path=customXml/itemProps1.xml><?xml version="1.0" encoding="utf-8"?>
<ds:datastoreItem xmlns:ds="http://schemas.openxmlformats.org/officeDocument/2006/customXml" ds:itemID="{57E927B1-9A60-49AB-816F-3C4AA056C9E3}"/>
</file>

<file path=customXml/itemProps2.xml><?xml version="1.0" encoding="utf-8"?>
<ds:datastoreItem xmlns:ds="http://schemas.openxmlformats.org/officeDocument/2006/customXml" ds:itemID="{A51ECB49-CC79-4743-939B-236896348EA1}"/>
</file>

<file path=customXml/itemProps3.xml><?xml version="1.0" encoding="utf-8"?>
<ds:datastoreItem xmlns:ds="http://schemas.openxmlformats.org/officeDocument/2006/customXml" ds:itemID="{E3F2C1A4-83D1-4DB5-AFD4-67DB63192A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Pension Pack cover</vt:lpstr>
      <vt:lpstr>Version control</vt:lpstr>
      <vt:lpstr>Contents</vt:lpstr>
      <vt:lpstr>Changes Log</vt:lpstr>
      <vt:lpstr>P1.1 PDAM Licensee provided</vt:lpstr>
      <vt:lpstr>P1.2 PDAM Actuary provided data</vt:lpstr>
      <vt:lpstr>P1.3 Pension Primary scheme </vt:lpstr>
      <vt:lpstr>P1.4 Pensions_PPF_Admin</vt:lpstr>
      <vt:lpstr>P2.1 PDAM Licensee provided</vt:lpstr>
      <vt:lpstr>P2.2 PDAM Actuary provided</vt:lpstr>
      <vt:lpstr>P2.4 Pensions_PPF_Admin</vt:lpstr>
      <vt:lpstr>P2.3 Pension Primary scheme</vt:lpstr>
      <vt:lpstr>Para 6.20 adjustments</vt:lpstr>
      <vt:lpstr>Example P1.1 PDAM Licensee </vt:lpstr>
      <vt:lpstr>Example P1.2 PDAM Actuary</vt:lpstr>
      <vt:lpstr>'Para 6.20 adjustments'!_Toc352922511</vt:lpstr>
      <vt:lpstr>Contents!Print_Area</vt:lpstr>
      <vt:lpstr>'Example P1.1 PDAM Licensee '!Print_Area</vt:lpstr>
      <vt:lpstr>'Example P1.2 PDAM Actuary'!Print_Area</vt:lpstr>
      <vt:lpstr>'P1.1 PDAM Licensee provided'!Print_Area</vt:lpstr>
      <vt:lpstr>'P1.2 PDAM Actuary provided data'!Print_Area</vt:lpstr>
      <vt:lpstr>'P1.3 Pension Primary scheme '!Print_Area</vt:lpstr>
      <vt:lpstr>'P1.4 Pensions_PPF_Admin'!Print_Area</vt:lpstr>
      <vt:lpstr>'P2.1 PDAM Licensee provided'!Print_Area</vt:lpstr>
      <vt:lpstr>'P2.2 PDAM Actuary provided'!Print_Area</vt:lpstr>
      <vt:lpstr>'P2.3 Pension Primary scheme'!Print_Area</vt:lpstr>
      <vt:lpstr>'P2.4 Pensions_PPF_Admin'!Print_Area</vt:lpstr>
      <vt:lpstr>'Pension Pack cover'!Print_Area</vt:lpstr>
      <vt:lpstr>'Version control'!Print_Area</vt:lpstr>
      <vt:lpstr>Year</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Pension RIGs (Regulatory Instructions and Guidance) tables</dc:title>
  <dc:subject>Pension RIGs tables</dc:subject>
  <dc:creator/>
  <cp:keywords/>
  <cp:lastModifiedBy/>
  <cp:lastPrinted>2013-04-08T09:34:09Z</cp:lastPrinted>
  <dcterms:created xsi:type="dcterms:W3CDTF">2012-11-01T13:24:06Z</dcterms:created>
  <dcterms:modified xsi:type="dcterms:W3CDTF">2013-04-30T12:53:47Z</dcterms:modified>
  <cp:contentType>Other</cp:contentType>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0x0101001B29A5457858BB40B9775B98A0F7A81700F60C62855214534BBA16EE2C49DB6873</vt:lpwstr>
  </property>
  <property fmtid="{D5CDD505-2E9C-101B-9397-08002B2CF9AE}" pid="3" name="Classification">
    <vt:lpwstr>Unclassified</vt:lpwstr>
  </property>
  <property fmtid="{D5CDD505-2E9C-101B-9397-08002B2CF9AE}" pid="4" name="Descriptor">
    <vt:lpwstr/>
  </property>
  <property fmtid="{D5CDD505-2E9C-101B-9397-08002B2CF9AE}" pid="5" name="Applicable Start Date">
    <vt:lpwstr>2013-04-12T00:00:00Z</vt:lpwstr>
  </property>
  <property fmtid="{D5CDD505-2E9C-101B-9397-08002B2CF9AE}" pid="6" name="Applicable Duration">
    <vt:lpwstr>-</vt:lpwstr>
  </property>
  <property fmtid="{D5CDD505-2E9C-101B-9397-08002B2CF9AE}" pid="7" name="::">
    <vt:lpwstr>-Main Document</vt:lpwstr>
  </property>
  <property fmtid="{D5CDD505-2E9C-101B-9397-08002B2CF9AE}" pid="8" name="Organisation">
    <vt:lpwstr>OFGEM</vt:lpwstr>
  </property>
  <property fmtid="{D5CDD505-2E9C-101B-9397-08002B2CF9AE}" pid="9" name="_Status">
    <vt:lpwstr>Draft</vt:lpwstr>
  </property>
  <property fmtid="{D5CDD505-2E9C-101B-9397-08002B2CF9AE}" pid="10" name=":">
    <vt:lpwstr/>
  </property>
  <property fmtid="{D5CDD505-2E9C-101B-9397-08002B2CF9AE}" pid="11" name="Publication Date:">
    <vt:lpwstr>2013-04-12T02:00:00Z</vt:lpwstr>
  </property>
  <property fmtid="{D5CDD505-2E9C-101B-9397-08002B2CF9AE}" pid="12" name="Meeting Date">
    <vt:lpwstr/>
  </property>
  <property fmtid="{D5CDD505-2E9C-101B-9397-08002B2CF9AE}" pid="13" name="Ref No">
    <vt:lpwstr/>
  </property>
</Properties>
</file>