
<file path=[Content_Types].xml><?xml version="1.0" encoding="utf-8"?>
<Types xmlns="http://schemas.openxmlformats.org/package/2006/content-types">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emf" ContentType="image/x-emf"/>
  <Override PartName="/xl/embeddings/oleObject3.bin" ContentType="application/vnd.openxmlformats-officedocument.oleObject"/>
  <Override PartName="/xl/embeddings/oleObject4.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customXml/itemProps4.xml" ContentType="application/vnd.openxmlformats-officedocument.customXmlProperties+xml"/>
  <Default Extension="bin" ContentType="application/vnd.openxmlformats-officedocument.spreadsheetml.printerSettings"/>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630" yWindow="195" windowWidth="6600" windowHeight="8445" tabRatio="610"/>
  </bookViews>
  <sheets>
    <sheet name="New project" sheetId="121" r:id="rId1"/>
    <sheet name="Project 1" sheetId="117" r:id="rId2"/>
    <sheet name="Project 2" sheetId="119" r:id="rId3"/>
    <sheet name="Project 3 (1)" sheetId="103" r:id="rId4"/>
    <sheet name="Project 3 (2)" sheetId="120" r:id="rId5"/>
    <sheet name="Converter Data" sheetId="114" r:id="rId6"/>
    <sheet name="Cable Data" sheetId="115" r:id="rId7"/>
    <sheet name="Other" sheetId="116" r:id="rId8"/>
  </sheets>
  <definedNames>
    <definedName name="Asset_Classes" localSheetId="0">'New project'!$T$2:$T$4</definedName>
    <definedName name="Asset_Classes" localSheetId="1">'Project 1'!$T$2:$T$4</definedName>
    <definedName name="Asset_Classes" localSheetId="2">'Project 2'!$T$2:$T$4</definedName>
    <definedName name="Asset_Classes" localSheetId="4">'Project 3 (2)'!$T$2:$T$4</definedName>
    <definedName name="Asset_Classes">'Project 3 (1)'!$T$2:$T$4</definedName>
    <definedName name="Burial_Depth">'Cable Data'!$T$42:$T$44</definedName>
    <definedName name="Cable_Bundling">'Cable Data'!$T$36:$T$37</definedName>
    <definedName name="Cable_Name">'Cable Data'!$B$7:$B$28</definedName>
    <definedName name="Cable_Types">'Cable Data'!$B$36:$B$51</definedName>
    <definedName name="Component">'Converter Data'!$B$6:$B$8</definedName>
    <definedName name="Converter_arrangement">'Cable Data'!$P$36:$P$47</definedName>
    <definedName name="Converter_Arrangements">'Converter Data'!$K$6:$K$9</definedName>
    <definedName name="Converters">'Converter Data'!$B$15:$B$36</definedName>
    <definedName name="Failure_Range">'Cable Data'!$C$35:$E$35</definedName>
    <definedName name="Installation_Risk">'Cable Data'!$W$36:$W$38</definedName>
    <definedName name="Interconnector_Name" localSheetId="0">#REF!</definedName>
    <definedName name="Interconnector_Name" localSheetId="1">#REF!</definedName>
    <definedName name="Interconnector_Name" localSheetId="2">#REF!</definedName>
    <definedName name="Interconnector_Name" localSheetId="4">#REF!</definedName>
    <definedName name="Interconnector_Name">#REF!</definedName>
    <definedName name="OTHER">Other!$C$6:$C$20</definedName>
    <definedName name="Other_Assets" localSheetId="0">Other!#REF!</definedName>
    <definedName name="Other_Assets" localSheetId="1">Other!#REF!</definedName>
    <definedName name="Other_Assets" localSheetId="2">Other!#REF!</definedName>
    <definedName name="Other_Assets" localSheetId="4">Other!#REF!</definedName>
    <definedName name="Other_Assets">Other!#REF!</definedName>
    <definedName name="Scheduled_Maintenance_Arrangements">Other!$J$6:$J$7</definedName>
    <definedName name="Transformer_Names" localSheetId="0">Other!#REF!,Other!#REF!,Other!#REF!,Other!#REF!,Other!#REF!,Other!#REF!</definedName>
    <definedName name="Transformer_Names" localSheetId="1">Other!#REF!,Other!#REF!,Other!#REF!,Other!#REF!,Other!#REF!,Other!#REF!</definedName>
    <definedName name="Transformer_Names" localSheetId="2">Other!#REF!,Other!#REF!,Other!#REF!,Other!#REF!,Other!#REF!,Other!#REF!</definedName>
    <definedName name="Transformer_Names" localSheetId="4">Other!#REF!,Other!#REF!,Other!#REF!,Other!#REF!,Other!#REF!,Other!#REF!</definedName>
    <definedName name="Transformer_Names">Other!#REF!,Other!#REF!,Other!#REF!,Other!#REF!,Other!#REF!,Other!#REF!</definedName>
  </definedNames>
  <calcPr calcId="125725"/>
</workbook>
</file>

<file path=xl/calcChain.xml><?xml version="1.0" encoding="utf-8"?>
<calcChain xmlns="http://schemas.openxmlformats.org/spreadsheetml/2006/main">
  <c r="I18" i="120"/>
  <c r="I19"/>
  <c r="I20"/>
  <c r="I21"/>
  <c r="I22"/>
  <c r="I23"/>
  <c r="I24"/>
  <c r="I25"/>
  <c r="I26"/>
  <c r="I27"/>
  <c r="I28"/>
  <c r="I29"/>
  <c r="I30"/>
  <c r="I31"/>
  <c r="F38"/>
  <c r="F13"/>
  <c r="F18"/>
  <c r="F19"/>
  <c r="F20"/>
  <c r="F21"/>
  <c r="F22"/>
  <c r="F23"/>
  <c r="F24"/>
  <c r="F25"/>
  <c r="F26"/>
  <c r="F27"/>
  <c r="F28"/>
  <c r="F29"/>
  <c r="F30"/>
  <c r="F31"/>
  <c r="I17" i="103"/>
  <c r="I18"/>
  <c r="I19"/>
  <c r="I20"/>
  <c r="I21"/>
  <c r="I22"/>
  <c r="I23"/>
  <c r="I24"/>
  <c r="I25"/>
  <c r="I26"/>
  <c r="I27"/>
  <c r="I28"/>
  <c r="I29"/>
  <c r="I30"/>
  <c r="I31"/>
  <c r="F13"/>
  <c r="F17"/>
  <c r="F18"/>
  <c r="F19"/>
  <c r="F20"/>
  <c r="F21"/>
  <c r="F22"/>
  <c r="F23"/>
  <c r="F24"/>
  <c r="F25"/>
  <c r="F26"/>
  <c r="F27"/>
  <c r="F28"/>
  <c r="F29"/>
  <c r="F30"/>
  <c r="F31"/>
  <c r="I14" i="119"/>
  <c r="I15"/>
  <c r="I16"/>
  <c r="I17"/>
  <c r="I18"/>
  <c r="I19"/>
  <c r="I20"/>
  <c r="I21"/>
  <c r="I22"/>
  <c r="I23"/>
  <c r="I24"/>
  <c r="I25"/>
  <c r="I26"/>
  <c r="I27"/>
  <c r="I28"/>
  <c r="I29"/>
  <c r="I30"/>
  <c r="I31"/>
  <c r="F14"/>
  <c r="F15"/>
  <c r="F16"/>
  <c r="F17"/>
  <c r="F18"/>
  <c r="F19"/>
  <c r="F20"/>
  <c r="F21"/>
  <c r="F22"/>
  <c r="F23"/>
  <c r="F24"/>
  <c r="F25"/>
  <c r="F26"/>
  <c r="F27"/>
  <c r="F28"/>
  <c r="F29"/>
  <c r="F30"/>
  <c r="F31"/>
  <c r="I14" i="117"/>
  <c r="I15"/>
  <c r="I16"/>
  <c r="I17"/>
  <c r="I18"/>
  <c r="I19"/>
  <c r="I20"/>
  <c r="I21"/>
  <c r="I22"/>
  <c r="I23"/>
  <c r="I24"/>
  <c r="I25"/>
  <c r="I26"/>
  <c r="I27"/>
  <c r="I28"/>
  <c r="I29"/>
  <c r="I30"/>
  <c r="I31"/>
  <c r="F14"/>
  <c r="F15"/>
  <c r="F16"/>
  <c r="F17"/>
  <c r="F18"/>
  <c r="F19"/>
  <c r="F20"/>
  <c r="F21"/>
  <c r="F22"/>
  <c r="F23"/>
  <c r="F24"/>
  <c r="F25"/>
  <c r="F26"/>
  <c r="F27"/>
  <c r="F28"/>
  <c r="F29"/>
  <c r="F30"/>
  <c r="F31"/>
  <c r="F32"/>
  <c r="F33"/>
  <c r="F34"/>
  <c r="F35"/>
  <c r="I14" i="121"/>
  <c r="I15"/>
  <c r="I16"/>
  <c r="I17"/>
  <c r="I18"/>
  <c r="I19"/>
  <c r="I20"/>
  <c r="I21"/>
  <c r="I22"/>
  <c r="I23"/>
  <c r="I24"/>
  <c r="I25"/>
  <c r="I26"/>
  <c r="I27"/>
  <c r="I28"/>
  <c r="I29"/>
  <c r="I30"/>
  <c r="I31"/>
  <c r="F14"/>
  <c r="F15"/>
  <c r="F16"/>
  <c r="F17"/>
  <c r="F18"/>
  <c r="F19"/>
  <c r="F20"/>
  <c r="F21"/>
  <c r="F22"/>
  <c r="F23"/>
  <c r="F24"/>
  <c r="F25"/>
  <c r="F26"/>
  <c r="F27"/>
  <c r="F28"/>
  <c r="F29"/>
  <c r="F30"/>
  <c r="F31"/>
  <c r="F32"/>
  <c r="F33"/>
  <c r="F34"/>
  <c r="F35"/>
  <c r="E38"/>
  <c r="F38" s="1"/>
  <c r="G19" i="115" l="1"/>
  <c r="G17"/>
  <c r="G15"/>
  <c r="O13" i="117"/>
  <c r="K59" i="121"/>
  <c r="I59"/>
  <c r="H59"/>
  <c r="F59"/>
  <c r="G59" s="1"/>
  <c r="K58"/>
  <c r="I58"/>
  <c r="H58"/>
  <c r="F58"/>
  <c r="G58" s="1"/>
  <c r="K57"/>
  <c r="I57"/>
  <c r="H57"/>
  <c r="F57"/>
  <c r="G57" s="1"/>
  <c r="K56"/>
  <c r="I56"/>
  <c r="H56"/>
  <c r="F56"/>
  <c r="G56" s="1"/>
  <c r="K55"/>
  <c r="I55"/>
  <c r="H55"/>
  <c r="F55"/>
  <c r="G55" s="1"/>
  <c r="K54"/>
  <c r="I54"/>
  <c r="H54"/>
  <c r="F54"/>
  <c r="G54" s="1"/>
  <c r="K53"/>
  <c r="I53"/>
  <c r="H53"/>
  <c r="F53"/>
  <c r="G53" s="1"/>
  <c r="K52"/>
  <c r="I52"/>
  <c r="H52"/>
  <c r="F52"/>
  <c r="G52" s="1"/>
  <c r="K51"/>
  <c r="I51"/>
  <c r="H51"/>
  <c r="F51"/>
  <c r="G51" s="1"/>
  <c r="K50"/>
  <c r="I50"/>
  <c r="H50"/>
  <c r="F50"/>
  <c r="G50" s="1"/>
  <c r="K49"/>
  <c r="I49"/>
  <c r="H49"/>
  <c r="F49"/>
  <c r="G49" s="1"/>
  <c r="K48"/>
  <c r="I48"/>
  <c r="H48"/>
  <c r="F48"/>
  <c r="G48" s="1"/>
  <c r="K47"/>
  <c r="I47"/>
  <c r="H47"/>
  <c r="F47"/>
  <c r="G47" s="1"/>
  <c r="K46"/>
  <c r="I46"/>
  <c r="H46"/>
  <c r="F46"/>
  <c r="G46" s="1"/>
  <c r="K45"/>
  <c r="I45"/>
  <c r="H45"/>
  <c r="F45"/>
  <c r="G45" s="1"/>
  <c r="K44"/>
  <c r="I44"/>
  <c r="H44"/>
  <c r="F44"/>
  <c r="G44" s="1"/>
  <c r="K43"/>
  <c r="I43"/>
  <c r="H43"/>
  <c r="F43"/>
  <c r="G43" s="1"/>
  <c r="K42"/>
  <c r="I42"/>
  <c r="H42"/>
  <c r="F42"/>
  <c r="G42" s="1"/>
  <c r="K41"/>
  <c r="I41"/>
  <c r="H41"/>
  <c r="F41"/>
  <c r="G41" s="1"/>
  <c r="K40"/>
  <c r="I40"/>
  <c r="H40"/>
  <c r="F40"/>
  <c r="G40" s="1"/>
  <c r="K39"/>
  <c r="I39"/>
  <c r="H39"/>
  <c r="F39"/>
  <c r="G39" s="1"/>
  <c r="K38"/>
  <c r="K31"/>
  <c r="H31"/>
  <c r="G31"/>
  <c r="K30"/>
  <c r="H30"/>
  <c r="G30"/>
  <c r="K29"/>
  <c r="H29"/>
  <c r="G29"/>
  <c r="K28"/>
  <c r="H28"/>
  <c r="G28"/>
  <c r="K27"/>
  <c r="H27"/>
  <c r="G27"/>
  <c r="K26"/>
  <c r="H26"/>
  <c r="G26"/>
  <c r="K25"/>
  <c r="H25"/>
  <c r="G25"/>
  <c r="K24"/>
  <c r="H24"/>
  <c r="G24"/>
  <c r="K23"/>
  <c r="H23"/>
  <c r="G23"/>
  <c r="K22"/>
  <c r="H22"/>
  <c r="G22"/>
  <c r="K21"/>
  <c r="H21"/>
  <c r="G21"/>
  <c r="K20"/>
  <c r="H20"/>
  <c r="G20"/>
  <c r="K19"/>
  <c r="H19"/>
  <c r="G19"/>
  <c r="K18"/>
  <c r="H18"/>
  <c r="G18"/>
  <c r="K17"/>
  <c r="H17"/>
  <c r="G17"/>
  <c r="K16"/>
  <c r="H16"/>
  <c r="G16"/>
  <c r="K15"/>
  <c r="H15"/>
  <c r="G15"/>
  <c r="K14"/>
  <c r="H14"/>
  <c r="G14"/>
  <c r="C20" i="116"/>
  <c r="F29" i="114"/>
  <c r="F30"/>
  <c r="F31"/>
  <c r="F32"/>
  <c r="F33"/>
  <c r="F34"/>
  <c r="F35"/>
  <c r="F36"/>
  <c r="E20" i="116"/>
  <c r="D20"/>
  <c r="E30"/>
  <c r="F30" s="1"/>
  <c r="H38" i="121" l="1"/>
  <c r="G14" i="115"/>
  <c r="G11"/>
  <c r="G10"/>
  <c r="G7"/>
  <c r="D16" i="114"/>
  <c r="D17"/>
  <c r="D18"/>
  <c r="D19"/>
  <c r="D20"/>
  <c r="D21"/>
  <c r="D22"/>
  <c r="D23"/>
  <c r="D24"/>
  <c r="D25"/>
  <c r="D26"/>
  <c r="D27"/>
  <c r="D28"/>
  <c r="D29"/>
  <c r="G29" s="1"/>
  <c r="D30"/>
  <c r="G30" s="1"/>
  <c r="D31"/>
  <c r="G31" s="1"/>
  <c r="D32"/>
  <c r="G32" s="1"/>
  <c r="D33"/>
  <c r="G33" s="1"/>
  <c r="D34"/>
  <c r="G34" s="1"/>
  <c r="D35"/>
  <c r="G35" s="1"/>
  <c r="D36"/>
  <c r="G36" s="1"/>
  <c r="D15"/>
  <c r="O13" i="120"/>
  <c r="O13" i="103"/>
  <c r="O13" i="119"/>
  <c r="Q48" i="115"/>
  <c r="I38" i="121" l="1"/>
  <c r="I61" s="1"/>
  <c r="G38"/>
  <c r="P28" i="115"/>
  <c r="O28"/>
  <c r="N28"/>
  <c r="M28"/>
  <c r="L28"/>
  <c r="J28"/>
  <c r="P27"/>
  <c r="O27"/>
  <c r="N27"/>
  <c r="M27"/>
  <c r="L27"/>
  <c r="J27"/>
  <c r="P26"/>
  <c r="O26"/>
  <c r="N26"/>
  <c r="M26"/>
  <c r="L26"/>
  <c r="J26"/>
  <c r="P25"/>
  <c r="O25"/>
  <c r="N25"/>
  <c r="M25"/>
  <c r="L25"/>
  <c r="J25"/>
  <c r="P24"/>
  <c r="O24"/>
  <c r="N24"/>
  <c r="M24"/>
  <c r="L24"/>
  <c r="J24"/>
  <c r="P23"/>
  <c r="O23"/>
  <c r="N23"/>
  <c r="M23"/>
  <c r="L23"/>
  <c r="J23"/>
  <c r="P22"/>
  <c r="O22"/>
  <c r="N22"/>
  <c r="M22"/>
  <c r="L22"/>
  <c r="J22"/>
  <c r="P21"/>
  <c r="O21"/>
  <c r="N21"/>
  <c r="M21"/>
  <c r="L21"/>
  <c r="J21"/>
  <c r="P20"/>
  <c r="O20"/>
  <c r="N20"/>
  <c r="M20"/>
  <c r="L20"/>
  <c r="J20"/>
  <c r="P19"/>
  <c r="O19"/>
  <c r="N19"/>
  <c r="M19"/>
  <c r="L19"/>
  <c r="J19"/>
  <c r="AD18"/>
  <c r="AC18"/>
  <c r="P18"/>
  <c r="O18"/>
  <c r="N18"/>
  <c r="M18"/>
  <c r="L18"/>
  <c r="J18"/>
  <c r="AD17"/>
  <c r="AC17"/>
  <c r="P17"/>
  <c r="O17"/>
  <c r="N17"/>
  <c r="M17"/>
  <c r="L17"/>
  <c r="J17"/>
  <c r="AD16"/>
  <c r="AC16"/>
  <c r="P16"/>
  <c r="O16"/>
  <c r="N16"/>
  <c r="M16"/>
  <c r="L16"/>
  <c r="J16"/>
  <c r="AD15"/>
  <c r="AC15"/>
  <c r="S16" l="1"/>
  <c r="R16" s="1"/>
  <c r="Q16" s="1"/>
  <c r="S17"/>
  <c r="R17" s="1"/>
  <c r="Q17" s="1"/>
  <c r="F11" i="121" s="1"/>
  <c r="S18" i="115"/>
  <c r="R18" s="1"/>
  <c r="Q18" s="1"/>
  <c r="S19"/>
  <c r="R19" s="1"/>
  <c r="Q19" s="1"/>
  <c r="S20"/>
  <c r="R20" s="1"/>
  <c r="Q20" s="1"/>
  <c r="F12" i="121" s="1"/>
  <c r="S21" i="115"/>
  <c r="R21" s="1"/>
  <c r="Q21" s="1"/>
  <c r="S22"/>
  <c r="R22" s="1"/>
  <c r="Q22" s="1"/>
  <c r="S23"/>
  <c r="R23" s="1"/>
  <c r="Q23" s="1"/>
  <c r="S24"/>
  <c r="R24" s="1"/>
  <c r="Q24" s="1"/>
  <c r="S25"/>
  <c r="R25" s="1"/>
  <c r="Q25" s="1"/>
  <c r="S26"/>
  <c r="R26" s="1"/>
  <c r="Q26" s="1"/>
  <c r="S27"/>
  <c r="R27" s="1"/>
  <c r="Q27" s="1"/>
  <c r="S28"/>
  <c r="R28" s="1"/>
  <c r="Q28" s="1"/>
  <c r="P15"/>
  <c r="O15"/>
  <c r="N15"/>
  <c r="M15"/>
  <c r="L15"/>
  <c r="J15"/>
  <c r="AD14"/>
  <c r="AC14"/>
  <c r="P14"/>
  <c r="N14"/>
  <c r="M14"/>
  <c r="J14"/>
  <c r="L14"/>
  <c r="AD13"/>
  <c r="AC13"/>
  <c r="P13"/>
  <c r="O13"/>
  <c r="N13"/>
  <c r="M13"/>
  <c r="L13"/>
  <c r="J13"/>
  <c r="AD12"/>
  <c r="AC12"/>
  <c r="P12"/>
  <c r="O12"/>
  <c r="N12"/>
  <c r="M12"/>
  <c r="L12"/>
  <c r="J12"/>
  <c r="AD11"/>
  <c r="AC11"/>
  <c r="P11"/>
  <c r="N11"/>
  <c r="M11"/>
  <c r="J11"/>
  <c r="L11"/>
  <c r="AD10"/>
  <c r="AC10"/>
  <c r="P10"/>
  <c r="N10"/>
  <c r="M10"/>
  <c r="J10"/>
  <c r="L10"/>
  <c r="AD9"/>
  <c r="AC9"/>
  <c r="P9"/>
  <c r="O9"/>
  <c r="N9"/>
  <c r="M9"/>
  <c r="L9"/>
  <c r="J9"/>
  <c r="AD8"/>
  <c r="AC8"/>
  <c r="P8"/>
  <c r="O8"/>
  <c r="N8"/>
  <c r="M8"/>
  <c r="L8"/>
  <c r="J8"/>
  <c r="AD7"/>
  <c r="AC7"/>
  <c r="R13" l="1"/>
  <c r="Q13" s="1"/>
  <c r="S8"/>
  <c r="S9"/>
  <c r="R9" s="1"/>
  <c r="Q9" s="1"/>
  <c r="F12" i="119" s="1"/>
  <c r="S12" i="115"/>
  <c r="R12" s="1"/>
  <c r="Q12" s="1"/>
  <c r="S15"/>
  <c r="R15" s="1"/>
  <c r="Q15" s="1"/>
  <c r="O10"/>
  <c r="Q11"/>
  <c r="O11"/>
  <c r="S11" s="1"/>
  <c r="R11" s="1"/>
  <c r="O14"/>
  <c r="S14" s="1"/>
  <c r="R14" s="1"/>
  <c r="Q14" s="1"/>
  <c r="S10"/>
  <c r="R10" s="1"/>
  <c r="Q10" s="1"/>
  <c r="F11" i="119" s="1"/>
  <c r="S13" i="115"/>
  <c r="P7"/>
  <c r="N7"/>
  <c r="M7"/>
  <c r="J7"/>
  <c r="L7"/>
  <c r="AD6"/>
  <c r="AC6"/>
  <c r="AD5"/>
  <c r="AC5"/>
  <c r="F537" i="114"/>
  <c r="E537"/>
  <c r="D537" s="1"/>
  <c r="F536"/>
  <c r="E536"/>
  <c r="D536" s="1"/>
  <c r="F535"/>
  <c r="E535"/>
  <c r="D535" s="1"/>
  <c r="F534"/>
  <c r="E534"/>
  <c r="D534" s="1"/>
  <c r="F533"/>
  <c r="E533"/>
  <c r="D533" s="1"/>
  <c r="F532"/>
  <c r="E532"/>
  <c r="D532" s="1"/>
  <c r="F531"/>
  <c r="E531"/>
  <c r="D531" s="1"/>
  <c r="F530"/>
  <c r="E530"/>
  <c r="D530" s="1"/>
  <c r="F529"/>
  <c r="E529"/>
  <c r="D529" s="1"/>
  <c r="F528"/>
  <c r="E528"/>
  <c r="D528" s="1"/>
  <c r="F527"/>
  <c r="E527"/>
  <c r="D527" s="1"/>
  <c r="F526"/>
  <c r="E526"/>
  <c r="D526" s="1"/>
  <c r="F525"/>
  <c r="E525"/>
  <c r="D525" s="1"/>
  <c r="F524"/>
  <c r="E524"/>
  <c r="D524" s="1"/>
  <c r="F523"/>
  <c r="E523"/>
  <c r="D523" s="1"/>
  <c r="F522"/>
  <c r="E522"/>
  <c r="D522" s="1"/>
  <c r="F521"/>
  <c r="E521"/>
  <c r="D521" s="1"/>
  <c r="F520"/>
  <c r="E520"/>
  <c r="D520" s="1"/>
  <c r="F14" i="120" l="1"/>
  <c r="F11"/>
  <c r="F12"/>
  <c r="F15"/>
  <c r="F14" i="103"/>
  <c r="F11"/>
  <c r="F12"/>
  <c r="F15"/>
  <c r="R8" i="115"/>
  <c r="K12" i="121"/>
  <c r="K520" i="114"/>
  <c r="K522"/>
  <c r="L522" s="1"/>
  <c r="K523"/>
  <c r="L523" s="1"/>
  <c r="K525"/>
  <c r="K528"/>
  <c r="K532"/>
  <c r="L532" s="1"/>
  <c r="K534"/>
  <c r="K536"/>
  <c r="Q7" i="115"/>
  <c r="F11" i="117" s="1"/>
  <c r="O7" i="115"/>
  <c r="S7" s="1"/>
  <c r="L520" i="114"/>
  <c r="G521"/>
  <c r="K521"/>
  <c r="L521" s="1"/>
  <c r="G522"/>
  <c r="G523"/>
  <c r="L525"/>
  <c r="G526"/>
  <c r="K526"/>
  <c r="L526" s="1"/>
  <c r="L528"/>
  <c r="G529"/>
  <c r="K529"/>
  <c r="L529" s="1"/>
  <c r="G531"/>
  <c r="K531"/>
  <c r="L531" s="1"/>
  <c r="G532"/>
  <c r="G534"/>
  <c r="L536"/>
  <c r="G537"/>
  <c r="K537"/>
  <c r="L537" s="1"/>
  <c r="G520"/>
  <c r="G524"/>
  <c r="K524"/>
  <c r="L524" s="1"/>
  <c r="G525"/>
  <c r="G527"/>
  <c r="K527"/>
  <c r="L527" s="1"/>
  <c r="G528"/>
  <c r="G530"/>
  <c r="K530"/>
  <c r="L530" s="1"/>
  <c r="G533"/>
  <c r="L534"/>
  <c r="G535"/>
  <c r="K535"/>
  <c r="L535" s="1"/>
  <c r="G536"/>
  <c r="F519"/>
  <c r="E519"/>
  <c r="D519" s="1"/>
  <c r="F518"/>
  <c r="E518"/>
  <c r="D518" s="1"/>
  <c r="G11" i="121" l="1"/>
  <c r="Q8" i="115"/>
  <c r="F12" i="117" s="1"/>
  <c r="H12" i="121"/>
  <c r="I12" s="1"/>
  <c r="R7" i="115"/>
  <c r="H11" i="121" s="1"/>
  <c r="K11"/>
  <c r="K518" i="114"/>
  <c r="L518" s="1"/>
  <c r="G518"/>
  <c r="G519"/>
  <c r="K519"/>
  <c r="L519" s="1"/>
  <c r="F517"/>
  <c r="E517"/>
  <c r="D517" s="1"/>
  <c r="I11" i="121" l="1"/>
  <c r="G12"/>
  <c r="G517" i="114"/>
  <c r="K517"/>
  <c r="L517" s="1"/>
  <c r="F516"/>
  <c r="E516"/>
  <c r="D516" s="1"/>
  <c r="N512" s="1"/>
  <c r="G28" s="1"/>
  <c r="F503"/>
  <c r="E503"/>
  <c r="D503" s="1"/>
  <c r="F502"/>
  <c r="E502"/>
  <c r="D502" s="1"/>
  <c r="F501"/>
  <c r="E501"/>
  <c r="D501" s="1"/>
  <c r="F500"/>
  <c r="E500"/>
  <c r="D500" s="1"/>
  <c r="F499"/>
  <c r="E499"/>
  <c r="D499" s="1"/>
  <c r="F498"/>
  <c r="E498"/>
  <c r="D498" s="1"/>
  <c r="F497"/>
  <c r="E497"/>
  <c r="D497" s="1"/>
  <c r="F496"/>
  <c r="E496"/>
  <c r="D496" s="1"/>
  <c r="F495"/>
  <c r="E495"/>
  <c r="D495" s="1"/>
  <c r="F494"/>
  <c r="E494"/>
  <c r="D494" s="1"/>
  <c r="F493"/>
  <c r="E493"/>
  <c r="D493" s="1"/>
  <c r="F492"/>
  <c r="E492"/>
  <c r="D492" s="1"/>
  <c r="F491"/>
  <c r="E491"/>
  <c r="D491" s="1"/>
  <c r="F490"/>
  <c r="E490"/>
  <c r="D490" s="1"/>
  <c r="F489"/>
  <c r="E489"/>
  <c r="D489" s="1"/>
  <c r="F488"/>
  <c r="E488"/>
  <c r="D488" s="1"/>
  <c r="F487"/>
  <c r="E487"/>
  <c r="D487" s="1"/>
  <c r="F486"/>
  <c r="E486"/>
  <c r="D486" s="1"/>
  <c r="F485"/>
  <c r="E485"/>
  <c r="D485" s="1"/>
  <c r="F484"/>
  <c r="E484"/>
  <c r="D484" s="1"/>
  <c r="F483"/>
  <c r="E483"/>
  <c r="D483" s="1"/>
  <c r="F482"/>
  <c r="E482"/>
  <c r="D482" s="1"/>
  <c r="F469"/>
  <c r="E469"/>
  <c r="D469" s="1"/>
  <c r="F468"/>
  <c r="E468"/>
  <c r="D468" s="1"/>
  <c r="F467"/>
  <c r="E467"/>
  <c r="D467" s="1"/>
  <c r="F466"/>
  <c r="E466"/>
  <c r="D466" s="1"/>
  <c r="F465"/>
  <c r="E465"/>
  <c r="D465" s="1"/>
  <c r="F464"/>
  <c r="E464"/>
  <c r="D464" s="1"/>
  <c r="F463"/>
  <c r="E463"/>
  <c r="D463" s="1"/>
  <c r="F462"/>
  <c r="E462"/>
  <c r="D462" s="1"/>
  <c r="F461"/>
  <c r="E461"/>
  <c r="D461" s="1"/>
  <c r="F460"/>
  <c r="E460"/>
  <c r="D460" s="1"/>
  <c r="F459"/>
  <c r="E459"/>
  <c r="D459" s="1"/>
  <c r="F458"/>
  <c r="E458"/>
  <c r="D458" s="1"/>
  <c r="F457"/>
  <c r="E457"/>
  <c r="D457" s="1"/>
  <c r="F456"/>
  <c r="E456"/>
  <c r="D456" s="1"/>
  <c r="F455"/>
  <c r="E455"/>
  <c r="D455" s="1"/>
  <c r="F454"/>
  <c r="E454"/>
  <c r="D454" s="1"/>
  <c r="F453"/>
  <c r="E453"/>
  <c r="D453" s="1"/>
  <c r="F452"/>
  <c r="E452"/>
  <c r="D452" s="1"/>
  <c r="F451"/>
  <c r="E451"/>
  <c r="D451" s="1"/>
  <c r="F450"/>
  <c r="E450"/>
  <c r="D450" s="1"/>
  <c r="F449"/>
  <c r="E449"/>
  <c r="D449" s="1"/>
  <c r="F448"/>
  <c r="E448"/>
  <c r="D448" s="1"/>
  <c r="F435"/>
  <c r="E435"/>
  <c r="D435" s="1"/>
  <c r="F434"/>
  <c r="E434"/>
  <c r="D434" s="1"/>
  <c r="F433"/>
  <c r="E433"/>
  <c r="D433" s="1"/>
  <c r="F432"/>
  <c r="E432"/>
  <c r="D432" s="1"/>
  <c r="F431"/>
  <c r="E431"/>
  <c r="D431" s="1"/>
  <c r="F430"/>
  <c r="E430"/>
  <c r="D430" s="1"/>
  <c r="F429"/>
  <c r="E429"/>
  <c r="D429" s="1"/>
  <c r="F428"/>
  <c r="E428"/>
  <c r="D428" s="1"/>
  <c r="F427"/>
  <c r="E427"/>
  <c r="D427" s="1"/>
  <c r="F426"/>
  <c r="E426"/>
  <c r="D426" s="1"/>
  <c r="F425"/>
  <c r="E425"/>
  <c r="D425" s="1"/>
  <c r="F424"/>
  <c r="E424"/>
  <c r="D424" s="1"/>
  <c r="F423"/>
  <c r="E423"/>
  <c r="D423" s="1"/>
  <c r="F422"/>
  <c r="E422"/>
  <c r="D422" s="1"/>
  <c r="F421"/>
  <c r="E421"/>
  <c r="D421" s="1"/>
  <c r="F420"/>
  <c r="E420"/>
  <c r="D420" s="1"/>
  <c r="F419"/>
  <c r="E419"/>
  <c r="D419" s="1"/>
  <c r="F418"/>
  <c r="E418"/>
  <c r="D418" s="1"/>
  <c r="F417"/>
  <c r="E417"/>
  <c r="D417" s="1"/>
  <c r="F416"/>
  <c r="E416"/>
  <c r="D416" s="1"/>
  <c r="F415"/>
  <c r="E415"/>
  <c r="D415" s="1"/>
  <c r="F414"/>
  <c r="E414"/>
  <c r="D414" s="1"/>
  <c r="F401"/>
  <c r="E401"/>
  <c r="D401" s="1"/>
  <c r="F400"/>
  <c r="E400"/>
  <c r="D400" s="1"/>
  <c r="F399"/>
  <c r="E399"/>
  <c r="D399" s="1"/>
  <c r="F398"/>
  <c r="E398"/>
  <c r="D398" s="1"/>
  <c r="F397"/>
  <c r="E397"/>
  <c r="D397" s="1"/>
  <c r="F396"/>
  <c r="E396"/>
  <c r="D396" s="1"/>
  <c r="F395"/>
  <c r="E395"/>
  <c r="D395" s="1"/>
  <c r="F394"/>
  <c r="E394"/>
  <c r="D394" s="1"/>
  <c r="F393"/>
  <c r="E393"/>
  <c r="D393" s="1"/>
  <c r="F392"/>
  <c r="E392"/>
  <c r="D392" s="1"/>
  <c r="F391"/>
  <c r="E391"/>
  <c r="D391" s="1"/>
  <c r="F390"/>
  <c r="E390"/>
  <c r="D390" s="1"/>
  <c r="K414" l="1"/>
  <c r="L414" s="1"/>
  <c r="K416"/>
  <c r="K418"/>
  <c r="L418" s="1"/>
  <c r="K421"/>
  <c r="K423"/>
  <c r="L423" s="1"/>
  <c r="K426"/>
  <c r="K429"/>
  <c r="L429" s="1"/>
  <c r="K431"/>
  <c r="L431" s="1"/>
  <c r="K434"/>
  <c r="L434" s="1"/>
  <c r="K448"/>
  <c r="L448" s="1"/>
  <c r="K449"/>
  <c r="L449" s="1"/>
  <c r="K452"/>
  <c r="L452" s="1"/>
  <c r="G453"/>
  <c r="K454"/>
  <c r="L454" s="1"/>
  <c r="G455"/>
  <c r="K482"/>
  <c r="L482" s="1"/>
  <c r="K484"/>
  <c r="L484" s="1"/>
  <c r="G485"/>
  <c r="K487"/>
  <c r="L487" s="1"/>
  <c r="G488"/>
  <c r="K490"/>
  <c r="L490" s="1"/>
  <c r="K491"/>
  <c r="L491" s="1"/>
  <c r="G492"/>
  <c r="K493"/>
  <c r="L493" s="1"/>
  <c r="K495"/>
  <c r="L495" s="1"/>
  <c r="G496"/>
  <c r="K497"/>
  <c r="L497" s="1"/>
  <c r="K390"/>
  <c r="L390" s="1"/>
  <c r="K391"/>
  <c r="L391" s="1"/>
  <c r="K392"/>
  <c r="L392" s="1"/>
  <c r="K394"/>
  <c r="L394" s="1"/>
  <c r="K396"/>
  <c r="L396" s="1"/>
  <c r="K398"/>
  <c r="L398" s="1"/>
  <c r="K400"/>
  <c r="L400" s="1"/>
  <c r="N410"/>
  <c r="G25" s="1"/>
  <c r="K499"/>
  <c r="L499" s="1"/>
  <c r="G500"/>
  <c r="K502"/>
  <c r="L502" s="1"/>
  <c r="K456"/>
  <c r="L456" s="1"/>
  <c r="K458"/>
  <c r="L458" s="1"/>
  <c r="K460"/>
  <c r="L460" s="1"/>
  <c r="K462"/>
  <c r="L462" s="1"/>
  <c r="K464"/>
  <c r="L464" s="1"/>
  <c r="K466"/>
  <c r="L466" s="1"/>
  <c r="K468"/>
  <c r="L468" s="1"/>
  <c r="N478"/>
  <c r="G27" s="1"/>
  <c r="G390"/>
  <c r="G391"/>
  <c r="G392"/>
  <c r="G394"/>
  <c r="G396"/>
  <c r="G398"/>
  <c r="G400"/>
  <c r="G414"/>
  <c r="G416"/>
  <c r="G418"/>
  <c r="G420"/>
  <c r="L421"/>
  <c r="G422"/>
  <c r="G424"/>
  <c r="G425"/>
  <c r="L426"/>
  <c r="G427"/>
  <c r="K427"/>
  <c r="L427" s="1"/>
  <c r="G429"/>
  <c r="G431"/>
  <c r="G434"/>
  <c r="N444"/>
  <c r="G26" s="1"/>
  <c r="G450"/>
  <c r="K450"/>
  <c r="L450" s="1"/>
  <c r="G452"/>
  <c r="G456"/>
  <c r="G458"/>
  <c r="G460"/>
  <c r="G462"/>
  <c r="G464"/>
  <c r="G466"/>
  <c r="G468"/>
  <c r="G483"/>
  <c r="K483"/>
  <c r="L483" s="1"/>
  <c r="G484"/>
  <c r="G486"/>
  <c r="G490"/>
  <c r="G491"/>
  <c r="G494"/>
  <c r="G497"/>
  <c r="G499"/>
  <c r="G501"/>
  <c r="G503"/>
  <c r="G393"/>
  <c r="G395"/>
  <c r="G397"/>
  <c r="G399"/>
  <c r="G401"/>
  <c r="G415"/>
  <c r="L416"/>
  <c r="G417"/>
  <c r="G419"/>
  <c r="K419"/>
  <c r="L419" s="1"/>
  <c r="G421"/>
  <c r="G423"/>
  <c r="G426"/>
  <c r="G428"/>
  <c r="G430"/>
  <c r="G432"/>
  <c r="G433"/>
  <c r="G435"/>
  <c r="K435"/>
  <c r="G448"/>
  <c r="G449"/>
  <c r="G451"/>
  <c r="G454"/>
  <c r="G457"/>
  <c r="G459"/>
  <c r="G461"/>
  <c r="G463"/>
  <c r="G465"/>
  <c r="G467"/>
  <c r="G469"/>
  <c r="G482"/>
  <c r="G487"/>
  <c r="G489"/>
  <c r="G493"/>
  <c r="G495"/>
  <c r="G498"/>
  <c r="G502"/>
  <c r="G516"/>
  <c r="K516"/>
  <c r="L516" s="1"/>
  <c r="F389"/>
  <c r="E389"/>
  <c r="D389" s="1"/>
  <c r="F388"/>
  <c r="E388"/>
  <c r="D388" s="1"/>
  <c r="F387"/>
  <c r="E387"/>
  <c r="D387" s="1"/>
  <c r="F386"/>
  <c r="E386"/>
  <c r="D386" s="1"/>
  <c r="F385"/>
  <c r="E385"/>
  <c r="D385" s="1"/>
  <c r="F384"/>
  <c r="E384"/>
  <c r="D384" s="1"/>
  <c r="F383"/>
  <c r="E383"/>
  <c r="D383" s="1"/>
  <c r="F382"/>
  <c r="E382"/>
  <c r="D382" s="1"/>
  <c r="F381"/>
  <c r="E381"/>
  <c r="D381" s="1"/>
  <c r="F380"/>
  <c r="E380"/>
  <c r="D380" s="1"/>
  <c r="F367"/>
  <c r="E367"/>
  <c r="D367" s="1"/>
  <c r="F366"/>
  <c r="E366"/>
  <c r="D366" s="1"/>
  <c r="F365"/>
  <c r="E365"/>
  <c r="D365" s="1"/>
  <c r="F364"/>
  <c r="E364"/>
  <c r="D364" s="1"/>
  <c r="F363"/>
  <c r="E363"/>
  <c r="D363" s="1"/>
  <c r="F362"/>
  <c r="E362"/>
  <c r="D362" s="1"/>
  <c r="F361"/>
  <c r="E361"/>
  <c r="D361" s="1"/>
  <c r="F360"/>
  <c r="E360"/>
  <c r="D360" s="1"/>
  <c r="F359"/>
  <c r="E359"/>
  <c r="D359" s="1"/>
  <c r="F358"/>
  <c r="E358"/>
  <c r="D358" s="1"/>
  <c r="F357"/>
  <c r="E357"/>
  <c r="D357" s="1"/>
  <c r="F356"/>
  <c r="E356"/>
  <c r="D356" s="1"/>
  <c r="F355"/>
  <c r="E355"/>
  <c r="D355" s="1"/>
  <c r="F354"/>
  <c r="E354"/>
  <c r="D354" s="1"/>
  <c r="F353"/>
  <c r="E353"/>
  <c r="D353" s="1"/>
  <c r="F352"/>
  <c r="E352"/>
  <c r="D352" s="1"/>
  <c r="F351"/>
  <c r="E351"/>
  <c r="D351" s="1"/>
  <c r="F350"/>
  <c r="E350"/>
  <c r="D350" s="1"/>
  <c r="F349"/>
  <c r="E349"/>
  <c r="D349" s="1"/>
  <c r="F348"/>
  <c r="E348"/>
  <c r="D348" s="1"/>
  <c r="F347"/>
  <c r="E347"/>
  <c r="D347" s="1"/>
  <c r="F346"/>
  <c r="E346"/>
  <c r="D346" s="1"/>
  <c r="F333"/>
  <c r="E333"/>
  <c r="D333" s="1"/>
  <c r="F332"/>
  <c r="E332"/>
  <c r="D332" s="1"/>
  <c r="F331"/>
  <c r="E331"/>
  <c r="D331" s="1"/>
  <c r="F330"/>
  <c r="E330"/>
  <c r="D330" s="1"/>
  <c r="F329"/>
  <c r="E329"/>
  <c r="D329" s="1"/>
  <c r="F328"/>
  <c r="E328"/>
  <c r="D328" s="1"/>
  <c r="F327"/>
  <c r="E327"/>
  <c r="D327" s="1"/>
  <c r="F326"/>
  <c r="E326"/>
  <c r="D326" s="1"/>
  <c r="F325"/>
  <c r="E325"/>
  <c r="D325" s="1"/>
  <c r="F324"/>
  <c r="E324"/>
  <c r="D324" s="1"/>
  <c r="F323"/>
  <c r="E323"/>
  <c r="D323" s="1"/>
  <c r="F322"/>
  <c r="E322"/>
  <c r="D322" s="1"/>
  <c r="F321"/>
  <c r="E321"/>
  <c r="D321" s="1"/>
  <c r="F320"/>
  <c r="E320"/>
  <c r="D320" s="1"/>
  <c r="F319"/>
  <c r="E319"/>
  <c r="D319" s="1"/>
  <c r="F318"/>
  <c r="E318"/>
  <c r="D318" s="1"/>
  <c r="F317"/>
  <c r="E317"/>
  <c r="D317" s="1"/>
  <c r="F316"/>
  <c r="E316"/>
  <c r="D316" s="1"/>
  <c r="F315"/>
  <c r="E315"/>
  <c r="D315" s="1"/>
  <c r="F314"/>
  <c r="E314"/>
  <c r="D314" s="1"/>
  <c r="F313"/>
  <c r="E313"/>
  <c r="D313" s="1"/>
  <c r="F312"/>
  <c r="E312"/>
  <c r="D312" s="1"/>
  <c r="F299"/>
  <c r="E299"/>
  <c r="D299" s="1"/>
  <c r="F298"/>
  <c r="E298"/>
  <c r="D298" s="1"/>
  <c r="F297"/>
  <c r="E297"/>
  <c r="D297" s="1"/>
  <c r="F296"/>
  <c r="E296"/>
  <c r="D296" s="1"/>
  <c r="F295"/>
  <c r="E295"/>
  <c r="D295" s="1"/>
  <c r="F294"/>
  <c r="E294"/>
  <c r="D294" s="1"/>
  <c r="F293"/>
  <c r="E293"/>
  <c r="D293" s="1"/>
  <c r="F292"/>
  <c r="E292"/>
  <c r="D292" s="1"/>
  <c r="F291"/>
  <c r="E291"/>
  <c r="D291" s="1"/>
  <c r="F290"/>
  <c r="E290"/>
  <c r="D290" s="1"/>
  <c r="F289"/>
  <c r="E289"/>
  <c r="D289" s="1"/>
  <c r="F288"/>
  <c r="E288"/>
  <c r="D288" s="1"/>
  <c r="F287"/>
  <c r="E287"/>
  <c r="D287" s="1"/>
  <c r="F286"/>
  <c r="E286"/>
  <c r="D286" s="1"/>
  <c r="F285"/>
  <c r="E285"/>
  <c r="D285" s="1"/>
  <c r="F284"/>
  <c r="E284"/>
  <c r="D284" s="1"/>
  <c r="F283"/>
  <c r="E283"/>
  <c r="D283" s="1"/>
  <c r="F282"/>
  <c r="E282"/>
  <c r="D282" s="1"/>
  <c r="F281"/>
  <c r="E281"/>
  <c r="D281" s="1"/>
  <c r="F280"/>
  <c r="E280"/>
  <c r="D280" s="1"/>
  <c r="F279"/>
  <c r="E279"/>
  <c r="D279" s="1"/>
  <c r="F278"/>
  <c r="E278"/>
  <c r="D278" s="1"/>
  <c r="K279" l="1"/>
  <c r="L279" s="1"/>
  <c r="K280"/>
  <c r="L280" s="1"/>
  <c r="K281"/>
  <c r="K284"/>
  <c r="K286"/>
  <c r="K288"/>
  <c r="L288" s="1"/>
  <c r="K289"/>
  <c r="G292"/>
  <c r="K294"/>
  <c r="L294" s="1"/>
  <c r="K296"/>
  <c r="L296" s="1"/>
  <c r="K297"/>
  <c r="L297" s="1"/>
  <c r="G312"/>
  <c r="K313"/>
  <c r="L313" s="1"/>
  <c r="K316"/>
  <c r="K319"/>
  <c r="L319" s="1"/>
  <c r="K320"/>
  <c r="K322"/>
  <c r="L322" s="1"/>
  <c r="K324"/>
  <c r="L324" s="1"/>
  <c r="K326"/>
  <c r="L326" s="1"/>
  <c r="K328"/>
  <c r="L328" s="1"/>
  <c r="K330"/>
  <c r="L330" s="1"/>
  <c r="K332"/>
  <c r="L332" s="1"/>
  <c r="G346"/>
  <c r="K348"/>
  <c r="L348" s="1"/>
  <c r="K380"/>
  <c r="K381"/>
  <c r="L381" s="1"/>
  <c r="K382"/>
  <c r="L382" s="1"/>
  <c r="G383"/>
  <c r="K384"/>
  <c r="L384" s="1"/>
  <c r="G385"/>
  <c r="K386"/>
  <c r="L386" s="1"/>
  <c r="K387"/>
  <c r="L387" s="1"/>
  <c r="K389"/>
  <c r="L389" s="1"/>
  <c r="K361"/>
  <c r="L361" s="1"/>
  <c r="K351"/>
  <c r="L351" s="1"/>
  <c r="K353"/>
  <c r="L353" s="1"/>
  <c r="K355"/>
  <c r="L355" s="1"/>
  <c r="K358"/>
  <c r="L358" s="1"/>
  <c r="K359"/>
  <c r="L359" s="1"/>
  <c r="G361"/>
  <c r="K363"/>
  <c r="L363" s="1"/>
  <c r="K366"/>
  <c r="L366" s="1"/>
  <c r="K367"/>
  <c r="L367" s="1"/>
  <c r="N376"/>
  <c r="G24" s="1"/>
  <c r="L380"/>
  <c r="L511"/>
  <c r="D511" s="1"/>
  <c r="H516" s="1"/>
  <c r="L477"/>
  <c r="D477" s="1"/>
  <c r="H482" s="1"/>
  <c r="G278"/>
  <c r="K278"/>
  <c r="L278" s="1"/>
  <c r="G279"/>
  <c r="G280"/>
  <c r="G281"/>
  <c r="G283"/>
  <c r="L284"/>
  <c r="G285"/>
  <c r="K285"/>
  <c r="L285" s="1"/>
  <c r="G286"/>
  <c r="G288"/>
  <c r="G289"/>
  <c r="G291"/>
  <c r="K292"/>
  <c r="L292" s="1"/>
  <c r="G295"/>
  <c r="G298"/>
  <c r="K298"/>
  <c r="L298" s="1"/>
  <c r="N308"/>
  <c r="G22" s="1"/>
  <c r="K312"/>
  <c r="L312" s="1"/>
  <c r="G315"/>
  <c r="L316"/>
  <c r="G317"/>
  <c r="K317"/>
  <c r="L317" s="1"/>
  <c r="G319"/>
  <c r="G320"/>
  <c r="G322"/>
  <c r="G324"/>
  <c r="G326"/>
  <c r="G328"/>
  <c r="G330"/>
  <c r="G332"/>
  <c r="N342"/>
  <c r="G23" s="1"/>
  <c r="G348"/>
  <c r="G351"/>
  <c r="G355"/>
  <c r="G358"/>
  <c r="G359"/>
  <c r="G362"/>
  <c r="G364"/>
  <c r="G365"/>
  <c r="G381"/>
  <c r="G386"/>
  <c r="G387"/>
  <c r="L443"/>
  <c r="D443" s="1"/>
  <c r="H467" s="1"/>
  <c r="L409"/>
  <c r="D409" s="1"/>
  <c r="H435" s="1"/>
  <c r="L281"/>
  <c r="G282"/>
  <c r="K282"/>
  <c r="L282" s="1"/>
  <c r="G284"/>
  <c r="L286"/>
  <c r="G287"/>
  <c r="L289"/>
  <c r="G290"/>
  <c r="K290"/>
  <c r="L290" s="1"/>
  <c r="G293"/>
  <c r="K293"/>
  <c r="L293" s="1"/>
  <c r="G294"/>
  <c r="G296"/>
  <c r="G297"/>
  <c r="G299"/>
  <c r="G314"/>
  <c r="K314"/>
  <c r="L314" s="1"/>
  <c r="G316"/>
  <c r="G318"/>
  <c r="L320"/>
  <c r="G321"/>
  <c r="G323"/>
  <c r="G325"/>
  <c r="G327"/>
  <c r="G329"/>
  <c r="G331"/>
  <c r="G333"/>
  <c r="G347"/>
  <c r="G349"/>
  <c r="G350"/>
  <c r="G352"/>
  <c r="G354"/>
  <c r="G356"/>
  <c r="G357"/>
  <c r="G360"/>
  <c r="G363"/>
  <c r="G366"/>
  <c r="G367"/>
  <c r="G380"/>
  <c r="G384"/>
  <c r="G388"/>
  <c r="K388"/>
  <c r="L388" s="1"/>
  <c r="G389"/>
  <c r="N274"/>
  <c r="G21" s="1"/>
  <c r="F13" i="121" s="1"/>
  <c r="F265" i="114"/>
  <c r="E265"/>
  <c r="D265" s="1"/>
  <c r="F264"/>
  <c r="E264"/>
  <c r="D264" s="1"/>
  <c r="F263"/>
  <c r="E263"/>
  <c r="D263" s="1"/>
  <c r="F262"/>
  <c r="E262"/>
  <c r="D262" s="1"/>
  <c r="F261"/>
  <c r="E261"/>
  <c r="D261" s="1"/>
  <c r="F260"/>
  <c r="E260"/>
  <c r="D260" s="1"/>
  <c r="F259"/>
  <c r="E259"/>
  <c r="D259" s="1"/>
  <c r="F258"/>
  <c r="E258"/>
  <c r="D258" s="1"/>
  <c r="F257"/>
  <c r="E257"/>
  <c r="D257" s="1"/>
  <c r="F256"/>
  <c r="E256"/>
  <c r="D256" s="1"/>
  <c r="F255"/>
  <c r="E255"/>
  <c r="D255" s="1"/>
  <c r="F254"/>
  <c r="E254"/>
  <c r="D254" s="1"/>
  <c r="F253"/>
  <c r="E253"/>
  <c r="D253" s="1"/>
  <c r="F252"/>
  <c r="E252"/>
  <c r="D252" s="1"/>
  <c r="F251"/>
  <c r="E251"/>
  <c r="D251" s="1"/>
  <c r="F250"/>
  <c r="E250"/>
  <c r="D250" s="1"/>
  <c r="F249"/>
  <c r="E249"/>
  <c r="D249" s="1"/>
  <c r="F248"/>
  <c r="E248"/>
  <c r="D248" s="1"/>
  <c r="F247"/>
  <c r="E247"/>
  <c r="D247" s="1"/>
  <c r="F246"/>
  <c r="E246"/>
  <c r="D246" s="1"/>
  <c r="F245"/>
  <c r="E245"/>
  <c r="D245" s="1"/>
  <c r="F244"/>
  <c r="E244"/>
  <c r="D244" s="1"/>
  <c r="F10" i="120" l="1"/>
  <c r="F16"/>
  <c r="F17"/>
  <c r="H489" i="114"/>
  <c r="H461"/>
  <c r="H464"/>
  <c r="H469"/>
  <c r="H502"/>
  <c r="H456"/>
  <c r="H457"/>
  <c r="H465"/>
  <c r="H483"/>
  <c r="H484"/>
  <c r="H491"/>
  <c r="H499"/>
  <c r="H486"/>
  <c r="H494"/>
  <c r="H501"/>
  <c r="H422"/>
  <c r="H503"/>
  <c r="H419"/>
  <c r="H429"/>
  <c r="H430"/>
  <c r="L273"/>
  <c r="D273" s="1"/>
  <c r="D274" s="1"/>
  <c r="K247"/>
  <c r="L247" s="1"/>
  <c r="K249"/>
  <c r="L249" s="1"/>
  <c r="H418"/>
  <c r="H425"/>
  <c r="H415"/>
  <c r="H426"/>
  <c r="H433"/>
  <c r="H498"/>
  <c r="H460"/>
  <c r="H468"/>
  <c r="H454"/>
  <c r="H459"/>
  <c r="H463"/>
  <c r="H487"/>
  <c r="H495"/>
  <c r="H490"/>
  <c r="H420"/>
  <c r="H424"/>
  <c r="H427"/>
  <c r="H434"/>
  <c r="H417"/>
  <c r="H421"/>
  <c r="H428"/>
  <c r="H432"/>
  <c r="H497"/>
  <c r="H493"/>
  <c r="K251"/>
  <c r="L251" s="1"/>
  <c r="K253"/>
  <c r="L253" s="1"/>
  <c r="K255"/>
  <c r="L255" s="1"/>
  <c r="K257"/>
  <c r="L257" s="1"/>
  <c r="K259"/>
  <c r="L259" s="1"/>
  <c r="K262"/>
  <c r="L262" s="1"/>
  <c r="K263"/>
  <c r="L263" s="1"/>
  <c r="K265"/>
  <c r="L265" s="1"/>
  <c r="K244"/>
  <c r="L244" s="1"/>
  <c r="D410"/>
  <c r="L435"/>
  <c r="D444"/>
  <c r="H455"/>
  <c r="H453"/>
  <c r="G247"/>
  <c r="G249"/>
  <c r="G251"/>
  <c r="G253"/>
  <c r="G255"/>
  <c r="G257"/>
  <c r="G259"/>
  <c r="G262"/>
  <c r="G263"/>
  <c r="G265"/>
  <c r="H431"/>
  <c r="H450"/>
  <c r="H458"/>
  <c r="H466"/>
  <c r="H449"/>
  <c r="H281"/>
  <c r="D478"/>
  <c r="H485"/>
  <c r="H492"/>
  <c r="H500"/>
  <c r="H488"/>
  <c r="H496"/>
  <c r="H535"/>
  <c r="H532"/>
  <c r="H526"/>
  <c r="H530"/>
  <c r="H527"/>
  <c r="H524"/>
  <c r="H537"/>
  <c r="H529"/>
  <c r="H521"/>
  <c r="H536"/>
  <c r="H533"/>
  <c r="H531"/>
  <c r="H523"/>
  <c r="H528"/>
  <c r="H525"/>
  <c r="H520"/>
  <c r="H534"/>
  <c r="H522"/>
  <c r="H519"/>
  <c r="H518"/>
  <c r="D512"/>
  <c r="H517"/>
  <c r="G244"/>
  <c r="G245"/>
  <c r="G246"/>
  <c r="G248"/>
  <c r="G250"/>
  <c r="G252"/>
  <c r="G254"/>
  <c r="G256"/>
  <c r="G258"/>
  <c r="G260"/>
  <c r="G261"/>
  <c r="G264"/>
  <c r="H414"/>
  <c r="H448"/>
  <c r="H416"/>
  <c r="H452"/>
  <c r="H462"/>
  <c r="H423"/>
  <c r="H451"/>
  <c r="N240"/>
  <c r="G20" s="1"/>
  <c r="F231"/>
  <c r="E231"/>
  <c r="D231" s="1"/>
  <c r="F230"/>
  <c r="E230"/>
  <c r="D230" s="1"/>
  <c r="F229"/>
  <c r="E229"/>
  <c r="D229" s="1"/>
  <c r="F228"/>
  <c r="E228"/>
  <c r="D228" s="1"/>
  <c r="F227"/>
  <c r="E227"/>
  <c r="D227" s="1"/>
  <c r="F226"/>
  <c r="E226"/>
  <c r="D226" s="1"/>
  <c r="F225"/>
  <c r="E225"/>
  <c r="D225" s="1"/>
  <c r="F224"/>
  <c r="E224"/>
  <c r="D224" s="1"/>
  <c r="F223"/>
  <c r="E223"/>
  <c r="D223" s="1"/>
  <c r="F222"/>
  <c r="E222"/>
  <c r="D222" s="1"/>
  <c r="F221"/>
  <c r="E221"/>
  <c r="D221" s="1"/>
  <c r="F220"/>
  <c r="E220"/>
  <c r="D220" s="1"/>
  <c r="F219"/>
  <c r="E219"/>
  <c r="D219" s="1"/>
  <c r="F218"/>
  <c r="E218"/>
  <c r="D218" s="1"/>
  <c r="F217"/>
  <c r="E217"/>
  <c r="D217" s="1"/>
  <c r="F216"/>
  <c r="E216"/>
  <c r="D216" s="1"/>
  <c r="F215"/>
  <c r="E215"/>
  <c r="D215" s="1"/>
  <c r="F214"/>
  <c r="E214"/>
  <c r="D214" s="1"/>
  <c r="F213"/>
  <c r="E213"/>
  <c r="D213" s="1"/>
  <c r="F212"/>
  <c r="E212"/>
  <c r="D212" s="1"/>
  <c r="F211"/>
  <c r="E211"/>
  <c r="D211" s="1"/>
  <c r="F210"/>
  <c r="E210"/>
  <c r="D210" s="1"/>
  <c r="N206" s="1"/>
  <c r="G19" s="1"/>
  <c r="F13" i="119" s="1"/>
  <c r="F197" i="114"/>
  <c r="E197"/>
  <c r="D197" s="1"/>
  <c r="F196"/>
  <c r="E196"/>
  <c r="D196" s="1"/>
  <c r="F195"/>
  <c r="E195"/>
  <c r="D195" s="1"/>
  <c r="F194"/>
  <c r="E194"/>
  <c r="D194" s="1"/>
  <c r="F193"/>
  <c r="E193"/>
  <c r="D193" s="1"/>
  <c r="F192"/>
  <c r="E192"/>
  <c r="D192" s="1"/>
  <c r="F191"/>
  <c r="E191"/>
  <c r="D191" s="1"/>
  <c r="F190"/>
  <c r="E190"/>
  <c r="D190" s="1"/>
  <c r="F189"/>
  <c r="E189"/>
  <c r="D189" s="1"/>
  <c r="F188"/>
  <c r="E188"/>
  <c r="D188" s="1"/>
  <c r="F187"/>
  <c r="E187"/>
  <c r="D187" s="1"/>
  <c r="F186"/>
  <c r="E186"/>
  <c r="D186" s="1"/>
  <c r="F185"/>
  <c r="E185"/>
  <c r="D185" s="1"/>
  <c r="F184"/>
  <c r="E184"/>
  <c r="D184" s="1"/>
  <c r="F183"/>
  <c r="E183"/>
  <c r="D183" s="1"/>
  <c r="F182"/>
  <c r="E182"/>
  <c r="D182" s="1"/>
  <c r="F181"/>
  <c r="E181"/>
  <c r="D181" s="1"/>
  <c r="F180"/>
  <c r="E180"/>
  <c r="D180" s="1"/>
  <c r="F179"/>
  <c r="E179"/>
  <c r="D179" s="1"/>
  <c r="F178"/>
  <c r="E178"/>
  <c r="D178" s="1"/>
  <c r="F177"/>
  <c r="E177"/>
  <c r="D177" s="1"/>
  <c r="F176"/>
  <c r="E176"/>
  <c r="D176" s="1"/>
  <c r="F163"/>
  <c r="E163"/>
  <c r="D163" s="1"/>
  <c r="F162"/>
  <c r="E162"/>
  <c r="D162" s="1"/>
  <c r="F161"/>
  <c r="E161"/>
  <c r="D161" s="1"/>
  <c r="F160"/>
  <c r="E160"/>
  <c r="D160" s="1"/>
  <c r="F159"/>
  <c r="E159"/>
  <c r="D159" s="1"/>
  <c r="F158"/>
  <c r="E158"/>
  <c r="D158" s="1"/>
  <c r="F157"/>
  <c r="E157"/>
  <c r="D157" s="1"/>
  <c r="F156"/>
  <c r="E156"/>
  <c r="D156" s="1"/>
  <c r="F155"/>
  <c r="E155"/>
  <c r="D155" s="1"/>
  <c r="F154"/>
  <c r="E154"/>
  <c r="D154" s="1"/>
  <c r="F153"/>
  <c r="E153"/>
  <c r="D153" s="1"/>
  <c r="F152"/>
  <c r="E152"/>
  <c r="D152" s="1"/>
  <c r="F151"/>
  <c r="E151"/>
  <c r="D151" s="1"/>
  <c r="F150"/>
  <c r="E150"/>
  <c r="D150" s="1"/>
  <c r="F149"/>
  <c r="E149"/>
  <c r="D149" s="1"/>
  <c r="F148"/>
  <c r="E148"/>
  <c r="D148" s="1"/>
  <c r="F147"/>
  <c r="E147"/>
  <c r="D147" s="1"/>
  <c r="F146"/>
  <c r="E146"/>
  <c r="D146" s="1"/>
  <c r="F145"/>
  <c r="E145"/>
  <c r="D145" s="1"/>
  <c r="F144"/>
  <c r="E144"/>
  <c r="D144" s="1"/>
  <c r="F143"/>
  <c r="E143"/>
  <c r="D143" s="1"/>
  <c r="F142"/>
  <c r="E142"/>
  <c r="D142" s="1"/>
  <c r="F129"/>
  <c r="E129"/>
  <c r="D129" s="1"/>
  <c r="F128"/>
  <c r="E128"/>
  <c r="D128" s="1"/>
  <c r="F127"/>
  <c r="E127"/>
  <c r="D127" s="1"/>
  <c r="F126"/>
  <c r="E126"/>
  <c r="D126" s="1"/>
  <c r="F125"/>
  <c r="E125"/>
  <c r="D125" s="1"/>
  <c r="F124"/>
  <c r="E124"/>
  <c r="D124" s="1"/>
  <c r="F123"/>
  <c r="E123"/>
  <c r="D123" s="1"/>
  <c r="F122"/>
  <c r="E122"/>
  <c r="D122" s="1"/>
  <c r="F121"/>
  <c r="E121"/>
  <c r="D121" s="1"/>
  <c r="F120"/>
  <c r="E120"/>
  <c r="D120" s="1"/>
  <c r="F119"/>
  <c r="E119"/>
  <c r="D119" s="1"/>
  <c r="F118"/>
  <c r="E118"/>
  <c r="D118" s="1"/>
  <c r="F117"/>
  <c r="E117"/>
  <c r="D117" s="1"/>
  <c r="F116"/>
  <c r="E116"/>
  <c r="D116" s="1"/>
  <c r="F115"/>
  <c r="E115"/>
  <c r="D115" s="1"/>
  <c r="F114"/>
  <c r="E114"/>
  <c r="D114" s="1"/>
  <c r="F113"/>
  <c r="E113"/>
  <c r="D113" s="1"/>
  <c r="F112"/>
  <c r="E112"/>
  <c r="D112" s="1"/>
  <c r="F111"/>
  <c r="E111"/>
  <c r="D111" s="1"/>
  <c r="F110"/>
  <c r="E110"/>
  <c r="D110" s="1"/>
  <c r="F109"/>
  <c r="E109"/>
  <c r="D109" s="1"/>
  <c r="F108"/>
  <c r="E108"/>
  <c r="D108" s="1"/>
  <c r="F95"/>
  <c r="E95"/>
  <c r="D95" s="1"/>
  <c r="F94"/>
  <c r="E94"/>
  <c r="D94" s="1"/>
  <c r="F93"/>
  <c r="E93"/>
  <c r="D93" s="1"/>
  <c r="F92"/>
  <c r="E92"/>
  <c r="D92" s="1"/>
  <c r="F91"/>
  <c r="E91"/>
  <c r="D91" s="1"/>
  <c r="F90"/>
  <c r="E90"/>
  <c r="D90" s="1"/>
  <c r="F89"/>
  <c r="E89"/>
  <c r="D89" s="1"/>
  <c r="F88"/>
  <c r="E88"/>
  <c r="D88" s="1"/>
  <c r="F87"/>
  <c r="E87"/>
  <c r="D87" s="1"/>
  <c r="F86"/>
  <c r="E86"/>
  <c r="D86" s="1"/>
  <c r="F85"/>
  <c r="E85"/>
  <c r="D85" s="1"/>
  <c r="F84"/>
  <c r="E84"/>
  <c r="D84" s="1"/>
  <c r="F83"/>
  <c r="E83"/>
  <c r="D83" s="1"/>
  <c r="F82"/>
  <c r="E82"/>
  <c r="D82" s="1"/>
  <c r="F81"/>
  <c r="E81"/>
  <c r="D81" s="1"/>
  <c r="F80"/>
  <c r="E80"/>
  <c r="D80" s="1"/>
  <c r="F79"/>
  <c r="E79"/>
  <c r="D79" s="1"/>
  <c r="F78"/>
  <c r="E78"/>
  <c r="D78" s="1"/>
  <c r="F77"/>
  <c r="E77"/>
  <c r="D77" s="1"/>
  <c r="F76"/>
  <c r="E76"/>
  <c r="D76" s="1"/>
  <c r="F10" i="121" l="1"/>
  <c r="F10" i="119"/>
  <c r="K76" i="114"/>
  <c r="L76" s="1"/>
  <c r="K77"/>
  <c r="L77" s="1"/>
  <c r="K78"/>
  <c r="L78" s="1"/>
  <c r="K79"/>
  <c r="L79" s="1"/>
  <c r="K80"/>
  <c r="L80" s="1"/>
  <c r="K81"/>
  <c r="L81" s="1"/>
  <c r="K82"/>
  <c r="L82" s="1"/>
  <c r="K83"/>
  <c r="L83" s="1"/>
  <c r="K84"/>
  <c r="L84" s="1"/>
  <c r="K85"/>
  <c r="L85" s="1"/>
  <c r="K86"/>
  <c r="L86" s="1"/>
  <c r="K87"/>
  <c r="L87" s="1"/>
  <c r="K88"/>
  <c r="L88" s="1"/>
  <c r="K89"/>
  <c r="K91"/>
  <c r="L91" s="1"/>
  <c r="K92"/>
  <c r="L92" s="1"/>
  <c r="K93"/>
  <c r="L93" s="1"/>
  <c r="K94"/>
  <c r="L94" s="1"/>
  <c r="K95"/>
  <c r="K108"/>
  <c r="L108" s="1"/>
  <c r="N138"/>
  <c r="G17" s="1"/>
  <c r="H292"/>
  <c r="H297"/>
  <c r="H289"/>
  <c r="H284"/>
  <c r="H280"/>
  <c r="H298"/>
  <c r="H293"/>
  <c r="H278"/>
  <c r="H285"/>
  <c r="H290"/>
  <c r="H288"/>
  <c r="H295"/>
  <c r="H294"/>
  <c r="H299"/>
  <c r="H279"/>
  <c r="H283"/>
  <c r="H286"/>
  <c r="H291"/>
  <c r="H282"/>
  <c r="H287"/>
  <c r="H296"/>
  <c r="K143"/>
  <c r="L143" s="1"/>
  <c r="G144"/>
  <c r="G146"/>
  <c r="K147"/>
  <c r="L147" s="1"/>
  <c r="K149"/>
  <c r="L149" s="1"/>
  <c r="K150"/>
  <c r="L150" s="1"/>
  <c r="G153"/>
  <c r="K157"/>
  <c r="L157" s="1"/>
  <c r="G160"/>
  <c r="K161"/>
  <c r="L161" s="1"/>
  <c r="G163"/>
  <c r="K176"/>
  <c r="K179"/>
  <c r="L179" s="1"/>
  <c r="K181"/>
  <c r="L181" s="1"/>
  <c r="K183"/>
  <c r="K185"/>
  <c r="L185" s="1"/>
  <c r="K187"/>
  <c r="L187" s="1"/>
  <c r="K189"/>
  <c r="L189" s="1"/>
  <c r="K211"/>
  <c r="L211" s="1"/>
  <c r="K213"/>
  <c r="L213" s="1"/>
  <c r="K214"/>
  <c r="L214" s="1"/>
  <c r="G215"/>
  <c r="K216"/>
  <c r="L216" s="1"/>
  <c r="K218"/>
  <c r="L218" s="1"/>
  <c r="G219"/>
  <c r="L239"/>
  <c r="D239" s="1"/>
  <c r="D240" s="1"/>
  <c r="K115"/>
  <c r="L115" s="1"/>
  <c r="K119"/>
  <c r="L119" s="1"/>
  <c r="K123"/>
  <c r="L123" s="1"/>
  <c r="K127"/>
  <c r="L127" s="1"/>
  <c r="K155"/>
  <c r="L155" s="1"/>
  <c r="K220"/>
  <c r="L220" s="1"/>
  <c r="K221"/>
  <c r="L221" s="1"/>
  <c r="K224"/>
  <c r="L224" s="1"/>
  <c r="K226"/>
  <c r="L226" s="1"/>
  <c r="K228"/>
  <c r="L228" s="1"/>
  <c r="K230"/>
  <c r="L230" s="1"/>
  <c r="H244"/>
  <c r="K191"/>
  <c r="L191" s="1"/>
  <c r="K193"/>
  <c r="L193" s="1"/>
  <c r="K195"/>
  <c r="L195" s="1"/>
  <c r="K197"/>
  <c r="G77"/>
  <c r="G79"/>
  <c r="G80"/>
  <c r="G81"/>
  <c r="G82"/>
  <c r="G83"/>
  <c r="G84"/>
  <c r="G85"/>
  <c r="G86"/>
  <c r="G87"/>
  <c r="G88"/>
  <c r="G89"/>
  <c r="G109"/>
  <c r="G110"/>
  <c r="G111"/>
  <c r="G112"/>
  <c r="G113"/>
  <c r="G114"/>
  <c r="G116"/>
  <c r="G117"/>
  <c r="G118"/>
  <c r="G120"/>
  <c r="G121"/>
  <c r="G122"/>
  <c r="G124"/>
  <c r="G125"/>
  <c r="G126"/>
  <c r="G128"/>
  <c r="G129"/>
  <c r="G143"/>
  <c r="G145"/>
  <c r="G149"/>
  <c r="G150"/>
  <c r="G152"/>
  <c r="K152"/>
  <c r="L152" s="1"/>
  <c r="G154"/>
  <c r="G156"/>
  <c r="G158"/>
  <c r="K158"/>
  <c r="L158" s="1"/>
  <c r="G176"/>
  <c r="G179"/>
  <c r="G181"/>
  <c r="G183"/>
  <c r="G185"/>
  <c r="G188"/>
  <c r="G190"/>
  <c r="G192"/>
  <c r="G194"/>
  <c r="G196"/>
  <c r="G210"/>
  <c r="G212"/>
  <c r="K212"/>
  <c r="L212" s="1"/>
  <c r="G213"/>
  <c r="G214"/>
  <c r="G217"/>
  <c r="G220"/>
  <c r="G223"/>
  <c r="G225"/>
  <c r="G227"/>
  <c r="G229"/>
  <c r="G231"/>
  <c r="G76"/>
  <c r="G78"/>
  <c r="L89"/>
  <c r="G90"/>
  <c r="K90"/>
  <c r="L90" s="1"/>
  <c r="G91"/>
  <c r="G92"/>
  <c r="G93"/>
  <c r="G94"/>
  <c r="G95"/>
  <c r="G108"/>
  <c r="G115"/>
  <c r="G119"/>
  <c r="G123"/>
  <c r="G127"/>
  <c r="G142"/>
  <c r="G148"/>
  <c r="G151"/>
  <c r="K151"/>
  <c r="L151" s="1"/>
  <c r="G157"/>
  <c r="G159"/>
  <c r="K159"/>
  <c r="L159" s="1"/>
  <c r="G162"/>
  <c r="K162"/>
  <c r="L162" s="1"/>
  <c r="L176"/>
  <c r="G177"/>
  <c r="G178"/>
  <c r="G180"/>
  <c r="G182"/>
  <c r="L183"/>
  <c r="G184"/>
  <c r="G186"/>
  <c r="G187"/>
  <c r="G189"/>
  <c r="G191"/>
  <c r="G193"/>
  <c r="G195"/>
  <c r="G197"/>
  <c r="G211"/>
  <c r="G216"/>
  <c r="G218"/>
  <c r="G222"/>
  <c r="K222"/>
  <c r="L222" s="1"/>
  <c r="G224"/>
  <c r="G226"/>
  <c r="G228"/>
  <c r="G230"/>
  <c r="F75"/>
  <c r="E75"/>
  <c r="D75" s="1"/>
  <c r="F74"/>
  <c r="E74"/>
  <c r="D74" s="1"/>
  <c r="I36"/>
  <c r="E36"/>
  <c r="I35"/>
  <c r="E35"/>
  <c r="I34"/>
  <c r="E34"/>
  <c r="I33"/>
  <c r="E33"/>
  <c r="I32"/>
  <c r="E32"/>
  <c r="I31"/>
  <c r="E31"/>
  <c r="I30"/>
  <c r="E30"/>
  <c r="I29"/>
  <c r="E29"/>
  <c r="B28"/>
  <c r="B27"/>
  <c r="E27" s="1"/>
  <c r="N70" l="1"/>
  <c r="G15" s="1"/>
  <c r="F10" i="103"/>
  <c r="F16"/>
  <c r="F10" i="117"/>
  <c r="F13"/>
  <c r="G13" i="121"/>
  <c r="G10"/>
  <c r="H262" i="114"/>
  <c r="H256"/>
  <c r="H248"/>
  <c r="H264"/>
  <c r="H253"/>
  <c r="H245"/>
  <c r="H252"/>
  <c r="H260"/>
  <c r="H247"/>
  <c r="H249"/>
  <c r="H257"/>
  <c r="H265"/>
  <c r="H246"/>
  <c r="H250"/>
  <c r="H254"/>
  <c r="H258"/>
  <c r="H261"/>
  <c r="H263"/>
  <c r="H255"/>
  <c r="H251"/>
  <c r="H259"/>
  <c r="H30"/>
  <c r="H32"/>
  <c r="H34"/>
  <c r="H35"/>
  <c r="K75"/>
  <c r="L75" s="1"/>
  <c r="E28"/>
  <c r="H31"/>
  <c r="G75"/>
  <c r="L103"/>
  <c r="D103" s="1"/>
  <c r="L95" s="1"/>
  <c r="L171"/>
  <c r="D171" s="1"/>
  <c r="D172" s="1"/>
  <c r="H29"/>
  <c r="H33"/>
  <c r="H36"/>
  <c r="G74"/>
  <c r="K74"/>
  <c r="L74" s="1"/>
  <c r="E26"/>
  <c r="B26"/>
  <c r="E25"/>
  <c r="B25"/>
  <c r="B24"/>
  <c r="B23"/>
  <c r="B22"/>
  <c r="B21"/>
  <c r="E20"/>
  <c r="B20"/>
  <c r="H193" l="1"/>
  <c r="H196"/>
  <c r="H127"/>
  <c r="H188"/>
  <c r="H119"/>
  <c r="H181"/>
  <c r="H192"/>
  <c r="H180"/>
  <c r="H185"/>
  <c r="H190"/>
  <c r="H194"/>
  <c r="H177"/>
  <c r="H184"/>
  <c r="P70"/>
  <c r="E23"/>
  <c r="E21"/>
  <c r="H178"/>
  <c r="H182"/>
  <c r="H189"/>
  <c r="H197"/>
  <c r="H176"/>
  <c r="H108"/>
  <c r="H110"/>
  <c r="H112"/>
  <c r="H114"/>
  <c r="H117"/>
  <c r="H120"/>
  <c r="H122"/>
  <c r="H125"/>
  <c r="H128"/>
  <c r="H179"/>
  <c r="H123"/>
  <c r="H191"/>
  <c r="O70"/>
  <c r="F15" s="1"/>
  <c r="E22"/>
  <c r="E24"/>
  <c r="H109"/>
  <c r="H111"/>
  <c r="H113"/>
  <c r="H116"/>
  <c r="H118"/>
  <c r="H121"/>
  <c r="H124"/>
  <c r="H126"/>
  <c r="H129"/>
  <c r="H183"/>
  <c r="H115"/>
  <c r="H187"/>
  <c r="H195"/>
  <c r="B19"/>
  <c r="E19" s="1"/>
  <c r="B18"/>
  <c r="B17"/>
  <c r="B16"/>
  <c r="B15"/>
  <c r="I15" l="1"/>
  <c r="E15"/>
  <c r="E17"/>
  <c r="K59" i="120"/>
  <c r="I59"/>
  <c r="H59"/>
  <c r="H15" i="114" l="1"/>
  <c r="F59" i="120"/>
  <c r="G59" s="1"/>
  <c r="K58"/>
  <c r="I58"/>
  <c r="H58"/>
  <c r="F58"/>
  <c r="G58" s="1"/>
  <c r="K57"/>
  <c r="I57"/>
  <c r="H57"/>
  <c r="F57"/>
  <c r="G57" s="1"/>
  <c r="K56"/>
  <c r="I56"/>
  <c r="H56"/>
  <c r="F56"/>
  <c r="G56" s="1"/>
  <c r="K55"/>
  <c r="I55"/>
  <c r="H55"/>
  <c r="F55"/>
  <c r="G55" s="1"/>
  <c r="K54"/>
  <c r="I54"/>
  <c r="H54"/>
  <c r="F54"/>
  <c r="G54" s="1"/>
  <c r="K53"/>
  <c r="I53"/>
  <c r="H53"/>
  <c r="F53" l="1"/>
  <c r="G53" s="1"/>
  <c r="K52"/>
  <c r="I52"/>
  <c r="H52"/>
  <c r="F52"/>
  <c r="G52" s="1"/>
  <c r="K51"/>
  <c r="I51"/>
  <c r="H51"/>
  <c r="F51"/>
  <c r="K50"/>
  <c r="I50"/>
  <c r="H50"/>
  <c r="F50"/>
  <c r="G50" s="1"/>
  <c r="K49"/>
  <c r="I49"/>
  <c r="H49"/>
  <c r="F49"/>
  <c r="G49" s="1"/>
  <c r="K48"/>
  <c r="I48"/>
  <c r="H48"/>
  <c r="F48"/>
  <c r="G48" s="1"/>
  <c r="K47"/>
  <c r="I47"/>
  <c r="H47"/>
  <c r="F47"/>
  <c r="G47" s="1"/>
  <c r="K46"/>
  <c r="I46"/>
  <c r="H46"/>
  <c r="F46"/>
  <c r="G46" s="1"/>
  <c r="K45"/>
  <c r="I45"/>
  <c r="H45"/>
  <c r="F45"/>
  <c r="K44"/>
  <c r="I44"/>
  <c r="H44"/>
  <c r="F44"/>
  <c r="K43"/>
  <c r="I43"/>
  <c r="H43"/>
  <c r="F43"/>
  <c r="K42"/>
  <c r="I42"/>
  <c r="H42"/>
  <c r="F42"/>
  <c r="G42" s="1"/>
  <c r="K41"/>
  <c r="I41"/>
  <c r="H41"/>
  <c r="G43" l="1"/>
  <c r="G45"/>
  <c r="G44"/>
  <c r="G51"/>
  <c r="F41"/>
  <c r="G41" s="1"/>
  <c r="K40"/>
  <c r="I40"/>
  <c r="H40"/>
  <c r="F40"/>
  <c r="G40" s="1"/>
  <c r="K39"/>
  <c r="I39"/>
  <c r="H39"/>
  <c r="F39"/>
  <c r="E38"/>
  <c r="K38" s="1"/>
  <c r="K31"/>
  <c r="H31"/>
  <c r="G31"/>
  <c r="K30"/>
  <c r="H30"/>
  <c r="K29"/>
  <c r="H29"/>
  <c r="K28"/>
  <c r="H28"/>
  <c r="K27"/>
  <c r="H27"/>
  <c r="G27"/>
  <c r="K26"/>
  <c r="H26"/>
  <c r="G26"/>
  <c r="K25"/>
  <c r="H25"/>
  <c r="G25"/>
  <c r="K24"/>
  <c r="H24"/>
  <c r="K23"/>
  <c r="H23"/>
  <c r="G23"/>
  <c r="K22"/>
  <c r="H22"/>
  <c r="G22"/>
  <c r="K21"/>
  <c r="H21"/>
  <c r="G21"/>
  <c r="K20"/>
  <c r="H20"/>
  <c r="G20"/>
  <c r="K19"/>
  <c r="H19"/>
  <c r="G19"/>
  <c r="K18"/>
  <c r="H18"/>
  <c r="G18" l="1"/>
  <c r="G28"/>
  <c r="G30"/>
  <c r="H38"/>
  <c r="I38" s="1"/>
  <c r="I61" s="1"/>
  <c r="G38"/>
  <c r="G39"/>
  <c r="G24"/>
  <c r="G29"/>
  <c r="G17"/>
  <c r="G16"/>
  <c r="K15"/>
  <c r="H15" l="1"/>
  <c r="I15" s="1"/>
  <c r="K14"/>
  <c r="G15" l="1"/>
  <c r="H14"/>
  <c r="I14" s="1"/>
  <c r="K13" l="1"/>
  <c r="H13"/>
  <c r="I13" s="1"/>
  <c r="G13"/>
  <c r="K12"/>
  <c r="G14" l="1"/>
  <c r="H12"/>
  <c r="I12" s="1"/>
  <c r="K11"/>
  <c r="G12" l="1"/>
  <c r="H11"/>
  <c r="I11" s="1"/>
  <c r="G10"/>
  <c r="G11" l="1"/>
  <c r="K59" i="103" l="1"/>
  <c r="I59"/>
  <c r="H59"/>
  <c r="F59"/>
  <c r="K58"/>
  <c r="I58"/>
  <c r="H58"/>
  <c r="F58"/>
  <c r="K57"/>
  <c r="I57"/>
  <c r="H57"/>
  <c r="F57"/>
  <c r="K56"/>
  <c r="I56"/>
  <c r="H56"/>
  <c r="F56"/>
  <c r="K55"/>
  <c r="I55"/>
  <c r="H55"/>
  <c r="F55"/>
  <c r="K54"/>
  <c r="I54"/>
  <c r="H54"/>
  <c r="F54"/>
  <c r="K53"/>
  <c r="I53"/>
  <c r="H53"/>
  <c r="F53"/>
  <c r="K52"/>
  <c r="I52"/>
  <c r="H52"/>
  <c r="F52"/>
  <c r="K51"/>
  <c r="I51"/>
  <c r="H51"/>
  <c r="G53" l="1"/>
  <c r="G55"/>
  <c r="G57"/>
  <c r="G59"/>
  <c r="G52"/>
  <c r="G54"/>
  <c r="G56"/>
  <c r="G58"/>
  <c r="F51"/>
  <c r="G51" s="1"/>
  <c r="K50"/>
  <c r="I50"/>
  <c r="H50"/>
  <c r="F50"/>
  <c r="K49"/>
  <c r="I49"/>
  <c r="H49"/>
  <c r="F49"/>
  <c r="K48"/>
  <c r="I48"/>
  <c r="H48"/>
  <c r="F48"/>
  <c r="K47"/>
  <c r="I47"/>
  <c r="H47"/>
  <c r="F47"/>
  <c r="G47" s="1"/>
  <c r="K46"/>
  <c r="I46"/>
  <c r="H46"/>
  <c r="F46"/>
  <c r="K45"/>
  <c r="I45"/>
  <c r="H45"/>
  <c r="G46" l="1"/>
  <c r="G49"/>
  <c r="G48"/>
  <c r="G50"/>
  <c r="F45"/>
  <c r="G45" s="1"/>
  <c r="K44"/>
  <c r="I44"/>
  <c r="H44"/>
  <c r="F44"/>
  <c r="G44" s="1"/>
  <c r="K43"/>
  <c r="I43"/>
  <c r="H43"/>
  <c r="F43"/>
  <c r="G43" s="1"/>
  <c r="K42"/>
  <c r="I42"/>
  <c r="H42"/>
  <c r="F42"/>
  <c r="K41"/>
  <c r="I41"/>
  <c r="H41"/>
  <c r="F41"/>
  <c r="K40"/>
  <c r="G41" l="1"/>
  <c r="G42"/>
  <c r="I40"/>
  <c r="H40"/>
  <c r="F40"/>
  <c r="G40" s="1"/>
  <c r="K39"/>
  <c r="I39" l="1"/>
  <c r="H39"/>
  <c r="F39" l="1"/>
  <c r="G39" s="1"/>
  <c r="E38" l="1"/>
  <c r="F38" s="1"/>
  <c r="K31"/>
  <c r="H31"/>
  <c r="K30"/>
  <c r="H30"/>
  <c r="K38" l="1"/>
  <c r="H38"/>
  <c r="G38"/>
  <c r="G31"/>
  <c r="G30"/>
  <c r="K29"/>
  <c r="H29"/>
  <c r="K28"/>
  <c r="H28"/>
  <c r="K27"/>
  <c r="H27"/>
  <c r="K26"/>
  <c r="H26"/>
  <c r="K25"/>
  <c r="H25"/>
  <c r="K24"/>
  <c r="H24"/>
  <c r="K23"/>
  <c r="H23"/>
  <c r="K22"/>
  <c r="H22"/>
  <c r="K21"/>
  <c r="H21"/>
  <c r="K20"/>
  <c r="H20"/>
  <c r="K19"/>
  <c r="H19"/>
  <c r="G19"/>
  <c r="K18"/>
  <c r="H18"/>
  <c r="I38" l="1"/>
  <c r="I61" s="1"/>
  <c r="G20"/>
  <c r="G22"/>
  <c r="G24"/>
  <c r="G26"/>
  <c r="G28"/>
  <c r="G21"/>
  <c r="G23"/>
  <c r="G25"/>
  <c r="G27"/>
  <c r="G29"/>
  <c r="K17"/>
  <c r="H17"/>
  <c r="G16"/>
  <c r="K15"/>
  <c r="H15"/>
  <c r="K14"/>
  <c r="H14"/>
  <c r="I14" s="1"/>
  <c r="G14"/>
  <c r="K13"/>
  <c r="H13"/>
  <c r="K12"/>
  <c r="H12"/>
  <c r="K11"/>
  <c r="H11"/>
  <c r="G11"/>
  <c r="K59" i="119"/>
  <c r="I59"/>
  <c r="H59"/>
  <c r="F59"/>
  <c r="K58"/>
  <c r="I58"/>
  <c r="H58"/>
  <c r="F58"/>
  <c r="G58" s="1"/>
  <c r="K57"/>
  <c r="I57"/>
  <c r="H57"/>
  <c r="F57"/>
  <c r="G57" s="1"/>
  <c r="K56"/>
  <c r="I56"/>
  <c r="H56"/>
  <c r="F56"/>
  <c r="G56" s="1"/>
  <c r="K55"/>
  <c r="I55"/>
  <c r="H55"/>
  <c r="F55"/>
  <c r="K54"/>
  <c r="I54"/>
  <c r="H54"/>
  <c r="F54"/>
  <c r="K53"/>
  <c r="I53"/>
  <c r="H53"/>
  <c r="F53"/>
  <c r="K52"/>
  <c r="I52"/>
  <c r="H52"/>
  <c r="F52"/>
  <c r="G52" s="1"/>
  <c r="K51"/>
  <c r="I51"/>
  <c r="H51"/>
  <c r="F51"/>
  <c r="K50"/>
  <c r="I50"/>
  <c r="H50"/>
  <c r="F50"/>
  <c r="G50" s="1"/>
  <c r="K49"/>
  <c r="I49"/>
  <c r="H49"/>
  <c r="F49"/>
  <c r="G49" s="1"/>
  <c r="K48"/>
  <c r="I48"/>
  <c r="H48"/>
  <c r="F48"/>
  <c r="K47"/>
  <c r="I47"/>
  <c r="H47"/>
  <c r="F47"/>
  <c r="K46"/>
  <c r="I46"/>
  <c r="H46"/>
  <c r="F46"/>
  <c r="K45"/>
  <c r="I45"/>
  <c r="H45"/>
  <c r="F45"/>
  <c r="G45" s="1"/>
  <c r="K44"/>
  <c r="I44"/>
  <c r="H44"/>
  <c r="I15" i="103" l="1"/>
  <c r="I11"/>
  <c r="I12"/>
  <c r="I13"/>
  <c r="G51" i="119"/>
  <c r="G59"/>
  <c r="G47"/>
  <c r="G17" i="103"/>
  <c r="G54" i="119"/>
  <c r="G46"/>
  <c r="G48"/>
  <c r="G53"/>
  <c r="G55"/>
  <c r="G12" i="103"/>
  <c r="G13"/>
  <c r="G15"/>
  <c r="G18"/>
  <c r="F44" i="119"/>
  <c r="G44" s="1"/>
  <c r="K43"/>
  <c r="I43"/>
  <c r="H43"/>
  <c r="F43"/>
  <c r="G43" s="1"/>
  <c r="K42"/>
  <c r="I42"/>
  <c r="H42"/>
  <c r="F42"/>
  <c r="K41"/>
  <c r="I41"/>
  <c r="H41"/>
  <c r="F41"/>
  <c r="K40"/>
  <c r="I40"/>
  <c r="H40"/>
  <c r="F40"/>
  <c r="K39"/>
  <c r="I39"/>
  <c r="H39"/>
  <c r="F39"/>
  <c r="E38"/>
  <c r="K31"/>
  <c r="H31"/>
  <c r="K30"/>
  <c r="H30"/>
  <c r="G30"/>
  <c r="K29"/>
  <c r="H29"/>
  <c r="K28"/>
  <c r="H28"/>
  <c r="G28"/>
  <c r="K27"/>
  <c r="H27"/>
  <c r="K26"/>
  <c r="H26"/>
  <c r="G26"/>
  <c r="K25"/>
  <c r="H25"/>
  <c r="K24"/>
  <c r="H24"/>
  <c r="K23"/>
  <c r="H23"/>
  <c r="K22"/>
  <c r="H22"/>
  <c r="G22"/>
  <c r="K21"/>
  <c r="H21"/>
  <c r="K20"/>
  <c r="H20"/>
  <c r="K19"/>
  <c r="H19"/>
  <c r="G19"/>
  <c r="K18"/>
  <c r="H18"/>
  <c r="K17"/>
  <c r="H17"/>
  <c r="G17"/>
  <c r="K16"/>
  <c r="H16"/>
  <c r="K15"/>
  <c r="H15"/>
  <c r="G15"/>
  <c r="K14"/>
  <c r="H14"/>
  <c r="H38" l="1"/>
  <c r="F38"/>
  <c r="G38" s="1"/>
  <c r="G41"/>
  <c r="G18"/>
  <c r="G21"/>
  <c r="G27"/>
  <c r="G24"/>
  <c r="G31"/>
  <c r="K38"/>
  <c r="G14"/>
  <c r="G16"/>
  <c r="G20"/>
  <c r="G23"/>
  <c r="G25"/>
  <c r="G29"/>
  <c r="G39"/>
  <c r="G40"/>
  <c r="G42"/>
  <c r="G13"/>
  <c r="K12"/>
  <c r="H12"/>
  <c r="G12"/>
  <c r="K11"/>
  <c r="H11"/>
  <c r="G11"/>
  <c r="G10"/>
  <c r="K59" i="117"/>
  <c r="I59"/>
  <c r="H59"/>
  <c r="I38" i="119" l="1"/>
  <c r="I61" s="1"/>
  <c r="I12"/>
  <c r="I11"/>
  <c r="F59" i="117"/>
  <c r="G59" s="1"/>
  <c r="K58"/>
  <c r="I58"/>
  <c r="H58"/>
  <c r="F58"/>
  <c r="G58" s="1"/>
  <c r="K57"/>
  <c r="I57"/>
  <c r="H57"/>
  <c r="F57"/>
  <c r="K56"/>
  <c r="I56"/>
  <c r="H56"/>
  <c r="F56"/>
  <c r="G56" s="1"/>
  <c r="K55"/>
  <c r="I55"/>
  <c r="H55"/>
  <c r="F55"/>
  <c r="K54"/>
  <c r="I54"/>
  <c r="H54"/>
  <c r="F54"/>
  <c r="G54" s="1"/>
  <c r="K53"/>
  <c r="I53"/>
  <c r="H53"/>
  <c r="F53"/>
  <c r="K52"/>
  <c r="I52"/>
  <c r="H52"/>
  <c r="F52"/>
  <c r="G52" s="1"/>
  <c r="K51"/>
  <c r="I51"/>
  <c r="H51"/>
  <c r="F51"/>
  <c r="K50"/>
  <c r="I50"/>
  <c r="H50"/>
  <c r="F50"/>
  <c r="G50" s="1"/>
  <c r="K49"/>
  <c r="I49"/>
  <c r="H49"/>
  <c r="F49"/>
  <c r="K48"/>
  <c r="I48"/>
  <c r="H48"/>
  <c r="F48"/>
  <c r="K47"/>
  <c r="I47"/>
  <c r="H47"/>
  <c r="F47"/>
  <c r="K46"/>
  <c r="I46"/>
  <c r="H46"/>
  <c r="F46"/>
  <c r="K45"/>
  <c r="I45"/>
  <c r="H45"/>
  <c r="F45"/>
  <c r="K44"/>
  <c r="I44"/>
  <c r="H44"/>
  <c r="F44"/>
  <c r="K43"/>
  <c r="I43"/>
  <c r="H43"/>
  <c r="F43"/>
  <c r="G43" s="1"/>
  <c r="K42"/>
  <c r="I42"/>
  <c r="H42"/>
  <c r="F42"/>
  <c r="K41"/>
  <c r="I41"/>
  <c r="H41"/>
  <c r="F41"/>
  <c r="K40"/>
  <c r="I40"/>
  <c r="H40"/>
  <c r="F40"/>
  <c r="G40" s="1"/>
  <c r="K39"/>
  <c r="I39"/>
  <c r="H39"/>
  <c r="F39"/>
  <c r="G42" l="1"/>
  <c r="G39"/>
  <c r="G45"/>
  <c r="G47"/>
  <c r="G53"/>
  <c r="G49"/>
  <c r="G57"/>
  <c r="G41"/>
  <c r="G44"/>
  <c r="G46"/>
  <c r="G48"/>
  <c r="G51"/>
  <c r="G55"/>
  <c r="E38"/>
  <c r="F38" s="1"/>
  <c r="H38" l="1"/>
  <c r="K38"/>
  <c r="G38"/>
  <c r="K31"/>
  <c r="H31"/>
  <c r="G31"/>
  <c r="K30"/>
  <c r="H30"/>
  <c r="K29"/>
  <c r="H29"/>
  <c r="K28"/>
  <c r="H28"/>
  <c r="G28"/>
  <c r="K27"/>
  <c r="H27"/>
  <c r="K26"/>
  <c r="H26"/>
  <c r="K25"/>
  <c r="H25"/>
  <c r="K24"/>
  <c r="H24"/>
  <c r="K23"/>
  <c r="H23"/>
  <c r="G23"/>
  <c r="K22"/>
  <c r="H22"/>
  <c r="K21"/>
  <c r="H21"/>
  <c r="K20"/>
  <c r="H20"/>
  <c r="I38" l="1"/>
  <c r="I61" s="1"/>
  <c r="G22"/>
  <c r="G25"/>
  <c r="G27"/>
  <c r="G21"/>
  <c r="G24"/>
  <c r="G26"/>
  <c r="G29"/>
  <c r="G30"/>
  <c r="G20"/>
  <c r="K19"/>
  <c r="H19"/>
  <c r="K18"/>
  <c r="H18"/>
  <c r="K17"/>
  <c r="H17"/>
  <c r="K16"/>
  <c r="H16"/>
  <c r="G16"/>
  <c r="K15"/>
  <c r="H15"/>
  <c r="K14"/>
  <c r="H14"/>
  <c r="K12"/>
  <c r="G15" l="1"/>
  <c r="G18"/>
  <c r="G14"/>
  <c r="G17"/>
  <c r="G19"/>
  <c r="H12"/>
  <c r="I12" s="1"/>
  <c r="K11"/>
  <c r="H11"/>
  <c r="G11"/>
  <c r="I11" l="1"/>
  <c r="G12"/>
  <c r="K142" i="114"/>
  <c r="L142" s="1"/>
  <c r="K144"/>
  <c r="L144" s="1"/>
  <c r="K145"/>
  <c r="L145" s="1"/>
  <c r="K146"/>
  <c r="L146" s="1"/>
  <c r="K148"/>
  <c r="L148" s="1"/>
  <c r="K153"/>
  <c r="L153" s="1"/>
  <c r="K154"/>
  <c r="L154" s="1"/>
  <c r="K156"/>
  <c r="L156" s="1"/>
  <c r="K160"/>
  <c r="L160" s="1"/>
  <c r="K163"/>
  <c r="L163" s="1"/>
  <c r="K109"/>
  <c r="L109" s="1"/>
  <c r="K110"/>
  <c r="L110" s="1"/>
  <c r="K111"/>
  <c r="L111" s="1"/>
  <c r="K112"/>
  <c r="L112" s="1"/>
  <c r="K113"/>
  <c r="L113" s="1"/>
  <c r="K114"/>
  <c r="L114" s="1"/>
  <c r="K116"/>
  <c r="L116" s="1"/>
  <c r="K117"/>
  <c r="L117" s="1"/>
  <c r="K118"/>
  <c r="L118" s="1"/>
  <c r="K120"/>
  <c r="L120" s="1"/>
  <c r="K121"/>
  <c r="L121" s="1"/>
  <c r="K122"/>
  <c r="L122" s="1"/>
  <c r="K124"/>
  <c r="L124" s="1"/>
  <c r="K125"/>
  <c r="L125" s="1"/>
  <c r="K126"/>
  <c r="L126" s="1"/>
  <c r="K128"/>
  <c r="L128" s="1"/>
  <c r="K129"/>
  <c r="L129" s="1"/>
  <c r="N104"/>
  <c r="G16" s="1"/>
  <c r="G10" i="117"/>
  <c r="G10" i="103"/>
  <c r="K177" i="114"/>
  <c r="L177" s="1"/>
  <c r="K178"/>
  <c r="L178" s="1"/>
  <c r="K180"/>
  <c r="L180" s="1"/>
  <c r="K182"/>
  <c r="L182" s="1"/>
  <c r="K184"/>
  <c r="L184" s="1"/>
  <c r="K186"/>
  <c r="L186" s="1"/>
  <c r="K188"/>
  <c r="L188" s="1"/>
  <c r="K190"/>
  <c r="L190" s="1"/>
  <c r="K192"/>
  <c r="L192" s="1"/>
  <c r="K194"/>
  <c r="L194" s="1"/>
  <c r="K196"/>
  <c r="L196" s="1"/>
  <c r="L197"/>
  <c r="L69"/>
  <c r="D69" s="1"/>
  <c r="K210"/>
  <c r="L210" s="1"/>
  <c r="K215"/>
  <c r="L215" s="1"/>
  <c r="K217"/>
  <c r="L217" s="1"/>
  <c r="K219"/>
  <c r="L219" s="1"/>
  <c r="K223"/>
  <c r="L223" s="1"/>
  <c r="K225"/>
  <c r="L225" s="1"/>
  <c r="K227"/>
  <c r="L227" s="1"/>
  <c r="K229"/>
  <c r="L229" s="1"/>
  <c r="K231"/>
  <c r="L231" s="1"/>
  <c r="K245"/>
  <c r="L245" s="1"/>
  <c r="K246"/>
  <c r="L246" s="1"/>
  <c r="K248"/>
  <c r="L248" s="1"/>
  <c r="K250"/>
  <c r="L250" s="1"/>
  <c r="K252"/>
  <c r="L252" s="1"/>
  <c r="K254"/>
  <c r="L254" s="1"/>
  <c r="K256"/>
  <c r="L256" s="1"/>
  <c r="K258"/>
  <c r="L258" s="1"/>
  <c r="K260"/>
  <c r="L260" s="1"/>
  <c r="K261"/>
  <c r="L261" s="1"/>
  <c r="K264"/>
  <c r="L264" s="1"/>
  <c r="G147"/>
  <c r="G155"/>
  <c r="G161"/>
  <c r="N172"/>
  <c r="G18" s="1"/>
  <c r="H186"/>
  <c r="K315"/>
  <c r="L315" s="1"/>
  <c r="K318"/>
  <c r="L318" s="1"/>
  <c r="K321"/>
  <c r="L321" s="1"/>
  <c r="K323"/>
  <c r="L323" s="1"/>
  <c r="K325"/>
  <c r="L325" s="1"/>
  <c r="K327"/>
  <c r="L327" s="1"/>
  <c r="K329"/>
  <c r="L329" s="1"/>
  <c r="K331"/>
  <c r="L331" s="1"/>
  <c r="K333"/>
  <c r="L333" s="1"/>
  <c r="K401"/>
  <c r="L401" s="1"/>
  <c r="D104"/>
  <c r="G221"/>
  <c r="L205" s="1"/>
  <c r="D205" s="1"/>
  <c r="K469"/>
  <c r="L469" s="1"/>
  <c r="K383"/>
  <c r="L383" s="1"/>
  <c r="K385"/>
  <c r="L385" s="1"/>
  <c r="K393"/>
  <c r="L393" s="1"/>
  <c r="K395"/>
  <c r="L395" s="1"/>
  <c r="K397"/>
  <c r="L397" s="1"/>
  <c r="K399"/>
  <c r="L399" s="1"/>
  <c r="K283"/>
  <c r="L283" s="1"/>
  <c r="K287"/>
  <c r="L287" s="1"/>
  <c r="K291"/>
  <c r="L291" s="1"/>
  <c r="K295"/>
  <c r="L295" s="1"/>
  <c r="K299"/>
  <c r="L299" s="1"/>
  <c r="K356"/>
  <c r="L356" s="1"/>
  <c r="K415"/>
  <c r="L415" s="1"/>
  <c r="K417"/>
  <c r="L417" s="1"/>
  <c r="K420"/>
  <c r="L420" s="1"/>
  <c r="K422"/>
  <c r="L422" s="1"/>
  <c r="K424"/>
  <c r="L424" s="1"/>
  <c r="K425"/>
  <c r="L425" s="1"/>
  <c r="K428"/>
  <c r="L428" s="1"/>
  <c r="K430"/>
  <c r="L430" s="1"/>
  <c r="K432"/>
  <c r="L432" s="1"/>
  <c r="K433"/>
  <c r="L433" s="1"/>
  <c r="K364"/>
  <c r="L364" s="1"/>
  <c r="K451"/>
  <c r="L451" s="1"/>
  <c r="K453"/>
  <c r="L453" s="1"/>
  <c r="K455"/>
  <c r="L455" s="1"/>
  <c r="K457"/>
  <c r="L457" s="1"/>
  <c r="K459"/>
  <c r="L459" s="1"/>
  <c r="K461"/>
  <c r="L461" s="1"/>
  <c r="K463"/>
  <c r="L463" s="1"/>
  <c r="K465"/>
  <c r="L465" s="1"/>
  <c r="K467"/>
  <c r="L467" s="1"/>
  <c r="K533"/>
  <c r="L533" s="1"/>
  <c r="P512" s="1"/>
  <c r="I28" s="1"/>
  <c r="K352"/>
  <c r="L352" s="1"/>
  <c r="K349"/>
  <c r="L349" s="1"/>
  <c r="K346"/>
  <c r="K347"/>
  <c r="L347" s="1"/>
  <c r="K350"/>
  <c r="K354"/>
  <c r="L354" s="1"/>
  <c r="K357"/>
  <c r="L357" s="1"/>
  <c r="K360"/>
  <c r="L360" s="1"/>
  <c r="K362"/>
  <c r="L362" s="1"/>
  <c r="K365"/>
  <c r="L365" s="1"/>
  <c r="L346"/>
  <c r="K485"/>
  <c r="L485" s="1"/>
  <c r="K486"/>
  <c r="L486" s="1"/>
  <c r="K488"/>
  <c r="L488" s="1"/>
  <c r="K489"/>
  <c r="L489" s="1"/>
  <c r="K492"/>
  <c r="L492" s="1"/>
  <c r="K494"/>
  <c r="L494" s="1"/>
  <c r="K496"/>
  <c r="L496" s="1"/>
  <c r="K498"/>
  <c r="L498" s="1"/>
  <c r="K500"/>
  <c r="L500" s="1"/>
  <c r="K501"/>
  <c r="L501" s="1"/>
  <c r="K503"/>
  <c r="L503" s="1"/>
  <c r="L350"/>
  <c r="G382"/>
  <c r="L375" s="1"/>
  <c r="D375" s="1"/>
  <c r="G313"/>
  <c r="L307" s="1"/>
  <c r="D307" s="1"/>
  <c r="G353"/>
  <c r="L341" s="1"/>
  <c r="D341" s="1"/>
  <c r="G13" i="117" l="1"/>
  <c r="O172" i="114"/>
  <c r="F18" s="1"/>
  <c r="O138"/>
  <c r="O410"/>
  <c r="F25" s="1"/>
  <c r="O478"/>
  <c r="F27" s="1"/>
  <c r="O512"/>
  <c r="O308"/>
  <c r="F22" s="1"/>
  <c r="P478"/>
  <c r="I27" s="1"/>
  <c r="O444"/>
  <c r="F26" s="1"/>
  <c r="O376"/>
  <c r="F24" s="1"/>
  <c r="O274"/>
  <c r="F21" s="1"/>
  <c r="O206"/>
  <c r="F19" s="1"/>
  <c r="L137"/>
  <c r="D137" s="1"/>
  <c r="H158" s="1"/>
  <c r="P342"/>
  <c r="I23" s="1"/>
  <c r="O342"/>
  <c r="F23" s="1"/>
  <c r="P410"/>
  <c r="I25" s="1"/>
  <c r="P274"/>
  <c r="I21" s="1"/>
  <c r="O240"/>
  <c r="F20" s="1"/>
  <c r="O104"/>
  <c r="F16" s="1"/>
  <c r="P138"/>
  <c r="I17" s="1"/>
  <c r="P444"/>
  <c r="I26" s="1"/>
  <c r="P308"/>
  <c r="I22" s="1"/>
  <c r="P206"/>
  <c r="H348"/>
  <c r="H364"/>
  <c r="H357"/>
  <c r="H351"/>
  <c r="H352"/>
  <c r="H355"/>
  <c r="H365"/>
  <c r="H360"/>
  <c r="H347"/>
  <c r="H363"/>
  <c r="H361"/>
  <c r="H353"/>
  <c r="H359"/>
  <c r="H354"/>
  <c r="H366"/>
  <c r="H349"/>
  <c r="H367"/>
  <c r="H362"/>
  <c r="H356"/>
  <c r="H358"/>
  <c r="H350"/>
  <c r="H346"/>
  <c r="D342"/>
  <c r="H320"/>
  <c r="H312"/>
  <c r="H322"/>
  <c r="H316"/>
  <c r="H325"/>
  <c r="H333"/>
  <c r="H332"/>
  <c r="H319"/>
  <c r="H314"/>
  <c r="H323"/>
  <c r="H331"/>
  <c r="H313"/>
  <c r="H328"/>
  <c r="H317"/>
  <c r="H330"/>
  <c r="H321"/>
  <c r="H329"/>
  <c r="H324"/>
  <c r="H315"/>
  <c r="H326"/>
  <c r="H318"/>
  <c r="H327"/>
  <c r="D308"/>
  <c r="P240"/>
  <c r="I20" s="1"/>
  <c r="P104"/>
  <c r="I16" s="1"/>
  <c r="H386"/>
  <c r="H381"/>
  <c r="H389"/>
  <c r="H388"/>
  <c r="H398"/>
  <c r="H399"/>
  <c r="H400"/>
  <c r="H394"/>
  <c r="H397"/>
  <c r="H390"/>
  <c r="H385"/>
  <c r="H380"/>
  <c r="H384"/>
  <c r="H387"/>
  <c r="H391"/>
  <c r="H395"/>
  <c r="H392"/>
  <c r="H383"/>
  <c r="H393"/>
  <c r="H401"/>
  <c r="H396"/>
  <c r="D376"/>
  <c r="H382"/>
  <c r="H212"/>
  <c r="H225"/>
  <c r="H222"/>
  <c r="H210"/>
  <c r="H211"/>
  <c r="H213"/>
  <c r="H227"/>
  <c r="H216"/>
  <c r="H217"/>
  <c r="H230"/>
  <c r="H215"/>
  <c r="H220"/>
  <c r="H229"/>
  <c r="H228"/>
  <c r="H214"/>
  <c r="H226"/>
  <c r="H223"/>
  <c r="H231"/>
  <c r="H224"/>
  <c r="H218"/>
  <c r="H219"/>
  <c r="D206"/>
  <c r="H221"/>
  <c r="H75"/>
  <c r="H77"/>
  <c r="H86"/>
  <c r="H94"/>
  <c r="H85"/>
  <c r="H78"/>
  <c r="H95"/>
  <c r="H84"/>
  <c r="H92"/>
  <c r="H83"/>
  <c r="H90"/>
  <c r="D70"/>
  <c r="H74"/>
  <c r="H82"/>
  <c r="H76"/>
  <c r="H81"/>
  <c r="H89"/>
  <c r="H91"/>
  <c r="H80"/>
  <c r="H88"/>
  <c r="H79"/>
  <c r="H87"/>
  <c r="H93"/>
  <c r="E16"/>
  <c r="P376"/>
  <c r="I24" s="1"/>
  <c r="P172"/>
  <c r="I18" s="1"/>
  <c r="E18" l="1"/>
  <c r="F17"/>
  <c r="H10" i="103" s="1"/>
  <c r="F28" i="114"/>
  <c r="H28" s="1"/>
  <c r="K13" i="117"/>
  <c r="H18" i="114"/>
  <c r="H142"/>
  <c r="H145"/>
  <c r="H144"/>
  <c r="H27"/>
  <c r="H26"/>
  <c r="H25"/>
  <c r="H24"/>
  <c r="K17" i="120"/>
  <c r="K16"/>
  <c r="K10"/>
  <c r="H23" i="114"/>
  <c r="H17" i="120"/>
  <c r="H16"/>
  <c r="H10"/>
  <c r="H160" i="114"/>
  <c r="H152"/>
  <c r="H156"/>
  <c r="H147"/>
  <c r="H162"/>
  <c r="H159"/>
  <c r="H155"/>
  <c r="H157"/>
  <c r="H151"/>
  <c r="D138"/>
  <c r="H153"/>
  <c r="H148"/>
  <c r="H150"/>
  <c r="H149"/>
  <c r="H161"/>
  <c r="H146"/>
  <c r="H163"/>
  <c r="H154"/>
  <c r="H143"/>
  <c r="H22"/>
  <c r="H21"/>
  <c r="I13" i="121" s="1"/>
  <c r="H20" i="114"/>
  <c r="K16" i="103"/>
  <c r="I19" i="114"/>
  <c r="K10" i="119" s="1"/>
  <c r="H16" i="114"/>
  <c r="K10" i="103"/>
  <c r="H13" i="117"/>
  <c r="K10"/>
  <c r="I10" i="120" l="1"/>
  <c r="I16"/>
  <c r="I17"/>
  <c r="K13" i="121"/>
  <c r="K10"/>
  <c r="H10" i="117"/>
  <c r="H13" i="121"/>
  <c r="H10"/>
  <c r="H17" i="114"/>
  <c r="I16" i="103" s="1"/>
  <c r="H16"/>
  <c r="K13" i="119"/>
  <c r="H19" i="114"/>
  <c r="I13" i="119" s="1"/>
  <c r="H13"/>
  <c r="H10"/>
  <c r="I33" i="120" l="1"/>
  <c r="I63" s="1"/>
  <c r="I10" i="103"/>
  <c r="I33" s="1"/>
  <c r="I63" s="1"/>
  <c r="I13" i="117"/>
  <c r="I10" i="119"/>
  <c r="I33" s="1"/>
  <c r="I63" s="1"/>
  <c r="I10" i="121"/>
  <c r="I33" s="1"/>
  <c r="I63" s="1"/>
  <c r="I10" i="117"/>
  <c r="J10" i="120"/>
  <c r="I33" i="117" l="1"/>
  <c r="I63" s="1"/>
  <c r="J41" s="1"/>
  <c r="J16" i="103"/>
  <c r="J13" i="117"/>
  <c r="J10" i="119"/>
  <c r="J10" i="117"/>
  <c r="J10" i="121"/>
  <c r="J23" i="117"/>
  <c r="J10" i="103"/>
  <c r="J40" i="117"/>
  <c r="J55"/>
  <c r="J50"/>
  <c r="J16" i="120"/>
  <c r="J17"/>
  <c r="J31"/>
  <c r="J42"/>
  <c r="J25"/>
  <c r="J46"/>
  <c r="J12"/>
  <c r="J29"/>
  <c r="J40"/>
  <c r="J48"/>
  <c r="J56"/>
  <c r="J15"/>
  <c r="J23"/>
  <c r="J51"/>
  <c r="J26"/>
  <c r="J49"/>
  <c r="I65"/>
  <c r="J50"/>
  <c r="J58"/>
  <c r="J38"/>
  <c r="J54"/>
  <c r="J21"/>
  <c r="J44"/>
  <c r="J52"/>
  <c r="J19"/>
  <c r="J27"/>
  <c r="J39"/>
  <c r="J47"/>
  <c r="J55"/>
  <c r="J14"/>
  <c r="J22"/>
  <c r="J30"/>
  <c r="J45"/>
  <c r="J53"/>
  <c r="J11"/>
  <c r="J20"/>
  <c r="J28"/>
  <c r="J13"/>
  <c r="J43"/>
  <c r="J59"/>
  <c r="J18"/>
  <c r="J41"/>
  <c r="J57"/>
  <c r="J24"/>
  <c r="J19" i="103"/>
  <c r="J28"/>
  <c r="J14" i="117" l="1"/>
  <c r="J44"/>
  <c r="J15"/>
  <c r="J25"/>
  <c r="J31"/>
  <c r="J59"/>
  <c r="J24"/>
  <c r="J22" i="103"/>
  <c r="J42"/>
  <c r="J21"/>
  <c r="J48"/>
  <c r="J58"/>
  <c r="J51"/>
  <c r="J14"/>
  <c r="J13"/>
  <c r="J27"/>
  <c r="J11"/>
  <c r="J50"/>
  <c r="J20"/>
  <c r="J43"/>
  <c r="J59"/>
  <c r="J29"/>
  <c r="J52"/>
  <c r="J45"/>
  <c r="J31"/>
  <c r="J41"/>
  <c r="J49"/>
  <c r="J13" i="119"/>
  <c r="J38" i="103"/>
  <c r="J46"/>
  <c r="J54"/>
  <c r="J15"/>
  <c r="J24"/>
  <c r="J39"/>
  <c r="J47"/>
  <c r="J55"/>
  <c r="J17"/>
  <c r="J25"/>
  <c r="I65"/>
  <c r="J44"/>
  <c r="J12"/>
  <c r="J30"/>
  <c r="J53"/>
  <c r="J23"/>
  <c r="J40"/>
  <c r="J18"/>
  <c r="J57"/>
  <c r="J56"/>
  <c r="J26"/>
  <c r="J21" i="117"/>
  <c r="J51"/>
  <c r="J11"/>
  <c r="J38"/>
  <c r="J45"/>
  <c r="J28"/>
  <c r="J39"/>
  <c r="J42"/>
  <c r="J54"/>
  <c r="J26"/>
  <c r="J18"/>
  <c r="J20"/>
  <c r="J48"/>
  <c r="J43"/>
  <c r="J58"/>
  <c r="J17"/>
  <c r="J29"/>
  <c r="J27"/>
  <c r="J46"/>
  <c r="J53"/>
  <c r="J12"/>
  <c r="J22"/>
  <c r="J47"/>
  <c r="J16"/>
  <c r="J56"/>
  <c r="J57"/>
  <c r="J52"/>
  <c r="J30"/>
  <c r="I65"/>
  <c r="J19"/>
  <c r="J49"/>
  <c r="J28" i="119"/>
  <c r="J23"/>
  <c r="J50"/>
  <c r="J18"/>
  <c r="J59"/>
  <c r="J49"/>
  <c r="J43"/>
  <c r="J57"/>
  <c r="J15"/>
  <c r="J44"/>
  <c r="J46"/>
  <c r="J30"/>
  <c r="J47"/>
  <c r="J16"/>
  <c r="J26"/>
  <c r="J51"/>
  <c r="J41"/>
  <c r="J45"/>
  <c r="J54"/>
  <c r="J31"/>
  <c r="J58"/>
  <c r="J25"/>
  <c r="J24"/>
  <c r="I65"/>
  <c r="J20"/>
  <c r="J27"/>
  <c r="J29"/>
  <c r="J12"/>
  <c r="J21"/>
  <c r="J55"/>
  <c r="J56"/>
  <c r="J39"/>
  <c r="J11"/>
  <c r="J19"/>
  <c r="J52"/>
  <c r="J14"/>
  <c r="J17"/>
  <c r="J40"/>
  <c r="J22"/>
  <c r="J53"/>
  <c r="J42"/>
  <c r="J48"/>
  <c r="J38"/>
  <c r="J13" i="121"/>
  <c r="J56"/>
  <c r="J55"/>
  <c r="J54"/>
  <c r="J53"/>
  <c r="J52"/>
  <c r="J51"/>
  <c r="J50"/>
  <c r="J49"/>
  <c r="J48"/>
  <c r="J47"/>
  <c r="J46"/>
  <c r="J45"/>
  <c r="J44"/>
  <c r="J43"/>
  <c r="J42"/>
  <c r="J41"/>
  <c r="J40"/>
  <c r="J39"/>
  <c r="J31"/>
  <c r="J30"/>
  <c r="J29"/>
  <c r="J28"/>
  <c r="J27"/>
  <c r="J26"/>
  <c r="J25"/>
  <c r="J24"/>
  <c r="J23"/>
  <c r="J22"/>
  <c r="J21"/>
  <c r="J20"/>
  <c r="J19"/>
  <c r="J18"/>
  <c r="J17"/>
  <c r="J16"/>
  <c r="J15"/>
  <c r="J14"/>
  <c r="I65"/>
  <c r="J58"/>
  <c r="J38"/>
  <c r="J57"/>
  <c r="J59"/>
  <c r="J11"/>
  <c r="J12"/>
  <c r="J61" i="120"/>
  <c r="J61" i="103" l="1"/>
  <c r="J61" i="117"/>
  <c r="J61" i="119"/>
  <c r="J61" i="121"/>
</calcChain>
</file>

<file path=xl/comments1.xml><?xml version="1.0" encoding="utf-8"?>
<comments xmlns="http://schemas.openxmlformats.org/spreadsheetml/2006/main">
  <authors>
    <author>mhook</author>
  </authors>
  <commentList>
    <comment ref="E40"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 ref="E45"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List>
</comments>
</file>

<file path=xl/comments2.xml><?xml version="1.0" encoding="utf-8"?>
<comments xmlns="http://schemas.openxmlformats.org/spreadsheetml/2006/main">
  <authors>
    <author>mhook</author>
  </authors>
  <commentList>
    <comment ref="E40"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 ref="E45"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List>
</comments>
</file>

<file path=xl/comments3.xml><?xml version="1.0" encoding="utf-8"?>
<comments xmlns="http://schemas.openxmlformats.org/spreadsheetml/2006/main">
  <authors>
    <author>mhook</author>
  </authors>
  <commentList>
    <comment ref="E40"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 ref="E45"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List>
</comments>
</file>

<file path=xl/comments4.xml><?xml version="1.0" encoding="utf-8"?>
<comments xmlns="http://schemas.openxmlformats.org/spreadsheetml/2006/main">
  <authors>
    <author>mhook</author>
  </authors>
  <commentList>
    <comment ref="E40"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 ref="E45"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List>
</comments>
</file>

<file path=xl/comments5.xml><?xml version="1.0" encoding="utf-8"?>
<comments xmlns="http://schemas.openxmlformats.org/spreadsheetml/2006/main">
  <authors>
    <author>mhook</author>
  </authors>
  <commentList>
    <comment ref="E40"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 ref="E45" authorId="0">
      <text>
        <r>
          <rPr>
            <b/>
            <sz val="8"/>
            <color indexed="81"/>
            <rFont val="Tahoma"/>
            <family val="2"/>
          </rPr>
          <t>mhook:</t>
        </r>
        <r>
          <rPr>
            <sz val="8"/>
            <color indexed="81"/>
            <rFont val="Tahoma"/>
            <family val="2"/>
          </rPr>
          <t xml:space="preserve">
These will have no direct impact on availability but have been included here for completeness</t>
        </r>
      </text>
    </comment>
  </commentList>
</comments>
</file>

<file path=xl/sharedStrings.xml><?xml version="1.0" encoding="utf-8"?>
<sst xmlns="http://schemas.openxmlformats.org/spreadsheetml/2006/main" count="915" uniqueCount="195">
  <si>
    <t>Equipment</t>
  </si>
  <si>
    <t>Failure Rate</t>
  </si>
  <si>
    <t>MTBF Years</t>
  </si>
  <si>
    <t>MTTR Days</t>
  </si>
  <si>
    <t>Total</t>
  </si>
  <si>
    <t>Unavailability (per Unit)</t>
  </si>
  <si>
    <t>Available Capacity %</t>
  </si>
  <si>
    <t>Units</t>
  </si>
  <si>
    <t>Scheduled Maintenance</t>
  </si>
  <si>
    <t xml:space="preserve">Total </t>
  </si>
  <si>
    <t>MTTR</t>
  </si>
  <si>
    <t>MTBF</t>
  </si>
  <si>
    <t>% Tot</t>
  </si>
  <si>
    <t>Design Availability Spreadsheet</t>
  </si>
  <si>
    <t>Component</t>
  </si>
  <si>
    <t>Converter Unscheduled Outages</t>
  </si>
  <si>
    <t>Unplanned Outage</t>
  </si>
  <si>
    <t>MTTR (Days)</t>
  </si>
  <si>
    <t>Cable Type</t>
  </si>
  <si>
    <t>External Failures</t>
  </si>
  <si>
    <t>Internal Failures</t>
  </si>
  <si>
    <t>Converter Arrangement</t>
  </si>
  <si>
    <t>Monopole</t>
  </si>
  <si>
    <t>Total Unavailability</t>
  </si>
  <si>
    <t>Converter</t>
  </si>
  <si>
    <t>Total Failures</t>
  </si>
  <si>
    <t>Asset Classes</t>
  </si>
  <si>
    <t>Cables</t>
  </si>
  <si>
    <t>Other</t>
  </si>
  <si>
    <t>Class</t>
  </si>
  <si>
    <t>User Defined 1</t>
  </si>
  <si>
    <t>User Defined 2</t>
  </si>
  <si>
    <t>User Defined 3</t>
  </si>
  <si>
    <t>Failure Rate (PA)</t>
  </si>
  <si>
    <t>Availability Calculation - Unplanned Outages</t>
  </si>
  <si>
    <t>Availability Calculation - Scheduled Maintenance</t>
  </si>
  <si>
    <t>Maintainence Rate (PA)</t>
  </si>
  <si>
    <t>Total unavailability</t>
  </si>
  <si>
    <t>Overall availability</t>
  </si>
  <si>
    <t>Available Capacity (%)</t>
  </si>
  <si>
    <t>Monopole (Offshore)</t>
  </si>
  <si>
    <t>Monopole (Onshore)</t>
  </si>
  <si>
    <t>User Defined 1 (Offshore)</t>
  </si>
  <si>
    <t>User Defined 2 (Onshore)</t>
  </si>
  <si>
    <t>User Defined 2 (Offshore)</t>
  </si>
  <si>
    <t>User Defined 3 (Onshore)</t>
  </si>
  <si>
    <t>User Defined 3 (Offshore)</t>
  </si>
  <si>
    <t>AC subsea XLPE Cable</t>
  </si>
  <si>
    <t>AC Onshore XLPE Cable</t>
  </si>
  <si>
    <t>HVDC Onshore XLPE Cable</t>
  </si>
  <si>
    <t>HVDC subsea XLPE Cable</t>
  </si>
  <si>
    <t>HVDC subsea MIND Cable</t>
  </si>
  <si>
    <t>HVDC Onshore MIND Cable</t>
  </si>
  <si>
    <t>Cable Bundling Arrangement</t>
  </si>
  <si>
    <t>Bundled</t>
  </si>
  <si>
    <t>Unbundled</t>
  </si>
  <si>
    <t>Burial Depth</t>
  </si>
  <si>
    <t>Deep Buried (&gt;1.5m)</t>
  </si>
  <si>
    <t>Normal Burial</t>
  </si>
  <si>
    <t>Unburied</t>
  </si>
  <si>
    <t>Converter arrangement</t>
  </si>
  <si>
    <t>Converter Type</t>
  </si>
  <si>
    <t>Availability Capacity</t>
  </si>
  <si>
    <t>Cable Name</t>
  </si>
  <si>
    <t>Technology</t>
  </si>
  <si>
    <t>Failure Rate (H/M/L)</t>
  </si>
  <si>
    <t>High</t>
  </si>
  <si>
    <t>Low</t>
  </si>
  <si>
    <t>Average</t>
  </si>
  <si>
    <t>Installation Risk</t>
  </si>
  <si>
    <t>Cable Configuration</t>
  </si>
  <si>
    <t>Selection factors</t>
  </si>
  <si>
    <t>Base Availability Data</t>
  </si>
  <si>
    <t>AC 1</t>
  </si>
  <si>
    <t>AC2</t>
  </si>
  <si>
    <t>AC3</t>
  </si>
  <si>
    <t>Available Capacity</t>
  </si>
  <si>
    <t>External Failures (No/km/year)</t>
  </si>
  <si>
    <t>Internal Failures (No/km/year)</t>
  </si>
  <si>
    <t>Cable Factors</t>
  </si>
  <si>
    <t>Factor</t>
  </si>
  <si>
    <t>Arrangement</t>
  </si>
  <si>
    <t>Risk</t>
  </si>
  <si>
    <t>Installation Risk Factor</t>
  </si>
  <si>
    <t>Circuit Length (km)</t>
  </si>
  <si>
    <t>Overall Availability calculations</t>
  </si>
  <si>
    <t>Unscheduled Overall MTTR</t>
  </si>
  <si>
    <t>Unscheduled Overall Capacity Avilability</t>
  </si>
  <si>
    <t>Timing: 20XX</t>
  </si>
  <si>
    <t>Maintenance Rate/year</t>
  </si>
  <si>
    <t>Maintenance Period (years)</t>
  </si>
  <si>
    <t>Maintenance Duration (Days)</t>
  </si>
  <si>
    <t>Converter Design Database</t>
  </si>
  <si>
    <t>Project Cable Database</t>
  </si>
  <si>
    <t>Other Equipment Database</t>
  </si>
  <si>
    <t xml:space="preserve"> </t>
  </si>
  <si>
    <t>Bipole no earth return</t>
  </si>
  <si>
    <t>Symetrical Monopole</t>
  </si>
  <si>
    <t>Symmetrical Monopole (Onshore)</t>
  </si>
  <si>
    <t>Symmetrical Monopole (Offshore)</t>
  </si>
  <si>
    <t>Bipole with earth return (Onshore)</t>
  </si>
  <si>
    <t>Bipole with earth return (Offshore)</t>
  </si>
  <si>
    <t>Bipole no earth return (onshore)</t>
  </si>
  <si>
    <t>Bipole no earth return (offshore)</t>
  </si>
  <si>
    <t>Bipole with earth rerun</t>
  </si>
  <si>
    <t>Range</t>
  </si>
  <si>
    <t>Failure Rate (PU)</t>
  </si>
  <si>
    <t>Total Unscheduled</t>
  </si>
  <si>
    <t>Overall unscheduled Failure Rate</t>
  </si>
  <si>
    <t>Overall unscheduled MTTR</t>
  </si>
  <si>
    <t>Overall unscheduled capacity availability</t>
  </si>
  <si>
    <t>Avaialability</t>
  </si>
  <si>
    <t>Converter Outage Factors</t>
  </si>
  <si>
    <t>AC Filter</t>
  </si>
  <si>
    <t>Energisation Resistor/Short Switch</t>
  </si>
  <si>
    <t>DC Converter</t>
  </si>
  <si>
    <t>DC Reactor</t>
  </si>
  <si>
    <t>DC Filter</t>
  </si>
  <si>
    <t>Size: XXXMW</t>
  </si>
  <si>
    <t>MTBF (years)</t>
  </si>
  <si>
    <t>Best Case</t>
  </si>
  <si>
    <t>Medium Case</t>
  </si>
  <si>
    <t>Worst Case</t>
  </si>
  <si>
    <t>Location: Example</t>
  </si>
  <si>
    <t>No. 1</t>
  </si>
  <si>
    <t/>
  </si>
  <si>
    <t>Project:</t>
  </si>
  <si>
    <t>Scheduled Maintenance Medium Case (3-2)</t>
  </si>
  <si>
    <t>HVDC Circuit Breaker (3-2)</t>
  </si>
  <si>
    <t>Symmetrical Monopole (Onshore) 3-2</t>
  </si>
  <si>
    <t>Project 3-2 Onshore</t>
  </si>
  <si>
    <t>Project 3-2 Offshore</t>
  </si>
  <si>
    <t>Project 2 onshore</t>
  </si>
  <si>
    <t>Project 2 offshore</t>
  </si>
  <si>
    <t>Scheduled Maintenance Medium Case (2)</t>
  </si>
  <si>
    <t>Maintenance Case (H/M/L)</t>
  </si>
  <si>
    <t>Unavailability</t>
  </si>
  <si>
    <t>Sensitivities</t>
  </si>
  <si>
    <t>Weather Sensitivity</t>
  </si>
  <si>
    <t>Typical North Sea Weather around UK - Average 65 days MTTR for cable</t>
  </si>
  <si>
    <t>Maintenance</t>
  </si>
  <si>
    <t>Weather</t>
  </si>
  <si>
    <t>Maintenance Sensitivity</t>
  </si>
  <si>
    <t>Project 1 Offshore Cable Section</t>
  </si>
  <si>
    <t>Project 1 Onshore Cable Section</t>
  </si>
  <si>
    <t>Project 3-1 Offshore</t>
  </si>
  <si>
    <t>Project 3-1 Onshore</t>
  </si>
  <si>
    <t>Scheduled Maintenance Medium Case (1)</t>
  </si>
  <si>
    <t>Scheduled Maintenance Medium Case (3-1)</t>
  </si>
  <si>
    <t>HVDC Circuit Breaker (3-1)</t>
  </si>
  <si>
    <t>Converter Outages</t>
  </si>
  <si>
    <t>Typical expected maintenance of 48 hours per year</t>
  </si>
  <si>
    <t>Higher Maintenance requirements equating to 72 hours per year</t>
  </si>
  <si>
    <t>Project Converter Database</t>
  </si>
  <si>
    <t>Base Converter Component Availability Data</t>
  </si>
  <si>
    <t>This is similar to that envisaged for the NEMO project.</t>
  </si>
  <si>
    <r>
      <t>Project 1</t>
    </r>
    <r>
      <rPr>
        <sz val="10"/>
        <color rgb="FF000000"/>
        <rFont val="Arial"/>
        <family val="2"/>
      </rPr>
      <t xml:space="preserve"> – 1000 MW Symmetrical Monopole, 139 km connection with 110km offshore and 29 km onshore. </t>
    </r>
  </si>
  <si>
    <r>
      <t>Project 2</t>
    </r>
    <r>
      <rPr>
        <sz val="8"/>
        <color rgb="FF000000"/>
        <rFont val="Times New Roman"/>
        <family val="1"/>
      </rPr>
      <t> </t>
    </r>
    <r>
      <rPr>
        <b/>
        <sz val="10"/>
        <color rgb="FF000000"/>
        <rFont val="Arial"/>
        <family val="2"/>
      </rPr>
      <t xml:space="preserve"> – </t>
    </r>
    <r>
      <rPr>
        <sz val="10"/>
        <color rgb="FF000000"/>
        <rFont val="Arial"/>
        <family val="2"/>
      </rPr>
      <t>1400 MW Bipole, 750 km with 700 km of offshore cable and 50 km of onshore cable, a possible long interconnection.</t>
    </r>
  </si>
  <si>
    <r>
      <t xml:space="preserve">Project 3 (1) - </t>
    </r>
    <r>
      <rPr>
        <sz val="10"/>
        <color rgb="FF000000"/>
        <rFont val="Arial"/>
        <family val="2"/>
      </rPr>
      <t xml:space="preserve">1800 MW symmetrical monopole, 300km interconnector with an onshore HVDC node consisting </t>
    </r>
  </si>
  <si>
    <t xml:space="preserve">of 3 HVDC circuit breakers (CBs) splitting the connection into two 150 km sections.  </t>
  </si>
  <si>
    <t xml:space="preserve">Each 150 km section consists of 140 km offshore and 10 km onshore.  </t>
  </si>
  <si>
    <t>At this first stage, the project will be considered as a point to point 1800 MW interconnector.</t>
  </si>
  <si>
    <r>
      <t xml:space="preserve">Project 3 (2) - </t>
    </r>
    <r>
      <rPr>
        <sz val="10"/>
        <color rgb="FF000000"/>
        <rFont val="Arial"/>
        <family val="2"/>
      </rPr>
      <t xml:space="preserve">600 MW of generation is connected to the HVDC node via an HVDC converter forming a multi-terminal arrangement. </t>
    </r>
  </si>
  <si>
    <t xml:space="preserve">The interconnector now has a capacity of 3600 MW during normal operation (with 1800 MW delivered to each side of the interconnector). </t>
  </si>
  <si>
    <t>During an outage of either of the 150 km sections, the capacity of the interconnector is restricted to 1800 MW.</t>
  </si>
  <si>
    <t>Restricted access</t>
  </si>
  <si>
    <t>More frequent</t>
  </si>
  <si>
    <t>Less frequent</t>
  </si>
  <si>
    <t>Scheduled Maintenance Less frequent Case (1)</t>
  </si>
  <si>
    <t>Scheduled Maintenance more frequent Case (1)</t>
  </si>
  <si>
    <t>Scheduled Maintenance less frequent Case (3-2)</t>
  </si>
  <si>
    <t>Scheduled Maintenance more frequent Case (3-2)</t>
  </si>
  <si>
    <t>Scheduled Maintenance less frequent Case (2)</t>
  </si>
  <si>
    <t>Scheduled Maintenance more frequent Case (2)</t>
  </si>
  <si>
    <t>Scheduled Maintenance less frequent Case (3-1)</t>
  </si>
  <si>
    <t>Scheduled Maintenance more frequent Case (3-1)</t>
  </si>
  <si>
    <t>Converter Transformer</t>
  </si>
  <si>
    <t>Transformer Failure Rate Breakdown</t>
  </si>
  <si>
    <t>Name</t>
  </si>
  <si>
    <t>Outage Type</t>
  </si>
  <si>
    <t>Transformers - Unplanned Outages</t>
  </si>
  <si>
    <t>In-Situ Repair</t>
  </si>
  <si>
    <t>BTWR</t>
  </si>
  <si>
    <t>Overall</t>
  </si>
  <si>
    <t>Average 90 days MTTR for cable</t>
  </si>
  <si>
    <t>Fewer Maintenance requirements equating to 24 hours per year</t>
  </si>
  <si>
    <t>MTBF Factor (x No of faults/year)</t>
  </si>
  <si>
    <t>MTTR Factor</t>
  </si>
  <si>
    <t>To vary converter MTBF, change sensitivity in New Project</t>
  </si>
  <si>
    <t>Offshore Symmetrical Monopole Cable</t>
  </si>
  <si>
    <t>Onshore Symmetrical Monople Cable</t>
  </si>
  <si>
    <t>Onshore Bipole with Metallic Return Cable</t>
  </si>
  <si>
    <t>Offshore Bipole with Metallic Return Cable</t>
  </si>
  <si>
    <t>Offshore Bipole No Return Cable</t>
  </si>
  <si>
    <t>Onshore Bipole No Return Cable</t>
  </si>
</sst>
</file>

<file path=xl/styles.xml><?xml version="1.0" encoding="utf-8"?>
<styleSheet xmlns="http://schemas.openxmlformats.org/spreadsheetml/2006/main">
  <numFmts count="5">
    <numFmt numFmtId="164" formatCode="0.0000"/>
    <numFmt numFmtId="165" formatCode="0.00000"/>
    <numFmt numFmtId="166" formatCode="0.000"/>
    <numFmt numFmtId="167" formatCode="0.0000000"/>
    <numFmt numFmtId="168" formatCode="0.0"/>
  </numFmts>
  <fonts count="39">
    <font>
      <sz val="11"/>
      <color theme="1"/>
      <name val="Calibri"/>
      <family val="2"/>
      <scheme val="minor"/>
    </font>
    <font>
      <b/>
      <sz val="11"/>
      <color theme="1"/>
      <name val="Calibri"/>
      <family val="2"/>
      <scheme val="minor"/>
    </font>
    <font>
      <sz val="11"/>
      <color theme="1"/>
      <name val="Arial"/>
      <family val="2"/>
    </font>
    <font>
      <b/>
      <sz val="12"/>
      <color theme="1"/>
      <name val="Arial"/>
      <family val="2"/>
    </font>
    <font>
      <b/>
      <sz val="11"/>
      <color theme="1"/>
      <name val="Arial"/>
      <family val="2"/>
    </font>
    <font>
      <sz val="10"/>
      <color theme="1"/>
      <name val="Arial"/>
      <family val="2"/>
    </font>
    <font>
      <sz val="11"/>
      <color theme="1"/>
      <name val="Calibri"/>
      <family val="2"/>
      <scheme val="minor"/>
    </font>
    <font>
      <i/>
      <sz val="11"/>
      <color theme="4" tint="-0.249977111117893"/>
      <name val="Calibri"/>
      <family val="2"/>
      <scheme val="minor"/>
    </font>
    <font>
      <b/>
      <sz val="11"/>
      <color theme="3"/>
      <name val="Calibri"/>
      <family val="2"/>
      <scheme val="minor"/>
    </font>
    <font>
      <i/>
      <sz val="11"/>
      <color theme="1"/>
      <name val="Calibri"/>
      <family val="2"/>
      <scheme val="minor"/>
    </font>
    <font>
      <i/>
      <sz val="11"/>
      <color theme="3"/>
      <name val="Calibri"/>
      <family val="2"/>
      <scheme val="minor"/>
    </font>
    <font>
      <b/>
      <sz val="15"/>
      <color theme="3"/>
      <name val="Calibri"/>
      <family val="2"/>
      <scheme val="minor"/>
    </font>
    <font>
      <b/>
      <sz val="13"/>
      <color theme="3"/>
      <name val="Calibri"/>
      <family val="2"/>
      <scheme val="minor"/>
    </font>
    <font>
      <b/>
      <sz val="11"/>
      <color rgb="FFFA7D00"/>
      <name val="Calibri"/>
      <family val="2"/>
      <scheme val="minor"/>
    </font>
    <font>
      <b/>
      <sz val="11"/>
      <color theme="0"/>
      <name val="Calibri"/>
      <family val="2"/>
      <scheme val="minor"/>
    </font>
    <font>
      <sz val="11"/>
      <color theme="0"/>
      <name val="Calibri"/>
      <family val="2"/>
      <scheme val="minor"/>
    </font>
    <font>
      <b/>
      <u/>
      <sz val="11"/>
      <color theme="1"/>
      <name val="Calibri"/>
      <family val="2"/>
      <scheme val="minor"/>
    </font>
    <font>
      <i/>
      <sz val="9"/>
      <color theme="3"/>
      <name val="Calibri"/>
      <family val="2"/>
      <scheme val="minor"/>
    </font>
    <font>
      <sz val="11"/>
      <name val="Calibri"/>
      <family val="2"/>
      <scheme val="minor"/>
    </font>
    <font>
      <sz val="8"/>
      <color indexed="81"/>
      <name val="Tahoma"/>
      <family val="2"/>
    </font>
    <font>
      <b/>
      <sz val="8"/>
      <color indexed="81"/>
      <name val="Tahoma"/>
      <family val="2"/>
    </font>
    <font>
      <i/>
      <sz val="11"/>
      <color theme="3"/>
      <name val="Arial"/>
      <family val="2"/>
    </font>
    <font>
      <sz val="9"/>
      <name val="Calibri"/>
      <family val="2"/>
      <scheme val="minor"/>
    </font>
    <font>
      <sz val="10"/>
      <color rgb="FF000000"/>
      <name val="Arial"/>
      <family val="2"/>
    </font>
    <font>
      <b/>
      <sz val="10"/>
      <color rgb="FF000000"/>
      <name val="Arial"/>
      <family val="2"/>
    </font>
    <font>
      <sz val="8"/>
      <color rgb="FF000000"/>
      <name val="Times New Roman"/>
      <family val="1"/>
    </font>
    <font>
      <i/>
      <sz val="9"/>
      <name val="Calibri"/>
      <family val="2"/>
      <scheme val="minor"/>
    </font>
    <font>
      <sz val="11"/>
      <color theme="1"/>
      <name val="Cambria"/>
      <family val="1"/>
      <scheme val="major"/>
    </font>
    <font>
      <b/>
      <sz val="13"/>
      <color theme="3"/>
      <name val="Cambria"/>
      <family val="1"/>
      <scheme val="major"/>
    </font>
    <font>
      <b/>
      <sz val="11"/>
      <color theme="0"/>
      <name val="Cambria"/>
      <family val="1"/>
      <scheme val="major"/>
    </font>
    <font>
      <sz val="11"/>
      <name val="Cambria"/>
      <family val="1"/>
      <scheme val="major"/>
    </font>
    <font>
      <i/>
      <sz val="11"/>
      <color theme="4" tint="-0.249977111117893"/>
      <name val="Cambria"/>
      <family val="1"/>
      <scheme val="major"/>
    </font>
    <font>
      <i/>
      <sz val="11"/>
      <color theme="3"/>
      <name val="Cambria"/>
      <family val="1"/>
      <scheme val="major"/>
    </font>
    <font>
      <sz val="11"/>
      <color theme="4" tint="-0.249977111117893"/>
      <name val="Cambria"/>
      <family val="1"/>
      <scheme val="major"/>
    </font>
    <font>
      <sz val="11"/>
      <color theme="3"/>
      <name val="Cambria"/>
      <family val="1"/>
      <scheme val="major"/>
    </font>
    <font>
      <sz val="11"/>
      <color theme="0"/>
      <name val="Cambria"/>
      <family val="1"/>
      <scheme val="major"/>
    </font>
    <font>
      <b/>
      <sz val="11"/>
      <name val="Cambria"/>
      <family val="1"/>
      <scheme val="major"/>
    </font>
    <font>
      <b/>
      <sz val="11"/>
      <color rgb="FFFA7D00"/>
      <name val="Cambria"/>
      <family val="1"/>
      <scheme val="major"/>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F2F2F2"/>
      </patternFill>
    </fill>
    <fill>
      <patternFill patternType="solid">
        <fgColor rgb="FF7030A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bottom style="medium">
        <color theme="4" tint="0.3999755851924192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1" tint="0.499984740745262"/>
      </top>
      <bottom style="thick">
        <color theme="4" tint="0.499984740745262"/>
      </bottom>
      <diagonal/>
    </border>
    <border>
      <left/>
      <right/>
      <top style="medium">
        <color indexed="64"/>
      </top>
      <bottom style="thin">
        <color rgb="FF7F7F7F"/>
      </bottom>
      <diagonal/>
    </border>
    <border>
      <left/>
      <right style="thin">
        <color rgb="FF7F7F7F"/>
      </right>
      <top style="medium">
        <color indexed="64"/>
      </top>
      <bottom style="thin">
        <color rgb="FF7F7F7F"/>
      </bottom>
      <diagonal/>
    </border>
    <border>
      <left style="thin">
        <color theme="1" tint="0.499984740745262"/>
      </left>
      <right/>
      <top style="medium">
        <color indexed="64"/>
      </top>
      <bottom/>
      <diagonal/>
    </border>
    <border>
      <left/>
      <right style="thin">
        <color theme="1" tint="0.499984740745262"/>
      </right>
      <top style="medium">
        <color indexed="64"/>
      </top>
      <bottom/>
      <diagonal/>
    </border>
    <border>
      <left style="thin">
        <color theme="1" tint="0.499984740745262"/>
      </left>
      <right/>
      <top style="thin">
        <color rgb="FF7F7F7F"/>
      </top>
      <bottom/>
      <diagonal/>
    </border>
    <border>
      <left/>
      <right style="thin">
        <color theme="1" tint="0.499984740745262"/>
      </right>
      <top style="thin">
        <color rgb="FF7F7F7F"/>
      </top>
      <bottom/>
      <diagonal/>
    </border>
    <border>
      <left style="thin">
        <color theme="1" tint="0.499984740745262"/>
      </left>
      <right/>
      <top/>
      <bottom style="thin">
        <color rgb="FF7F7F7F"/>
      </bottom>
      <diagonal/>
    </border>
    <border>
      <left/>
      <right style="thin">
        <color theme="1" tint="0.499984740745262"/>
      </right>
      <top/>
      <bottom style="thin">
        <color rgb="FF7F7F7F"/>
      </bottom>
      <diagonal/>
    </border>
    <border>
      <left/>
      <right/>
      <top style="thin">
        <color rgb="FF7F7F7F"/>
      </top>
      <bottom style="medium">
        <color indexed="64"/>
      </bottom>
      <diagonal/>
    </border>
    <border>
      <left/>
      <right style="medium">
        <color indexed="64"/>
      </right>
      <top style="thin">
        <color rgb="FF7F7F7F"/>
      </top>
      <bottom style="medium">
        <color indexed="64"/>
      </bottom>
      <diagonal/>
    </border>
  </borders>
  <cellStyleXfs count="6">
    <xf numFmtId="0" fontId="0" fillId="0" borderId="0"/>
    <xf numFmtId="9" fontId="6" fillId="0" borderId="0" applyFont="0" applyFill="0" applyBorder="0" applyAlignment="0" applyProtection="0"/>
    <xf numFmtId="0" fontId="8" fillId="0" borderId="23" applyNumberFormat="0" applyFill="0" applyAlignment="0" applyProtection="0"/>
    <xf numFmtId="0" fontId="11" fillId="0" borderId="28" applyNumberFormat="0" applyFill="0" applyAlignment="0" applyProtection="0"/>
    <xf numFmtId="0" fontId="12" fillId="0" borderId="29" applyNumberFormat="0" applyFill="0" applyAlignment="0" applyProtection="0"/>
    <xf numFmtId="0" fontId="13" fillId="3" borderId="30" applyNumberFormat="0" applyAlignment="0" applyProtection="0"/>
  </cellStyleXfs>
  <cellXfs count="417">
    <xf numFmtId="0" fontId="0" fillId="0" borderId="0" xfId="0"/>
    <xf numFmtId="0" fontId="0" fillId="2" borderId="7" xfId="0" applyFill="1" applyBorder="1" applyAlignment="1">
      <alignment horizontal="right" vertical="center"/>
    </xf>
    <xf numFmtId="0" fontId="0" fillId="2" borderId="4" xfId="0" applyFill="1" applyBorder="1" applyAlignment="1">
      <alignment horizontal="right" vertical="center"/>
    </xf>
    <xf numFmtId="0" fontId="0" fillId="2" borderId="5" xfId="0" applyFill="1" applyBorder="1" applyAlignment="1">
      <alignment horizontal="right" vertical="center"/>
    </xf>
    <xf numFmtId="1" fontId="0" fillId="2" borderId="5" xfId="0" applyNumberFormat="1" applyFill="1" applyBorder="1" applyAlignment="1">
      <alignment horizontal="right" vertical="center"/>
    </xf>
    <xf numFmtId="9" fontId="0" fillId="2" borderId="6" xfId="0" applyNumberFormat="1" applyFill="1" applyBorder="1" applyAlignment="1">
      <alignment horizontal="right" vertical="center"/>
    </xf>
    <xf numFmtId="0" fontId="0" fillId="2" borderId="1" xfId="0" applyFill="1" applyBorder="1" applyAlignment="1">
      <alignment horizontal="right" vertical="center"/>
    </xf>
    <xf numFmtId="1" fontId="0" fillId="2" borderId="2" xfId="0" applyNumberFormat="1" applyFill="1" applyBorder="1" applyAlignment="1">
      <alignment horizontal="right" vertical="center"/>
    </xf>
    <xf numFmtId="9" fontId="0" fillId="2" borderId="3" xfId="0" applyNumberFormat="1" applyFill="1" applyBorder="1" applyAlignment="1">
      <alignment horizontal="right" vertical="center"/>
    </xf>
    <xf numFmtId="0" fontId="2" fillId="0" borderId="0" xfId="0" applyFont="1" applyAlignment="1">
      <alignment vertical="top"/>
    </xf>
    <xf numFmtId="0" fontId="2" fillId="2" borderId="12" xfId="0" applyFont="1" applyFill="1" applyBorder="1" applyAlignment="1">
      <alignment vertical="top"/>
    </xf>
    <xf numFmtId="0" fontId="2" fillId="2" borderId="13" xfId="0" applyFont="1" applyFill="1" applyBorder="1" applyAlignment="1">
      <alignment horizontal="left" vertical="top"/>
    </xf>
    <xf numFmtId="0" fontId="2" fillId="2" borderId="15" xfId="0" applyFont="1" applyFill="1" applyBorder="1" applyAlignment="1">
      <alignment vertical="top"/>
    </xf>
    <xf numFmtId="0" fontId="2" fillId="2" borderId="0" xfId="0" applyFont="1" applyFill="1" applyBorder="1" applyAlignment="1">
      <alignment vertical="top"/>
    </xf>
    <xf numFmtId="0" fontId="2" fillId="2" borderId="16" xfId="0" applyFont="1" applyFill="1" applyBorder="1" applyAlignment="1">
      <alignment vertical="top"/>
    </xf>
    <xf numFmtId="0" fontId="2" fillId="2" borderId="18" xfId="0" applyFont="1" applyFill="1" applyBorder="1" applyAlignment="1">
      <alignment vertical="top"/>
    </xf>
    <xf numFmtId="0" fontId="2" fillId="2" borderId="19" xfId="0" applyFont="1" applyFill="1" applyBorder="1" applyAlignment="1">
      <alignment vertical="top"/>
    </xf>
    <xf numFmtId="0" fontId="4" fillId="2" borderId="17" xfId="0" applyFont="1" applyFill="1" applyBorder="1" applyAlignment="1">
      <alignment vertical="top"/>
    </xf>
    <xf numFmtId="0" fontId="4" fillId="2" borderId="18" xfId="0" applyFont="1" applyFill="1" applyBorder="1" applyAlignment="1">
      <alignment vertical="top"/>
    </xf>
    <xf numFmtId="0" fontId="2" fillId="2" borderId="13" xfId="0" applyFont="1" applyFill="1" applyBorder="1" applyAlignment="1">
      <alignment vertical="top"/>
    </xf>
    <xf numFmtId="0" fontId="2" fillId="2" borderId="14" xfId="0" applyFont="1" applyFill="1" applyBorder="1" applyAlignment="1">
      <alignment vertical="top"/>
    </xf>
    <xf numFmtId="9" fontId="0" fillId="2" borderId="8" xfId="0" applyNumberFormat="1" applyFill="1" applyBorder="1" applyAlignment="1">
      <alignment horizontal="right" vertical="center"/>
    </xf>
    <xf numFmtId="1" fontId="0" fillId="2" borderId="0" xfId="0" applyNumberFormat="1" applyFill="1" applyBorder="1" applyAlignment="1">
      <alignment horizontal="right" vertical="center"/>
    </xf>
    <xf numFmtId="0" fontId="2" fillId="2" borderId="10" xfId="0" applyFont="1" applyFill="1" applyBorder="1" applyAlignment="1">
      <alignment vertical="top"/>
    </xf>
    <xf numFmtId="0" fontId="2" fillId="2" borderId="9" xfId="0" applyFont="1" applyFill="1" applyBorder="1" applyAlignment="1">
      <alignment vertical="top"/>
    </xf>
    <xf numFmtId="0" fontId="10" fillId="2" borderId="10" xfId="0" applyFont="1" applyFill="1" applyBorder="1" applyAlignment="1">
      <alignment horizontal="right" vertical="center"/>
    </xf>
    <xf numFmtId="0" fontId="10" fillId="2" borderId="9" xfId="0" applyFont="1" applyFill="1" applyBorder="1" applyAlignment="1">
      <alignment horizontal="right" vertical="center"/>
    </xf>
    <xf numFmtId="0" fontId="2" fillId="2" borderId="17" xfId="0" applyFont="1" applyFill="1" applyBorder="1" applyAlignment="1">
      <alignment vertical="top"/>
    </xf>
    <xf numFmtId="0" fontId="2" fillId="0" borderId="0" xfId="0" applyFont="1" applyBorder="1" applyAlignment="1">
      <alignment vertical="top"/>
    </xf>
    <xf numFmtId="164" fontId="0" fillId="2" borderId="0" xfId="0" applyNumberFormat="1" applyFill="1" applyBorder="1" applyAlignment="1">
      <alignment horizontal="right" vertical="center"/>
    </xf>
    <xf numFmtId="9" fontId="0" fillId="2" borderId="0" xfId="0" applyNumberFormat="1" applyFill="1" applyBorder="1" applyAlignment="1">
      <alignment horizontal="right" vertical="center"/>
    </xf>
    <xf numFmtId="0" fontId="1" fillId="2" borderId="0" xfId="0" applyFont="1" applyFill="1" applyBorder="1" applyAlignment="1">
      <alignment horizontal="right" vertical="center"/>
    </xf>
    <xf numFmtId="0" fontId="2" fillId="0" borderId="16" xfId="0" applyFont="1" applyBorder="1" applyAlignment="1">
      <alignment vertical="top"/>
    </xf>
    <xf numFmtId="1" fontId="2" fillId="0" borderId="0" xfId="0" applyNumberFormat="1" applyFont="1" applyBorder="1" applyAlignment="1">
      <alignment vertical="top"/>
    </xf>
    <xf numFmtId="164" fontId="2" fillId="0" borderId="0" xfId="0" applyNumberFormat="1" applyFont="1" applyBorder="1" applyAlignment="1">
      <alignment vertical="top"/>
    </xf>
    <xf numFmtId="0" fontId="2" fillId="0" borderId="21" xfId="0" applyFont="1" applyBorder="1" applyAlignment="1">
      <alignment vertical="top"/>
    </xf>
    <xf numFmtId="0" fontId="2" fillId="0" borderId="22" xfId="0" applyFont="1" applyBorder="1" applyAlignment="1">
      <alignment vertical="top"/>
    </xf>
    <xf numFmtId="0" fontId="15" fillId="4" borderId="11" xfId="0" applyFont="1" applyFill="1" applyBorder="1" applyAlignment="1">
      <alignment horizontal="center" vertical="center" wrapText="1"/>
    </xf>
    <xf numFmtId="0" fontId="15" fillId="4" borderId="11" xfId="0" applyFont="1" applyFill="1" applyBorder="1" applyAlignment="1">
      <alignment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164" fontId="0" fillId="2" borderId="5" xfId="0" applyNumberFormat="1" applyFill="1" applyBorder="1" applyAlignment="1">
      <alignment horizontal="right" vertical="center"/>
    </xf>
    <xf numFmtId="2" fontId="0" fillId="2" borderId="2" xfId="0" applyNumberFormat="1" applyFill="1" applyBorder="1" applyAlignment="1">
      <alignment horizontal="right" vertical="center"/>
    </xf>
    <xf numFmtId="2" fontId="0" fillId="2" borderId="0" xfId="0" applyNumberFormat="1" applyFill="1" applyBorder="1" applyAlignment="1">
      <alignment horizontal="right" vertical="center"/>
    </xf>
    <xf numFmtId="2" fontId="0" fillId="2" borderId="5"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0" xfId="0" applyNumberFormat="1" applyFill="1" applyBorder="1" applyAlignment="1">
      <alignment horizontal="right" vertical="center"/>
    </xf>
    <xf numFmtId="168" fontId="0" fillId="2" borderId="2" xfId="0" applyNumberFormat="1" applyFill="1" applyBorder="1" applyAlignment="1">
      <alignment horizontal="right" vertical="center"/>
    </xf>
    <xf numFmtId="168" fontId="0" fillId="2" borderId="0" xfId="0" applyNumberFormat="1" applyFill="1" applyBorder="1" applyAlignment="1">
      <alignment horizontal="right" vertical="center"/>
    </xf>
    <xf numFmtId="168" fontId="0" fillId="2" borderId="5" xfId="0" applyNumberFormat="1" applyFill="1" applyBorder="1" applyAlignment="1">
      <alignment horizontal="right" vertical="center"/>
    </xf>
    <xf numFmtId="0" fontId="0" fillId="2" borderId="26" xfId="0" applyFill="1" applyBorder="1" applyAlignment="1">
      <alignment horizontal="right" vertical="center"/>
    </xf>
    <xf numFmtId="0" fontId="0" fillId="2" borderId="25" xfId="0" applyFill="1" applyBorder="1" applyAlignment="1">
      <alignment horizontal="right" vertical="center"/>
    </xf>
    <xf numFmtId="1" fontId="0" fillId="2" borderId="25" xfId="0" applyNumberFormat="1" applyFill="1" applyBorder="1" applyAlignment="1">
      <alignment horizontal="right" vertical="center"/>
    </xf>
    <xf numFmtId="164" fontId="0" fillId="0" borderId="25" xfId="0" applyNumberFormat="1" applyFill="1" applyBorder="1" applyAlignment="1">
      <alignment horizontal="right" vertical="center"/>
    </xf>
    <xf numFmtId="9" fontId="0" fillId="2" borderId="24" xfId="0" applyNumberFormat="1" applyFill="1" applyBorder="1" applyAlignment="1">
      <alignment horizontal="right" vertical="center"/>
    </xf>
    <xf numFmtId="164" fontId="2" fillId="0" borderId="0" xfId="0" applyNumberFormat="1" applyFont="1" applyAlignment="1">
      <alignment vertical="top"/>
    </xf>
    <xf numFmtId="0" fontId="4" fillId="0" borderId="21" xfId="0" applyFont="1" applyBorder="1" applyAlignment="1">
      <alignment vertical="top"/>
    </xf>
    <xf numFmtId="10" fontId="4" fillId="0" borderId="21" xfId="1" applyNumberFormat="1" applyFont="1" applyBorder="1" applyAlignment="1">
      <alignment vertical="top"/>
    </xf>
    <xf numFmtId="0" fontId="2" fillId="0" borderId="8"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15" fillId="4" borderId="27" xfId="0" applyFont="1" applyFill="1" applyBorder="1" applyAlignment="1">
      <alignment horizontal="center" vertical="center" wrapText="1"/>
    </xf>
    <xf numFmtId="164" fontId="4" fillId="0" borderId="7" xfId="0" applyNumberFormat="1" applyFont="1" applyBorder="1" applyAlignment="1">
      <alignment vertical="top"/>
    </xf>
    <xf numFmtId="0" fontId="2" fillId="0" borderId="11" xfId="0" applyFont="1" applyBorder="1" applyAlignment="1">
      <alignment vertical="top"/>
    </xf>
    <xf numFmtId="0" fontId="2" fillId="0" borderId="10" xfId="0" applyFont="1" applyBorder="1" applyAlignment="1">
      <alignment vertical="top"/>
    </xf>
    <xf numFmtId="0" fontId="2" fillId="0" borderId="9" xfId="0" applyFont="1" applyBorder="1" applyAlignment="1">
      <alignment vertical="top"/>
    </xf>
    <xf numFmtId="164" fontId="4" fillId="0" borderId="1" xfId="0" applyNumberFormat="1" applyFont="1" applyBorder="1" applyAlignment="1">
      <alignment vertical="top"/>
    </xf>
    <xf numFmtId="0" fontId="4" fillId="0" borderId="4" xfId="0" applyFont="1" applyBorder="1" applyAlignment="1">
      <alignment vertical="top"/>
    </xf>
    <xf numFmtId="0" fontId="18" fillId="2" borderId="27" xfId="0" applyFont="1" applyFill="1" applyBorder="1" applyAlignment="1">
      <alignment horizontal="right" vertical="center"/>
    </xf>
    <xf numFmtId="0" fontId="24" fillId="0" borderId="0" xfId="0" applyFont="1" applyAlignment="1"/>
    <xf numFmtId="0" fontId="5" fillId="0" borderId="0" xfId="0" applyFont="1" applyAlignment="1">
      <alignment vertical="top"/>
    </xf>
    <xf numFmtId="0" fontId="15" fillId="4" borderId="26"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0" fillId="2" borderId="0" xfId="0" applyFill="1" applyBorder="1" applyAlignment="1">
      <alignment horizontal="right" vertical="center"/>
    </xf>
    <xf numFmtId="0" fontId="4" fillId="2" borderId="0" xfId="0" applyFont="1" applyFill="1" applyBorder="1" applyAlignment="1">
      <alignment horizontal="left" vertical="top"/>
    </xf>
    <xf numFmtId="0" fontId="0" fillId="0" borderId="0" xfId="0"/>
    <xf numFmtId="0" fontId="10" fillId="2" borderId="11" xfId="0" applyFont="1" applyFill="1" applyBorder="1" applyAlignment="1" applyProtection="1">
      <alignment horizontal="right" vertical="center"/>
      <protection locked="0"/>
    </xf>
    <xf numFmtId="0" fontId="10" fillId="2" borderId="10" xfId="0" applyFont="1" applyFill="1" applyBorder="1" applyAlignment="1" applyProtection="1">
      <alignment horizontal="right" vertical="center"/>
      <protection locked="0"/>
    </xf>
    <xf numFmtId="0" fontId="10" fillId="2" borderId="9" xfId="0" applyFont="1" applyFill="1" applyBorder="1" applyAlignment="1" applyProtection="1">
      <alignment horizontal="right" vertical="center"/>
      <protection locked="0"/>
    </xf>
    <xf numFmtId="0" fontId="12" fillId="0" borderId="29" xfId="4" applyProtection="1"/>
    <xf numFmtId="0" fontId="0" fillId="0" borderId="0" xfId="0" applyProtection="1"/>
    <xf numFmtId="0" fontId="0" fillId="2" borderId="0" xfId="0" applyFill="1" applyBorder="1" applyAlignment="1" applyProtection="1">
      <alignment vertical="center" wrapText="1"/>
    </xf>
    <xf numFmtId="0" fontId="14" fillId="4" borderId="11" xfId="0" applyFont="1" applyFill="1" applyBorder="1" applyProtection="1"/>
    <xf numFmtId="0" fontId="14" fillId="4" borderId="9" xfId="0" applyFont="1" applyFill="1" applyBorder="1" applyProtection="1"/>
    <xf numFmtId="0" fontId="14" fillId="4" borderId="27" xfId="0" applyFont="1" applyFill="1" applyBorder="1" applyAlignment="1" applyProtection="1">
      <alignment wrapText="1"/>
    </xf>
    <xf numFmtId="0" fontId="7" fillId="0" borderId="8" xfId="0" applyFont="1" applyFill="1" applyBorder="1" applyProtection="1"/>
    <xf numFmtId="0" fontId="18" fillId="0" borderId="0" xfId="0" applyFont="1" applyFill="1" applyBorder="1" applyProtection="1"/>
    <xf numFmtId="0" fontId="7" fillId="0" borderId="6" xfId="0" applyFont="1" applyFill="1" applyBorder="1" applyProtection="1"/>
    <xf numFmtId="0" fontId="7" fillId="0" borderId="0" xfId="0" applyFont="1" applyBorder="1" applyProtection="1"/>
    <xf numFmtId="0" fontId="4" fillId="2" borderId="17" xfId="0" applyFont="1" applyFill="1" applyBorder="1" applyAlignment="1" applyProtection="1">
      <alignment vertical="top"/>
    </xf>
    <xf numFmtId="0" fontId="2" fillId="2" borderId="13" xfId="0" applyFont="1" applyFill="1" applyBorder="1" applyAlignment="1" applyProtection="1">
      <alignment vertical="top"/>
    </xf>
    <xf numFmtId="0" fontId="2" fillId="2" borderId="14" xfId="0" applyFont="1" applyFill="1" applyBorder="1" applyAlignment="1" applyProtection="1">
      <alignment vertical="top"/>
    </xf>
    <xf numFmtId="0" fontId="15" fillId="4" borderId="11"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wrapText="1"/>
    </xf>
    <xf numFmtId="0" fontId="15" fillId="4" borderId="3" xfId="0"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wrapText="1"/>
    </xf>
    <xf numFmtId="0" fontId="18" fillId="2" borderId="11" xfId="0" applyFont="1" applyFill="1" applyBorder="1" applyAlignment="1" applyProtection="1">
      <alignment horizontal="right" vertical="center"/>
    </xf>
    <xf numFmtId="0" fontId="26" fillId="0" borderId="1" xfId="0" applyFont="1" applyFill="1" applyBorder="1" applyAlignment="1" applyProtection="1">
      <alignment horizontal="right" vertical="center"/>
    </xf>
    <xf numFmtId="0" fontId="22" fillId="0" borderId="3" xfId="0" applyFont="1" applyFill="1" applyBorder="1" applyAlignment="1" applyProtection="1">
      <alignment horizontal="right" vertical="center"/>
    </xf>
    <xf numFmtId="2" fontId="0" fillId="2" borderId="1" xfId="0" applyNumberFormat="1" applyFill="1" applyBorder="1" applyAlignment="1" applyProtection="1">
      <alignment horizontal="right" vertical="center"/>
    </xf>
    <xf numFmtId="2" fontId="0" fillId="2" borderId="2" xfId="0" applyNumberFormat="1" applyFill="1" applyBorder="1" applyAlignment="1" applyProtection="1">
      <alignment horizontal="right" vertical="center"/>
    </xf>
    <xf numFmtId="2" fontId="0" fillId="2" borderId="3" xfId="0" applyNumberFormat="1" applyFill="1" applyBorder="1" applyAlignment="1" applyProtection="1">
      <alignment horizontal="right" vertical="center"/>
    </xf>
    <xf numFmtId="164" fontId="0" fillId="2" borderId="1" xfId="0" applyNumberFormat="1" applyFill="1" applyBorder="1" applyAlignment="1" applyProtection="1">
      <alignment horizontal="right" vertical="center"/>
    </xf>
    <xf numFmtId="9" fontId="18" fillId="2" borderId="3" xfId="1" applyFont="1" applyFill="1" applyBorder="1" applyAlignment="1" applyProtection="1">
      <alignment horizontal="right" vertical="center"/>
    </xf>
    <xf numFmtId="9" fontId="0" fillId="0" borderId="0" xfId="1" applyFont="1" applyProtection="1"/>
    <xf numFmtId="0" fontId="18" fillId="2" borderId="10" xfId="0" applyFont="1" applyFill="1" applyBorder="1" applyAlignment="1" applyProtection="1">
      <alignment horizontal="right" vertical="center"/>
    </xf>
    <xf numFmtId="0" fontId="26" fillId="0" borderId="7" xfId="0" applyFont="1" applyFill="1" applyBorder="1" applyAlignment="1" applyProtection="1">
      <alignment horizontal="right" vertical="center"/>
    </xf>
    <xf numFmtId="0" fontId="22" fillId="0" borderId="8" xfId="0" applyFont="1" applyFill="1" applyBorder="1" applyAlignment="1" applyProtection="1">
      <alignment horizontal="right" vertical="center"/>
    </xf>
    <xf numFmtId="2" fontId="0" fillId="2" borderId="7" xfId="0" applyNumberFormat="1" applyFill="1" applyBorder="1" applyAlignment="1" applyProtection="1">
      <alignment horizontal="right" vertical="center"/>
    </xf>
    <xf numFmtId="2" fontId="0" fillId="2" borderId="0" xfId="0" applyNumberFormat="1" applyFill="1" applyBorder="1" applyAlignment="1" applyProtection="1">
      <alignment horizontal="right" vertical="center"/>
    </xf>
    <xf numFmtId="2" fontId="0" fillId="2" borderId="8" xfId="0" applyNumberFormat="1" applyFill="1" applyBorder="1" applyAlignment="1" applyProtection="1">
      <alignment horizontal="right" vertical="center"/>
    </xf>
    <xf numFmtId="164" fontId="0" fillId="2" borderId="7" xfId="0" applyNumberFormat="1" applyFill="1" applyBorder="1" applyAlignment="1" applyProtection="1">
      <alignment horizontal="right" vertical="center"/>
    </xf>
    <xf numFmtId="9" fontId="18" fillId="2" borderId="8" xfId="1" applyFont="1" applyFill="1" applyBorder="1" applyAlignment="1" applyProtection="1">
      <alignment horizontal="right" vertical="center"/>
    </xf>
    <xf numFmtId="9" fontId="0" fillId="0" borderId="0" xfId="0" applyNumberFormat="1" applyProtection="1"/>
    <xf numFmtId="164" fontId="0" fillId="0" borderId="0" xfId="0" applyNumberFormat="1" applyProtection="1"/>
    <xf numFmtId="0" fontId="18" fillId="2" borderId="9" xfId="0" applyFont="1" applyFill="1" applyBorder="1" applyAlignment="1" applyProtection="1">
      <alignment horizontal="right" vertical="center"/>
    </xf>
    <xf numFmtId="0" fontId="26" fillId="0" borderId="4" xfId="0" applyFont="1" applyFill="1" applyBorder="1" applyAlignment="1" applyProtection="1">
      <alignment horizontal="right" vertical="center"/>
    </xf>
    <xf numFmtId="0" fontId="22" fillId="0" borderId="6" xfId="0" applyFont="1" applyFill="1" applyBorder="1" applyAlignment="1" applyProtection="1">
      <alignment horizontal="right" vertical="center"/>
    </xf>
    <xf numFmtId="2" fontId="0" fillId="2" borderId="4" xfId="0" applyNumberFormat="1" applyFill="1" applyBorder="1" applyAlignment="1" applyProtection="1">
      <alignment horizontal="right" vertical="center"/>
    </xf>
    <xf numFmtId="2" fontId="0" fillId="2" borderId="5" xfId="0" applyNumberFormat="1" applyFill="1" applyBorder="1" applyAlignment="1" applyProtection="1">
      <alignment horizontal="right" vertical="center"/>
    </xf>
    <xf numFmtId="2" fontId="0" fillId="2" borderId="6" xfId="0" applyNumberFormat="1" applyFill="1" applyBorder="1" applyAlignment="1" applyProtection="1">
      <alignment horizontal="right" vertical="center"/>
    </xf>
    <xf numFmtId="164" fontId="0" fillId="2" borderId="4" xfId="0" applyNumberFormat="1" applyFill="1" applyBorder="1" applyAlignment="1" applyProtection="1">
      <alignment horizontal="right" vertical="center"/>
    </xf>
    <xf numFmtId="9" fontId="18" fillId="2" borderId="6" xfId="1" applyFont="1" applyFill="1" applyBorder="1" applyAlignment="1" applyProtection="1">
      <alignment horizontal="right" vertical="center"/>
    </xf>
    <xf numFmtId="0" fontId="0" fillId="2" borderId="2" xfId="0" applyFill="1" applyBorder="1" applyAlignment="1" applyProtection="1">
      <alignment horizontal="right" vertical="center"/>
    </xf>
    <xf numFmtId="0" fontId="0" fillId="0" borderId="11" xfId="0" applyBorder="1" applyProtection="1"/>
    <xf numFmtId="0" fontId="7" fillId="0" borderId="7" xfId="0" applyFont="1" applyFill="1" applyBorder="1" applyProtection="1"/>
    <xf numFmtId="0" fontId="0" fillId="0" borderId="10" xfId="0" applyBorder="1" applyProtection="1"/>
    <xf numFmtId="0" fontId="10" fillId="0" borderId="10" xfId="0" applyFont="1" applyBorder="1" applyProtection="1"/>
    <xf numFmtId="0" fontId="7" fillId="0" borderId="10" xfId="0" applyFont="1" applyBorder="1" applyProtection="1"/>
    <xf numFmtId="0" fontId="7" fillId="0" borderId="9" xfId="0" applyFont="1" applyBorder="1" applyProtection="1"/>
    <xf numFmtId="0" fontId="7" fillId="0" borderId="4" xfId="0" applyFont="1" applyFill="1" applyBorder="1" applyProtection="1"/>
    <xf numFmtId="0" fontId="0" fillId="0" borderId="0" xfId="0" applyAlignment="1" applyProtection="1"/>
    <xf numFmtId="0" fontId="1" fillId="0" borderId="0" xfId="0" applyFont="1" applyAlignment="1" applyProtection="1"/>
    <xf numFmtId="164" fontId="1" fillId="0" borderId="0" xfId="0" applyNumberFormat="1" applyFont="1" applyAlignment="1" applyProtection="1"/>
    <xf numFmtId="167" fontId="1" fillId="0" borderId="0" xfId="0" applyNumberFormat="1" applyFont="1" applyAlignment="1" applyProtection="1"/>
    <xf numFmtId="0" fontId="14" fillId="4" borderId="27" xfId="0" applyFont="1" applyFill="1" applyBorder="1" applyAlignment="1" applyProtection="1">
      <alignment horizontal="center" wrapText="1"/>
    </xf>
    <xf numFmtId="0" fontId="1" fillId="0" borderId="0" xfId="0" applyFont="1" applyProtection="1"/>
    <xf numFmtId="10" fontId="1" fillId="0" borderId="0" xfId="1" applyNumberFormat="1" applyFont="1" applyProtection="1"/>
    <xf numFmtId="0" fontId="13" fillId="3" borderId="32" xfId="5" applyBorder="1" applyAlignment="1" applyProtection="1">
      <alignment horizontal="center"/>
    </xf>
    <xf numFmtId="9" fontId="13" fillId="3" borderId="33" xfId="5" applyNumberFormat="1" applyBorder="1" applyAlignment="1" applyProtection="1">
      <alignment horizontal="center"/>
    </xf>
    <xf numFmtId="0" fontId="2" fillId="2" borderId="19" xfId="0" applyFont="1" applyFill="1" applyBorder="1" applyAlignment="1" applyProtection="1">
      <alignment vertical="top"/>
    </xf>
    <xf numFmtId="0" fontId="15" fillId="4" borderId="34" xfId="0" applyFont="1" applyFill="1" applyBorder="1" applyAlignment="1" applyProtection="1">
      <alignment horizontal="center" vertical="center" wrapText="1"/>
    </xf>
    <xf numFmtId="0" fontId="15" fillId="4" borderId="35" xfId="0" applyFont="1" applyFill="1" applyBorder="1" applyAlignment="1" applyProtection="1">
      <alignment horizontal="center" vertical="center" wrapText="1"/>
    </xf>
    <xf numFmtId="0" fontId="10" fillId="2" borderId="11" xfId="0" applyFont="1" applyFill="1" applyBorder="1" applyAlignment="1" applyProtection="1">
      <alignment horizontal="right" vertical="center"/>
    </xf>
    <xf numFmtId="0" fontId="17" fillId="2" borderId="11" xfId="0" applyFont="1" applyFill="1" applyBorder="1" applyAlignment="1" applyProtection="1">
      <alignment horizontal="right" vertical="center"/>
    </xf>
    <xf numFmtId="0" fontId="0" fillId="2" borderId="1" xfId="0" applyFill="1" applyBorder="1" applyAlignment="1" applyProtection="1">
      <alignment horizontal="right" vertical="center"/>
    </xf>
    <xf numFmtId="0" fontId="0" fillId="2" borderId="3" xfId="0" applyFill="1" applyBorder="1" applyAlignment="1" applyProtection="1">
      <alignment horizontal="right" vertical="center"/>
    </xf>
    <xf numFmtId="9" fontId="0" fillId="2" borderId="2" xfId="1" applyFont="1" applyFill="1" applyBorder="1" applyAlignment="1" applyProtection="1">
      <alignment horizontal="right" vertical="center"/>
    </xf>
    <xf numFmtId="9" fontId="10" fillId="2" borderId="3" xfId="1" applyFont="1" applyFill="1" applyBorder="1" applyAlignment="1" applyProtection="1">
      <alignment horizontal="right" vertical="center"/>
    </xf>
    <xf numFmtId="166" fontId="13" fillId="3" borderId="36" xfId="5" applyNumberFormat="1" applyBorder="1" applyProtection="1"/>
    <xf numFmtId="166" fontId="13" fillId="3" borderId="37" xfId="5" applyNumberFormat="1" applyBorder="1" applyProtection="1"/>
    <xf numFmtId="0" fontId="10" fillId="2" borderId="10" xfId="0" applyFont="1" applyFill="1" applyBorder="1" applyAlignment="1" applyProtection="1">
      <alignment horizontal="right" vertical="center"/>
    </xf>
    <xf numFmtId="0" fontId="17" fillId="2" borderId="10" xfId="0" applyFont="1" applyFill="1" applyBorder="1" applyAlignment="1" applyProtection="1">
      <alignment horizontal="right" vertical="center"/>
    </xf>
    <xf numFmtId="0" fontId="0" fillId="2" borderId="7" xfId="0" applyFill="1" applyBorder="1" applyAlignment="1" applyProtection="1">
      <alignment horizontal="right" vertical="center"/>
    </xf>
    <xf numFmtId="1" fontId="0" fillId="2" borderId="0" xfId="0" applyNumberFormat="1" applyFill="1" applyBorder="1" applyAlignment="1" applyProtection="1">
      <alignment horizontal="right" vertical="center"/>
    </xf>
    <xf numFmtId="1" fontId="0" fillId="2" borderId="8" xfId="0" applyNumberFormat="1" applyFill="1" applyBorder="1" applyAlignment="1" applyProtection="1">
      <alignment horizontal="right" vertical="center"/>
    </xf>
    <xf numFmtId="9" fontId="0" fillId="2" borderId="0" xfId="1" applyFont="1" applyFill="1" applyBorder="1" applyAlignment="1" applyProtection="1">
      <alignment horizontal="right" vertical="center"/>
    </xf>
    <xf numFmtId="9" fontId="10" fillId="2" borderId="8" xfId="1" applyFont="1" applyFill="1" applyBorder="1" applyAlignment="1" applyProtection="1">
      <alignment horizontal="right" vertical="center"/>
    </xf>
    <xf numFmtId="166" fontId="13" fillId="3" borderId="15" xfId="5" applyNumberFormat="1" applyBorder="1" applyProtection="1"/>
    <xf numFmtId="166" fontId="13" fillId="3" borderId="16" xfId="5" applyNumberFormat="1" applyBorder="1" applyProtection="1"/>
    <xf numFmtId="0" fontId="10" fillId="2" borderId="9" xfId="0" applyFont="1" applyFill="1" applyBorder="1" applyAlignment="1" applyProtection="1">
      <alignment horizontal="right" vertical="center"/>
    </xf>
    <xf numFmtId="0" fontId="17" fillId="2" borderId="9" xfId="0" applyFont="1" applyFill="1" applyBorder="1" applyAlignment="1" applyProtection="1">
      <alignment horizontal="right" vertical="center"/>
    </xf>
    <xf numFmtId="0" fontId="0" fillId="2" borderId="4" xfId="0" applyFill="1" applyBorder="1" applyAlignment="1" applyProtection="1">
      <alignment horizontal="right" vertical="center"/>
    </xf>
    <xf numFmtId="1" fontId="0" fillId="2" borderId="5" xfId="0" applyNumberFormat="1" applyFill="1" applyBorder="1" applyAlignment="1" applyProtection="1">
      <alignment horizontal="right" vertical="center"/>
    </xf>
    <xf numFmtId="1" fontId="0" fillId="2" borderId="6" xfId="0" applyNumberFormat="1" applyFill="1" applyBorder="1" applyAlignment="1" applyProtection="1">
      <alignment horizontal="right" vertical="center"/>
    </xf>
    <xf numFmtId="9" fontId="0" fillId="2" borderId="5" xfId="1" applyFont="1" applyFill="1" applyBorder="1" applyAlignment="1" applyProtection="1">
      <alignment horizontal="right" vertical="center"/>
    </xf>
    <xf numFmtId="9" fontId="10" fillId="2" borderId="6" xfId="1" applyFont="1" applyFill="1" applyBorder="1" applyAlignment="1" applyProtection="1">
      <alignment horizontal="right" vertical="center"/>
    </xf>
    <xf numFmtId="166" fontId="13" fillId="3" borderId="38" xfId="5" applyNumberFormat="1" applyBorder="1" applyProtection="1"/>
    <xf numFmtId="166" fontId="13" fillId="3" borderId="39" xfId="5" applyNumberFormat="1" applyBorder="1" applyProtection="1"/>
    <xf numFmtId="0" fontId="18" fillId="0" borderId="7" xfId="0" applyFont="1" applyBorder="1" applyProtection="1"/>
    <xf numFmtId="0" fontId="18" fillId="0" borderId="4" xfId="0" applyFont="1" applyBorder="1" applyProtection="1"/>
    <xf numFmtId="0" fontId="18" fillId="0" borderId="5" xfId="0" applyFont="1" applyFill="1" applyBorder="1" applyProtection="1"/>
    <xf numFmtId="0" fontId="22" fillId="2" borderId="11" xfId="0" applyFont="1" applyFill="1" applyBorder="1" applyAlignment="1" applyProtection="1">
      <alignment horizontal="right" vertical="center"/>
    </xf>
    <xf numFmtId="0" fontId="18" fillId="0" borderId="2" xfId="0" applyFont="1" applyFill="1" applyBorder="1" applyProtection="1"/>
    <xf numFmtId="2" fontId="21" fillId="0" borderId="3" xfId="0" applyNumberFormat="1" applyFont="1" applyBorder="1" applyAlignment="1" applyProtection="1">
      <alignment vertical="top"/>
      <protection locked="0"/>
    </xf>
    <xf numFmtId="0" fontId="21" fillId="0" borderId="8" xfId="0" applyFont="1" applyBorder="1" applyAlignment="1" applyProtection="1">
      <alignment vertical="top"/>
      <protection locked="0"/>
    </xf>
    <xf numFmtId="0" fontId="21" fillId="0" borderId="6" xfId="0" applyFont="1" applyBorder="1" applyAlignment="1" applyProtection="1">
      <alignment vertical="top"/>
      <protection locked="0"/>
    </xf>
    <xf numFmtId="0" fontId="10" fillId="2" borderId="27" xfId="0" applyFont="1" applyFill="1" applyBorder="1" applyAlignment="1" applyProtection="1">
      <alignment horizontal="right" vertical="center"/>
      <protection locked="0"/>
    </xf>
    <xf numFmtId="0" fontId="5" fillId="2" borderId="0" xfId="0" applyFont="1" applyFill="1" applyBorder="1" applyAlignment="1" applyProtection="1">
      <alignment vertical="top"/>
      <protection locked="0"/>
    </xf>
    <xf numFmtId="0" fontId="2" fillId="2" borderId="0" xfId="0" applyFont="1" applyFill="1" applyBorder="1" applyAlignment="1" applyProtection="1">
      <alignment vertical="top"/>
      <protection locked="0"/>
    </xf>
    <xf numFmtId="0" fontId="2" fillId="2" borderId="16" xfId="0" applyFont="1" applyFill="1" applyBorder="1" applyAlignment="1" applyProtection="1">
      <alignment vertical="top"/>
      <protection locked="0"/>
    </xf>
    <xf numFmtId="0" fontId="5" fillId="2" borderId="21" xfId="0" applyFont="1" applyFill="1" applyBorder="1" applyAlignment="1" applyProtection="1">
      <alignment vertical="top"/>
      <protection locked="0"/>
    </xf>
    <xf numFmtId="0" fontId="2" fillId="2" borderId="21" xfId="0" applyFont="1" applyFill="1" applyBorder="1" applyAlignment="1" applyProtection="1">
      <alignment vertical="top"/>
      <protection locked="0"/>
    </xf>
    <xf numFmtId="0" fontId="2" fillId="2" borderId="22" xfId="0" applyFont="1" applyFill="1" applyBorder="1" applyAlignment="1" applyProtection="1">
      <alignment vertical="top"/>
      <protection locked="0"/>
    </xf>
    <xf numFmtId="0" fontId="2" fillId="2" borderId="12" xfId="0" applyFont="1" applyFill="1" applyBorder="1" applyAlignment="1" applyProtection="1">
      <alignment vertical="top"/>
    </xf>
    <xf numFmtId="0" fontId="2" fillId="2" borderId="13" xfId="0" applyFont="1" applyFill="1" applyBorder="1" applyAlignment="1" applyProtection="1">
      <alignment horizontal="left" vertical="top"/>
    </xf>
    <xf numFmtId="0" fontId="2" fillId="0" borderId="0" xfId="0" applyFont="1" applyAlignment="1" applyProtection="1">
      <alignment vertical="top"/>
    </xf>
    <xf numFmtId="0" fontId="15" fillId="4" borderId="27" xfId="0" applyFont="1" applyFill="1" applyBorder="1" applyAlignment="1" applyProtection="1">
      <alignment horizontal="center" vertical="center" wrapText="1"/>
    </xf>
    <xf numFmtId="0" fontId="2" fillId="2" borderId="17" xfId="0" applyFont="1" applyFill="1" applyBorder="1" applyAlignment="1" applyProtection="1">
      <alignment vertical="top"/>
    </xf>
    <xf numFmtId="0" fontId="2" fillId="2" borderId="18" xfId="0" applyFont="1" applyFill="1" applyBorder="1" applyAlignment="1" applyProtection="1">
      <alignment vertical="top"/>
    </xf>
    <xf numFmtId="0" fontId="2" fillId="0" borderId="11" xfId="0" applyFont="1" applyBorder="1" applyAlignment="1" applyProtection="1">
      <alignment vertical="top"/>
    </xf>
    <xf numFmtId="0" fontId="2" fillId="0" borderId="2" xfId="0" applyFont="1" applyBorder="1" applyAlignment="1" applyProtection="1">
      <alignment vertical="top"/>
    </xf>
    <xf numFmtId="0" fontId="2" fillId="0" borderId="3" xfId="0" applyFont="1" applyBorder="1" applyAlignment="1" applyProtection="1">
      <alignment vertical="top"/>
    </xf>
    <xf numFmtId="0" fontId="2" fillId="2" borderId="10" xfId="0" applyFont="1" applyFill="1" applyBorder="1" applyAlignment="1" applyProtection="1">
      <alignment vertical="top"/>
    </xf>
    <xf numFmtId="0" fontId="2" fillId="2" borderId="15" xfId="0" applyFont="1" applyFill="1" applyBorder="1" applyAlignment="1" applyProtection="1">
      <alignment vertical="top"/>
    </xf>
    <xf numFmtId="0" fontId="2" fillId="2" borderId="16" xfId="0" applyFont="1" applyFill="1" applyBorder="1" applyAlignment="1" applyProtection="1">
      <alignment vertical="top"/>
    </xf>
    <xf numFmtId="0" fontId="2" fillId="0" borderId="9" xfId="0" applyFont="1" applyBorder="1" applyAlignment="1" applyProtection="1">
      <alignment vertical="top"/>
    </xf>
    <xf numFmtId="0" fontId="2" fillId="0" borderId="5" xfId="0" applyFont="1" applyBorder="1" applyAlignment="1" applyProtection="1">
      <alignment vertical="top"/>
    </xf>
    <xf numFmtId="0" fontId="2" fillId="0" borderId="6" xfId="0" applyFont="1" applyBorder="1" applyAlignment="1" applyProtection="1">
      <alignment vertical="top"/>
    </xf>
    <xf numFmtId="0" fontId="5" fillId="2" borderId="0" xfId="0" applyFont="1" applyFill="1" applyBorder="1" applyAlignment="1" applyProtection="1">
      <alignment vertical="top"/>
    </xf>
    <xf numFmtId="0" fontId="2" fillId="2" borderId="0" xfId="0" applyFont="1" applyFill="1" applyBorder="1" applyAlignment="1" applyProtection="1">
      <alignment vertical="top"/>
    </xf>
    <xf numFmtId="0" fontId="2" fillId="2" borderId="9" xfId="0" applyFont="1" applyFill="1" applyBorder="1" applyAlignment="1" applyProtection="1">
      <alignment vertical="top"/>
    </xf>
    <xf numFmtId="0" fontId="5" fillId="2" borderId="21" xfId="0" applyFont="1" applyFill="1" applyBorder="1" applyAlignment="1" applyProtection="1">
      <alignment vertical="top"/>
    </xf>
    <xf numFmtId="0" fontId="2" fillId="2" borderId="21" xfId="0" applyFont="1" applyFill="1" applyBorder="1" applyAlignment="1" applyProtection="1">
      <alignment vertical="top"/>
    </xf>
    <xf numFmtId="0" fontId="2" fillId="2" borderId="22" xfId="0" applyFont="1" applyFill="1" applyBorder="1" applyAlignment="1" applyProtection="1">
      <alignment vertical="top"/>
    </xf>
    <xf numFmtId="0" fontId="4" fillId="2" borderId="0" xfId="0" applyFont="1" applyFill="1" applyBorder="1" applyAlignment="1" applyProtection="1">
      <alignment horizontal="left" vertical="top"/>
    </xf>
    <xf numFmtId="0" fontId="2" fillId="0" borderId="10" xfId="0" applyFont="1" applyBorder="1" applyAlignment="1" applyProtection="1">
      <alignment vertical="top"/>
    </xf>
    <xf numFmtId="0" fontId="2" fillId="0" borderId="0" xfId="0" applyFont="1" applyBorder="1" applyAlignment="1" applyProtection="1">
      <alignment vertical="top"/>
    </xf>
    <xf numFmtId="0" fontId="2" fillId="0" borderId="8" xfId="0" applyFont="1" applyBorder="1" applyAlignment="1" applyProtection="1">
      <alignment vertical="top"/>
    </xf>
    <xf numFmtId="0" fontId="4" fillId="2" borderId="18" xfId="0" applyFont="1" applyFill="1" applyBorder="1" applyAlignment="1" applyProtection="1">
      <alignment vertical="top"/>
    </xf>
    <xf numFmtId="0" fontId="15" fillId="4" borderId="11" xfId="0" applyFont="1" applyFill="1" applyBorder="1" applyAlignment="1" applyProtection="1">
      <alignment vertical="center"/>
    </xf>
    <xf numFmtId="168" fontId="0" fillId="2" borderId="2" xfId="0" applyNumberFormat="1" applyFill="1" applyBorder="1" applyAlignment="1" applyProtection="1">
      <alignment horizontal="right" vertical="center"/>
    </xf>
    <xf numFmtId="164" fontId="0" fillId="0" borderId="2" xfId="0" applyNumberFormat="1" applyFill="1" applyBorder="1" applyAlignment="1" applyProtection="1">
      <alignment horizontal="right" vertical="center"/>
    </xf>
    <xf numFmtId="1" fontId="0" fillId="2" borderId="2" xfId="0" applyNumberFormat="1" applyFill="1" applyBorder="1" applyAlignment="1" applyProtection="1">
      <alignment horizontal="right" vertical="center"/>
    </xf>
    <xf numFmtId="9" fontId="0" fillId="2" borderId="3" xfId="0" applyNumberFormat="1" applyFill="1" applyBorder="1" applyAlignment="1" applyProtection="1">
      <alignment horizontal="right" vertical="center"/>
    </xf>
    <xf numFmtId="0" fontId="15" fillId="4" borderId="26" xfId="0" applyFont="1" applyFill="1" applyBorder="1" applyAlignment="1" applyProtection="1">
      <alignment horizontal="center" vertical="center" wrapText="1"/>
    </xf>
    <xf numFmtId="0" fontId="15" fillId="4" borderId="24" xfId="0" applyFont="1" applyFill="1" applyBorder="1" applyAlignment="1" applyProtection="1">
      <alignment horizontal="center" vertical="center" wrapText="1"/>
    </xf>
    <xf numFmtId="168" fontId="0" fillId="2" borderId="0" xfId="0" applyNumberFormat="1" applyFill="1" applyBorder="1" applyAlignment="1" applyProtection="1">
      <alignment horizontal="right" vertical="center"/>
    </xf>
    <xf numFmtId="164" fontId="0" fillId="0" borderId="0" xfId="0" applyNumberFormat="1" applyFill="1" applyBorder="1" applyAlignment="1" applyProtection="1">
      <alignment horizontal="right" vertical="center"/>
    </xf>
    <xf numFmtId="9" fontId="0" fillId="2" borderId="8" xfId="0" applyNumberFormat="1" applyFill="1" applyBorder="1" applyAlignment="1" applyProtection="1">
      <alignment horizontal="right" vertical="center"/>
    </xf>
    <xf numFmtId="164" fontId="4" fillId="0" borderId="1" xfId="0" applyNumberFormat="1" applyFont="1" applyBorder="1" applyAlignment="1" applyProtection="1">
      <alignment vertical="top"/>
    </xf>
    <xf numFmtId="164" fontId="0" fillId="2" borderId="0" xfId="0" applyNumberFormat="1" applyFill="1" applyBorder="1" applyAlignment="1" applyProtection="1">
      <alignment horizontal="right" vertical="center"/>
    </xf>
    <xf numFmtId="164" fontId="4" fillId="0" borderId="7" xfId="0" applyNumberFormat="1" applyFont="1" applyBorder="1" applyAlignment="1" applyProtection="1">
      <alignment vertical="top"/>
    </xf>
    <xf numFmtId="0" fontId="4" fillId="0" borderId="4" xfId="0" applyFont="1" applyBorder="1" applyAlignment="1" applyProtection="1">
      <alignment vertical="top"/>
    </xf>
    <xf numFmtId="0" fontId="24" fillId="0" borderId="0" xfId="0" applyFont="1" applyAlignment="1" applyProtection="1"/>
    <xf numFmtId="0" fontId="5" fillId="0" borderId="0" xfId="0" applyFont="1" applyAlignment="1" applyProtection="1">
      <alignment vertical="top"/>
    </xf>
    <xf numFmtId="168" fontId="0" fillId="2" borderId="5" xfId="0" applyNumberFormat="1" applyFill="1" applyBorder="1" applyAlignment="1" applyProtection="1">
      <alignment horizontal="right" vertical="center"/>
    </xf>
    <xf numFmtId="164" fontId="0" fillId="2" borderId="5" xfId="0" applyNumberFormat="1" applyFill="1" applyBorder="1" applyAlignment="1" applyProtection="1">
      <alignment horizontal="right" vertical="center"/>
    </xf>
    <xf numFmtId="9" fontId="0" fillId="2" borderId="6" xfId="0" applyNumberFormat="1" applyFill="1" applyBorder="1" applyAlignment="1" applyProtection="1">
      <alignment horizontal="right" vertical="center"/>
    </xf>
    <xf numFmtId="0" fontId="0" fillId="2" borderId="0" xfId="0" applyFill="1" applyBorder="1" applyAlignment="1" applyProtection="1">
      <alignment horizontal="right" vertical="center"/>
    </xf>
    <xf numFmtId="9" fontId="0" fillId="2" borderId="0" xfId="0" applyNumberFormat="1" applyFill="1" applyBorder="1" applyAlignment="1" applyProtection="1">
      <alignment horizontal="right" vertical="center"/>
    </xf>
    <xf numFmtId="0" fontId="1" fillId="2" borderId="0" xfId="0" applyFont="1" applyFill="1" applyBorder="1" applyAlignment="1" applyProtection="1">
      <alignment horizontal="right" vertical="center"/>
    </xf>
    <xf numFmtId="0" fontId="10" fillId="2" borderId="27" xfId="0" applyFont="1" applyFill="1" applyBorder="1" applyAlignment="1" applyProtection="1">
      <alignment horizontal="right" vertical="center"/>
    </xf>
    <xf numFmtId="0" fontId="18" fillId="2" borderId="27" xfId="0" applyFont="1" applyFill="1" applyBorder="1" applyAlignment="1" applyProtection="1">
      <alignment horizontal="right" vertical="center"/>
    </xf>
    <xf numFmtId="0" fontId="0" fillId="2" borderId="26" xfId="0" applyFill="1" applyBorder="1" applyAlignment="1" applyProtection="1">
      <alignment horizontal="right" vertical="center"/>
    </xf>
    <xf numFmtId="0" fontId="0" fillId="2" borderId="25" xfId="0" applyFill="1" applyBorder="1" applyAlignment="1" applyProtection="1">
      <alignment horizontal="right" vertical="center"/>
    </xf>
    <xf numFmtId="1" fontId="0" fillId="2" borderId="25" xfId="0" applyNumberFormat="1" applyFill="1" applyBorder="1" applyAlignment="1" applyProtection="1">
      <alignment horizontal="right" vertical="center"/>
    </xf>
    <xf numFmtId="164" fontId="0" fillId="0" borderId="25" xfId="0" applyNumberFormat="1" applyFill="1" applyBorder="1" applyAlignment="1" applyProtection="1">
      <alignment horizontal="right" vertical="center"/>
    </xf>
    <xf numFmtId="9" fontId="0" fillId="2" borderId="24" xfId="0" applyNumberFormat="1" applyFill="1" applyBorder="1" applyAlignment="1" applyProtection="1">
      <alignment horizontal="right" vertical="center"/>
    </xf>
    <xf numFmtId="164" fontId="2" fillId="0" borderId="0" xfId="0" applyNumberFormat="1" applyFont="1" applyAlignment="1" applyProtection="1">
      <alignment vertical="top"/>
    </xf>
    <xf numFmtId="0" fontId="2" fillId="0" borderId="16" xfId="0" applyFont="1" applyBorder="1" applyAlignment="1" applyProtection="1">
      <alignment vertical="top"/>
    </xf>
    <xf numFmtId="0" fontId="0" fillId="2" borderId="5" xfId="0" applyFill="1" applyBorder="1" applyAlignment="1" applyProtection="1">
      <alignment horizontal="right" vertical="center"/>
    </xf>
    <xf numFmtId="1" fontId="2" fillId="0" borderId="0" xfId="0" applyNumberFormat="1" applyFont="1" applyBorder="1" applyAlignment="1" applyProtection="1">
      <alignment vertical="top"/>
    </xf>
    <xf numFmtId="164" fontId="2" fillId="0" borderId="0" xfId="0" applyNumberFormat="1" applyFont="1" applyBorder="1" applyAlignment="1" applyProtection="1">
      <alignment vertical="top"/>
    </xf>
    <xf numFmtId="0" fontId="2" fillId="0" borderId="21" xfId="0" applyFont="1" applyBorder="1" applyAlignment="1" applyProtection="1">
      <alignment vertical="top"/>
    </xf>
    <xf numFmtId="0" fontId="4" fillId="0" borderId="21" xfId="0" applyFont="1" applyBorder="1" applyAlignment="1" applyProtection="1">
      <alignment vertical="top"/>
    </xf>
    <xf numFmtId="10" fontId="4" fillId="0" borderId="21" xfId="1" applyNumberFormat="1" applyFont="1" applyBorder="1" applyAlignment="1" applyProtection="1">
      <alignment vertical="top"/>
    </xf>
    <xf numFmtId="0" fontId="2" fillId="0" borderId="22" xfId="0" applyFont="1" applyBorder="1" applyAlignment="1" applyProtection="1">
      <alignment vertical="top"/>
    </xf>
    <xf numFmtId="0" fontId="24" fillId="0" borderId="0" xfId="0" applyFont="1" applyProtection="1"/>
    <xf numFmtId="0" fontId="25" fillId="0" borderId="0" xfId="0" applyFont="1" applyProtection="1"/>
    <xf numFmtId="0" fontId="0" fillId="2" borderId="27" xfId="0" applyFont="1" applyFill="1" applyBorder="1" applyAlignment="1" applyProtection="1">
      <alignment horizontal="left" vertical="center"/>
    </xf>
    <xf numFmtId="0" fontId="16" fillId="0" borderId="0" xfId="0" applyFont="1" applyProtection="1"/>
    <xf numFmtId="0" fontId="15" fillId="4" borderId="11" xfId="0" applyFont="1" applyFill="1" applyBorder="1" applyProtection="1"/>
    <xf numFmtId="0" fontId="0" fillId="0" borderId="0" xfId="0" applyAlignment="1" applyProtection="1">
      <alignment wrapText="1"/>
    </xf>
    <xf numFmtId="0" fontId="14" fillId="4" borderId="9" xfId="0" applyFont="1" applyFill="1" applyBorder="1" applyAlignment="1" applyProtection="1">
      <alignment wrapText="1"/>
    </xf>
    <xf numFmtId="0" fontId="14" fillId="4" borderId="4" xfId="0" applyFont="1" applyFill="1" applyBorder="1" applyAlignment="1" applyProtection="1">
      <alignment wrapText="1"/>
    </xf>
    <xf numFmtId="0" fontId="14" fillId="4" borderId="5" xfId="0" applyFont="1" applyFill="1" applyBorder="1" applyAlignment="1" applyProtection="1">
      <alignment wrapText="1"/>
    </xf>
    <xf numFmtId="0" fontId="14" fillId="4" borderId="6" xfId="0" applyFont="1" applyFill="1" applyBorder="1" applyAlignment="1" applyProtection="1">
      <alignment wrapText="1"/>
    </xf>
    <xf numFmtId="0" fontId="14" fillId="4" borderId="27" xfId="0" applyFont="1" applyFill="1" applyBorder="1" applyAlignment="1" applyProtection="1">
      <alignment horizontal="right" wrapText="1"/>
    </xf>
    <xf numFmtId="0" fontId="14" fillId="4" borderId="27" xfId="0" applyFont="1" applyFill="1" applyBorder="1" applyAlignment="1" applyProtection="1">
      <alignment horizontal="left" wrapText="1"/>
    </xf>
    <xf numFmtId="0" fontId="18" fillId="0" borderId="10" xfId="0" applyFont="1" applyBorder="1" applyProtection="1"/>
    <xf numFmtId="0" fontId="10" fillId="0" borderId="1" xfId="0" applyFont="1" applyBorder="1" applyProtection="1"/>
    <xf numFmtId="0" fontId="10" fillId="0" borderId="2" xfId="0" applyFont="1" applyFill="1" applyBorder="1" applyProtection="1"/>
    <xf numFmtId="0" fontId="10" fillId="0" borderId="2" xfId="0" applyFont="1" applyBorder="1" applyProtection="1"/>
    <xf numFmtId="0" fontId="10" fillId="0" borderId="3" xfId="0" applyFont="1" applyBorder="1" applyProtection="1"/>
    <xf numFmtId="0" fontId="13" fillId="3" borderId="1" xfId="5" applyBorder="1" applyAlignment="1" applyProtection="1">
      <alignment horizontal="right"/>
    </xf>
    <xf numFmtId="0" fontId="13" fillId="3" borderId="2" xfId="5" applyBorder="1" applyAlignment="1" applyProtection="1">
      <alignment horizontal="right"/>
    </xf>
    <xf numFmtId="9" fontId="13" fillId="3" borderId="2" xfId="1" applyFont="1" applyFill="1" applyBorder="1" applyAlignment="1" applyProtection="1">
      <alignment horizontal="right"/>
    </xf>
    <xf numFmtId="9" fontId="13" fillId="3" borderId="3" xfId="1" applyFont="1" applyFill="1" applyBorder="1" applyAlignment="1" applyProtection="1">
      <alignment horizontal="right"/>
    </xf>
    <xf numFmtId="0" fontId="10" fillId="0" borderId="7" xfId="0" applyFont="1" applyBorder="1" applyProtection="1"/>
    <xf numFmtId="0" fontId="10" fillId="0" borderId="0" xfId="0" applyFont="1" applyFill="1" applyBorder="1" applyProtection="1"/>
    <xf numFmtId="0" fontId="10" fillId="0" borderId="0" xfId="0" applyFont="1" applyBorder="1" applyProtection="1"/>
    <xf numFmtId="0" fontId="10" fillId="0" borderId="8" xfId="0" applyFont="1" applyBorder="1" applyProtection="1"/>
    <xf numFmtId="0" fontId="13" fillId="3" borderId="7" xfId="5" applyBorder="1" applyAlignment="1" applyProtection="1">
      <alignment horizontal="right"/>
    </xf>
    <xf numFmtId="0" fontId="13" fillId="3" borderId="0" xfId="5" applyBorder="1" applyAlignment="1" applyProtection="1">
      <alignment horizontal="right"/>
    </xf>
    <xf numFmtId="9" fontId="13" fillId="3" borderId="0" xfId="1" applyFont="1" applyFill="1" applyBorder="1" applyAlignment="1" applyProtection="1">
      <alignment horizontal="right"/>
    </xf>
    <xf numFmtId="9" fontId="13" fillId="3" borderId="8" xfId="1" applyFont="1" applyFill="1" applyBorder="1" applyAlignment="1" applyProtection="1">
      <alignment horizontal="right"/>
    </xf>
    <xf numFmtId="0" fontId="10" fillId="0" borderId="4" xfId="0" applyFont="1" applyBorder="1" applyProtection="1"/>
    <xf numFmtId="0" fontId="10" fillId="0" borderId="5" xfId="0" applyFont="1" applyBorder="1" applyProtection="1"/>
    <xf numFmtId="0" fontId="10" fillId="0" borderId="6" xfId="0" applyFont="1" applyBorder="1" applyProtection="1"/>
    <xf numFmtId="0" fontId="13" fillId="3" borderId="4" xfId="5" applyBorder="1" applyAlignment="1" applyProtection="1">
      <alignment horizontal="right"/>
    </xf>
    <xf numFmtId="0" fontId="13" fillId="3" borderId="5" xfId="5" applyBorder="1" applyAlignment="1" applyProtection="1">
      <alignment horizontal="right"/>
    </xf>
    <xf numFmtId="9" fontId="13" fillId="3" borderId="5" xfId="1" applyFont="1" applyFill="1" applyBorder="1" applyAlignment="1" applyProtection="1">
      <alignment horizontal="right"/>
    </xf>
    <xf numFmtId="9" fontId="13" fillId="3" borderId="6" xfId="1" applyFont="1" applyFill="1" applyBorder="1" applyAlignment="1" applyProtection="1">
      <alignment horizontal="right"/>
    </xf>
    <xf numFmtId="165" fontId="0" fillId="0" borderId="0" xfId="0" applyNumberFormat="1" applyAlignment="1" applyProtection="1">
      <alignment horizontal="right"/>
    </xf>
    <xf numFmtId="0" fontId="0" fillId="0" borderId="0" xfId="0" applyAlignment="1" applyProtection="1">
      <alignment horizontal="right"/>
    </xf>
    <xf numFmtId="9" fontId="0" fillId="0" borderId="0" xfId="1" applyFont="1" applyAlignment="1" applyProtection="1">
      <alignment horizontal="right"/>
    </xf>
    <xf numFmtId="0" fontId="0" fillId="0" borderId="17" xfId="0" applyBorder="1" applyProtection="1"/>
    <xf numFmtId="0" fontId="12" fillId="0" borderId="31" xfId="4" applyBorder="1" applyProtection="1"/>
    <xf numFmtId="0" fontId="0" fillId="0" borderId="18" xfId="0" applyBorder="1" applyProtection="1"/>
    <xf numFmtId="0" fontId="0" fillId="0" borderId="19" xfId="0" applyBorder="1" applyProtection="1"/>
    <xf numFmtId="0" fontId="11" fillId="0" borderId="0" xfId="3" applyBorder="1" applyProtection="1"/>
    <xf numFmtId="0" fontId="0" fillId="0" borderId="15" xfId="0" applyBorder="1" applyProtection="1"/>
    <xf numFmtId="0" fontId="0" fillId="0" borderId="0" xfId="0" applyBorder="1" applyProtection="1"/>
    <xf numFmtId="0" fontId="0" fillId="0" borderId="16" xfId="0" applyBorder="1" applyProtection="1"/>
    <xf numFmtId="0" fontId="8" fillId="0" borderId="23" xfId="2" applyBorder="1" applyProtection="1"/>
    <xf numFmtId="0" fontId="14" fillId="4" borderId="26" xfId="0" applyFont="1" applyFill="1" applyBorder="1" applyAlignment="1" applyProtection="1">
      <alignment horizontal="center" wrapText="1"/>
    </xf>
    <xf numFmtId="0" fontId="14" fillId="4" borderId="25" xfId="0" applyFont="1" applyFill="1" applyBorder="1" applyAlignment="1" applyProtection="1">
      <alignment horizontal="center" wrapText="1"/>
    </xf>
    <xf numFmtId="0" fontId="14" fillId="4" borderId="24" xfId="0" applyFont="1" applyFill="1" applyBorder="1" applyAlignment="1" applyProtection="1">
      <alignment horizontal="center" wrapText="1"/>
    </xf>
    <xf numFmtId="0" fontId="0" fillId="0" borderId="0" xfId="0" applyBorder="1" applyAlignment="1" applyProtection="1">
      <alignment wrapText="1"/>
    </xf>
    <xf numFmtId="0" fontId="14" fillId="4" borderId="24" xfId="0" applyFont="1" applyFill="1" applyBorder="1" applyProtection="1"/>
    <xf numFmtId="0" fontId="10" fillId="0" borderId="1" xfId="0" applyFont="1" applyFill="1" applyBorder="1" applyProtection="1"/>
    <xf numFmtId="0" fontId="10" fillId="0" borderId="3" xfId="5" applyFont="1" applyFill="1" applyBorder="1" applyProtection="1"/>
    <xf numFmtId="0" fontId="10" fillId="0" borderId="3" xfId="0" applyFont="1" applyFill="1" applyBorder="1" applyProtection="1"/>
    <xf numFmtId="0" fontId="0" fillId="0" borderId="1" xfId="0" applyBorder="1" applyProtection="1"/>
    <xf numFmtId="9" fontId="0" fillId="0" borderId="3" xfId="1" applyFont="1" applyBorder="1" applyProtection="1"/>
    <xf numFmtId="0" fontId="0" fillId="0" borderId="7" xfId="0" applyBorder="1" applyAlignment="1" applyProtection="1">
      <alignment wrapText="1"/>
    </xf>
    <xf numFmtId="0" fontId="10" fillId="0" borderId="8" xfId="0" applyFont="1" applyBorder="1" applyAlignment="1" applyProtection="1">
      <alignment wrapText="1"/>
    </xf>
    <xf numFmtId="0" fontId="0" fillId="0" borderId="1" xfId="0" applyBorder="1" applyAlignment="1" applyProtection="1">
      <alignment wrapText="1"/>
    </xf>
    <xf numFmtId="0" fontId="10" fillId="0" borderId="3" xfId="0" applyFont="1" applyBorder="1" applyAlignment="1" applyProtection="1">
      <alignment wrapText="1"/>
    </xf>
    <xf numFmtId="0" fontId="0" fillId="0" borderId="16" xfId="0" applyBorder="1" applyAlignment="1" applyProtection="1">
      <alignment wrapText="1"/>
    </xf>
    <xf numFmtId="0" fontId="10" fillId="0" borderId="7" xfId="0" applyFont="1" applyFill="1" applyBorder="1" applyProtection="1"/>
    <xf numFmtId="0" fontId="10" fillId="0" borderId="8" xfId="5" applyFont="1" applyFill="1" applyBorder="1" applyProtection="1"/>
    <xf numFmtId="0" fontId="10" fillId="0" borderId="8" xfId="0" applyFont="1" applyFill="1" applyBorder="1" applyProtection="1"/>
    <xf numFmtId="0" fontId="0" fillId="0" borderId="7" xfId="0" applyBorder="1" applyProtection="1"/>
    <xf numFmtId="9" fontId="0" fillId="0" borderId="8" xfId="1" applyFont="1" applyBorder="1" applyProtection="1"/>
    <xf numFmtId="0" fontId="0" fillId="0" borderId="4" xfId="0" applyBorder="1" applyProtection="1"/>
    <xf numFmtId="9" fontId="10" fillId="0" borderId="8" xfId="1" applyFont="1" applyBorder="1" applyProtection="1"/>
    <xf numFmtId="0" fontId="14" fillId="4" borderId="27" xfId="0" applyFont="1" applyFill="1" applyBorder="1" applyProtection="1"/>
    <xf numFmtId="0" fontId="0" fillId="0" borderId="8" xfId="0" applyFill="1" applyBorder="1" applyProtection="1"/>
    <xf numFmtId="0" fontId="0" fillId="0" borderId="8" xfId="0" applyBorder="1" applyProtection="1"/>
    <xf numFmtId="9" fontId="10" fillId="0" borderId="6" xfId="1" applyFont="1" applyBorder="1" applyProtection="1"/>
    <xf numFmtId="0" fontId="9" fillId="0" borderId="0" xfId="0" applyFont="1" applyBorder="1" applyProtection="1"/>
    <xf numFmtId="0" fontId="0" fillId="0" borderId="20" xfId="0" applyBorder="1" applyProtection="1"/>
    <xf numFmtId="0" fontId="0" fillId="0" borderId="21" xfId="0" applyBorder="1" applyProtection="1"/>
    <xf numFmtId="0" fontId="0" fillId="0" borderId="22" xfId="0" applyBorder="1" applyProtection="1"/>
    <xf numFmtId="0" fontId="10" fillId="0" borderId="6" xfId="5" applyFont="1" applyFill="1" applyBorder="1" applyProtection="1"/>
    <xf numFmtId="0" fontId="0" fillId="0" borderId="6" xfId="0" applyBorder="1" applyProtection="1"/>
    <xf numFmtId="0" fontId="27" fillId="0" borderId="0" xfId="0" applyFont="1" applyProtection="1"/>
    <xf numFmtId="0" fontId="28" fillId="0" borderId="29" xfId="4" applyFont="1" applyProtection="1"/>
    <xf numFmtId="0" fontId="27" fillId="0" borderId="0" xfId="0" applyFont="1" applyAlignment="1" applyProtection="1">
      <alignment wrapText="1"/>
    </xf>
    <xf numFmtId="0" fontId="29" fillId="4" borderId="11" xfId="0" applyFont="1" applyFill="1" applyBorder="1" applyAlignment="1" applyProtection="1">
      <alignment wrapText="1"/>
    </xf>
    <xf numFmtId="0" fontId="29" fillId="4" borderId="9" xfId="0" applyFont="1" applyFill="1" applyBorder="1" applyAlignment="1" applyProtection="1">
      <alignment wrapText="1"/>
    </xf>
    <xf numFmtId="0" fontId="29" fillId="4" borderId="4" xfId="0" applyFont="1" applyFill="1" applyBorder="1" applyAlignment="1" applyProtection="1">
      <alignment wrapText="1"/>
    </xf>
    <xf numFmtId="0" fontId="29" fillId="4" borderId="6" xfId="0" applyFont="1" applyFill="1" applyBorder="1" applyAlignment="1" applyProtection="1">
      <alignment wrapText="1"/>
    </xf>
    <xf numFmtId="0" fontId="29" fillId="4" borderId="5" xfId="0" applyFont="1" applyFill="1" applyBorder="1" applyAlignment="1" applyProtection="1">
      <alignment wrapText="1"/>
    </xf>
    <xf numFmtId="0" fontId="30" fillId="0" borderId="11" xfId="0" applyFont="1" applyBorder="1" applyProtection="1"/>
    <xf numFmtId="0" fontId="31" fillId="0" borderId="1" xfId="0" applyFont="1" applyFill="1" applyBorder="1" applyProtection="1"/>
    <xf numFmtId="0" fontId="31" fillId="0" borderId="3" xfId="0" applyFont="1" applyFill="1" applyBorder="1" applyProtection="1"/>
    <xf numFmtId="0" fontId="31" fillId="0" borderId="2" xfId="0" applyFont="1" applyFill="1" applyBorder="1" applyProtection="1"/>
    <xf numFmtId="9" fontId="32" fillId="0" borderId="11" xfId="1" applyFont="1" applyBorder="1" applyProtection="1"/>
    <xf numFmtId="0" fontId="30" fillId="0" borderId="10" xfId="0" applyFont="1" applyBorder="1" applyProtection="1"/>
    <xf numFmtId="0" fontId="31" fillId="0" borderId="7" xfId="0" applyFont="1" applyFill="1" applyBorder="1" applyProtection="1"/>
    <xf numFmtId="0" fontId="31" fillId="0" borderId="8" xfId="0" applyFont="1" applyFill="1" applyBorder="1" applyProtection="1"/>
    <xf numFmtId="0" fontId="31" fillId="0" borderId="0" xfId="0" applyFont="1" applyFill="1" applyBorder="1" applyProtection="1"/>
    <xf numFmtId="9" fontId="32" fillId="0" borderId="10" xfId="1" applyFont="1" applyBorder="1" applyProtection="1"/>
    <xf numFmtId="0" fontId="31" fillId="0" borderId="7" xfId="0" applyFont="1" applyBorder="1" applyProtection="1"/>
    <xf numFmtId="0" fontId="31" fillId="0" borderId="8" xfId="0" applyFont="1" applyBorder="1" applyProtection="1"/>
    <xf numFmtId="0" fontId="31" fillId="0" borderId="0" xfId="0" applyFont="1" applyBorder="1" applyProtection="1"/>
    <xf numFmtId="0" fontId="30" fillId="0" borderId="9" xfId="0" applyFont="1" applyBorder="1" applyProtection="1"/>
    <xf numFmtId="0" fontId="31" fillId="0" borderId="4" xfId="0" applyFont="1" applyFill="1" applyBorder="1" applyProtection="1"/>
    <xf numFmtId="0" fontId="31" fillId="0" borderId="6" xfId="0" applyFont="1" applyFill="1" applyBorder="1" applyProtection="1"/>
    <xf numFmtId="0" fontId="31" fillId="0" borderId="5" xfId="0" applyFont="1" applyFill="1" applyBorder="1" applyProtection="1"/>
    <xf numFmtId="9" fontId="32" fillId="0" borderId="9" xfId="1" applyFont="1" applyBorder="1" applyProtection="1"/>
    <xf numFmtId="0" fontId="30" fillId="0" borderId="4" xfId="0" applyFont="1" applyFill="1" applyBorder="1" applyProtection="1"/>
    <xf numFmtId="0" fontId="30" fillId="0" borderId="6" xfId="0" applyFont="1" applyFill="1" applyBorder="1" applyProtection="1"/>
    <xf numFmtId="0" fontId="33" fillId="0" borderId="5" xfId="0" applyFont="1" applyFill="1" applyBorder="1" applyProtection="1"/>
    <xf numFmtId="0" fontId="33" fillId="0" borderId="6" xfId="0" applyFont="1" applyFill="1" applyBorder="1" applyProtection="1"/>
    <xf numFmtId="9" fontId="34" fillId="0" borderId="9" xfId="1" applyFont="1" applyBorder="1" applyProtection="1"/>
    <xf numFmtId="0" fontId="28" fillId="0" borderId="29" xfId="4" applyFont="1" applyFill="1" applyProtection="1"/>
    <xf numFmtId="0" fontId="35" fillId="4" borderId="27" xfId="0" applyFont="1" applyFill="1" applyBorder="1" applyAlignment="1" applyProtection="1">
      <alignment wrapText="1"/>
    </xf>
    <xf numFmtId="0" fontId="32" fillId="0" borderId="11" xfId="0" applyFont="1" applyBorder="1" applyProtection="1"/>
    <xf numFmtId="0" fontId="27" fillId="0" borderId="11" xfId="0" applyFont="1" applyBorder="1" applyProtection="1"/>
    <xf numFmtId="0" fontId="32" fillId="0" borderId="2" xfId="0" applyFont="1" applyFill="1" applyBorder="1" applyProtection="1"/>
    <xf numFmtId="0" fontId="32" fillId="0" borderId="3" xfId="0" applyFont="1" applyFill="1" applyBorder="1" applyProtection="1"/>
    <xf numFmtId="0" fontId="27" fillId="0" borderId="10" xfId="0" applyFont="1" applyBorder="1" applyProtection="1"/>
    <xf numFmtId="0" fontId="32" fillId="0" borderId="0" xfId="0" applyFont="1" applyFill="1" applyBorder="1" applyProtection="1"/>
    <xf numFmtId="0" fontId="32" fillId="0" borderId="8" xfId="0" applyFont="1" applyFill="1" applyBorder="1" applyProtection="1"/>
    <xf numFmtId="0" fontId="27" fillId="0" borderId="9" xfId="0" applyFont="1" applyBorder="1" applyProtection="1"/>
    <xf numFmtId="0" fontId="37" fillId="3" borderId="40" xfId="5" applyFont="1" applyBorder="1" applyProtection="1"/>
    <xf numFmtId="0" fontId="37" fillId="3" borderId="41" xfId="5" applyFont="1" applyBorder="1" applyProtection="1"/>
    <xf numFmtId="0" fontId="38" fillId="0" borderId="6" xfId="0" applyFont="1" applyBorder="1" applyAlignment="1" applyProtection="1">
      <alignment vertical="top"/>
    </xf>
    <xf numFmtId="0" fontId="4" fillId="2" borderId="20" xfId="0" applyFont="1" applyFill="1" applyBorder="1" applyAlignment="1" applyProtection="1">
      <alignment horizontal="left" vertical="top"/>
      <protection locked="0"/>
    </xf>
    <xf numFmtId="0" fontId="4" fillId="2" borderId="21" xfId="0" applyFont="1" applyFill="1" applyBorder="1" applyAlignment="1" applyProtection="1">
      <alignment horizontal="left" vertical="top"/>
      <protection locked="0"/>
    </xf>
    <xf numFmtId="0" fontId="0" fillId="2" borderId="0" xfId="0" applyFill="1" applyBorder="1" applyAlignment="1">
      <alignment horizontal="right" vertical="center"/>
    </xf>
    <xf numFmtId="0" fontId="3" fillId="2" borderId="13" xfId="0" applyFont="1" applyFill="1" applyBorder="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15" fillId="4" borderId="26"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4" fillId="2" borderId="17"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15" fillId="4" borderId="26" xfId="0" applyFont="1" applyFill="1" applyBorder="1" applyAlignment="1" applyProtection="1">
      <alignment horizontal="center" vertical="center" wrapText="1"/>
    </xf>
    <xf numFmtId="0" fontId="15" fillId="4" borderId="25" xfId="0" applyFont="1" applyFill="1" applyBorder="1" applyAlignment="1" applyProtection="1">
      <alignment horizontal="center" vertical="center" wrapText="1"/>
    </xf>
    <xf numFmtId="0" fontId="15" fillId="4" borderId="24" xfId="0" applyFont="1" applyFill="1" applyBorder="1" applyAlignment="1" applyProtection="1">
      <alignment horizontal="center" vertical="center" wrapText="1"/>
    </xf>
    <xf numFmtId="0" fontId="0" fillId="2" borderId="0" xfId="0" applyFill="1" applyBorder="1" applyAlignment="1" applyProtection="1">
      <alignment horizontal="right" vertical="center"/>
    </xf>
    <xf numFmtId="0" fontId="3" fillId="2" borderId="13" xfId="0" applyFont="1" applyFill="1" applyBorder="1" applyAlignment="1" applyProtection="1">
      <alignment horizontal="center" vertical="top"/>
    </xf>
    <xf numFmtId="0" fontId="4" fillId="2" borderId="13" xfId="0" applyFont="1" applyFill="1" applyBorder="1" applyAlignment="1" applyProtection="1">
      <alignment horizontal="center" vertical="top"/>
    </xf>
    <xf numFmtId="0" fontId="4" fillId="2" borderId="14" xfId="0" applyFont="1" applyFill="1" applyBorder="1" applyAlignment="1" applyProtection="1">
      <alignment horizontal="center" vertical="top"/>
    </xf>
    <xf numFmtId="0" fontId="4" fillId="2" borderId="17"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4" fillId="2" borderId="15" xfId="0" applyFont="1" applyFill="1" applyBorder="1" applyAlignment="1" applyProtection="1">
      <alignment horizontal="left" vertical="top"/>
    </xf>
    <xf numFmtId="0" fontId="4" fillId="2" borderId="0" xfId="0" applyFont="1" applyFill="1" applyBorder="1" applyAlignment="1" applyProtection="1">
      <alignment horizontal="left" vertical="top"/>
    </xf>
    <xf numFmtId="0" fontId="4" fillId="2" borderId="20" xfId="0" applyFont="1" applyFill="1" applyBorder="1" applyAlignment="1" applyProtection="1">
      <alignment horizontal="left" vertical="top"/>
    </xf>
    <xf numFmtId="0" fontId="4" fillId="2" borderId="21" xfId="0" applyFont="1" applyFill="1" applyBorder="1" applyAlignment="1" applyProtection="1">
      <alignment horizontal="left" vertical="top"/>
    </xf>
    <xf numFmtId="0" fontId="14" fillId="4" borderId="26" xfId="0" applyFont="1" applyFill="1" applyBorder="1" applyAlignment="1" applyProtection="1">
      <alignment horizontal="center"/>
    </xf>
    <xf numFmtId="0" fontId="14" fillId="4" borderId="24" xfId="0" applyFont="1" applyFill="1" applyBorder="1" applyAlignment="1" applyProtection="1">
      <alignment horizontal="center"/>
    </xf>
    <xf numFmtId="0" fontId="0" fillId="0" borderId="0" xfId="0" applyProtection="1"/>
    <xf numFmtId="0" fontId="14" fillId="4" borderId="25" xfId="0" applyFont="1" applyFill="1" applyBorder="1" applyAlignment="1" applyProtection="1">
      <alignment horizontal="center"/>
    </xf>
    <xf numFmtId="0" fontId="0" fillId="0" borderId="15" xfId="0" applyBorder="1" applyProtection="1"/>
    <xf numFmtId="0" fontId="29" fillId="4" borderId="26" xfId="0" applyFont="1" applyFill="1" applyBorder="1" applyAlignment="1" applyProtection="1">
      <alignment horizontal="center" wrapText="1"/>
    </xf>
    <xf numFmtId="0" fontId="29" fillId="4" borderId="24" xfId="0" applyFont="1" applyFill="1" applyBorder="1" applyAlignment="1" applyProtection="1">
      <alignment horizontal="center" wrapText="1"/>
    </xf>
    <xf numFmtId="0" fontId="29" fillId="4" borderId="25" xfId="0" applyFont="1" applyFill="1" applyBorder="1" applyAlignment="1" applyProtection="1">
      <alignment horizontal="center" wrapText="1"/>
    </xf>
    <xf numFmtId="0" fontId="27" fillId="0" borderId="11" xfId="0" applyFont="1" applyBorder="1" applyAlignment="1" applyProtection="1">
      <alignment horizontal="center" vertical="center" textRotation="90"/>
    </xf>
    <xf numFmtId="0" fontId="27" fillId="0" borderId="10" xfId="0" applyFont="1" applyBorder="1" applyAlignment="1" applyProtection="1">
      <alignment horizontal="center" vertical="center" textRotation="90"/>
    </xf>
    <xf numFmtId="0" fontId="27" fillId="0" borderId="9" xfId="0" applyFont="1" applyBorder="1" applyAlignment="1" applyProtection="1">
      <alignment horizontal="center" vertical="center" textRotation="90"/>
    </xf>
    <xf numFmtId="0" fontId="27" fillId="0" borderId="0" xfId="0" applyFont="1" applyProtection="1"/>
    <xf numFmtId="0" fontId="36" fillId="2" borderId="26" xfId="0" applyFont="1" applyFill="1" applyBorder="1" applyAlignment="1" applyProtection="1">
      <alignment horizontal="center" wrapText="1"/>
    </xf>
    <xf numFmtId="0" fontId="36" fillId="2" borderId="25" xfId="0" applyFont="1" applyFill="1" applyBorder="1" applyAlignment="1" applyProtection="1">
      <alignment horizontal="center" wrapText="1"/>
    </xf>
    <xf numFmtId="0" fontId="36" fillId="2" borderId="24" xfId="0" applyFont="1" applyFill="1" applyBorder="1" applyAlignment="1" applyProtection="1">
      <alignment horizontal="center" wrapText="1"/>
    </xf>
  </cellXfs>
  <cellStyles count="6">
    <cellStyle name="Calculation" xfId="5" builtinId="22"/>
    <cellStyle name="Heading 1" xfId="3" builtinId="16"/>
    <cellStyle name="Heading 2" xfId="4" builtinId="17"/>
    <cellStyle name="Heading 3" xfId="2" builtinId="18"/>
    <cellStyle name="Normal" xfId="0" builtinId="0"/>
    <cellStyle name="Percent" xfId="1" builtinId="5"/>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oleObject" Target="../embeddings/oleObject5.bin"/><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7" tint="0.39997558519241921"/>
  </sheetPr>
  <dimension ref="A1:T67"/>
  <sheetViews>
    <sheetView showGridLines="0" tabSelected="1" zoomScale="85" zoomScaleNormal="85" zoomScalePageLayoutView="85" workbookViewId="0">
      <selection activeCell="R26" sqref="R26"/>
    </sheetView>
  </sheetViews>
  <sheetFormatPr defaultRowHeight="14.25"/>
  <cols>
    <col min="1" max="1" width="2.28515625" style="9" customWidth="1"/>
    <col min="2" max="3" width="9.28515625" style="9" customWidth="1"/>
    <col min="4" max="4" width="12.42578125" style="9" customWidth="1"/>
    <col min="5" max="5" width="36.28515625" style="9" customWidth="1"/>
    <col min="6" max="6" width="13.28515625" style="9" customWidth="1"/>
    <col min="7" max="7" width="13.42578125" style="9" customWidth="1"/>
    <col min="8" max="8" width="13.140625" style="9" customWidth="1"/>
    <col min="9" max="9" width="14.42578125" style="9" customWidth="1"/>
    <col min="10" max="10" width="8.140625" style="9" customWidth="1"/>
    <col min="11" max="11" width="9.7109375" style="9" customWidth="1"/>
    <col min="12" max="12" width="2.85546875" style="9" customWidth="1"/>
    <col min="13" max="13" width="9.140625" style="9"/>
    <col min="14" max="14" width="19.140625" style="9" customWidth="1"/>
    <col min="15" max="15" width="14.42578125" style="9" customWidth="1"/>
    <col min="16" max="16" width="9.140625" style="9"/>
    <col min="17" max="17" width="11.7109375" style="9" customWidth="1"/>
    <col min="18" max="18" width="34.7109375" style="9" customWidth="1"/>
    <col min="19" max="19" width="9.140625" style="9"/>
    <col min="20" max="20" width="15.42578125" style="9" customWidth="1"/>
    <col min="21" max="22" width="9.140625" style="9"/>
    <col min="23" max="23" width="14.5703125" style="9" customWidth="1"/>
    <col min="24" max="16384" width="9.140625" style="9"/>
  </cols>
  <sheetData>
    <row r="1" spans="1:20" ht="16.5" thickBot="1">
      <c r="A1" s="10"/>
      <c r="B1" s="11"/>
      <c r="C1" s="11"/>
      <c r="D1" s="377" t="s">
        <v>13</v>
      </c>
      <c r="E1" s="377"/>
      <c r="F1" s="377"/>
      <c r="G1" s="377"/>
      <c r="H1" s="377"/>
      <c r="I1" s="377"/>
      <c r="J1" s="377"/>
      <c r="K1" s="378" t="s">
        <v>124</v>
      </c>
      <c r="L1" s="379"/>
      <c r="N1" s="380" t="s">
        <v>138</v>
      </c>
      <c r="O1" s="381"/>
      <c r="P1" s="381"/>
      <c r="Q1" s="381"/>
      <c r="R1" s="382"/>
      <c r="T1" s="63" t="s">
        <v>26</v>
      </c>
    </row>
    <row r="2" spans="1:20" ht="15.75" customHeight="1">
      <c r="A2" s="27"/>
      <c r="B2" s="15"/>
      <c r="C2" s="15"/>
      <c r="D2" s="15"/>
      <c r="E2" s="15"/>
      <c r="F2" s="15"/>
      <c r="G2" s="15"/>
      <c r="H2" s="15"/>
      <c r="I2" s="15"/>
      <c r="J2" s="15"/>
      <c r="K2" s="15"/>
      <c r="L2" s="16"/>
      <c r="N2" s="65" t="s">
        <v>68</v>
      </c>
      <c r="O2" s="61" t="s">
        <v>139</v>
      </c>
      <c r="P2" s="61"/>
      <c r="Q2" s="61"/>
      <c r="R2" s="62"/>
      <c r="T2" s="23" t="s">
        <v>24</v>
      </c>
    </row>
    <row r="3" spans="1:20" ht="15.75" thickBot="1">
      <c r="A3" s="12"/>
      <c r="B3" s="383" t="s">
        <v>126</v>
      </c>
      <c r="C3" s="384"/>
      <c r="D3" s="384"/>
      <c r="E3" s="384"/>
      <c r="F3" s="384"/>
      <c r="G3" s="384"/>
      <c r="H3" s="384"/>
      <c r="I3" s="384"/>
      <c r="J3" s="384"/>
      <c r="K3" s="385"/>
      <c r="L3" s="14"/>
      <c r="N3" s="67" t="s">
        <v>165</v>
      </c>
      <c r="O3" s="59" t="s">
        <v>184</v>
      </c>
      <c r="P3" s="59"/>
      <c r="Q3" s="59"/>
      <c r="R3" s="60"/>
      <c r="T3" s="23" t="s">
        <v>27</v>
      </c>
    </row>
    <row r="4" spans="1:20" ht="15.75" thickBot="1">
      <c r="A4" s="12"/>
      <c r="B4" s="386" t="s">
        <v>118</v>
      </c>
      <c r="C4" s="387"/>
      <c r="D4" s="387"/>
      <c r="E4" s="180"/>
      <c r="F4" s="181"/>
      <c r="G4" s="181"/>
      <c r="H4" s="181"/>
      <c r="I4" s="181"/>
      <c r="J4" s="181"/>
      <c r="K4" s="182"/>
      <c r="L4" s="14"/>
      <c r="T4" s="24" t="s">
        <v>28</v>
      </c>
    </row>
    <row r="5" spans="1:20" ht="15.75" thickBot="1">
      <c r="A5" s="12"/>
      <c r="B5" s="386" t="s">
        <v>88</v>
      </c>
      <c r="C5" s="387"/>
      <c r="D5" s="387"/>
      <c r="E5" s="180"/>
      <c r="F5" s="181"/>
      <c r="G5" s="181"/>
      <c r="H5" s="181"/>
      <c r="I5" s="181"/>
      <c r="J5" s="181"/>
      <c r="K5" s="182"/>
      <c r="L5" s="14"/>
      <c r="N5" s="380" t="s">
        <v>142</v>
      </c>
      <c r="O5" s="381"/>
      <c r="P5" s="381"/>
      <c r="Q5" s="381"/>
      <c r="R5" s="382"/>
    </row>
    <row r="6" spans="1:20" ht="15.75" customHeight="1">
      <c r="A6" s="12"/>
      <c r="B6" s="374" t="s">
        <v>123</v>
      </c>
      <c r="C6" s="375"/>
      <c r="D6" s="375"/>
      <c r="E6" s="183"/>
      <c r="F6" s="184"/>
      <c r="G6" s="184"/>
      <c r="H6" s="184"/>
      <c r="I6" s="184"/>
      <c r="J6" s="184"/>
      <c r="K6" s="185"/>
      <c r="L6" s="14"/>
      <c r="N6" s="65" t="s">
        <v>167</v>
      </c>
      <c r="O6" s="61" t="s">
        <v>185</v>
      </c>
      <c r="P6" s="61"/>
      <c r="Q6" s="61"/>
      <c r="R6" s="62"/>
    </row>
    <row r="7" spans="1:20" ht="15.75" customHeight="1">
      <c r="A7" s="12"/>
      <c r="B7" s="76"/>
      <c r="C7" s="76"/>
      <c r="D7" s="76"/>
      <c r="E7" s="13"/>
      <c r="F7" s="13"/>
      <c r="G7" s="13"/>
      <c r="H7" s="13"/>
      <c r="I7" s="13"/>
      <c r="J7" s="13"/>
      <c r="K7" s="13"/>
      <c r="L7" s="14"/>
      <c r="N7" s="66" t="s">
        <v>68</v>
      </c>
      <c r="O7" s="28" t="s">
        <v>151</v>
      </c>
      <c r="P7" s="28"/>
      <c r="Q7" s="28"/>
      <c r="R7" s="58"/>
    </row>
    <row r="8" spans="1:20" ht="15.75" thickBot="1">
      <c r="A8" s="12"/>
      <c r="B8" s="17" t="s">
        <v>34</v>
      </c>
      <c r="C8" s="18"/>
      <c r="D8" s="18"/>
      <c r="E8" s="19"/>
      <c r="F8" s="19"/>
      <c r="G8" s="19"/>
      <c r="H8" s="19"/>
      <c r="I8" s="19"/>
      <c r="J8" s="19"/>
      <c r="K8" s="20"/>
      <c r="L8" s="14"/>
      <c r="N8" s="67" t="s">
        <v>166</v>
      </c>
      <c r="O8" s="59" t="s">
        <v>152</v>
      </c>
      <c r="P8" s="59"/>
      <c r="Q8" s="59"/>
      <c r="R8" s="60"/>
    </row>
    <row r="9" spans="1:20" ht="45.75" thickBot="1">
      <c r="A9" s="12"/>
      <c r="B9" s="37" t="s">
        <v>7</v>
      </c>
      <c r="C9" s="37" t="s">
        <v>84</v>
      </c>
      <c r="D9" s="38" t="s">
        <v>29</v>
      </c>
      <c r="E9" s="37" t="s">
        <v>0</v>
      </c>
      <c r="F9" s="39" t="s">
        <v>1</v>
      </c>
      <c r="G9" s="39" t="s">
        <v>2</v>
      </c>
      <c r="H9" s="39" t="s">
        <v>3</v>
      </c>
      <c r="I9" s="39" t="s">
        <v>136</v>
      </c>
      <c r="J9" s="39" t="s">
        <v>12</v>
      </c>
      <c r="K9" s="40" t="s">
        <v>6</v>
      </c>
      <c r="L9" s="14"/>
    </row>
    <row r="10" spans="1:20" ht="15.75" thickBot="1">
      <c r="A10" s="12"/>
      <c r="B10" s="78">
        <v>1</v>
      </c>
      <c r="C10" s="78"/>
      <c r="D10" s="78" t="s">
        <v>24</v>
      </c>
      <c r="E10" s="78" t="s">
        <v>100</v>
      </c>
      <c r="F10" s="147">
        <f ca="1">IF(D10=$T$2,OFFSET('Converter Data'!$G$14,MATCH('New project'!E10,'Converter Data'!$B$15:$B$36,0),0)*B10,IF(D10=$T$3,OFFSET('Cable Data'!$Q$6,MATCH('New project'!E10,Cable_Name,0),0)*B10*C10,OFFSET(Other!$D$5,MATCH('New project'!E10,OTHER,0),0)*B10))</f>
        <v>2</v>
      </c>
      <c r="G10" s="42">
        <f ca="1">IFERROR(1/F10,"-")</f>
        <v>0.5</v>
      </c>
      <c r="H10" s="47">
        <f ca="1">IF(D10=$T$2,OFFSET('Converter Data'!$F$14,MATCH('New project'!E10,'Converter Data'!$B$15:$B$36,0),0),IF(D10=$T$3,OFFSET('Cable Data'!$R$6,MATCH('New project'!E10,Cable_Name,0),0),OFFSET(Other!$E$5,MATCH('New project'!E10,OTHER,0),0)))</f>
        <v>0.59375</v>
      </c>
      <c r="I10" s="214">
        <f ca="1">IF(IF(B10=0,0,IF(D10=$T$2,OFFSET('Converter Data'!$H$14,MATCH('New project'!E10,'Converter Data'!$B$15:$B$36,0),0)*B10,IF(D10=$T$3,F10*H10/365*(1-K10),F10*H10/365*(1-K10))))&gt;1,1,IF(B10=0,0,IF(D10=$T$2,OFFSET('Converter Data'!$H$14,MATCH('New project'!E10,'Converter Data'!$B$15:$B$36,0),0)*B10,IF(D10=$T$3,F10*H10/365*(1-K10),F10*H10/365*(1-K10)))))</f>
        <v>1.6267123287671233E-3</v>
      </c>
      <c r="J10" s="7">
        <f ca="1">I10/$I$63*100</f>
        <v>9.2390881506263138</v>
      </c>
      <c r="K10" s="8">
        <f ca="1">IF(D10=$T$2,OFFSET('Converter Data'!$I$14,MATCH('New project'!E10,'Converter Data'!$B$15:$B$36,0),0),IF('New project'!D10='New project'!$T$3,OFFSET('Cable Data'!$S$6,MATCH('New project'!E10,Cable_Name,0),0),OFFSET(Other!$H$5,MATCH('New project'!E10,OTHER,0),0)))</f>
        <v>0.5</v>
      </c>
      <c r="L10" s="14"/>
      <c r="N10" s="73" t="s">
        <v>137</v>
      </c>
      <c r="O10" s="74"/>
    </row>
    <row r="11" spans="1:20" ht="15">
      <c r="A11" s="12"/>
      <c r="B11" s="79">
        <v>1</v>
      </c>
      <c r="C11" s="79">
        <v>150</v>
      </c>
      <c r="D11" s="79" t="s">
        <v>27</v>
      </c>
      <c r="E11" s="79" t="s">
        <v>192</v>
      </c>
      <c r="F11" s="155">
        <f ca="1">IF(D11=$T$2,OFFSET('Converter Data'!$G$14,MATCH('New project'!E11,'Converter Data'!$B$15:$B$36,0),0)*B11,IF(D11=$T$3,OFFSET('Cable Data'!$Q$6,MATCH('New project'!E11,Cable_Name,0),0)*B11*C11,OFFSET(Other!$D$5,MATCH('New project'!E11,OTHER,0),0)*B11))</f>
        <v>7.8000000000000014E-2</v>
      </c>
      <c r="G11" s="43">
        <f t="shared" ref="G11:G31" ca="1" si="0">IFERROR(1/F11,"-")</f>
        <v>12.820512820512818</v>
      </c>
      <c r="H11" s="48">
        <f ca="1">IF(D11=$T$2,OFFSET('Converter Data'!$F$14,MATCH('New project'!E11,'Converter Data'!$B$15:$B$36,0),0),IF(D11=$T$3,OFFSET('Cable Data'!$R$6,MATCH('New project'!E11,Cable_Name,0),0),OFFSET(Other!$E$5,MATCH('New project'!E11,OTHER,0),0)))</f>
        <v>64.999999999999986</v>
      </c>
      <c r="I11" s="220">
        <f ca="1">IF(IF(B11=0,0,IF(D11=$T$2,OFFSET('Converter Data'!$H$14,MATCH('New project'!E11,'Converter Data'!$B$15:$B$36,0),0)*B11,IF(D11=$T$3,F11*H11/365*(1-K11),F11*H11/365*(1-K11))))&gt;1,1,IF(B11=0,0,IF(D11=$T$2,OFFSET('Converter Data'!$H$14,MATCH('New project'!E11,'Converter Data'!$B$15:$B$36,0),0)*B11,IF(D11=$T$3,F11*H11/365*(1-K11),F11*H11/365*(1-K11)))))</f>
        <v>6.9452054794520539E-3</v>
      </c>
      <c r="J11" s="22">
        <f t="shared" ref="J11:J31" ca="1" si="1">I11/$I$63*100</f>
        <v>39.446043725200333</v>
      </c>
      <c r="K11" s="21">
        <f ca="1">IF(D11=$T$2,OFFSET('Converter Data'!$I$14,MATCH('New project'!E11,'Converter Data'!$B$15:$B$36,0),0),IF('New project'!D11='New project'!$T$3,OFFSET('Cable Data'!$S$6,MATCH('New project'!E11,Cable_Name,0),0),OFFSET(Other!$H$5,MATCH('New project'!E11,OTHER,0),0)))</f>
        <v>0.5</v>
      </c>
      <c r="L11" s="14"/>
      <c r="N11" s="68" t="s">
        <v>141</v>
      </c>
      <c r="O11" s="176" t="s">
        <v>68</v>
      </c>
    </row>
    <row r="12" spans="1:20" ht="15">
      <c r="A12" s="12"/>
      <c r="B12" s="79">
        <v>1</v>
      </c>
      <c r="C12" s="79">
        <v>20</v>
      </c>
      <c r="D12" s="79" t="s">
        <v>27</v>
      </c>
      <c r="E12" s="79" t="s">
        <v>194</v>
      </c>
      <c r="F12" s="155">
        <f ca="1">IF(D12=$T$2,OFFSET('Converter Data'!$G$14,MATCH('New project'!E12,'Converter Data'!$B$15:$B$36,0),0)*B12,IF(D12=$T$3,OFFSET('Cable Data'!$Q$6,MATCH('New project'!E12,Cable_Name,0),0)*B12*C12,OFFSET(Other!$D$5,MATCH('New project'!E12,OTHER,0),0)*B12))</f>
        <v>1.7600000000000001E-2</v>
      </c>
      <c r="G12" s="43">
        <f t="shared" ca="1" si="0"/>
        <v>56.818181818181813</v>
      </c>
      <c r="H12" s="48">
        <f ca="1">IF(D12=$T$2,OFFSET('Converter Data'!$F$14,MATCH('New project'!E12,'Converter Data'!$B$15:$B$36,0),0),IF(D12=$T$3,OFFSET('Cable Data'!$R$6,MATCH('New project'!E12,Cable_Name,0),0),OFFSET(Other!$E$5,MATCH('New project'!E12,OTHER,0),0)))</f>
        <v>39.999999999999993</v>
      </c>
      <c r="I12" s="223">
        <f ca="1">IF(IF(B12=0,0,IF(D12=$T$2,OFFSET('Converter Data'!$H$14,MATCH('New project'!E12,'Converter Data'!$B$15:$B$36,0),0)*B12,IF(D12=$T$3,F12*H12/365*(1-K12),F12*H12/365*(1-K12))))&gt;1,1,IF(B12=0,0,IF(D12=$T$2,OFFSET('Converter Data'!$H$14,MATCH('New project'!E12,'Converter Data'!$B$15:$B$36,0),0)*B12,IF(D12=$T$3,F12*H12/365*(1-K12),F12*H12/365*(1-K12)))))</f>
        <v>1.9287671232876712E-3</v>
      </c>
      <c r="J12" s="22">
        <f t="shared" ca="1" si="1"/>
        <v>10.954640939858399</v>
      </c>
      <c r="K12" s="21">
        <f ca="1">IF(D12=$T$2,OFFSET('Converter Data'!$I$14,MATCH('New project'!E12,'Converter Data'!$B$15:$B$36,0),0),IF('New project'!D12='New project'!$T$3,OFFSET('Cable Data'!$S$6,MATCH('New project'!E12,Cable_Name,0),0),OFFSET(Other!$H$5,MATCH('New project'!E12,OTHER,0),0)))</f>
        <v>0</v>
      </c>
      <c r="L12" s="14"/>
      <c r="N12" s="64" t="s">
        <v>140</v>
      </c>
      <c r="O12" s="177" t="s">
        <v>68</v>
      </c>
    </row>
    <row r="13" spans="1:20" ht="15.75" thickBot="1">
      <c r="A13" s="12"/>
      <c r="B13" s="79">
        <v>1</v>
      </c>
      <c r="C13" s="79"/>
      <c r="D13" s="79" t="s">
        <v>24</v>
      </c>
      <c r="E13" s="79" t="s">
        <v>102</v>
      </c>
      <c r="F13" s="155">
        <f ca="1">IF(D13=$T$2,OFFSET('Converter Data'!$G$14,MATCH('New project'!E13,'Converter Data'!$B$15:$B$36,0),0)*B13,IF(D13=$T$3,OFFSET('Cable Data'!$Q$6,MATCH('New project'!E13,Cable_Name,0),0)*B13*C13,OFFSET(Other!$D$5,MATCH('New project'!E13,OTHER,0),0)*B13))</f>
        <v>2</v>
      </c>
      <c r="G13" s="43">
        <f t="shared" ca="1" si="0"/>
        <v>0.5</v>
      </c>
      <c r="H13" s="48">
        <f ca="1">IF(D13=$T$2,OFFSET('Converter Data'!$F$14,MATCH('New project'!E13,'Converter Data'!$B$15:$B$36,0),0),IF(D13=$T$3,OFFSET('Cable Data'!$R$6,MATCH('New project'!E13,Cable_Name,0),0),OFFSET(Other!$E$5,MATCH('New project'!E13,OTHER,0),0)))</f>
        <v>0.59375</v>
      </c>
      <c r="I13" s="223">
        <f ca="1">IF(IF(B13=0,0,IF(D13=$T$2,OFFSET('Converter Data'!$H$14,MATCH('New project'!E13,'Converter Data'!$B$15:$B$36,0),0)*B13,IF(D13=$T$3,F13*H13/365*(1-K13),F13*H13/365*(1-K13))))&gt;1,1,IF(B13=0,0,IF(D13=$T$2,OFFSET('Converter Data'!$H$14,MATCH('New project'!E13,'Converter Data'!$B$15:$B$36,0),0)*B13,IF(D13=$T$3,F13*H13/365*(1-K13),F13*H13/365*(1-K13)))))</f>
        <v>1.6267123287671233E-3</v>
      </c>
      <c r="J13" s="22">
        <f t="shared" ca="1" si="1"/>
        <v>9.2390881506263138</v>
      </c>
      <c r="K13" s="21">
        <f ca="1">IF(D13=$T$2,OFFSET('Converter Data'!$I$14,MATCH('New project'!E13,'Converter Data'!$B$15:$B$36,0),0),IF('New project'!D13='New project'!$T$3,OFFSET('Cable Data'!$S$6,MATCH('New project'!E13,Cable_Name,0),0),OFFSET(Other!$H$5,MATCH('New project'!E13,OTHER,0),0)))</f>
        <v>0.5</v>
      </c>
      <c r="L13" s="14"/>
      <c r="N13" s="69" t="s">
        <v>150</v>
      </c>
      <c r="O13" s="178" t="s">
        <v>121</v>
      </c>
    </row>
    <row r="14" spans="1:20" ht="15">
      <c r="A14" s="12"/>
      <c r="B14" s="79"/>
      <c r="C14" s="79"/>
      <c r="D14" s="79"/>
      <c r="E14" s="79"/>
      <c r="F14" s="155" t="e">
        <f ca="1">IF(D14=$T$2,OFFSET('Converter Data'!$G$14,MATCH('New project'!E14,'Converter Data'!$B$15:$B$36,0),0)*B14,IF(D14=$T$3,OFFSET('Cable Data'!$Q$6,MATCH('New project'!E14,Cable_Name,0),0)*B14*C14,OFFSET(Other!$D$5,MATCH('New project'!E14,OTHER,0),0)*B14))</f>
        <v>#N/A</v>
      </c>
      <c r="G14" s="43" t="str">
        <f t="shared" ca="1" si="0"/>
        <v>-</v>
      </c>
      <c r="H14" s="48" t="e">
        <f ca="1">IF(D14=$T$2,OFFSET('Converter Data'!$F$14,MATCH('New project'!E14,'Converter Data'!$B$15:$B$36,0),0),IF(D14=$T$3,OFFSET('Cable Data'!$R$6,MATCH('New project'!E14,Cable_Name,0),0),OFFSET(Other!$E$5,MATCH('New project'!E14,OTHER,0),0)))</f>
        <v>#N/A</v>
      </c>
      <c r="I14" s="223">
        <f ca="1">IF(IF(B14=0,0,IF(D14=$T$2,OFFSET('Converter Data'!$H$14,MATCH('New project'!E14,'Converter Data'!$B$15:$B$36,0),0)*B14,IF(D14=$T$3,F14*H14/365*(1-K14),F14*H14/365*(1-K14))))&gt;1,1,IF(B14=0,0,IF(D14=$T$2,OFFSET('Converter Data'!$H$14,MATCH('New project'!E14,'Converter Data'!$B$15:$B$36,0),0)*B14,IF(D14=$T$3,F14*H14/365*(1-K14),F14*H14/365*(1-K14)))))</f>
        <v>0</v>
      </c>
      <c r="J14" s="22">
        <f t="shared" ca="1" si="1"/>
        <v>0</v>
      </c>
      <c r="K14" s="21" t="e">
        <f ca="1">IF(D14=$T$2,OFFSET('Converter Data'!$I$14,MATCH('New project'!E14,'Converter Data'!$B$15:$B$36,0),0),IF('New project'!D14='New project'!$T$3,OFFSET('Cable Data'!$S$6,MATCH('New project'!E14,Cable_Name,0),0),OFFSET(Other!$H$5,MATCH('New project'!E14,OTHER,0),0)))</f>
        <v>#N/A</v>
      </c>
      <c r="L14" s="14"/>
    </row>
    <row r="15" spans="1:20" ht="15">
      <c r="A15" s="12"/>
      <c r="B15" s="79"/>
      <c r="C15" s="79"/>
      <c r="D15" s="79"/>
      <c r="E15" s="79"/>
      <c r="F15" s="155" t="e">
        <f ca="1">IF(D15=$T$2,OFFSET('Converter Data'!$G$14,MATCH('New project'!E15,'Converter Data'!$B$15:$B$36,0),0)*B15,IF(D15=$T$3,OFFSET('Cable Data'!$Q$6,MATCH('New project'!E15,Cable_Name,0),0)*B15*C15,OFFSET(Other!$D$5,MATCH('New project'!E15,OTHER,0),0)*B15))</f>
        <v>#N/A</v>
      </c>
      <c r="G15" s="43" t="str">
        <f t="shared" ca="1" si="0"/>
        <v>-</v>
      </c>
      <c r="H15" s="48" t="e">
        <f ca="1">IF(D15=$T$2,OFFSET('Converter Data'!$F$14,MATCH('New project'!E15,'Converter Data'!$B$15:$B$36,0),0),IF(D15=$T$3,OFFSET('Cable Data'!$R$6,MATCH('New project'!E15,Cable_Name,0),0),OFFSET(Other!$E$5,MATCH('New project'!E15,OTHER,0),0)))</f>
        <v>#N/A</v>
      </c>
      <c r="I15" s="223">
        <f ca="1">IF(IF(B15=0,0,IF(D15=$T$2,OFFSET('Converter Data'!$H$14,MATCH('New project'!E15,'Converter Data'!$B$15:$B$36,0),0)*B15,IF(D15=$T$3,F15*H15/365*(1-K15),F15*H15/365*(1-K15))))&gt;1,1,IF(B15=0,0,IF(D15=$T$2,OFFSET('Converter Data'!$H$14,MATCH('New project'!E15,'Converter Data'!$B$15:$B$36,0),0)*B15,IF(D15=$T$3,F15*H15/365*(1-K15),F15*H15/365*(1-K15)))))</f>
        <v>0</v>
      </c>
      <c r="J15" s="22">
        <f t="shared" ca="1" si="1"/>
        <v>0</v>
      </c>
      <c r="K15" s="21" t="e">
        <f ca="1">IF(D15=$T$2,OFFSET('Converter Data'!$I$14,MATCH('New project'!E15,'Converter Data'!$B$15:$B$36,0),0),IF('New project'!D15='New project'!$T$3,OFFSET('Cable Data'!$S$6,MATCH('New project'!E15,Cable_Name,0),0),OFFSET(Other!$H$5,MATCH('New project'!E15,OTHER,0),0)))</f>
        <v>#N/A</v>
      </c>
      <c r="L15" s="14"/>
      <c r="N15" s="71"/>
      <c r="O15" s="71"/>
      <c r="P15" s="71"/>
      <c r="Q15" s="71"/>
    </row>
    <row r="16" spans="1:20" ht="15">
      <c r="A16" s="12"/>
      <c r="B16" s="79"/>
      <c r="C16" s="79"/>
      <c r="D16" s="79"/>
      <c r="E16" s="79"/>
      <c r="F16" s="155" t="e">
        <f ca="1">IF(D16=$T$2,OFFSET('Converter Data'!$G$14,MATCH('New project'!E16,'Converter Data'!$B$15:$B$36,0),0)*B16,IF(D16=$T$3,OFFSET('Cable Data'!$Q$6,MATCH('New project'!E16,Cable_Name,0),0)*B16*C16,OFFSET(Other!$D$5,MATCH('New project'!E16,OTHER,0),0)*B16))</f>
        <v>#N/A</v>
      </c>
      <c r="G16" s="43" t="str">
        <f t="shared" ca="1" si="0"/>
        <v>-</v>
      </c>
      <c r="H16" s="48" t="e">
        <f ca="1">IF(D16=$T$2,OFFSET('Converter Data'!$F$14,MATCH('New project'!E16,'Converter Data'!$B$15:$B$36,0),0),IF(D16=$T$3,OFFSET('Cable Data'!$R$6,MATCH('New project'!E16,Cable_Name,0),0),OFFSET(Other!$E$5,MATCH('New project'!E16,OTHER,0),0)))</f>
        <v>#N/A</v>
      </c>
      <c r="I16" s="223">
        <f ca="1">IF(IF(B16=0,0,IF(D16=$T$2,OFFSET('Converter Data'!$H$14,MATCH('New project'!E16,'Converter Data'!$B$15:$B$36,0),0)*B16,IF(D16=$T$3,F16*H16/365*(1-K16),F16*H16/365*(1-K16))))&gt;1,1,IF(B16=0,0,IF(D16=$T$2,OFFSET('Converter Data'!$H$14,MATCH('New project'!E16,'Converter Data'!$B$15:$B$36,0),0)*B16,IF(D16=$T$3,F16*H16/365*(1-K16),F16*H16/365*(1-K16)))))</f>
        <v>0</v>
      </c>
      <c r="J16" s="22">
        <f t="shared" ca="1" si="1"/>
        <v>0</v>
      </c>
      <c r="K16" s="21" t="e">
        <f ca="1">IF(D16=$T$2,OFFSET('Converter Data'!$I$14,MATCH('New project'!E16,'Converter Data'!$B$15:$B$36,0),0),IF('New project'!D16='New project'!$T$3,OFFSET('Cable Data'!$S$6,MATCH('New project'!E16,Cable_Name,0),0),OFFSET(Other!$H$5,MATCH('New project'!E16,OTHER,0),0)))</f>
        <v>#N/A</v>
      </c>
      <c r="L16" s="14"/>
      <c r="N16" s="72"/>
    </row>
    <row r="17" spans="1:12" ht="15">
      <c r="A17" s="12"/>
      <c r="B17" s="79"/>
      <c r="C17" s="79"/>
      <c r="D17" s="79"/>
      <c r="E17" s="79"/>
      <c r="F17" s="155" t="e">
        <f ca="1">IF(D17=$T$2,OFFSET('Converter Data'!$G$14,MATCH('New project'!E17,'Converter Data'!$B$15:$B$36,0),0)*B17,IF(D17=$T$3,OFFSET('Cable Data'!$Q$6,MATCH('New project'!E17,Cable_Name,0),0)*B17*C17,OFFSET(Other!$D$5,MATCH('New project'!E17,OTHER,0),0)*B17))</f>
        <v>#N/A</v>
      </c>
      <c r="G17" s="43" t="str">
        <f t="shared" ca="1" si="0"/>
        <v>-</v>
      </c>
      <c r="H17" s="48" t="e">
        <f ca="1">IF(D17=$T$2,OFFSET('Converter Data'!$F$14,MATCH('New project'!E17,'Converter Data'!$B$15:$B$36,0),0),IF(D17=$T$3,OFFSET('Cable Data'!$R$6,MATCH('New project'!E17,Cable_Name,0),0),OFFSET(Other!$E$5,MATCH('New project'!E17,OTHER,0),0)))</f>
        <v>#N/A</v>
      </c>
      <c r="I17" s="223">
        <f ca="1">IF(IF(B17=0,0,IF(D17=$T$2,OFFSET('Converter Data'!$H$14,MATCH('New project'!E17,'Converter Data'!$B$15:$B$36,0),0)*B17,IF(D17=$T$3,F17*H17/365*(1-K17),F17*H17/365*(1-K17))))&gt;1,1,IF(B17=0,0,IF(D17=$T$2,OFFSET('Converter Data'!$H$14,MATCH('New project'!E17,'Converter Data'!$B$15:$B$36,0),0)*B17,IF(D17=$T$3,F17*H17/365*(1-K17),F17*H17/365*(1-K17)))))</f>
        <v>0</v>
      </c>
      <c r="J17" s="22">
        <f t="shared" ca="1" si="1"/>
        <v>0</v>
      </c>
      <c r="K17" s="21" t="e">
        <f ca="1">IF(D17=$T$2,OFFSET('Converter Data'!$I$14,MATCH('New project'!E17,'Converter Data'!$B$15:$B$36,0),0),IF('New project'!D17='New project'!$T$3,OFFSET('Cable Data'!$S$6,MATCH('New project'!E17,Cable_Name,0),0),OFFSET(Other!$H$5,MATCH('New project'!E17,OTHER,0),0)))</f>
        <v>#N/A</v>
      </c>
      <c r="L17" s="14"/>
    </row>
    <row r="18" spans="1:12" ht="15">
      <c r="A18" s="12"/>
      <c r="B18" s="79"/>
      <c r="C18" s="79"/>
      <c r="D18" s="79"/>
      <c r="E18" s="79"/>
      <c r="F18" s="155" t="e">
        <f ca="1">IF(D18=$T$2,OFFSET('Converter Data'!$G$14,MATCH('New project'!E18,'Converter Data'!$B$15:$B$36,0),0)*B18,IF(D18=$T$3,OFFSET('Cable Data'!$Q$6,MATCH('New project'!E18,Cable_Name,0),0)*B18*C18,OFFSET(Other!$D$5,MATCH('New project'!E18,OTHER,0),0)*B18))</f>
        <v>#N/A</v>
      </c>
      <c r="G18" s="43" t="str">
        <f t="shared" ca="1" si="0"/>
        <v>-</v>
      </c>
      <c r="H18" s="48" t="e">
        <f ca="1">IF(D18=$T$2,OFFSET('Converter Data'!$F$14,MATCH('New project'!E18,'Converter Data'!$B$15:$B$36,0),0),IF(D18=$T$3,OFFSET('Cable Data'!$R$6,MATCH('New project'!E18,Cable_Name,0),0),OFFSET(Other!$E$5,MATCH('New project'!E18,OTHER,0),0)))</f>
        <v>#N/A</v>
      </c>
      <c r="I18" s="223">
        <f ca="1">IF(IF(B18=0,0,IF(D18=$T$2,OFFSET('Converter Data'!$H$14,MATCH('New project'!E18,'Converter Data'!$B$15:$B$36,0),0)*B18,IF(D18=$T$3,F18*H18/365*(1-K18),F18*H18/365*(1-K18))))&gt;1,1,IF(B18=0,0,IF(D18=$T$2,OFFSET('Converter Data'!$H$14,MATCH('New project'!E18,'Converter Data'!$B$15:$B$36,0),0)*B18,IF(D18=$T$3,F18*H18/365*(1-K18),F18*H18/365*(1-K18)))))</f>
        <v>0</v>
      </c>
      <c r="J18" s="22">
        <f t="shared" ca="1" si="1"/>
        <v>0</v>
      </c>
      <c r="K18" s="21" t="e">
        <f ca="1">IF(D18=$T$2,OFFSET('Converter Data'!$I$14,MATCH('New project'!E18,'Converter Data'!$B$15:$B$36,0),0),IF('New project'!D18='New project'!$T$3,OFFSET('Cable Data'!$S$6,MATCH('New project'!E18,Cable_Name,0),0),OFFSET(Other!$H$5,MATCH('New project'!E18,OTHER,0),0)))</f>
        <v>#N/A</v>
      </c>
      <c r="L18" s="14"/>
    </row>
    <row r="19" spans="1:12" ht="15">
      <c r="A19" s="12"/>
      <c r="B19" s="79"/>
      <c r="C19" s="79"/>
      <c r="D19" s="79"/>
      <c r="E19" s="79"/>
      <c r="F19" s="155" t="e">
        <f ca="1">IF(D19=$T$2,OFFSET('Converter Data'!$G$14,MATCH('New project'!E19,'Converter Data'!$B$15:$B$36,0),0)*B19,IF(D19=$T$3,OFFSET('Cable Data'!$Q$6,MATCH('New project'!E19,Cable_Name,0),0)*B19*C19,OFFSET(Other!$D$5,MATCH('New project'!E19,OTHER,0),0)*B19))</f>
        <v>#N/A</v>
      </c>
      <c r="G19" s="43" t="str">
        <f t="shared" ca="1" si="0"/>
        <v>-</v>
      </c>
      <c r="H19" s="48" t="e">
        <f ca="1">IF(D19=$T$2,OFFSET('Converter Data'!$F$14,MATCH('New project'!E19,'Converter Data'!$B$15:$B$36,0),0),IF(D19=$T$3,OFFSET('Cable Data'!$R$6,MATCH('New project'!E19,Cable_Name,0),0),OFFSET(Other!$E$5,MATCH('New project'!E19,OTHER,0),0)))</f>
        <v>#N/A</v>
      </c>
      <c r="I19" s="223">
        <f ca="1">IF(IF(B19=0,0,IF(D19=$T$2,OFFSET('Converter Data'!$H$14,MATCH('New project'!E19,'Converter Data'!$B$15:$B$36,0),0)*B19,IF(D19=$T$3,F19*H19/365*(1-K19),F19*H19/365*(1-K19))))&gt;1,1,IF(B19=0,0,IF(D19=$T$2,OFFSET('Converter Data'!$H$14,MATCH('New project'!E19,'Converter Data'!$B$15:$B$36,0),0)*B19,IF(D19=$T$3,F19*H19/365*(1-K19),F19*H19/365*(1-K19)))))</f>
        <v>0</v>
      </c>
      <c r="J19" s="22">
        <f t="shared" ca="1" si="1"/>
        <v>0</v>
      </c>
      <c r="K19" s="21" t="e">
        <f ca="1">IF(D19=$T$2,OFFSET('Converter Data'!$I$14,MATCH('New project'!E19,'Converter Data'!$B$15:$B$36,0),0),IF('New project'!D19='New project'!$T$3,OFFSET('Cable Data'!$S$6,MATCH('New project'!E19,Cable_Name,0),0),OFFSET(Other!$H$5,MATCH('New project'!E19,OTHER,0),0)))</f>
        <v>#N/A</v>
      </c>
      <c r="L19" s="14"/>
    </row>
    <row r="20" spans="1:12" ht="15">
      <c r="A20" s="12"/>
      <c r="B20" s="79"/>
      <c r="C20" s="79"/>
      <c r="D20" s="79"/>
      <c r="E20" s="79"/>
      <c r="F20" s="155" t="e">
        <f ca="1">IF(D20=$T$2,OFFSET('Converter Data'!$G$14,MATCH('New project'!E20,'Converter Data'!$B$15:$B$36,0),0)*B20,IF(D20=$T$3,OFFSET('Cable Data'!$Q$6,MATCH('New project'!E20,Cable_Name,0),0)*B20*C20,OFFSET(Other!$D$5,MATCH('New project'!E20,OTHER,0),0)*B20))</f>
        <v>#N/A</v>
      </c>
      <c r="G20" s="43" t="str">
        <f t="shared" ca="1" si="0"/>
        <v>-</v>
      </c>
      <c r="H20" s="48" t="e">
        <f ca="1">IF(D20=$T$2,OFFSET('Converter Data'!$F$14,MATCH('New project'!E20,'Converter Data'!$B$15:$B$36,0),0),IF(D20=$T$3,OFFSET('Cable Data'!$R$6,MATCH('New project'!E20,Cable_Name,0),0),OFFSET(Other!$E$5,MATCH('New project'!E20,OTHER,0),0)))</f>
        <v>#N/A</v>
      </c>
      <c r="I20" s="223">
        <f ca="1">IF(IF(B20=0,0,IF(D20=$T$2,OFFSET('Converter Data'!$H$14,MATCH('New project'!E20,'Converter Data'!$B$15:$B$36,0),0)*B20,IF(D20=$T$3,F20*H20/365*(1-K20),F20*H20/365*(1-K20))))&gt;1,1,IF(B20=0,0,IF(D20=$T$2,OFFSET('Converter Data'!$H$14,MATCH('New project'!E20,'Converter Data'!$B$15:$B$36,0),0)*B20,IF(D20=$T$3,F20*H20/365*(1-K20),F20*H20/365*(1-K20)))))</f>
        <v>0</v>
      </c>
      <c r="J20" s="22">
        <f t="shared" ca="1" si="1"/>
        <v>0</v>
      </c>
      <c r="K20" s="21" t="e">
        <f ca="1">IF(D20=$T$2,OFFSET('Converter Data'!$I$14,MATCH('New project'!E20,'Converter Data'!$B$15:$B$36,0),0),IF('New project'!D20='New project'!$T$3,OFFSET('Cable Data'!$S$6,MATCH('New project'!E20,Cable_Name,0),0),OFFSET(Other!$H$5,MATCH('New project'!E20,OTHER,0),0)))</f>
        <v>#N/A</v>
      </c>
      <c r="L20" s="14"/>
    </row>
    <row r="21" spans="1:12" ht="15">
      <c r="A21" s="12"/>
      <c r="B21" s="79"/>
      <c r="C21" s="79"/>
      <c r="D21" s="79"/>
      <c r="E21" s="79"/>
      <c r="F21" s="155" t="e">
        <f ca="1">IF(D21=$T$2,OFFSET('Converter Data'!$G$14,MATCH('New project'!E21,'Converter Data'!$B$15:$B$36,0),0)*B21,IF(D21=$T$3,OFFSET('Cable Data'!$Q$6,MATCH('New project'!E21,Cable_Name,0),0)*B21*C21,OFFSET(Other!$D$5,MATCH('New project'!E21,OTHER,0),0)*B21))</f>
        <v>#N/A</v>
      </c>
      <c r="G21" s="43" t="str">
        <f t="shared" ca="1" si="0"/>
        <v>-</v>
      </c>
      <c r="H21" s="48" t="e">
        <f ca="1">IF(D21=$T$2,OFFSET('Converter Data'!$F$14,MATCH('New project'!E21,'Converter Data'!$B$15:$B$36,0),0),IF(D21=$T$3,OFFSET('Cable Data'!$R$6,MATCH('New project'!E21,Cable_Name,0),0),OFFSET(Other!$E$5,MATCH('New project'!E21,OTHER,0),0)))</f>
        <v>#N/A</v>
      </c>
      <c r="I21" s="223">
        <f ca="1">IF(IF(B21=0,0,IF(D21=$T$2,OFFSET('Converter Data'!$H$14,MATCH('New project'!E21,'Converter Data'!$B$15:$B$36,0),0)*B21,IF(D21=$T$3,F21*H21/365*(1-K21),F21*H21/365*(1-K21))))&gt;1,1,IF(B21=0,0,IF(D21=$T$2,OFFSET('Converter Data'!$H$14,MATCH('New project'!E21,'Converter Data'!$B$15:$B$36,0),0)*B21,IF(D21=$T$3,F21*H21/365*(1-K21),F21*H21/365*(1-K21)))))</f>
        <v>0</v>
      </c>
      <c r="J21" s="22">
        <f t="shared" ca="1" si="1"/>
        <v>0</v>
      </c>
      <c r="K21" s="21" t="e">
        <f ca="1">IF(D21=$T$2,OFFSET('Converter Data'!$I$14,MATCH('New project'!E21,'Converter Data'!$B$15:$B$36,0),0),IF('New project'!D21='New project'!$T$3,OFFSET('Cable Data'!$S$6,MATCH('New project'!E21,Cable_Name,0),0),OFFSET(Other!$H$5,MATCH('New project'!E21,OTHER,0),0)))</f>
        <v>#N/A</v>
      </c>
      <c r="L21" s="14"/>
    </row>
    <row r="22" spans="1:12" ht="15">
      <c r="A22" s="12"/>
      <c r="B22" s="79"/>
      <c r="C22" s="79"/>
      <c r="D22" s="79"/>
      <c r="E22" s="79"/>
      <c r="F22" s="155" t="e">
        <f ca="1">IF(D22=$T$2,OFFSET('Converter Data'!$G$14,MATCH('New project'!E22,'Converter Data'!$B$15:$B$36,0),0)*B22,IF(D22=$T$3,OFFSET('Cable Data'!$Q$6,MATCH('New project'!E22,Cable_Name,0),0)*B22*C22,OFFSET(Other!$D$5,MATCH('New project'!E22,OTHER,0),0)*B22))</f>
        <v>#N/A</v>
      </c>
      <c r="G22" s="43" t="str">
        <f t="shared" ca="1" si="0"/>
        <v>-</v>
      </c>
      <c r="H22" s="48" t="e">
        <f ca="1">IF(D22=$T$2,OFFSET('Converter Data'!$F$14,MATCH('New project'!E22,'Converter Data'!$B$15:$B$36,0),0),IF(D22=$T$3,OFFSET('Cable Data'!$R$6,MATCH('New project'!E22,Cable_Name,0),0),OFFSET(Other!$E$5,MATCH('New project'!E22,OTHER,0),0)))</f>
        <v>#N/A</v>
      </c>
      <c r="I22" s="223">
        <f ca="1">IF(IF(B22=0,0,IF(D22=$T$2,OFFSET('Converter Data'!$H$14,MATCH('New project'!E22,'Converter Data'!$B$15:$B$36,0),0)*B22,IF(D22=$T$3,F22*H22/365*(1-K22),F22*H22/365*(1-K22))))&gt;1,1,IF(B22=0,0,IF(D22=$T$2,OFFSET('Converter Data'!$H$14,MATCH('New project'!E22,'Converter Data'!$B$15:$B$36,0),0)*B22,IF(D22=$T$3,F22*H22/365*(1-K22),F22*H22/365*(1-K22)))))</f>
        <v>0</v>
      </c>
      <c r="J22" s="22">
        <f t="shared" ca="1" si="1"/>
        <v>0</v>
      </c>
      <c r="K22" s="21" t="e">
        <f ca="1">IF(D22=$T$2,OFFSET('Converter Data'!$I$14,MATCH('New project'!E22,'Converter Data'!$B$15:$B$36,0),0),IF('New project'!D22='New project'!$T$3,OFFSET('Cable Data'!$S$6,MATCH('New project'!E22,Cable_Name,0),0),OFFSET(Other!$H$5,MATCH('New project'!E22,OTHER,0),0)))</f>
        <v>#N/A</v>
      </c>
      <c r="L22" s="14"/>
    </row>
    <row r="23" spans="1:12" ht="15">
      <c r="A23" s="12"/>
      <c r="B23" s="79"/>
      <c r="C23" s="79"/>
      <c r="D23" s="79"/>
      <c r="E23" s="79"/>
      <c r="F23" s="155" t="e">
        <f ca="1">IF(D23=$T$2,OFFSET('Converter Data'!$G$14,MATCH('New project'!E23,'Converter Data'!$B$15:$B$36,0),0)*B23,IF(D23=$T$3,OFFSET('Cable Data'!$Q$6,MATCH('New project'!E23,Cable_Name,0),0)*B23*C23,OFFSET(Other!$D$5,MATCH('New project'!E23,OTHER,0),0)*B23))</f>
        <v>#N/A</v>
      </c>
      <c r="G23" s="43" t="str">
        <f t="shared" ca="1" si="0"/>
        <v>-</v>
      </c>
      <c r="H23" s="48" t="e">
        <f ca="1">IF(D23=$T$2,OFFSET('Converter Data'!$F$14,MATCH('New project'!E23,'Converter Data'!$B$15:$B$36,0),0),IF(D23=$T$3,OFFSET('Cable Data'!$R$6,MATCH('New project'!E23,Cable_Name,0),0),OFFSET(Other!$E$5,MATCH('New project'!E23,OTHER,0),0)))</f>
        <v>#N/A</v>
      </c>
      <c r="I23" s="223">
        <f ca="1">IF(IF(B23=0,0,IF(D23=$T$2,OFFSET('Converter Data'!$H$14,MATCH('New project'!E23,'Converter Data'!$B$15:$B$36,0),0)*B23,IF(D23=$T$3,F23*H23/365*(1-K23),F23*H23/365*(1-K23))))&gt;1,1,IF(B23=0,0,IF(D23=$T$2,OFFSET('Converter Data'!$H$14,MATCH('New project'!E23,'Converter Data'!$B$15:$B$36,0),0)*B23,IF(D23=$T$3,F23*H23/365*(1-K23),F23*H23/365*(1-K23)))))</f>
        <v>0</v>
      </c>
      <c r="J23" s="22">
        <f t="shared" ca="1" si="1"/>
        <v>0</v>
      </c>
      <c r="K23" s="21" t="e">
        <f ca="1">IF(D23=$T$2,OFFSET('Converter Data'!$I$14,MATCH('New project'!E23,'Converter Data'!$B$15:$B$36,0),0),IF('New project'!D23='New project'!$T$3,OFFSET('Cable Data'!$S$6,MATCH('New project'!E23,Cable_Name,0),0),OFFSET(Other!$H$5,MATCH('New project'!E23,OTHER,0),0)))</f>
        <v>#N/A</v>
      </c>
      <c r="L23" s="14"/>
    </row>
    <row r="24" spans="1:12" ht="15">
      <c r="A24" s="12"/>
      <c r="B24" s="79"/>
      <c r="C24" s="79"/>
      <c r="D24" s="79"/>
      <c r="E24" s="79"/>
      <c r="F24" s="155" t="e">
        <f ca="1">IF(D24=$T$2,OFFSET('Converter Data'!$G$14,MATCH('New project'!E24,'Converter Data'!$B$15:$B$36,0),0)*B24,IF(D24=$T$3,OFFSET('Cable Data'!$Q$6,MATCH('New project'!E24,Cable_Name,0),0)*B24*C24,OFFSET(Other!$D$5,MATCH('New project'!E24,OTHER,0),0)*B24))</f>
        <v>#N/A</v>
      </c>
      <c r="G24" s="43" t="str">
        <f t="shared" ca="1" si="0"/>
        <v>-</v>
      </c>
      <c r="H24" s="48" t="e">
        <f ca="1">IF(D24=$T$2,OFFSET('Converter Data'!$F$14,MATCH('New project'!E24,'Converter Data'!$B$15:$B$36,0),0),IF(D24=$T$3,OFFSET('Cable Data'!$R$6,MATCH('New project'!E24,Cable_Name,0),0),OFFSET(Other!$E$5,MATCH('New project'!E24,OTHER,0),0)))</f>
        <v>#N/A</v>
      </c>
      <c r="I24" s="223">
        <f ca="1">IF(IF(B24=0,0,IF(D24=$T$2,OFFSET('Converter Data'!$H$14,MATCH('New project'!E24,'Converter Data'!$B$15:$B$36,0),0)*B24,IF(D24=$T$3,F24*H24/365*(1-K24),F24*H24/365*(1-K24))))&gt;1,1,IF(B24=0,0,IF(D24=$T$2,OFFSET('Converter Data'!$H$14,MATCH('New project'!E24,'Converter Data'!$B$15:$B$36,0),0)*B24,IF(D24=$T$3,F24*H24/365*(1-K24),F24*H24/365*(1-K24)))))</f>
        <v>0</v>
      </c>
      <c r="J24" s="22">
        <f t="shared" ca="1" si="1"/>
        <v>0</v>
      </c>
      <c r="K24" s="21" t="e">
        <f ca="1">IF(D24=$T$2,OFFSET('Converter Data'!$I$14,MATCH('New project'!E24,'Converter Data'!$B$15:$B$36,0),0),IF('New project'!D24='New project'!$T$3,OFFSET('Cable Data'!$S$6,MATCH('New project'!E24,Cable_Name,0),0),OFFSET(Other!$H$5,MATCH('New project'!E24,OTHER,0),0)))</f>
        <v>#N/A</v>
      </c>
      <c r="L24" s="14"/>
    </row>
    <row r="25" spans="1:12" ht="15">
      <c r="A25" s="12"/>
      <c r="B25" s="79"/>
      <c r="C25" s="79"/>
      <c r="D25" s="79"/>
      <c r="E25" s="79"/>
      <c r="F25" s="155" t="e">
        <f ca="1">IF(D25=$T$2,OFFSET('Converter Data'!$G$14,MATCH('New project'!E25,'Converter Data'!$B$15:$B$36,0),0)*B25,IF(D25=$T$3,OFFSET('Cable Data'!$Q$6,MATCH('New project'!E25,Cable_Name,0),0)*B25*C25,OFFSET(Other!$D$5,MATCH('New project'!E25,OTHER,0),0)*B25))</f>
        <v>#N/A</v>
      </c>
      <c r="G25" s="43" t="str">
        <f t="shared" ca="1" si="0"/>
        <v>-</v>
      </c>
      <c r="H25" s="48" t="e">
        <f ca="1">IF(D25=$T$2,OFFSET('Converter Data'!$F$14,MATCH('New project'!E25,'Converter Data'!$B$15:$B$36,0),0),IF(D25=$T$3,OFFSET('Cable Data'!$R$6,MATCH('New project'!E25,Cable_Name,0),0),OFFSET(Other!$E$5,MATCH('New project'!E25,OTHER,0),0)))</f>
        <v>#N/A</v>
      </c>
      <c r="I25" s="223">
        <f ca="1">IF(IF(B25=0,0,IF(D25=$T$2,OFFSET('Converter Data'!$H$14,MATCH('New project'!E25,'Converter Data'!$B$15:$B$36,0),0)*B25,IF(D25=$T$3,F25*H25/365*(1-K25),F25*H25/365*(1-K25))))&gt;1,1,IF(B25=0,0,IF(D25=$T$2,OFFSET('Converter Data'!$H$14,MATCH('New project'!E25,'Converter Data'!$B$15:$B$36,0),0)*B25,IF(D25=$T$3,F25*H25/365*(1-K25),F25*H25/365*(1-K25)))))</f>
        <v>0</v>
      </c>
      <c r="J25" s="22">
        <f t="shared" ca="1" si="1"/>
        <v>0</v>
      </c>
      <c r="K25" s="21" t="e">
        <f ca="1">IF(D25=$T$2,OFFSET('Converter Data'!$I$14,MATCH('New project'!E25,'Converter Data'!$B$15:$B$36,0),0),IF('New project'!D25='New project'!$T$3,OFFSET('Cable Data'!$S$6,MATCH('New project'!E25,Cable_Name,0),0),OFFSET(Other!$H$5,MATCH('New project'!E25,OTHER,0),0)))</f>
        <v>#N/A</v>
      </c>
      <c r="L25" s="14"/>
    </row>
    <row r="26" spans="1:12" ht="15">
      <c r="A26" s="12"/>
      <c r="B26" s="79"/>
      <c r="C26" s="79"/>
      <c r="D26" s="79"/>
      <c r="E26" s="79"/>
      <c r="F26" s="155" t="e">
        <f ca="1">IF(D26=$T$2,OFFSET('Converter Data'!$G$14,MATCH('New project'!E26,'Converter Data'!$B$15:$B$36,0),0)*B26,IF(D26=$T$3,OFFSET('Cable Data'!$Q$6,MATCH('New project'!E26,Cable_Name,0),0)*B26*C26,OFFSET(Other!$D$5,MATCH('New project'!E26,OTHER,0),0)*B26))</f>
        <v>#N/A</v>
      </c>
      <c r="G26" s="43" t="str">
        <f t="shared" ca="1" si="0"/>
        <v>-</v>
      </c>
      <c r="H26" s="48" t="e">
        <f ca="1">IF(D26=$T$2,OFFSET('Converter Data'!$F$14,MATCH('New project'!E26,'Converter Data'!$B$15:$B$36,0),0),IF(D26=$T$3,OFFSET('Cable Data'!$R$6,MATCH('New project'!E26,Cable_Name,0),0),OFFSET(Other!$E$5,MATCH('New project'!E26,OTHER,0),0)))</f>
        <v>#N/A</v>
      </c>
      <c r="I26" s="223">
        <f ca="1">IF(IF(B26=0,0,IF(D26=$T$2,OFFSET('Converter Data'!$H$14,MATCH('New project'!E26,'Converter Data'!$B$15:$B$36,0),0)*B26,IF(D26=$T$3,F26*H26/365*(1-K26),F26*H26/365*(1-K26))))&gt;1,1,IF(B26=0,0,IF(D26=$T$2,OFFSET('Converter Data'!$H$14,MATCH('New project'!E26,'Converter Data'!$B$15:$B$36,0),0)*B26,IF(D26=$T$3,F26*H26/365*(1-K26),F26*H26/365*(1-K26)))))</f>
        <v>0</v>
      </c>
      <c r="J26" s="22">
        <f t="shared" ca="1" si="1"/>
        <v>0</v>
      </c>
      <c r="K26" s="21" t="e">
        <f ca="1">IF(D26=$T$2,OFFSET('Converter Data'!$I$14,MATCH('New project'!E26,'Converter Data'!$B$15:$B$36,0),0),IF('New project'!D26='New project'!$T$3,OFFSET('Cable Data'!$S$6,MATCH('New project'!E26,Cable_Name,0),0),OFFSET(Other!$H$5,MATCH('New project'!E26,OTHER,0),0)))</f>
        <v>#N/A</v>
      </c>
      <c r="L26" s="14"/>
    </row>
    <row r="27" spans="1:12" ht="15">
      <c r="A27" s="12"/>
      <c r="B27" s="79"/>
      <c r="C27" s="79"/>
      <c r="D27" s="79"/>
      <c r="E27" s="79"/>
      <c r="F27" s="155" t="e">
        <f ca="1">IF(D27=$T$2,OFFSET('Converter Data'!$G$14,MATCH('New project'!E27,'Converter Data'!$B$15:$B$36,0),0)*B27,IF(D27=$T$3,OFFSET('Cable Data'!$Q$6,MATCH('New project'!E27,Cable_Name,0),0)*B27*C27,OFFSET(Other!$D$5,MATCH('New project'!E27,OTHER,0),0)*B27))</f>
        <v>#N/A</v>
      </c>
      <c r="G27" s="43" t="str">
        <f t="shared" ca="1" si="0"/>
        <v>-</v>
      </c>
      <c r="H27" s="48" t="e">
        <f ca="1">IF(D27=$T$2,OFFSET('Converter Data'!$F$14,MATCH('New project'!E27,'Converter Data'!$B$15:$B$36,0),0),IF(D27=$T$3,OFFSET('Cable Data'!$R$6,MATCH('New project'!E27,Cable_Name,0),0),OFFSET(Other!$E$5,MATCH('New project'!E27,OTHER,0),0)))</f>
        <v>#N/A</v>
      </c>
      <c r="I27" s="223">
        <f ca="1">IF(IF(B27=0,0,IF(D27=$T$2,OFFSET('Converter Data'!$H$14,MATCH('New project'!E27,'Converter Data'!$B$15:$B$36,0),0)*B27,IF(D27=$T$3,F27*H27/365*(1-K27),F27*H27/365*(1-K27))))&gt;1,1,IF(B27=0,0,IF(D27=$T$2,OFFSET('Converter Data'!$H$14,MATCH('New project'!E27,'Converter Data'!$B$15:$B$36,0),0)*B27,IF(D27=$T$3,F27*H27/365*(1-K27),F27*H27/365*(1-K27)))))</f>
        <v>0</v>
      </c>
      <c r="J27" s="22">
        <f t="shared" ca="1" si="1"/>
        <v>0</v>
      </c>
      <c r="K27" s="21" t="e">
        <f ca="1">IF(D27=$T$2,OFFSET('Converter Data'!$I$14,MATCH('New project'!E27,'Converter Data'!$B$15:$B$36,0),0),IF('New project'!D27='New project'!$T$3,OFFSET('Cable Data'!$S$6,MATCH('New project'!E27,Cable_Name,0),0),OFFSET(Other!$H$5,MATCH('New project'!E27,OTHER,0),0)))</f>
        <v>#N/A</v>
      </c>
      <c r="L27" s="14"/>
    </row>
    <row r="28" spans="1:12" ht="15">
      <c r="A28" s="12"/>
      <c r="B28" s="79"/>
      <c r="C28" s="79"/>
      <c r="D28" s="79"/>
      <c r="E28" s="79"/>
      <c r="F28" s="155" t="e">
        <f ca="1">IF(D28=$T$2,OFFSET('Converter Data'!$G$14,MATCH('New project'!E28,'Converter Data'!$B$15:$B$36,0),0)*B28,IF(D28=$T$3,OFFSET('Cable Data'!$Q$6,MATCH('New project'!E28,Cable_Name,0),0)*B28*C28,OFFSET(Other!$D$5,MATCH('New project'!E28,OTHER,0),0)*B28))</f>
        <v>#N/A</v>
      </c>
      <c r="G28" s="43" t="str">
        <f t="shared" ca="1" si="0"/>
        <v>-</v>
      </c>
      <c r="H28" s="48" t="e">
        <f ca="1">IF(D28=$T$2,OFFSET('Converter Data'!$F$14,MATCH('New project'!E28,'Converter Data'!$B$15:$B$36,0),0),IF(D28=$T$3,OFFSET('Cable Data'!$R$6,MATCH('New project'!E28,Cable_Name,0),0),OFFSET(Other!$E$5,MATCH('New project'!E28,OTHER,0),0)))</f>
        <v>#N/A</v>
      </c>
      <c r="I28" s="223">
        <f ca="1">IF(IF(B28=0,0,IF(D28=$T$2,OFFSET('Converter Data'!$H$14,MATCH('New project'!E28,'Converter Data'!$B$15:$B$36,0),0)*B28,IF(D28=$T$3,F28*H28/365*(1-K28),F28*H28/365*(1-K28))))&gt;1,1,IF(B28=0,0,IF(D28=$T$2,OFFSET('Converter Data'!$H$14,MATCH('New project'!E28,'Converter Data'!$B$15:$B$36,0),0)*B28,IF(D28=$T$3,F28*H28/365*(1-K28),F28*H28/365*(1-K28)))))</f>
        <v>0</v>
      </c>
      <c r="J28" s="22">
        <f t="shared" ca="1" si="1"/>
        <v>0</v>
      </c>
      <c r="K28" s="21" t="e">
        <f ca="1">IF(D28=$T$2,OFFSET('Converter Data'!$I$14,MATCH('New project'!E28,'Converter Data'!$B$15:$B$36,0),0),IF('New project'!D28='New project'!$T$3,OFFSET('Cable Data'!$S$6,MATCH('New project'!E28,Cable_Name,0),0),OFFSET(Other!$H$5,MATCH('New project'!E28,OTHER,0),0)))</f>
        <v>#N/A</v>
      </c>
      <c r="L28" s="14"/>
    </row>
    <row r="29" spans="1:12" ht="15">
      <c r="A29" s="12"/>
      <c r="B29" s="79"/>
      <c r="C29" s="79"/>
      <c r="D29" s="79"/>
      <c r="E29" s="79"/>
      <c r="F29" s="155" t="e">
        <f ca="1">IF(D29=$T$2,OFFSET('Converter Data'!$G$14,MATCH('New project'!E29,'Converter Data'!$B$15:$B$36,0),0)*B29,IF(D29=$T$3,OFFSET('Cable Data'!$Q$6,MATCH('New project'!E29,Cable_Name,0),0)*B29*C29,OFFSET(Other!$D$5,MATCH('New project'!E29,OTHER,0),0)*B29))</f>
        <v>#N/A</v>
      </c>
      <c r="G29" s="43" t="str">
        <f t="shared" ca="1" si="0"/>
        <v>-</v>
      </c>
      <c r="H29" s="48" t="e">
        <f ca="1">IF(D29=$T$2,OFFSET('Converter Data'!$F$14,MATCH('New project'!E29,'Converter Data'!$B$15:$B$36,0),0),IF(D29=$T$3,OFFSET('Cable Data'!$R$6,MATCH('New project'!E29,Cable_Name,0),0),OFFSET(Other!$E$5,MATCH('New project'!E29,OTHER,0),0)))</f>
        <v>#N/A</v>
      </c>
      <c r="I29" s="223">
        <f ca="1">IF(IF(B29=0,0,IF(D29=$T$2,OFFSET('Converter Data'!$H$14,MATCH('New project'!E29,'Converter Data'!$B$15:$B$36,0),0)*B29,IF(D29=$T$3,F29*H29/365*(1-K29),F29*H29/365*(1-K29))))&gt;1,1,IF(B29=0,0,IF(D29=$T$2,OFFSET('Converter Data'!$H$14,MATCH('New project'!E29,'Converter Data'!$B$15:$B$36,0),0)*B29,IF(D29=$T$3,F29*H29/365*(1-K29),F29*H29/365*(1-K29)))))</f>
        <v>0</v>
      </c>
      <c r="J29" s="22">
        <f t="shared" ca="1" si="1"/>
        <v>0</v>
      </c>
      <c r="K29" s="21" t="e">
        <f ca="1">IF(D29=$T$2,OFFSET('Converter Data'!$I$14,MATCH('New project'!E29,'Converter Data'!$B$15:$B$36,0),0),IF('New project'!D29='New project'!$T$3,OFFSET('Cable Data'!$S$6,MATCH('New project'!E29,Cable_Name,0),0),OFFSET(Other!$H$5,MATCH('New project'!E29,OTHER,0),0)))</f>
        <v>#N/A</v>
      </c>
      <c r="L29" s="14"/>
    </row>
    <row r="30" spans="1:12" ht="15">
      <c r="A30" s="12"/>
      <c r="B30" s="79"/>
      <c r="C30" s="79"/>
      <c r="D30" s="79"/>
      <c r="E30" s="79"/>
      <c r="F30" s="155" t="e">
        <f ca="1">IF(D30=$T$2,OFFSET('Converter Data'!$G$14,MATCH('New project'!E30,'Converter Data'!$B$15:$B$36,0),0)*B30,IF(D30=$T$3,OFFSET('Cable Data'!$Q$6,MATCH('New project'!E30,Cable_Name,0),0)*B30*C30,OFFSET(Other!$D$5,MATCH('New project'!E30,OTHER,0),0)*B30))</f>
        <v>#N/A</v>
      </c>
      <c r="G30" s="43" t="str">
        <f t="shared" ca="1" si="0"/>
        <v>-</v>
      </c>
      <c r="H30" s="48" t="e">
        <f ca="1">IF(D30=$T$2,OFFSET('Converter Data'!$F$14,MATCH('New project'!E30,'Converter Data'!$B$15:$B$36,0),0),IF(D30=$T$3,OFFSET('Cable Data'!$R$6,MATCH('New project'!E30,Cable_Name,0),0),OFFSET(Other!$E$5,MATCH('New project'!E30,OTHER,0),0)))</f>
        <v>#N/A</v>
      </c>
      <c r="I30" s="223">
        <f ca="1">IF(IF(B30=0,0,IF(D30=$T$2,OFFSET('Converter Data'!$H$14,MATCH('New project'!E30,'Converter Data'!$B$15:$B$36,0),0)*B30,IF(D30=$T$3,F30*H30/365*(1-K30),F30*H30/365*(1-K30))))&gt;1,1,IF(B30=0,0,IF(D30=$T$2,OFFSET('Converter Data'!$H$14,MATCH('New project'!E30,'Converter Data'!$B$15:$B$36,0),0)*B30,IF(D30=$T$3,F30*H30/365*(1-K30),F30*H30/365*(1-K30)))))</f>
        <v>0</v>
      </c>
      <c r="J30" s="22">
        <f t="shared" ca="1" si="1"/>
        <v>0</v>
      </c>
      <c r="K30" s="21" t="e">
        <f ca="1">IF(D30=$T$2,OFFSET('Converter Data'!$I$14,MATCH('New project'!E30,'Converter Data'!$B$15:$B$36,0),0),IF('New project'!D30='New project'!$T$3,OFFSET('Cable Data'!$S$6,MATCH('New project'!E30,Cable_Name,0),0),OFFSET(Other!$H$5,MATCH('New project'!E30,OTHER,0),0)))</f>
        <v>#N/A</v>
      </c>
      <c r="L30" s="14"/>
    </row>
    <row r="31" spans="1:12" ht="15.75" thickBot="1">
      <c r="A31" s="12"/>
      <c r="B31" s="80"/>
      <c r="C31" s="80"/>
      <c r="D31" s="80"/>
      <c r="E31" s="80"/>
      <c r="F31" s="164" t="e">
        <f ca="1">IF(D31=$T$2,OFFSET('Converter Data'!$G$14,MATCH('New project'!E31,'Converter Data'!$B$15:$B$36,0),0)*B31,IF(D31=$T$3,OFFSET('Cable Data'!$Q$6,MATCH('New project'!E31,Cable_Name,0),0)*B31*C31,OFFSET(Other!$D$5,MATCH('New project'!E31,OTHER,0),0)*B31))</f>
        <v>#N/A</v>
      </c>
      <c r="G31" s="44" t="str">
        <f t="shared" ca="1" si="0"/>
        <v>-</v>
      </c>
      <c r="H31" s="49" t="e">
        <f ca="1">IF(D31=$T$2,OFFSET('Converter Data'!$F$14,MATCH('New project'!E31,'Converter Data'!$B$15:$B$36,0),0),IF(D31=$T$3,OFFSET('Cable Data'!$R$6,MATCH('New project'!E31,Cable_Name,0),0),OFFSET(Other!$E$5,MATCH('New project'!E31,OTHER,0),0)))</f>
        <v>#N/A</v>
      </c>
      <c r="I31" s="229">
        <f ca="1">IF(IF(B31=0,0,IF(D31=$T$2,OFFSET('Converter Data'!$H$14,MATCH('New project'!E31,'Converter Data'!$B$15:$B$36,0),0)*B31,IF(D31=$T$3,F31*H31/365*(1-K31),F31*H31/365*(1-K31))))&gt;1,1,IF(B31=0,0,IF(D31=$T$2,OFFSET('Converter Data'!$H$14,MATCH('New project'!E31,'Converter Data'!$B$15:$B$36,0),0)*B31,IF(D31=$T$3,F31*H31/365*(1-K31),F31*H31/365*(1-K31)))))</f>
        <v>0</v>
      </c>
      <c r="J31" s="4">
        <f t="shared" ca="1" si="1"/>
        <v>0</v>
      </c>
      <c r="K31" s="5" t="e">
        <f ca="1">IF(D31=$T$2,OFFSET('Converter Data'!$I$14,MATCH('New project'!E31,'Converter Data'!$B$15:$B$36,0),0),IF('New project'!D31='New project'!$T$3,OFFSET('Cable Data'!$S$6,MATCH('New project'!E31,Cable_Name,0),0),OFFSET(Other!$H$5,MATCH('New project'!E31,OTHER,0),0)))</f>
        <v>#N/A</v>
      </c>
      <c r="L31" s="14"/>
    </row>
    <row r="32" spans="1:12" ht="15.75" hidden="1" thickBot="1">
      <c r="A32" s="12"/>
      <c r="B32" s="75"/>
      <c r="C32" s="75"/>
      <c r="D32" s="28"/>
      <c r="E32" s="75"/>
      <c r="F32" s="6" t="e">
        <f ca="1">IF(D32=$T$2,OFFSET('Converter Data'!$G$14,MATCH('New project'!E32,'Converter Data'!$B$15:$B$36,0),0)*B32,IF(D32=$T$3,OFFSET('Cable Data'!$Q$6,MATCH('New project'!E32,Cable_Name,0),0)*B32*C32,OFFSET(Other!$D$5,MATCH('New project'!E32,OTHER,0),0)*B32))</f>
        <v>#N/A</v>
      </c>
      <c r="G32" s="75"/>
      <c r="H32" s="75"/>
      <c r="I32" s="45"/>
      <c r="J32" s="75"/>
      <c r="K32" s="30"/>
      <c r="L32" s="14"/>
    </row>
    <row r="33" spans="1:14" ht="15.75" hidden="1" thickBot="1">
      <c r="A33" s="12"/>
      <c r="B33" s="75"/>
      <c r="C33" s="75"/>
      <c r="D33" s="28"/>
      <c r="E33" s="75"/>
      <c r="F33" s="6" t="e">
        <f ca="1">IF(D33=$T$2,OFFSET('Converter Data'!$G$14,MATCH('New project'!E33,'Converter Data'!$B$15:$B$36,0),0)*B33,IF(D33=$T$3,OFFSET('Cable Data'!$Q$6,MATCH('New project'!E33,Cable_Name,0),0)*B33*C33,OFFSET(Other!$D$5,MATCH('New project'!E33,OTHER,0),0)*B33))</f>
        <v>#N/A</v>
      </c>
      <c r="G33" s="376" t="s">
        <v>9</v>
      </c>
      <c r="H33" s="376"/>
      <c r="I33" s="77">
        <f ca="1">IF(SUM(I10:I31)&gt;1,1,SUM(I10:I31))</f>
        <v>1.2127397260273972E-2</v>
      </c>
      <c r="J33" s="22"/>
      <c r="K33" s="30"/>
      <c r="L33" s="14"/>
    </row>
    <row r="34" spans="1:14" ht="15.75" hidden="1" thickBot="1">
      <c r="A34" s="12"/>
      <c r="B34" s="75"/>
      <c r="C34" s="75"/>
      <c r="D34" s="28"/>
      <c r="E34" s="31"/>
      <c r="F34" s="6" t="e">
        <f ca="1">IF(D34=$T$2,OFFSET('Converter Data'!$G$14,MATCH('New project'!E34,'Converter Data'!$B$15:$B$36,0),0)*B34,IF(D34=$T$3,OFFSET('Cable Data'!$Q$6,MATCH('New project'!E34,Cable_Name,0),0)*B34*C34,OFFSET(Other!$D$5,MATCH('New project'!E34,OTHER,0),0)*B34))</f>
        <v>#N/A</v>
      </c>
      <c r="G34" s="75"/>
      <c r="H34" s="75"/>
      <c r="I34" s="77"/>
      <c r="J34" s="75"/>
      <c r="K34" s="30"/>
      <c r="L34" s="14"/>
    </row>
    <row r="35" spans="1:14" ht="15" hidden="1">
      <c r="A35" s="12"/>
      <c r="B35" s="75"/>
      <c r="C35" s="75"/>
      <c r="D35" s="28"/>
      <c r="E35" s="75"/>
      <c r="F35" s="6" t="e">
        <f ca="1">IF(D35=$T$2,OFFSET('Converter Data'!$G$14,MATCH('New project'!E35,'Converter Data'!$B$15:$B$36,0),0)*B35,IF(D35=$T$3,OFFSET('Cable Data'!$Q$6,MATCH('New project'!E35,Cable_Name,0),0)*B35*C35,OFFSET(Other!$D$5,MATCH('New project'!E35,OTHER,0),0)*B35))</f>
        <v>#N/A</v>
      </c>
      <c r="G35" s="75"/>
      <c r="H35" s="75"/>
      <c r="I35" s="45"/>
      <c r="J35" s="75"/>
      <c r="K35" s="30"/>
      <c r="L35" s="14"/>
    </row>
    <row r="36" spans="1:14" ht="15.75" thickBot="1">
      <c r="A36" s="12"/>
      <c r="B36" s="17" t="s">
        <v>35</v>
      </c>
      <c r="C36" s="18"/>
      <c r="D36" s="18"/>
      <c r="E36" s="19"/>
      <c r="F36" s="19"/>
      <c r="G36" s="19"/>
      <c r="H36" s="19"/>
      <c r="I36" s="19"/>
      <c r="J36" s="19"/>
      <c r="K36" s="20"/>
      <c r="L36" s="14"/>
    </row>
    <row r="37" spans="1:14" ht="45.75" thickBot="1">
      <c r="A37" s="12"/>
      <c r="B37" s="37" t="s">
        <v>7</v>
      </c>
      <c r="C37" s="37"/>
      <c r="D37" s="38" t="s">
        <v>29</v>
      </c>
      <c r="E37" s="37" t="s">
        <v>135</v>
      </c>
      <c r="F37" s="39" t="s">
        <v>89</v>
      </c>
      <c r="G37" s="39" t="s">
        <v>90</v>
      </c>
      <c r="H37" s="39" t="s">
        <v>91</v>
      </c>
      <c r="I37" s="39" t="s">
        <v>136</v>
      </c>
      <c r="J37" s="39" t="s">
        <v>12</v>
      </c>
      <c r="K37" s="40" t="s">
        <v>6</v>
      </c>
      <c r="L37" s="14"/>
    </row>
    <row r="38" spans="1:14" ht="15.75" thickBot="1">
      <c r="A38" s="12"/>
      <c r="B38" s="179">
        <v>1</v>
      </c>
      <c r="C38" s="70"/>
      <c r="D38" s="70" t="s">
        <v>28</v>
      </c>
      <c r="E38" s="70" t="str">
        <f>IF(O12=$N$7,Other!$C$7,IF('New project'!O12='New project'!$N$8,Other!$C$8,Other!$C$6))</f>
        <v>Scheduled Maintenance Medium Case (1)</v>
      </c>
      <c r="F38" s="50">
        <f ca="1">IF(D38=$T$2,OFFSET('Converter Data'!#REF!,MATCH('New project'!E38,'Converter Data'!#REF!,0),0),IF(D38=$T$3,0,OFFSET(Other!$F$5,MATCH('New project'!E38,OTHER,0),0)*B38))</f>
        <v>1</v>
      </c>
      <c r="G38" s="51">
        <f ca="1">IFERROR(1/F38,"-")</f>
        <v>1</v>
      </c>
      <c r="H38" s="52">
        <f ca="1">IF(D38=$T$2,OFFSET('Converter Data'!#REF!,MATCH('New project'!E38,'Converter Data'!#REF!,0),0),IF(D38=$T$3,0,OFFSET(Other!$G$5,MATCH('New project'!E38,OTHER,0),0)))</f>
        <v>2</v>
      </c>
      <c r="I38" s="53">
        <f ca="1">IF(B38=0,0,IF(D38=$T$2,OFFSET('Converter Data'!#REF!,MATCH('New project'!E38,'Converter Data'!#REF!,0),0)*B38,IF(D38=$T$3,C38*B38*F38*H38/365*(1-K38),F38*H38/365*(1-K38))))</f>
        <v>5.4794520547945206E-3</v>
      </c>
      <c r="J38" s="52">
        <f ca="1">I38/$I$63*100</f>
        <v>31.121139033688632</v>
      </c>
      <c r="K38" s="54">
        <f ca="1">OFFSET(Other!$H$5,MATCH('New project'!$E$38,OTHER,0),0)</f>
        <v>0</v>
      </c>
      <c r="L38" s="14"/>
    </row>
    <row r="39" spans="1:14" ht="15" hidden="1">
      <c r="A39" s="12"/>
      <c r="B39" s="25"/>
      <c r="C39" s="25"/>
      <c r="D39" s="25"/>
      <c r="E39" s="25"/>
      <c r="F39" s="1" t="e">
        <f ca="1">IF(D39=$T$2,OFFSET('Converter Data'!#REF!,MATCH('New project'!E39,'Converter Data'!#REF!,0),0),IF(D39=$T$3,0,OFFSET(Other!$F$5,MATCH('New project'!E39,OTHER,0),0)))</f>
        <v>#N/A</v>
      </c>
      <c r="G39" s="75" t="str">
        <f t="shared" ref="G39:G59" ca="1" si="2">IFERROR(1/F39,"-")</f>
        <v>-</v>
      </c>
      <c r="H39" s="22" t="e">
        <f ca="1">IF(D39=$T$2,OFFSET('Converter Data'!#REF!,MATCH('New project'!E39,'Converter Data'!#REF!,0),0),IF(D39=$T$3,0,OFFSET(Other!$G$5,MATCH('New project'!E39,OTHER,0),0)))</f>
        <v>#N/A</v>
      </c>
      <c r="I39" s="46">
        <f ca="1">IF(B39=0,0,IF(D39=$T$2,OFFSET('Converter Data'!#REF!,MATCH('New project'!E39,'Converter Data'!#REF!,0),0)*B39,IF(D39=$T$3,C39*B39*F39*H39/365*(1-K39),B39*F39*H39/365*(1-K39))))</f>
        <v>0</v>
      </c>
      <c r="J39" s="22">
        <f t="shared" ref="J39:J59" ca="1" si="3">I39/$I$63*100</f>
        <v>0</v>
      </c>
      <c r="K39" s="21" t="e">
        <f ca="1">IF(D39=$T$2,OFFSET('Converter Data'!#REF!,MATCH('New project'!E39,'Converter Data'!#REF!,0),0),IF('New project'!D39='New project'!$T$3,0,OFFSET(Other!$H$5,MATCH('New project'!E39,OTHER,0),0)))</f>
        <v>#N/A</v>
      </c>
      <c r="L39" s="14"/>
      <c r="N39" s="55"/>
    </row>
    <row r="40" spans="1:14" ht="15" hidden="1">
      <c r="A40" s="12"/>
      <c r="B40" s="25"/>
      <c r="C40" s="25"/>
      <c r="D40" s="25"/>
      <c r="E40" s="25"/>
      <c r="F40" s="1" t="e">
        <f ca="1">IF(D40=$T$2,OFFSET('Converter Data'!#REF!,MATCH('New project'!E40,'Converter Data'!#REF!,0),0),IF(D40=$T$3,0,OFFSET(Other!$F$5,MATCH('New project'!E40,OTHER,0),0)))</f>
        <v>#N/A</v>
      </c>
      <c r="G40" s="75" t="str">
        <f t="shared" ca="1" si="2"/>
        <v>-</v>
      </c>
      <c r="H40" s="22" t="e">
        <f ca="1">IF(D40=$T$2,OFFSET('Converter Data'!#REF!,MATCH('New project'!E40,'Converter Data'!#REF!,0),0),IF(D40=$T$3,0,OFFSET(Other!$G$5,MATCH('New project'!E40,OTHER,0),0)))</f>
        <v>#N/A</v>
      </c>
      <c r="I40" s="29">
        <f ca="1">IF(B40=0,0,IF(D40=$T$2,OFFSET('Converter Data'!#REF!,MATCH('New project'!E40,'Converter Data'!#REF!,0),0)*B40,IF(D40=$T$3,C40*B40*F40*H40/365*(1-K40),B40*F40*H40/365*(1-K40))))</f>
        <v>0</v>
      </c>
      <c r="J40" s="22">
        <f t="shared" ca="1" si="3"/>
        <v>0</v>
      </c>
      <c r="K40" s="21" t="e">
        <f ca="1">IF(D40=$T$2,OFFSET('Converter Data'!#REF!,MATCH('New project'!E40,'Converter Data'!#REF!,0),0),IF('New project'!D40='New project'!$T$3,0,OFFSET(Other!$H$5,MATCH('New project'!E40,OTHER,0),0)))</f>
        <v>#N/A</v>
      </c>
      <c r="L40" s="14"/>
    </row>
    <row r="41" spans="1:14" ht="15" hidden="1">
      <c r="A41" s="12"/>
      <c r="B41" s="25"/>
      <c r="C41" s="25"/>
      <c r="D41" s="25"/>
      <c r="E41" s="25"/>
      <c r="F41" s="1" t="e">
        <f ca="1">IF(D41=$T$2,OFFSET('Converter Data'!#REF!,MATCH('New project'!E41,'Converter Data'!#REF!,0),0),IF(D41=$T$3,0,OFFSET(Other!$F$5,MATCH('New project'!E41,OTHER,0),0)))</f>
        <v>#N/A</v>
      </c>
      <c r="G41" s="75" t="str">
        <f t="shared" ca="1" si="2"/>
        <v>-</v>
      </c>
      <c r="H41" s="22" t="e">
        <f ca="1">IF(D41=$T$2,OFFSET('Converter Data'!#REF!,MATCH('New project'!E41,'Converter Data'!#REF!,0),0),IF(D41=$T$3,0,OFFSET(Other!$G$5,MATCH('New project'!E41,OTHER,0),0)))</f>
        <v>#N/A</v>
      </c>
      <c r="I41" s="29">
        <f ca="1">IF(B41=0,0,IF(D41=$T$2,OFFSET('Converter Data'!#REF!,MATCH('New project'!E41,'Converter Data'!#REF!,0),0)*B41,IF(D41=$T$3,C41*B41*F41*H41/365*(1-K41),B41*F41*H41/365*(1-K41))))</f>
        <v>0</v>
      </c>
      <c r="J41" s="22">
        <f t="shared" ca="1" si="3"/>
        <v>0</v>
      </c>
      <c r="K41" s="21" t="e">
        <f ca="1">IF(D41=$T$2,OFFSET('Converter Data'!#REF!,MATCH('New project'!E41,'Converter Data'!#REF!,0),0),IF('New project'!D41='New project'!$T$3,0,OFFSET(Other!$H$5,MATCH('New project'!E41,OTHER,0),0)))</f>
        <v>#N/A</v>
      </c>
      <c r="L41" s="14"/>
    </row>
    <row r="42" spans="1:14" ht="15" hidden="1">
      <c r="A42" s="12"/>
      <c r="B42" s="25"/>
      <c r="C42" s="25"/>
      <c r="D42" s="25"/>
      <c r="E42" s="25"/>
      <c r="F42" s="1" t="e">
        <f ca="1">IF(D42=$T$2,OFFSET('Converter Data'!#REF!,MATCH('New project'!E42,'Converter Data'!#REF!,0),0),IF(D42=$T$3,0,OFFSET(Other!$F$5,MATCH('New project'!E42,OTHER,0),0)))</f>
        <v>#N/A</v>
      </c>
      <c r="G42" s="75" t="str">
        <f t="shared" ca="1" si="2"/>
        <v>-</v>
      </c>
      <c r="H42" s="22" t="e">
        <f ca="1">IF(D42=$T$2,OFFSET('Converter Data'!#REF!,MATCH('New project'!E42,'Converter Data'!#REF!,0),0),IF(D42=$T$3,0,OFFSET(Other!$G$5,MATCH('New project'!E42,OTHER,0),0)))</f>
        <v>#N/A</v>
      </c>
      <c r="I42" s="29">
        <f ca="1">IF(B42=0,0,IF(D42=$T$2,OFFSET('Converter Data'!#REF!,MATCH('New project'!E42,'Converter Data'!#REF!,0),0)*B42,IF(D42=$T$3,C42*B42*F42*H42/365*(1-K42),B42*F42*H42/365*(1-K42))))</f>
        <v>0</v>
      </c>
      <c r="J42" s="22">
        <f t="shared" ca="1" si="3"/>
        <v>0</v>
      </c>
      <c r="K42" s="21" t="e">
        <f ca="1">IF(D42=$T$2,OFFSET('Converter Data'!#REF!,MATCH('New project'!E42,'Converter Data'!#REF!,0),0),IF('New project'!D42='New project'!$T$3,0,OFFSET(Other!$H$5,MATCH('New project'!E42,OTHER,0),0)))</f>
        <v>#N/A</v>
      </c>
      <c r="L42" s="14"/>
    </row>
    <row r="43" spans="1:14" ht="15" hidden="1">
      <c r="A43" s="12"/>
      <c r="B43" s="25"/>
      <c r="C43" s="25"/>
      <c r="D43" s="25"/>
      <c r="E43" s="25"/>
      <c r="F43" s="1" t="e">
        <f ca="1">IF(D43=$T$2,OFFSET('Converter Data'!#REF!,MATCH('New project'!E43,'Converter Data'!#REF!,0),0),IF(D43=$T$3,0,OFFSET(Other!$F$5,MATCH('New project'!E43,OTHER,0),0)))</f>
        <v>#N/A</v>
      </c>
      <c r="G43" s="75" t="str">
        <f t="shared" ca="1" si="2"/>
        <v>-</v>
      </c>
      <c r="H43" s="22" t="e">
        <f ca="1">IF(D43=$T$2,OFFSET('Converter Data'!#REF!,MATCH('New project'!E43,'Converter Data'!#REF!,0),0),IF(D43=$T$3,0,OFFSET(Other!$G$5,MATCH('New project'!E43,OTHER,0),0)))</f>
        <v>#N/A</v>
      </c>
      <c r="I43" s="29">
        <f ca="1">IF(B43=0,0,IF(D43=$T$2,OFFSET('Converter Data'!#REF!,MATCH('New project'!E43,'Converter Data'!#REF!,0),0)*B43,IF(D43=$T$3,C43*B43*F43*H43/365*(1-K43),B43*F43*H43/365*(1-K43))))</f>
        <v>0</v>
      </c>
      <c r="J43" s="22">
        <f t="shared" ca="1" si="3"/>
        <v>0</v>
      </c>
      <c r="K43" s="21" t="e">
        <f ca="1">IF(D43=$T$2,OFFSET('Converter Data'!#REF!,MATCH('New project'!E43,'Converter Data'!#REF!,0),0),IF('New project'!D43='New project'!$T$3,0,OFFSET(Other!$H$5,MATCH('New project'!E43,OTHER,0),0)))</f>
        <v>#N/A</v>
      </c>
      <c r="L43" s="14"/>
    </row>
    <row r="44" spans="1:14" ht="15" hidden="1">
      <c r="A44" s="12"/>
      <c r="B44" s="25"/>
      <c r="C44" s="25"/>
      <c r="D44" s="25"/>
      <c r="E44" s="25"/>
      <c r="F44" s="1" t="e">
        <f ca="1">IF(D44=$T$2,OFFSET('Converter Data'!#REF!,MATCH('New project'!E44,'Converter Data'!#REF!,0),0),IF(D44=$T$3,0,OFFSET(Other!$F$5,MATCH('New project'!E44,OTHER,0),0)))</f>
        <v>#N/A</v>
      </c>
      <c r="G44" s="75" t="str">
        <f t="shared" ca="1" si="2"/>
        <v>-</v>
      </c>
      <c r="H44" s="22" t="e">
        <f ca="1">IF(D44=$T$2,OFFSET('Converter Data'!#REF!,MATCH('New project'!E44,'Converter Data'!#REF!,0),0),IF(D44=$T$3,0,OFFSET(Other!$G$5,MATCH('New project'!E44,OTHER,0),0)))</f>
        <v>#N/A</v>
      </c>
      <c r="I44" s="29">
        <f ca="1">IF(B44=0,0,IF(D44=$T$2,OFFSET('Converter Data'!#REF!,MATCH('New project'!E44,'Converter Data'!#REF!,0),0)*B44,IF(D44=$T$3,C44*B44*F44*H44/365*(1-K44),B44*F44*H44/365*(1-K44))))</f>
        <v>0</v>
      </c>
      <c r="J44" s="22">
        <f t="shared" ca="1" si="3"/>
        <v>0</v>
      </c>
      <c r="K44" s="21" t="e">
        <f ca="1">IF(D44=$T$2,OFFSET('Converter Data'!#REF!,MATCH('New project'!E44,'Converter Data'!#REF!,0),0),IF('New project'!D44='New project'!$T$3,0,OFFSET(Other!$H$5,MATCH('New project'!E44,OTHER,0),0)))</f>
        <v>#N/A</v>
      </c>
      <c r="L44" s="14"/>
    </row>
    <row r="45" spans="1:14" ht="15" hidden="1">
      <c r="A45" s="12"/>
      <c r="B45" s="25"/>
      <c r="C45" s="25"/>
      <c r="D45" s="25"/>
      <c r="E45" s="25"/>
      <c r="F45" s="1" t="e">
        <f ca="1">IF(D45=$T$2,OFFSET('Converter Data'!#REF!,MATCH('New project'!E45,'Converter Data'!#REF!,0),0),IF(D45=$T$3,0,OFFSET(Other!$F$5,MATCH('New project'!E45,OTHER,0),0)))</f>
        <v>#N/A</v>
      </c>
      <c r="G45" s="75" t="str">
        <f t="shared" ca="1" si="2"/>
        <v>-</v>
      </c>
      <c r="H45" s="22" t="e">
        <f ca="1">IF(D45=$T$2,OFFSET('Converter Data'!#REF!,MATCH('New project'!E45,'Converter Data'!#REF!,0),0),IF(D45=$T$3,0,OFFSET(Other!$G$5,MATCH('New project'!E45,OTHER,0),0)))</f>
        <v>#N/A</v>
      </c>
      <c r="I45" s="29">
        <f ca="1">IF(B45=0,0,IF(D45=$T$2,OFFSET('Converter Data'!#REF!,MATCH('New project'!E45,'Converter Data'!#REF!,0),0)*B45,IF(D45=$T$3,C45*B45*F45*H45/365*(1-K45),B45*F45*H45/365*(1-K45))))</f>
        <v>0</v>
      </c>
      <c r="J45" s="22">
        <f t="shared" ca="1" si="3"/>
        <v>0</v>
      </c>
      <c r="K45" s="21" t="e">
        <f ca="1">IF(D45=$T$2,OFFSET('Converter Data'!#REF!,MATCH('New project'!E45,'Converter Data'!#REF!,0),0),IF('New project'!D45='New project'!$T$3,0,OFFSET(Other!$H$5,MATCH('New project'!E45,OTHER,0),0)))</f>
        <v>#N/A</v>
      </c>
      <c r="L45" s="14"/>
    </row>
    <row r="46" spans="1:14" ht="15" hidden="1">
      <c r="A46" s="13"/>
      <c r="B46" s="25"/>
      <c r="C46" s="25"/>
      <c r="D46" s="25"/>
      <c r="E46" s="25"/>
      <c r="F46" s="1" t="e">
        <f ca="1">IF(D46=$T$2,OFFSET('Converter Data'!#REF!,MATCH('New project'!E46,'Converter Data'!#REF!,0),0),IF(D46=$T$3,0,OFFSET(Other!$F$5,MATCH('New project'!E46,OTHER,0),0)))</f>
        <v>#N/A</v>
      </c>
      <c r="G46" s="75" t="str">
        <f t="shared" ca="1" si="2"/>
        <v>-</v>
      </c>
      <c r="H46" s="22" t="e">
        <f ca="1">IF(D46=$T$2,OFFSET('Converter Data'!#REF!,MATCH('New project'!E46,'Converter Data'!#REF!,0),0),IF(D46=$T$3,0,OFFSET(Other!$G$5,MATCH('New project'!E46,OTHER,0),0)))</f>
        <v>#N/A</v>
      </c>
      <c r="I46" s="29">
        <f ca="1">IF(B46=0,0,IF(D46=$T$2,OFFSET('Converter Data'!#REF!,MATCH('New project'!E46,'Converter Data'!#REF!,0),0)*B46,IF(D46=$T$3,C46*B46*F46*H46/365*(1-K46),B46*F46*H46/365*(1-K46))))</f>
        <v>0</v>
      </c>
      <c r="J46" s="22">
        <f t="shared" ca="1" si="3"/>
        <v>0</v>
      </c>
      <c r="K46" s="21" t="e">
        <f ca="1">IF(D46=$T$2,OFFSET('Converter Data'!#REF!,MATCH('New project'!E46,'Converter Data'!#REF!,0),0),IF('New project'!D46='New project'!$T$3,0,OFFSET(Other!$H$5,MATCH('New project'!E46,OTHER,0),0)))</f>
        <v>#N/A</v>
      </c>
      <c r="L46" s="14"/>
    </row>
    <row r="47" spans="1:14" ht="15" hidden="1">
      <c r="A47" s="28"/>
      <c r="B47" s="25"/>
      <c r="C47" s="25"/>
      <c r="D47" s="25"/>
      <c r="E47" s="25"/>
      <c r="F47" s="1" t="e">
        <f ca="1">IF(D47=$T$2,OFFSET('Converter Data'!#REF!,MATCH('New project'!E47,'Converter Data'!#REF!,0),0),IF(D47=$T$3,0,OFFSET(Other!$F$5,MATCH('New project'!E47,OTHER,0),0)))</f>
        <v>#N/A</v>
      </c>
      <c r="G47" s="75" t="str">
        <f t="shared" ca="1" si="2"/>
        <v>-</v>
      </c>
      <c r="H47" s="22" t="e">
        <f ca="1">IF(D47=$T$2,OFFSET('Converter Data'!#REF!,MATCH('New project'!E47,'Converter Data'!#REF!,0),0),IF(D47=$T$3,0,OFFSET(Other!$G$5,MATCH('New project'!E47,OTHER,0),0)))</f>
        <v>#N/A</v>
      </c>
      <c r="I47" s="29">
        <f ca="1">IF(B47=0,0,IF(D47=$T$2,OFFSET('Converter Data'!#REF!,MATCH('New project'!E47,'Converter Data'!#REF!,0),0)*B47,IF(D47=$T$3,C47*B47*F47*H47/365*(1-K47),B47*F47*H47/365*(1-K47))))</f>
        <v>0</v>
      </c>
      <c r="J47" s="22">
        <f t="shared" ca="1" si="3"/>
        <v>0</v>
      </c>
      <c r="K47" s="21" t="e">
        <f ca="1">IF(D47=$T$2,OFFSET('Converter Data'!#REF!,MATCH('New project'!E47,'Converter Data'!#REF!,0),0),IF('New project'!D47='New project'!$T$3,0,OFFSET(Other!$H$5,MATCH('New project'!E47,OTHER,0),0)))</f>
        <v>#N/A</v>
      </c>
      <c r="L47" s="32"/>
    </row>
    <row r="48" spans="1:14" ht="15" hidden="1">
      <c r="A48" s="28"/>
      <c r="B48" s="25"/>
      <c r="C48" s="25"/>
      <c r="D48" s="25"/>
      <c r="E48" s="25"/>
      <c r="F48" s="1" t="e">
        <f ca="1">IF(D48=$T$2,OFFSET('Converter Data'!#REF!,MATCH('New project'!E48,'Converter Data'!#REF!,0),0),IF(D48=$T$3,0,OFFSET(Other!$F$5,MATCH('New project'!E48,OTHER,0),0)))</f>
        <v>#N/A</v>
      </c>
      <c r="G48" s="75" t="str">
        <f t="shared" ca="1" si="2"/>
        <v>-</v>
      </c>
      <c r="H48" s="22" t="e">
        <f ca="1">IF(D48=$T$2,OFFSET('Converter Data'!#REF!,MATCH('New project'!E48,'Converter Data'!#REF!,0),0),IF(D48=$T$3,0,OFFSET(Other!$G$5,MATCH('New project'!E48,OTHER,0),0)))</f>
        <v>#N/A</v>
      </c>
      <c r="I48" s="29">
        <f ca="1">IF(B48=0,0,IF(D48=$T$2,OFFSET('Converter Data'!#REF!,MATCH('New project'!E48,'Converter Data'!#REF!,0),0)*B48,IF(D48=$T$3,C48*B48*F48*H48/365*(1-K48),B48*F48*H48/365*(1-K48))))</f>
        <v>0</v>
      </c>
      <c r="J48" s="22">
        <f t="shared" ca="1" si="3"/>
        <v>0</v>
      </c>
      <c r="K48" s="21" t="e">
        <f ca="1">IF(D48=$T$2,OFFSET('Converter Data'!#REF!,MATCH('New project'!E48,'Converter Data'!#REF!,0),0),IF('New project'!D48='New project'!$T$3,0,OFFSET(Other!$H$5,MATCH('New project'!E48,OTHER,0),0)))</f>
        <v>#N/A</v>
      </c>
      <c r="L48" s="32"/>
    </row>
    <row r="49" spans="1:12" ht="15" hidden="1">
      <c r="A49" s="28"/>
      <c r="B49" s="25"/>
      <c r="C49" s="25"/>
      <c r="D49" s="25"/>
      <c r="E49" s="25"/>
      <c r="F49" s="1" t="e">
        <f ca="1">IF(D49=$T$2,OFFSET('Converter Data'!#REF!,MATCH('New project'!E49,'Converter Data'!#REF!,0),0),IF(D49=$T$3,0,OFFSET(Other!$F$5,MATCH('New project'!E49,OTHER,0),0)))</f>
        <v>#N/A</v>
      </c>
      <c r="G49" s="75" t="str">
        <f t="shared" ca="1" si="2"/>
        <v>-</v>
      </c>
      <c r="H49" s="22" t="e">
        <f ca="1">IF(D49=$T$2,OFFSET('Converter Data'!#REF!,MATCH('New project'!E49,'Converter Data'!#REF!,0),0),IF(D49=$T$3,0,OFFSET(Other!$G$5,MATCH('New project'!E49,OTHER,0),0)))</f>
        <v>#N/A</v>
      </c>
      <c r="I49" s="29">
        <f ca="1">IF(B49=0,0,IF(D49=$T$2,OFFSET('Converter Data'!#REF!,MATCH('New project'!E49,'Converter Data'!#REF!,0),0)*B49,IF(D49=$T$3,C49*B49*F49*H49/365*(1-K49),B49*F49*H49/365*(1-K49))))</f>
        <v>0</v>
      </c>
      <c r="J49" s="22">
        <f t="shared" ca="1" si="3"/>
        <v>0</v>
      </c>
      <c r="K49" s="21" t="e">
        <f ca="1">IF(D49=$T$2,OFFSET('Converter Data'!#REF!,MATCH('New project'!E49,'Converter Data'!#REF!,0),0),IF('New project'!D49='New project'!$T$3,0,OFFSET(Other!$H$5,MATCH('New project'!E49,OTHER,0),0)))</f>
        <v>#N/A</v>
      </c>
      <c r="L49" s="32"/>
    </row>
    <row r="50" spans="1:12" ht="15" hidden="1">
      <c r="A50" s="28"/>
      <c r="B50" s="25"/>
      <c r="C50" s="25"/>
      <c r="D50" s="25"/>
      <c r="E50" s="25"/>
      <c r="F50" s="1" t="e">
        <f ca="1">IF(D50=$T$2,OFFSET('Converter Data'!#REF!,MATCH('New project'!E50,'Converter Data'!#REF!,0),0),IF(D50=$T$3,0,OFFSET(Other!$F$5,MATCH('New project'!E50,OTHER,0),0)))</f>
        <v>#N/A</v>
      </c>
      <c r="G50" s="75" t="str">
        <f t="shared" ca="1" si="2"/>
        <v>-</v>
      </c>
      <c r="H50" s="22" t="e">
        <f ca="1">IF(D50=$T$2,OFFSET('Converter Data'!#REF!,MATCH('New project'!E50,'Converter Data'!#REF!,0),0),IF(D50=$T$3,0,OFFSET(Other!$G$5,MATCH('New project'!E50,OTHER,0),0)))</f>
        <v>#N/A</v>
      </c>
      <c r="I50" s="29">
        <f ca="1">IF(B50=0,0,IF(D50=$T$2,OFFSET('Converter Data'!#REF!,MATCH('New project'!E50,'Converter Data'!#REF!,0),0)*B50,IF(D50=$T$3,C50*B50*F50*H50/365*(1-K50),B50*F50*H50/365*(1-K50))))</f>
        <v>0</v>
      </c>
      <c r="J50" s="22">
        <f t="shared" ca="1" si="3"/>
        <v>0</v>
      </c>
      <c r="K50" s="21" t="e">
        <f ca="1">IF(D50=$T$2,OFFSET('Converter Data'!#REF!,MATCH('New project'!E50,'Converter Data'!#REF!,0),0),IF('New project'!D50='New project'!$T$3,0,OFFSET(Other!$H$5,MATCH('New project'!E50,OTHER,0),0)))</f>
        <v>#N/A</v>
      </c>
      <c r="L50" s="32"/>
    </row>
    <row r="51" spans="1:12" ht="15" hidden="1">
      <c r="A51" s="28"/>
      <c r="B51" s="25"/>
      <c r="C51" s="25"/>
      <c r="D51" s="25"/>
      <c r="E51" s="25"/>
      <c r="F51" s="1" t="e">
        <f ca="1">IF(D51=$T$2,OFFSET('Converter Data'!#REF!,MATCH('New project'!E51,'Converter Data'!#REF!,0),0),IF(D51=$T$3,0,OFFSET(Other!$F$5,MATCH('New project'!E51,OTHER,0),0)))</f>
        <v>#N/A</v>
      </c>
      <c r="G51" s="75" t="str">
        <f t="shared" ca="1" si="2"/>
        <v>-</v>
      </c>
      <c r="H51" s="22" t="e">
        <f ca="1">IF(D51=$T$2,OFFSET('Converter Data'!#REF!,MATCH('New project'!E51,'Converter Data'!#REF!,0),0),IF(D51=$T$3,0,OFFSET(Other!$G$5,MATCH('New project'!E51,OTHER,0),0)))</f>
        <v>#N/A</v>
      </c>
      <c r="I51" s="29">
        <f ca="1">IF(B51=0,0,IF(D51=$T$2,OFFSET('Converter Data'!#REF!,MATCH('New project'!E51,'Converter Data'!#REF!,0),0)*B51,IF(D51=$T$3,C51*B51*F51*H51/365*(1-K51),B51*F51*H51/365*(1-K51))))</f>
        <v>0</v>
      </c>
      <c r="J51" s="22">
        <f t="shared" ca="1" si="3"/>
        <v>0</v>
      </c>
      <c r="K51" s="21" t="e">
        <f ca="1">IF(D51=$T$2,OFFSET('Converter Data'!#REF!,MATCH('New project'!E51,'Converter Data'!#REF!,0),0),IF('New project'!D51='New project'!$T$3,0,OFFSET(Other!$H$5,MATCH('New project'!E51,OTHER,0),0)))</f>
        <v>#N/A</v>
      </c>
      <c r="L51" s="32"/>
    </row>
    <row r="52" spans="1:12" ht="15" hidden="1">
      <c r="A52" s="28"/>
      <c r="B52" s="25"/>
      <c r="C52" s="25"/>
      <c r="D52" s="25"/>
      <c r="E52" s="25"/>
      <c r="F52" s="1" t="e">
        <f ca="1">IF(D52=$T$2,OFFSET('Converter Data'!#REF!,MATCH('New project'!E52,'Converter Data'!#REF!,0),0),IF(D52=$T$3,0,OFFSET(Other!$F$5,MATCH('New project'!E52,OTHER,0),0)))</f>
        <v>#N/A</v>
      </c>
      <c r="G52" s="75" t="str">
        <f t="shared" ca="1" si="2"/>
        <v>-</v>
      </c>
      <c r="H52" s="22" t="e">
        <f ca="1">IF(D52=$T$2,OFFSET('Converter Data'!#REF!,MATCH('New project'!E52,'Converter Data'!#REF!,0),0),IF(D52=$T$3,0,OFFSET(Other!$G$5,MATCH('New project'!E52,OTHER,0),0)))</f>
        <v>#N/A</v>
      </c>
      <c r="I52" s="29">
        <f ca="1">IF(B52=0,0,IF(D52=$T$2,OFFSET('Converter Data'!#REF!,MATCH('New project'!E52,'Converter Data'!#REF!,0),0)*B52,IF(D52=$T$3,C52*B52*F52*H52/365*(1-K52),B52*F52*H52/365*(1-K52))))</f>
        <v>0</v>
      </c>
      <c r="J52" s="22">
        <f t="shared" ca="1" si="3"/>
        <v>0</v>
      </c>
      <c r="K52" s="21" t="e">
        <f ca="1">IF(D52=$T$2,OFFSET('Converter Data'!#REF!,MATCH('New project'!E52,'Converter Data'!#REF!,0),0),IF('New project'!D52='New project'!$T$3,0,OFFSET(Other!$H$5,MATCH('New project'!E52,OTHER,0),0)))</f>
        <v>#N/A</v>
      </c>
      <c r="L52" s="32"/>
    </row>
    <row r="53" spans="1:12" ht="15" hidden="1">
      <c r="A53" s="28"/>
      <c r="B53" s="25"/>
      <c r="C53" s="25"/>
      <c r="D53" s="25"/>
      <c r="E53" s="25"/>
      <c r="F53" s="1" t="e">
        <f ca="1">IF(D53=$T$2,OFFSET('Converter Data'!#REF!,MATCH('New project'!E53,'Converter Data'!#REF!,0),0),IF(D53=$T$3,0,OFFSET(Other!$F$5,MATCH('New project'!E53,OTHER,0),0)))</f>
        <v>#N/A</v>
      </c>
      <c r="G53" s="75" t="str">
        <f t="shared" ca="1" si="2"/>
        <v>-</v>
      </c>
      <c r="H53" s="22" t="e">
        <f ca="1">IF(D53=$T$2,OFFSET('Converter Data'!#REF!,MATCH('New project'!E53,'Converter Data'!#REF!,0),0),IF(D53=$T$3,0,OFFSET(Other!$G$5,MATCH('New project'!E53,OTHER,0),0)))</f>
        <v>#N/A</v>
      </c>
      <c r="I53" s="29">
        <f ca="1">IF(B53=0,0,IF(D53=$T$2,OFFSET('Converter Data'!#REF!,MATCH('New project'!E53,'Converter Data'!#REF!,0),0)*B53,IF(D53=$T$3,C53*B53*F53*H53/365*(1-K53),B53*F53*H53/365*(1-K53))))</f>
        <v>0</v>
      </c>
      <c r="J53" s="22">
        <f t="shared" ca="1" si="3"/>
        <v>0</v>
      </c>
      <c r="K53" s="21" t="e">
        <f ca="1">IF(D53=$T$2,OFFSET('Converter Data'!#REF!,MATCH('New project'!E53,'Converter Data'!#REF!,0),0),IF('New project'!D53='New project'!$T$3,0,OFFSET(Other!$H$5,MATCH('New project'!E53,OTHER,0),0)))</f>
        <v>#N/A</v>
      </c>
      <c r="L53" s="32"/>
    </row>
    <row r="54" spans="1:12" ht="15" hidden="1">
      <c r="A54" s="28"/>
      <c r="B54" s="25"/>
      <c r="C54" s="25"/>
      <c r="D54" s="25"/>
      <c r="E54" s="25"/>
      <c r="F54" s="1" t="e">
        <f ca="1">IF(D54=$T$2,OFFSET('Converter Data'!#REF!,MATCH('New project'!E54,'Converter Data'!#REF!,0),0),IF(D54=$T$3,0,OFFSET(Other!$F$5,MATCH('New project'!E54,OTHER,0),0)))</f>
        <v>#N/A</v>
      </c>
      <c r="G54" s="75" t="str">
        <f t="shared" ca="1" si="2"/>
        <v>-</v>
      </c>
      <c r="H54" s="22" t="e">
        <f ca="1">IF(D54=$T$2,OFFSET('Converter Data'!#REF!,MATCH('New project'!E54,'Converter Data'!#REF!,0),0),IF(D54=$T$3,0,OFFSET(Other!$G$5,MATCH('New project'!E54,OTHER,0),0)))</f>
        <v>#N/A</v>
      </c>
      <c r="I54" s="29">
        <f ca="1">IF(B54=0,0,IF(D54=$T$2,OFFSET('Converter Data'!#REF!,MATCH('New project'!E54,'Converter Data'!#REF!,0),0)*B54,IF(D54=$T$3,C54*B54*F54*H54/365*(1-K54),B54*F54*H54/365*(1-K54))))</f>
        <v>0</v>
      </c>
      <c r="J54" s="22">
        <f t="shared" ca="1" si="3"/>
        <v>0</v>
      </c>
      <c r="K54" s="21" t="e">
        <f ca="1">IF(D54=$T$2,OFFSET('Converter Data'!#REF!,MATCH('New project'!E54,'Converter Data'!#REF!,0),0),IF('New project'!D54='New project'!$T$3,0,OFFSET(Other!$H$5,MATCH('New project'!E54,OTHER,0),0)))</f>
        <v>#N/A</v>
      </c>
      <c r="L54" s="32"/>
    </row>
    <row r="55" spans="1:12" ht="15" hidden="1">
      <c r="A55" s="28"/>
      <c r="B55" s="25"/>
      <c r="C55" s="25"/>
      <c r="D55" s="25"/>
      <c r="E55" s="25"/>
      <c r="F55" s="1" t="e">
        <f ca="1">IF(D55=$T$2,OFFSET('Converter Data'!#REF!,MATCH('New project'!E55,'Converter Data'!#REF!,0),0),IF(D55=$T$3,0,OFFSET(Other!$F$5,MATCH('New project'!E55,OTHER,0),0)))</f>
        <v>#N/A</v>
      </c>
      <c r="G55" s="75" t="str">
        <f t="shared" ca="1" si="2"/>
        <v>-</v>
      </c>
      <c r="H55" s="22" t="e">
        <f ca="1">IF(D55=$T$2,OFFSET('Converter Data'!#REF!,MATCH('New project'!E55,'Converter Data'!#REF!,0),0),IF(D55=$T$3,0,OFFSET(Other!$G$5,MATCH('New project'!E55,OTHER,0),0)))</f>
        <v>#N/A</v>
      </c>
      <c r="I55" s="29">
        <f ca="1">IF(B55=0,0,IF(D55=$T$2,OFFSET('Converter Data'!#REF!,MATCH('New project'!E55,'Converter Data'!#REF!,0),0)*B55,IF(D55=$T$3,C55*B55*F55*H55/365*(1-K55),B55*F55*H55/365*(1-K55))))</f>
        <v>0</v>
      </c>
      <c r="J55" s="22">
        <f t="shared" ca="1" si="3"/>
        <v>0</v>
      </c>
      <c r="K55" s="21" t="e">
        <f ca="1">IF(D55=$T$2,OFFSET('Converter Data'!#REF!,MATCH('New project'!E55,'Converter Data'!#REF!,0),0),IF('New project'!D55='New project'!$T$3,0,OFFSET(Other!$H$5,MATCH('New project'!E55,OTHER,0),0)))</f>
        <v>#N/A</v>
      </c>
      <c r="L55" s="32"/>
    </row>
    <row r="56" spans="1:12" ht="15" hidden="1">
      <c r="A56" s="28"/>
      <c r="B56" s="25"/>
      <c r="C56" s="25"/>
      <c r="D56" s="25"/>
      <c r="E56" s="25"/>
      <c r="F56" s="1" t="e">
        <f ca="1">IF(D56=$T$2,OFFSET('Converter Data'!#REF!,MATCH('New project'!E56,'Converter Data'!#REF!,0),0),IF(D56=$T$3,0,OFFSET(Other!$F$5,MATCH('New project'!E56,OTHER,0),0)))</f>
        <v>#N/A</v>
      </c>
      <c r="G56" s="75" t="str">
        <f t="shared" ca="1" si="2"/>
        <v>-</v>
      </c>
      <c r="H56" s="22" t="e">
        <f ca="1">IF(D56=$T$2,OFFSET('Converter Data'!#REF!,MATCH('New project'!E56,'Converter Data'!#REF!,0),0),IF(D56=$T$3,0,OFFSET(Other!$G$5,MATCH('New project'!E56,OTHER,0),0)))</f>
        <v>#N/A</v>
      </c>
      <c r="I56" s="29">
        <f ca="1">IF(B56=0,0,IF(D56=$T$2,OFFSET('Converter Data'!#REF!,MATCH('New project'!E56,'Converter Data'!#REF!,0),0)*B56,IF(D56=$T$3,C56*B56*F56*H56/365*(1-K56),B56*F56*H56/365*(1-K56))))</f>
        <v>0</v>
      </c>
      <c r="J56" s="22">
        <f t="shared" ca="1" si="3"/>
        <v>0</v>
      </c>
      <c r="K56" s="21" t="e">
        <f ca="1">IF(D56=$T$2,OFFSET('Converter Data'!#REF!,MATCH('New project'!E56,'Converter Data'!#REF!,0),0),IF('New project'!D56='New project'!$T$3,0,OFFSET(Other!$H$5,MATCH('New project'!E56,OTHER,0),0)))</f>
        <v>#N/A</v>
      </c>
      <c r="L56" s="32"/>
    </row>
    <row r="57" spans="1:12" ht="15" hidden="1">
      <c r="A57" s="28"/>
      <c r="B57" s="25"/>
      <c r="C57" s="25"/>
      <c r="D57" s="25"/>
      <c r="E57" s="25"/>
      <c r="F57" s="1" t="e">
        <f ca="1">IF(D57=$T$2,OFFSET('Converter Data'!#REF!,MATCH('New project'!E57,'Converter Data'!#REF!,0),0),IF(D57=$T$3,0,OFFSET(Other!$F$5,MATCH('New project'!E57,OTHER,0),0)))</f>
        <v>#N/A</v>
      </c>
      <c r="G57" s="75" t="str">
        <f t="shared" ca="1" si="2"/>
        <v>-</v>
      </c>
      <c r="H57" s="22" t="e">
        <f ca="1">IF(D57=$T$2,OFFSET('Converter Data'!#REF!,MATCH('New project'!E57,'Converter Data'!#REF!,0),0),IF(D57=$T$3,0,OFFSET(Other!$G$5,MATCH('New project'!E57,OTHER,0),0)))</f>
        <v>#N/A</v>
      </c>
      <c r="I57" s="29">
        <f ca="1">IF(B57=0,0,IF(D57=$T$2,OFFSET('Converter Data'!#REF!,MATCH('New project'!E57,'Converter Data'!#REF!,0),0)*B57,IF(D57=$T$3,C57*B57*F57*H57/365*(1-K57),B57*F57*H57/365*(1-K57))))</f>
        <v>0</v>
      </c>
      <c r="J57" s="22">
        <f t="shared" ca="1" si="3"/>
        <v>0</v>
      </c>
      <c r="K57" s="21" t="e">
        <f ca="1">IF(D57=$T$2,OFFSET('Converter Data'!#REF!,MATCH('New project'!E57,'Converter Data'!#REF!,0),0),IF('New project'!D57='New project'!$T$3,0,OFFSET(Other!$H$5,MATCH('New project'!E57,OTHER,0),0)))</f>
        <v>#N/A</v>
      </c>
      <c r="L57" s="32"/>
    </row>
    <row r="58" spans="1:12" ht="15" hidden="1">
      <c r="A58" s="28"/>
      <c r="B58" s="25"/>
      <c r="C58" s="25"/>
      <c r="D58" s="25"/>
      <c r="E58" s="25"/>
      <c r="F58" s="1" t="e">
        <f ca="1">IF(D58=$T$2,OFFSET('Converter Data'!#REF!,MATCH('New project'!E58,'Converter Data'!#REF!,0),0),IF(D58=$T$3,0,OFFSET(Other!$F$5,MATCH('New project'!E58,OTHER,0),0)))</f>
        <v>#N/A</v>
      </c>
      <c r="G58" s="75" t="str">
        <f t="shared" ca="1" si="2"/>
        <v>-</v>
      </c>
      <c r="H58" s="22" t="e">
        <f ca="1">IF(D58=$T$2,OFFSET('Converter Data'!#REF!,MATCH('New project'!E58,'Converter Data'!#REF!,0),0),IF(D58=$T$3,0,OFFSET(Other!$G$5,MATCH('New project'!E58,OTHER,0),0)))</f>
        <v>#N/A</v>
      </c>
      <c r="I58" s="29">
        <f ca="1">IF(B58=0,0,IF(D58=$T$2,OFFSET('Converter Data'!#REF!,MATCH('New project'!E58,'Converter Data'!#REF!,0),0)*B58,IF(D58=$T$3,C58*B58*F58*H58/365*(1-K58),B58*F58*H58/365*(1-K58))))</f>
        <v>0</v>
      </c>
      <c r="J58" s="22">
        <f t="shared" ca="1" si="3"/>
        <v>0</v>
      </c>
      <c r="K58" s="21" t="e">
        <f ca="1">IF(D58=$T$2,OFFSET('Converter Data'!#REF!,MATCH('New project'!E58,'Converter Data'!#REF!,0),0),IF('New project'!D58='New project'!$T$3,0,OFFSET(Other!$H$5,MATCH('New project'!E58,OTHER,0),0)))</f>
        <v>#N/A</v>
      </c>
      <c r="L58" s="32"/>
    </row>
    <row r="59" spans="1:12" ht="15.75" hidden="1" thickBot="1">
      <c r="A59" s="28"/>
      <c r="B59" s="26"/>
      <c r="C59" s="26"/>
      <c r="D59" s="26"/>
      <c r="E59" s="26"/>
      <c r="F59" s="2" t="e">
        <f ca="1">IF(D59=$T$2,OFFSET('Converter Data'!#REF!,MATCH('New project'!E59,'Converter Data'!#REF!,0),0),IF(D59=$T$3,0,OFFSET(Other!$F$5,MATCH('New project'!E59,OTHER,0),0)))</f>
        <v>#N/A</v>
      </c>
      <c r="G59" s="3" t="str">
        <f t="shared" ca="1" si="2"/>
        <v>-</v>
      </c>
      <c r="H59" s="4" t="e">
        <f ca="1">IF(D59=$T$2,OFFSET('Converter Data'!#REF!,MATCH('New project'!E59,'Converter Data'!#REF!,0),0),IF(D59=$T$3,0,OFFSET(Other!$G$5,MATCH('New project'!E59,OTHER,0),0)))</f>
        <v>#N/A</v>
      </c>
      <c r="I59" s="41">
        <f ca="1">IF(B59=0,0,IF(D59=$T$2,OFFSET('Converter Data'!#REF!,MATCH('New project'!E59,'Converter Data'!#REF!,0),0)*B59,IF(D59=$T$3,C59*B59*F59*H59/365*(1-K59),B59*F59*H59/365*(1-K59))))</f>
        <v>0</v>
      </c>
      <c r="J59" s="4">
        <f t="shared" ca="1" si="3"/>
        <v>0</v>
      </c>
      <c r="K59" s="5" t="e">
        <f ca="1">IF(D59=$T$2,OFFSET('Converter Data'!#REF!,MATCH('New project'!E59,'Converter Data'!#REF!,0),0),IF('New project'!D59='New project'!$T$3,0,OFFSET(Other!$H$5,MATCH('New project'!E59,OTHER,0),0)))</f>
        <v>#N/A</v>
      </c>
      <c r="L59" s="32"/>
    </row>
    <row r="60" spans="1:12">
      <c r="A60" s="28"/>
      <c r="B60" s="28"/>
      <c r="C60" s="28"/>
      <c r="D60" s="28"/>
      <c r="E60" s="28"/>
      <c r="F60" s="28"/>
      <c r="G60" s="28"/>
      <c r="H60" s="28"/>
      <c r="I60" s="28"/>
      <c r="J60" s="28"/>
      <c r="K60" s="28"/>
      <c r="L60" s="32"/>
    </row>
    <row r="61" spans="1:12" hidden="1">
      <c r="A61" s="28"/>
      <c r="B61" s="28"/>
      <c r="C61" s="28"/>
      <c r="D61" s="28"/>
      <c r="E61" s="28"/>
      <c r="F61" s="28"/>
      <c r="G61" s="28" t="s">
        <v>4</v>
      </c>
      <c r="H61" s="28" t="s">
        <v>95</v>
      </c>
      <c r="I61" s="28">
        <f ca="1">IF(SUM(I38:I59)&gt;1,1,SUM(I38:I59))</f>
        <v>5.4794520547945206E-3</v>
      </c>
      <c r="J61" s="33">
        <f ca="1">SUM(J38:J59,J10:J31)</f>
        <v>99.999999999999986</v>
      </c>
      <c r="K61" s="28"/>
      <c r="L61" s="32"/>
    </row>
    <row r="62" spans="1:12">
      <c r="A62" s="28"/>
      <c r="B62" s="28"/>
      <c r="C62" s="28"/>
      <c r="D62" s="28"/>
      <c r="E62" s="28"/>
      <c r="F62" s="28"/>
      <c r="G62" s="28"/>
      <c r="H62" s="28"/>
      <c r="I62" s="28"/>
      <c r="J62" s="28"/>
      <c r="K62" s="28"/>
      <c r="L62" s="32"/>
    </row>
    <row r="63" spans="1:12">
      <c r="A63" s="28"/>
      <c r="B63" s="28"/>
      <c r="C63" s="28"/>
      <c r="D63" s="28"/>
      <c r="E63" s="28"/>
      <c r="F63" s="28"/>
      <c r="G63" s="28" t="s">
        <v>37</v>
      </c>
      <c r="H63" s="28"/>
      <c r="I63" s="34">
        <f ca="1">IF(I61+I33&gt;1,1,I61+I33)</f>
        <v>1.7606849315068493E-2</v>
      </c>
      <c r="J63" s="28"/>
      <c r="K63" s="28"/>
      <c r="L63" s="32"/>
    </row>
    <row r="64" spans="1:12">
      <c r="A64" s="28"/>
      <c r="B64" s="28"/>
      <c r="C64" s="28"/>
      <c r="D64" s="28"/>
      <c r="E64" s="28"/>
      <c r="F64" s="28"/>
      <c r="G64" s="28"/>
      <c r="H64" s="28"/>
      <c r="I64" s="28"/>
      <c r="J64" s="28"/>
      <c r="K64" s="28"/>
      <c r="L64" s="32"/>
    </row>
    <row r="65" spans="1:12" ht="15">
      <c r="A65" s="35"/>
      <c r="B65" s="35"/>
      <c r="C65" s="35"/>
      <c r="D65" s="35"/>
      <c r="E65" s="35"/>
      <c r="F65" s="35"/>
      <c r="G65" s="56" t="s">
        <v>38</v>
      </c>
      <c r="H65" s="56"/>
      <c r="I65" s="57">
        <f ca="1">1-I63</f>
        <v>0.98239315068493149</v>
      </c>
      <c r="J65" s="35"/>
      <c r="K65" s="35"/>
      <c r="L65" s="36"/>
    </row>
    <row r="67" spans="1:12">
      <c r="A67" s="28"/>
      <c r="B67" s="28"/>
      <c r="C67" s="28"/>
      <c r="D67" s="28"/>
      <c r="E67" s="28"/>
      <c r="F67" s="28"/>
      <c r="G67" s="28"/>
      <c r="H67" s="28"/>
      <c r="I67" s="28"/>
      <c r="J67" s="28"/>
      <c r="K67" s="28"/>
      <c r="L67" s="28"/>
    </row>
  </sheetData>
  <sheetProtection password="DE2E" sheet="1" objects="1" scenarios="1"/>
  <mergeCells count="9">
    <mergeCell ref="B6:D6"/>
    <mergeCell ref="G33:H33"/>
    <mergeCell ref="D1:J1"/>
    <mergeCell ref="K1:L1"/>
    <mergeCell ref="N1:R1"/>
    <mergeCell ref="B3:K3"/>
    <mergeCell ref="B4:D4"/>
    <mergeCell ref="B5:D5"/>
    <mergeCell ref="N5:R5"/>
  </mergeCells>
  <conditionalFormatting sqref="J36:J59 J10:J31">
    <cfRule type="colorScale" priority="12">
      <colorScale>
        <cfvo type="min" val="0"/>
        <cfvo type="max" val="0"/>
        <color rgb="FFFFEF9C"/>
        <color rgb="FFFF7128"/>
      </colorScale>
    </cfRule>
    <cfRule type="colorScale" priority="13">
      <colorScale>
        <cfvo type="min" val="0"/>
        <cfvo type="percentile" val="50"/>
        <cfvo type="max" val="0"/>
        <color rgb="FF63BE7B"/>
        <color rgb="FFFFEB84"/>
        <color rgb="FFF8696B"/>
      </colorScale>
    </cfRule>
  </conditionalFormatting>
  <conditionalFormatting sqref="J13:J14">
    <cfRule type="colorScale" priority="10">
      <colorScale>
        <cfvo type="min" val="0"/>
        <cfvo type="max" val="0"/>
        <color rgb="FFFFEF9C"/>
        <color rgb="FFFF7128"/>
      </colorScale>
    </cfRule>
    <cfRule type="colorScale" priority="11">
      <colorScale>
        <cfvo type="min" val="0"/>
        <cfvo type="percentile" val="50"/>
        <cfvo type="max" val="0"/>
        <color rgb="FF63BE7B"/>
        <color rgb="FFFFEB84"/>
        <color rgb="FFF8696B"/>
      </colorScale>
    </cfRule>
  </conditionalFormatting>
  <conditionalFormatting sqref="J36:J59">
    <cfRule type="colorScale" priority="9">
      <colorScale>
        <cfvo type="min" val="0"/>
        <cfvo type="max" val="0"/>
        <color rgb="FFFFEF9C"/>
        <color rgb="FFFF7128"/>
      </colorScale>
    </cfRule>
  </conditionalFormatting>
  <conditionalFormatting sqref="J12">
    <cfRule type="colorScale" priority="7">
      <colorScale>
        <cfvo type="min" val="0"/>
        <cfvo type="max" val="0"/>
        <color rgb="FFFFEF9C"/>
        <color rgb="FFFF7128"/>
      </colorScale>
    </cfRule>
    <cfRule type="colorScale" priority="8">
      <colorScale>
        <cfvo type="min" val="0"/>
        <cfvo type="percentile" val="50"/>
        <cfvo type="max" val="0"/>
        <color rgb="FF63BE7B"/>
        <color rgb="FFFFEB84"/>
        <color rgb="FFF8696B"/>
      </colorScale>
    </cfRule>
  </conditionalFormatting>
  <conditionalFormatting sqref="J10:J31">
    <cfRule type="colorScale" priority="6">
      <colorScale>
        <cfvo type="min" val="0"/>
        <cfvo type="max" val="0"/>
        <color rgb="FFFFEF9C"/>
        <color rgb="FFFF7128"/>
      </colorScale>
    </cfRule>
  </conditionalFormatting>
  <conditionalFormatting sqref="J41:J42">
    <cfRule type="colorScale" priority="4">
      <colorScale>
        <cfvo type="min" val="0"/>
        <cfvo type="max" val="0"/>
        <color rgb="FFFFEF9C"/>
        <color rgb="FFFF7128"/>
      </colorScale>
    </cfRule>
    <cfRule type="colorScale" priority="5">
      <colorScale>
        <cfvo type="min" val="0"/>
        <cfvo type="percentile" val="50"/>
        <cfvo type="max" val="0"/>
        <color rgb="FF63BE7B"/>
        <color rgb="FFFFEB84"/>
        <color rgb="FFF8696B"/>
      </colorScale>
    </cfRule>
  </conditionalFormatting>
  <conditionalFormatting sqref="J40">
    <cfRule type="colorScale" priority="2">
      <colorScale>
        <cfvo type="min" val="0"/>
        <cfvo type="max" val="0"/>
        <color rgb="FFFFEF9C"/>
        <color rgb="FFFF7128"/>
      </colorScale>
    </cfRule>
    <cfRule type="colorScale" priority="3">
      <colorScale>
        <cfvo type="min" val="0"/>
        <cfvo type="percentile" val="50"/>
        <cfvo type="max" val="0"/>
        <color rgb="FF63BE7B"/>
        <color rgb="FFFFEB84"/>
        <color rgb="FFF8696B"/>
      </colorScale>
    </cfRule>
  </conditionalFormatting>
  <conditionalFormatting sqref="J38:J59">
    <cfRule type="colorScale" priority="1">
      <colorScale>
        <cfvo type="min" val="0"/>
        <cfvo type="max" val="0"/>
        <color rgb="FFFFEF9C"/>
        <color rgb="FFFF7128"/>
      </colorScale>
    </cfRule>
  </conditionalFormatting>
  <dataValidations count="6">
    <dataValidation type="list" allowBlank="1" showInputMessage="1" showErrorMessage="1" sqref="O13">
      <formula1>Component</formula1>
    </dataValidation>
    <dataValidation type="list" allowBlank="1" showInputMessage="1" showErrorMessage="1" sqref="O12">
      <formula1>$N$6:$N$8</formula1>
    </dataValidation>
    <dataValidation type="list" allowBlank="1" showInputMessage="1" showErrorMessage="1" sqref="D10:D31 D38:D59">
      <formula1>Asset_Classes</formula1>
    </dataValidation>
    <dataValidation type="list" allowBlank="1" showInputMessage="1" showErrorMessage="1" sqref="C38">
      <formula1>Scheduled_Maintenance_Arrangements</formula1>
    </dataValidation>
    <dataValidation type="list" allowBlank="1" showInputMessage="1" showErrorMessage="1" sqref="O11">
      <formula1>$N$2:$N$3</formula1>
    </dataValidation>
    <dataValidation type="list" allowBlank="1" showInputMessage="1" showErrorMessage="1" sqref="E10:E31 E38:E59">
      <formula1>IF(D10=$T$2,Converters,IF(D10=$T$3,Cable_Name,OTHER))</formula1>
    </dataValidation>
  </dataValidations>
  <pageMargins left="0.7" right="0.6696428571428571" top="0.94362745098039214" bottom="0.75" header="0.3" footer="0.3"/>
  <pageSetup paperSize="9" orientation="portrait" r:id="rId1"/>
  <headerFooter>
    <oddHeader>&amp;L&amp;G
&amp;R&amp;G</oddHeader>
    <oddFooter>&amp;C&amp;K00-040Offshore Transmission Design
and Technology Study</oddFooter>
  </headerFooter>
  <legacyDrawing r:id="rId2"/>
  <legacyDrawingHF r:id="rId3"/>
</worksheet>
</file>

<file path=xl/worksheets/sheet2.xml><?xml version="1.0" encoding="utf-8"?>
<worksheet xmlns="http://schemas.openxmlformats.org/spreadsheetml/2006/main" xmlns:r="http://schemas.openxmlformats.org/officeDocument/2006/relationships">
  <sheetPr>
    <tabColor theme="7" tint="0.39997558519241921"/>
  </sheetPr>
  <dimension ref="A1:T67"/>
  <sheetViews>
    <sheetView showGridLines="0" zoomScale="85" zoomScaleNormal="85" zoomScalePageLayoutView="85" workbookViewId="0">
      <selection activeCell="O2" sqref="O2"/>
    </sheetView>
  </sheetViews>
  <sheetFormatPr defaultRowHeight="14.25"/>
  <cols>
    <col min="1" max="1" width="2.28515625" style="188" customWidth="1"/>
    <col min="2" max="3" width="9.28515625" style="188" customWidth="1"/>
    <col min="4" max="4" width="12.42578125" style="188" customWidth="1"/>
    <col min="5" max="5" width="36.28515625" style="188" customWidth="1"/>
    <col min="6" max="6" width="13.28515625" style="188" customWidth="1"/>
    <col min="7" max="7" width="13.42578125" style="188" customWidth="1"/>
    <col min="8" max="8" width="13.140625" style="188" customWidth="1"/>
    <col min="9" max="9" width="14.42578125" style="188" customWidth="1"/>
    <col min="10" max="10" width="8.140625" style="188" customWidth="1"/>
    <col min="11" max="11" width="9.7109375" style="188" customWidth="1"/>
    <col min="12" max="12" width="2.85546875" style="188" customWidth="1"/>
    <col min="13" max="13" width="9.140625" style="188"/>
    <col min="14" max="14" width="19.140625" style="188" customWidth="1"/>
    <col min="15" max="15" width="14.42578125" style="188" customWidth="1"/>
    <col min="16" max="16" width="9.140625" style="188"/>
    <col min="17" max="17" width="11.7109375" style="188" customWidth="1"/>
    <col min="18" max="18" width="34.7109375" style="188" customWidth="1"/>
    <col min="19" max="19" width="9.140625" style="188"/>
    <col min="20" max="20" width="15.42578125" style="188" customWidth="1"/>
    <col min="21" max="22" width="9.140625" style="188"/>
    <col min="23" max="23" width="14.5703125" style="188" customWidth="1"/>
    <col min="24" max="16384" width="9.140625" style="188"/>
  </cols>
  <sheetData>
    <row r="1" spans="1:20" ht="16.5" thickBot="1">
      <c r="A1" s="186"/>
      <c r="B1" s="187"/>
      <c r="C1" s="187"/>
      <c r="D1" s="392" t="s">
        <v>13</v>
      </c>
      <c r="E1" s="392"/>
      <c r="F1" s="392"/>
      <c r="G1" s="392"/>
      <c r="H1" s="392"/>
      <c r="I1" s="392"/>
      <c r="J1" s="392"/>
      <c r="K1" s="393" t="s">
        <v>124</v>
      </c>
      <c r="L1" s="394"/>
      <c r="N1" s="388" t="s">
        <v>138</v>
      </c>
      <c r="O1" s="389"/>
      <c r="P1" s="389"/>
      <c r="Q1" s="389"/>
      <c r="R1" s="390"/>
      <c r="T1" s="189" t="s">
        <v>26</v>
      </c>
    </row>
    <row r="2" spans="1:20" ht="15.75" customHeight="1">
      <c r="A2" s="190"/>
      <c r="B2" s="191"/>
      <c r="C2" s="191"/>
      <c r="D2" s="191"/>
      <c r="E2" s="191"/>
      <c r="F2" s="191"/>
      <c r="G2" s="191"/>
      <c r="H2" s="191"/>
      <c r="I2" s="191"/>
      <c r="J2" s="191"/>
      <c r="K2" s="191"/>
      <c r="L2" s="142"/>
      <c r="N2" s="192" t="s">
        <v>68</v>
      </c>
      <c r="O2" s="193" t="s">
        <v>139</v>
      </c>
      <c r="P2" s="193"/>
      <c r="Q2" s="193"/>
      <c r="R2" s="194"/>
      <c r="T2" s="195" t="s">
        <v>24</v>
      </c>
    </row>
    <row r="3" spans="1:20" ht="15.75" thickBot="1">
      <c r="A3" s="196"/>
      <c r="B3" s="395" t="s">
        <v>126</v>
      </c>
      <c r="C3" s="396"/>
      <c r="D3" s="396"/>
      <c r="E3" s="396"/>
      <c r="F3" s="396"/>
      <c r="G3" s="396"/>
      <c r="H3" s="396"/>
      <c r="I3" s="396"/>
      <c r="J3" s="396"/>
      <c r="K3" s="397"/>
      <c r="L3" s="197"/>
      <c r="N3" s="198" t="s">
        <v>165</v>
      </c>
      <c r="O3" s="199" t="s">
        <v>184</v>
      </c>
      <c r="P3" s="199"/>
      <c r="Q3" s="199"/>
      <c r="R3" s="200"/>
      <c r="T3" s="195" t="s">
        <v>27</v>
      </c>
    </row>
    <row r="4" spans="1:20" ht="15.75" thickBot="1">
      <c r="A4" s="196"/>
      <c r="B4" s="398" t="s">
        <v>118</v>
      </c>
      <c r="C4" s="399"/>
      <c r="D4" s="399"/>
      <c r="E4" s="201"/>
      <c r="F4" s="202"/>
      <c r="G4" s="202"/>
      <c r="H4" s="202"/>
      <c r="I4" s="202"/>
      <c r="J4" s="202"/>
      <c r="K4" s="197"/>
      <c r="L4" s="197"/>
      <c r="T4" s="203" t="s">
        <v>28</v>
      </c>
    </row>
    <row r="5" spans="1:20" ht="15.75" thickBot="1">
      <c r="A5" s="196"/>
      <c r="B5" s="398" t="s">
        <v>88</v>
      </c>
      <c r="C5" s="399"/>
      <c r="D5" s="399"/>
      <c r="E5" s="201"/>
      <c r="F5" s="202"/>
      <c r="G5" s="202"/>
      <c r="H5" s="202"/>
      <c r="I5" s="202"/>
      <c r="J5" s="202"/>
      <c r="K5" s="197"/>
      <c r="L5" s="197"/>
      <c r="N5" s="388" t="s">
        <v>142</v>
      </c>
      <c r="O5" s="389"/>
      <c r="P5" s="389"/>
      <c r="Q5" s="389"/>
      <c r="R5" s="390"/>
    </row>
    <row r="6" spans="1:20" ht="15.75" customHeight="1">
      <c r="A6" s="196"/>
      <c r="B6" s="400" t="s">
        <v>123</v>
      </c>
      <c r="C6" s="401"/>
      <c r="D6" s="401"/>
      <c r="E6" s="204"/>
      <c r="F6" s="205"/>
      <c r="G6" s="205"/>
      <c r="H6" s="205"/>
      <c r="I6" s="205"/>
      <c r="J6" s="205"/>
      <c r="K6" s="206"/>
      <c r="L6" s="197"/>
      <c r="N6" s="192" t="s">
        <v>167</v>
      </c>
      <c r="O6" s="193" t="s">
        <v>185</v>
      </c>
      <c r="P6" s="193"/>
      <c r="Q6" s="193"/>
      <c r="R6" s="194"/>
    </row>
    <row r="7" spans="1:20" ht="15.75" customHeight="1">
      <c r="A7" s="196"/>
      <c r="B7" s="207"/>
      <c r="C7" s="207"/>
      <c r="D7" s="207"/>
      <c r="E7" s="202"/>
      <c r="F7" s="202"/>
      <c r="G7" s="202"/>
      <c r="H7" s="202"/>
      <c r="I7" s="202"/>
      <c r="J7" s="202"/>
      <c r="K7" s="202"/>
      <c r="L7" s="197"/>
      <c r="N7" s="208" t="s">
        <v>68</v>
      </c>
      <c r="O7" s="209" t="s">
        <v>151</v>
      </c>
      <c r="P7" s="209"/>
      <c r="Q7" s="209"/>
      <c r="R7" s="210"/>
    </row>
    <row r="8" spans="1:20" ht="15.75" thickBot="1">
      <c r="A8" s="196"/>
      <c r="B8" s="91" t="s">
        <v>34</v>
      </c>
      <c r="C8" s="211"/>
      <c r="D8" s="211"/>
      <c r="E8" s="92"/>
      <c r="F8" s="92"/>
      <c r="G8" s="92"/>
      <c r="H8" s="92"/>
      <c r="I8" s="92"/>
      <c r="J8" s="92"/>
      <c r="K8" s="93"/>
      <c r="L8" s="197"/>
      <c r="N8" s="198" t="s">
        <v>166</v>
      </c>
      <c r="O8" s="199" t="s">
        <v>152</v>
      </c>
      <c r="P8" s="199"/>
      <c r="Q8" s="199"/>
      <c r="R8" s="200"/>
    </row>
    <row r="9" spans="1:20" ht="45.75" thickBot="1">
      <c r="A9" s="196"/>
      <c r="B9" s="94" t="s">
        <v>7</v>
      </c>
      <c r="C9" s="94" t="s">
        <v>84</v>
      </c>
      <c r="D9" s="212" t="s">
        <v>29</v>
      </c>
      <c r="E9" s="94" t="s">
        <v>0</v>
      </c>
      <c r="F9" s="97" t="s">
        <v>1</v>
      </c>
      <c r="G9" s="97" t="s">
        <v>2</v>
      </c>
      <c r="H9" s="97" t="s">
        <v>3</v>
      </c>
      <c r="I9" s="97" t="s">
        <v>136</v>
      </c>
      <c r="J9" s="97" t="s">
        <v>12</v>
      </c>
      <c r="K9" s="96" t="s">
        <v>6</v>
      </c>
      <c r="L9" s="197"/>
    </row>
    <row r="10" spans="1:20" ht="15.75" thickBot="1">
      <c r="A10" s="196"/>
      <c r="B10" s="145">
        <v>1</v>
      </c>
      <c r="C10" s="145"/>
      <c r="D10" s="145" t="s">
        <v>24</v>
      </c>
      <c r="E10" s="145" t="s">
        <v>98</v>
      </c>
      <c r="F10" s="147">
        <f ca="1">IF(D10=$T$2,OFFSET('Converter Data'!$G$14,MATCH('Project 1'!E10,'Converter Data'!$B$15:$B$36,0),0)*B10,IF(D10=$T$3,OFFSET('Cable Data'!$Q$6,MATCH('Project 1'!E10,Cable_Name,0),0)*B10*C10,OFFSET(Other!$D$5,MATCH('Project 1'!E10,OTHER,0),0)*B10))</f>
        <v>2</v>
      </c>
      <c r="G10" s="102">
        <f ca="1">IFERROR(1/F10,"-")</f>
        <v>0.5</v>
      </c>
      <c r="H10" s="213">
        <f ca="1">IF(D10=$T$2,OFFSET('Converter Data'!$F$14,MATCH('Project 1'!E10,'Converter Data'!$B$15:$B$36,0),0),IF(D10=$T$3,OFFSET('Cable Data'!$R$6,MATCH('Project 1'!E10,Cable_Name,0),0),OFFSET(Other!$E$5,MATCH('Project 1'!E10,OTHER,0),0)))</f>
        <v>0.59375</v>
      </c>
      <c r="I10" s="214">
        <f ca="1">IF(IF(B10=0,0,IF(D10=$T$2,OFFSET('Converter Data'!$H$14,MATCH('Project 1'!E10,'Converter Data'!$B$15:$B$36,0),0)*B10,IF(D10=$T$3,F10*H10/365*(1-K10),F10*H10/365*(1-K10))))&gt;1,1,IF(B10=0,0,IF(D10=$T$2,OFFSET('Converter Data'!$H$14,MATCH('Project 1'!E10,'Converter Data'!$B$15:$B$36,0),0)*B10,IF(D10=$T$3,F10*H10/365*(1-K10),F10*H10/365*(1-K10)))))</f>
        <v>3.2534246575342467E-3</v>
      </c>
      <c r="J10" s="215">
        <f ca="1">I10/$I$63*100</f>
        <v>13.029691237464066</v>
      </c>
      <c r="K10" s="216">
        <f ca="1">IF(D10=$T$2,OFFSET('Converter Data'!$I$14,MATCH('Project 1'!E10,'Converter Data'!$B$15:$B$36,0),0),IF('Project 1'!D10='Project 1'!$T$3,OFFSET('Cable Data'!$S$6,MATCH('Project 1'!E10,Cable_Name,0),0),OFFSET(Other!$H$5,MATCH('Project 1'!E10,OTHER,0),0)))</f>
        <v>0</v>
      </c>
      <c r="L10" s="197"/>
      <c r="N10" s="217" t="s">
        <v>137</v>
      </c>
      <c r="O10" s="218"/>
    </row>
    <row r="11" spans="1:20" ht="15">
      <c r="A11" s="196"/>
      <c r="B11" s="153">
        <v>1</v>
      </c>
      <c r="C11" s="153">
        <v>110</v>
      </c>
      <c r="D11" s="153" t="s">
        <v>27</v>
      </c>
      <c r="E11" s="153" t="s">
        <v>143</v>
      </c>
      <c r="F11" s="155">
        <f ca="1">IF(D11=$T$2,OFFSET('Converter Data'!$G$14,MATCH('Project 1'!E11,'Converter Data'!$B$15:$B$36,0),0)*B11,IF(D11=$T$3,OFFSET('Cable Data'!$Q$6,MATCH('Project 1'!E11,Cable_Name,0),0)*B11*C11,OFFSET(Other!$D$5,MATCH('Project 1'!E11,OTHER,0),0)*B11))</f>
        <v>5.7200000000000008E-2</v>
      </c>
      <c r="G11" s="111">
        <f t="shared" ref="G11:G31" ca="1" si="0">IFERROR(1/F11,"-")</f>
        <v>17.48251748251748</v>
      </c>
      <c r="H11" s="219">
        <f ca="1">IF(D11=$T$2,OFFSET('Converter Data'!$F$14,MATCH('Project 1'!E11,'Converter Data'!$B$15:$B$36,0),0),IF(D11=$T$3,OFFSET('Cable Data'!$R$6,MATCH('Project 1'!E11,Cable_Name,0),0),OFFSET(Other!$E$5,MATCH('Project 1'!E11,OTHER,0),0)))</f>
        <v>64.999999999999986</v>
      </c>
      <c r="I11" s="220">
        <f ca="1">IF(IF(B11=0,0,IF(D11=$T$2,OFFSET('Converter Data'!$H$14,MATCH('Project 1'!E11,'Converter Data'!$B$15:$B$36,0),0)*B11,IF(D11=$T$3,F11*H11/365*(1-K11),F11*H11/365*(1-K11))))&gt;1,1,IF(B11=0,0,IF(D11=$T$2,OFFSET('Converter Data'!$H$14,MATCH('Project 1'!E11,'Converter Data'!$B$15:$B$36,0),0)*B11,IF(D11=$T$3,F11*H11/365*(1-K11),F11*H11/365*(1-K11)))))</f>
        <v>1.0186301369863012E-2</v>
      </c>
      <c r="J11" s="156">
        <f t="shared" ref="J11:J31" ca="1" si="1">I11/$I$63*100</f>
        <v>40.795277491276963</v>
      </c>
      <c r="K11" s="221">
        <f ca="1">IF(D11=$T$2,OFFSET('Converter Data'!$I$14,MATCH('Project 1'!E11,'Converter Data'!$B$15:$B$36,0),0),IF('Project 1'!D11='Project 1'!$T$3,OFFSET('Cable Data'!$S$6,MATCH('Project 1'!E11,Cable_Name,0),0),OFFSET(Other!$H$5,MATCH('Project 1'!E11,OTHER,0),0)))</f>
        <v>0</v>
      </c>
      <c r="L11" s="197"/>
      <c r="N11" s="222" t="s">
        <v>141</v>
      </c>
      <c r="O11" s="176" t="s">
        <v>68</v>
      </c>
    </row>
    <row r="12" spans="1:20" ht="15">
      <c r="A12" s="196"/>
      <c r="B12" s="153">
        <v>1</v>
      </c>
      <c r="C12" s="153">
        <v>29</v>
      </c>
      <c r="D12" s="153" t="s">
        <v>27</v>
      </c>
      <c r="E12" s="153" t="s">
        <v>144</v>
      </c>
      <c r="F12" s="155">
        <f ca="1">IF(D12=$T$2,OFFSET('Converter Data'!$G$14,MATCH('Project 1'!E12,'Converter Data'!$B$15:$B$36,0),0)*B12,IF(D12=$T$3,OFFSET('Cable Data'!$Q$6,MATCH('Project 1'!E12,Cable_Name,0),0)*B12*C12,OFFSET(Other!$D$5,MATCH('Project 1'!E12,OTHER,0),0)*B12))</f>
        <v>2.5520000000000001E-2</v>
      </c>
      <c r="G12" s="111">
        <f t="shared" ca="1" si="0"/>
        <v>39.184952978056423</v>
      </c>
      <c r="H12" s="219">
        <f ca="1">IF(D12=$T$2,OFFSET('Converter Data'!$F$14,MATCH('Project 1'!E12,'Converter Data'!$B$15:$B$36,0),0),IF(D12=$T$3,OFFSET('Cable Data'!$R$6,MATCH('Project 1'!E12,Cable_Name,0),0),OFFSET(Other!$E$5,MATCH('Project 1'!E12,OTHER,0),0)))</f>
        <v>39.999999999999993</v>
      </c>
      <c r="I12" s="223">
        <f ca="1">IF(IF(B12=0,0,IF(D12=$T$2,OFFSET('Converter Data'!$H$14,MATCH('Project 1'!E12,'Converter Data'!$B$15:$B$36,0),0)*B12,IF(D12=$T$3,F12*H12/365*(1-K12),F12*H12/365*(1-K12))))&gt;1,1,IF(B12=0,0,IF(D12=$T$2,OFFSET('Converter Data'!$H$14,MATCH('Project 1'!E12,'Converter Data'!$B$15:$B$36,0),0)*B12,IF(D12=$T$3,F12*H12/365*(1-K12),F12*H12/365*(1-K12)))))</f>
        <v>2.7967123287671231E-3</v>
      </c>
      <c r="J12" s="156">
        <f t="shared" ca="1" si="1"/>
        <v>11.200596897013321</v>
      </c>
      <c r="K12" s="221">
        <f ca="1">IF(D12=$T$2,OFFSET('Converter Data'!$I$14,MATCH('Project 1'!E12,'Converter Data'!$B$15:$B$36,0),0),IF('Project 1'!D12='Project 1'!$T$3,OFFSET('Cable Data'!$S$6,MATCH('Project 1'!E12,Cable_Name,0),0),OFFSET(Other!$H$5,MATCH('Project 1'!E12,OTHER,0),0)))</f>
        <v>0</v>
      </c>
      <c r="L12" s="197"/>
      <c r="N12" s="224" t="s">
        <v>140</v>
      </c>
      <c r="O12" s="177" t="s">
        <v>68</v>
      </c>
    </row>
    <row r="13" spans="1:20" ht="15.75" thickBot="1">
      <c r="A13" s="196"/>
      <c r="B13" s="153">
        <v>1</v>
      </c>
      <c r="C13" s="153"/>
      <c r="D13" s="153" t="s">
        <v>24</v>
      </c>
      <c r="E13" s="153" t="s">
        <v>98</v>
      </c>
      <c r="F13" s="155">
        <f ca="1">IF(D13=$T$2,OFFSET('Converter Data'!$G$14,MATCH('Project 1'!E13,'Converter Data'!$B$15:$B$36,0),0)*B13,IF(D13=$T$3,OFFSET('Cable Data'!$Q$6,MATCH('Project 1'!E13,Cable_Name,0),0)*B13*C13,OFFSET(Other!$D$5,MATCH('Project 1'!E13,OTHER,0),0)*B13))</f>
        <v>2</v>
      </c>
      <c r="G13" s="111">
        <f t="shared" ca="1" si="0"/>
        <v>0.5</v>
      </c>
      <c r="H13" s="219">
        <f ca="1">IF(D13=$T$2,OFFSET('Converter Data'!$F$14,MATCH('Project 1'!E13,'Converter Data'!$B$15:$B$36,0),0),IF(D13=$T$3,OFFSET('Cable Data'!$R$6,MATCH('Project 1'!E13,Cable_Name,0),0),OFFSET(Other!$E$5,MATCH('Project 1'!E13,OTHER,0),0)))</f>
        <v>0.59375</v>
      </c>
      <c r="I13" s="223">
        <f ca="1">IF(IF(B13=0,0,IF(D13=$T$2,OFFSET('Converter Data'!$H$14,MATCH('Project 1'!E13,'Converter Data'!$B$15:$B$36,0),0)*B13,IF(D13=$T$3,F13*H13/365*(1-K13),F13*H13/365*(1-K13))))&gt;1,1,IF(B13=0,0,IF(D13=$T$2,OFFSET('Converter Data'!$H$14,MATCH('Project 1'!E13,'Converter Data'!$B$15:$B$36,0),0)*B13,IF(D13=$T$3,F13*H13/365*(1-K13),F13*H13/365*(1-K13)))))</f>
        <v>3.2534246575342467E-3</v>
      </c>
      <c r="J13" s="156">
        <f t="shared" ca="1" si="1"/>
        <v>13.029691237464066</v>
      </c>
      <c r="K13" s="221">
        <f ca="1">IF(D13=$T$2,OFFSET('Converter Data'!$I$14,MATCH('Project 1'!E13,'Converter Data'!$B$15:$B$36,0),0),IF('Project 1'!D13='Project 1'!$T$3,OFFSET('Cable Data'!$S$6,MATCH('Project 1'!E13,Cable_Name,0),0),OFFSET(Other!$H$5,MATCH('Project 1'!E13,OTHER,0),0)))</f>
        <v>0</v>
      </c>
      <c r="L13" s="197"/>
      <c r="N13" s="225" t="s">
        <v>150</v>
      </c>
      <c r="O13" s="373" t="str">
        <f>'New project'!O13</f>
        <v>Medium Case</v>
      </c>
      <c r="P13" s="188" t="s">
        <v>188</v>
      </c>
    </row>
    <row r="14" spans="1:20" ht="15">
      <c r="A14" s="196"/>
      <c r="B14" s="153"/>
      <c r="C14" s="153"/>
      <c r="D14" s="153"/>
      <c r="E14" s="153"/>
      <c r="F14" s="155" t="e">
        <f ca="1">IF(D14=$T$2,OFFSET('Converter Data'!$G$14,MATCH('Project 1'!E14,'Converter Data'!$B$15:$B$36,0),0)*B14,IF(D14=$T$3,OFFSET('Cable Data'!$Q$6,MATCH('Project 1'!E14,Cable_Name,0),0)*B14*C14,OFFSET(Other!$D$5,MATCH('Project 1'!E14,OTHER,0),0)*B14))</f>
        <v>#N/A</v>
      </c>
      <c r="G14" s="111" t="str">
        <f t="shared" ca="1" si="0"/>
        <v>-</v>
      </c>
      <c r="H14" s="219" t="e">
        <f ca="1">IF(D14=$T$2,OFFSET('Converter Data'!$F$14,MATCH('Project 1'!E14,'Converter Data'!$B$15:$B$36,0),0),IF(D14=$T$3,OFFSET('Cable Data'!$R$6,MATCH('Project 1'!E14,Cable_Name,0),0),OFFSET(Other!$E$5,MATCH('Project 1'!E14,OTHER,0),0)))</f>
        <v>#N/A</v>
      </c>
      <c r="I14" s="223">
        <f ca="1">IF(IF(B14=0,0,IF(D14=$T$2,OFFSET('Converter Data'!$H$14,MATCH('Project 1'!E14,'Converter Data'!$B$15:$B$36,0),0)*B14,IF(D14=$T$3,F14*H14/365*(1-K14),F14*H14/365*(1-K14))))&gt;1,1,IF(B14=0,0,IF(D14=$T$2,OFFSET('Converter Data'!$H$14,MATCH('Project 1'!E14,'Converter Data'!$B$15:$B$36,0),0)*B14,IF(D14=$T$3,F14*H14/365*(1-K14),F14*H14/365*(1-K14)))))</f>
        <v>0</v>
      </c>
      <c r="J14" s="156">
        <f t="shared" ca="1" si="1"/>
        <v>0</v>
      </c>
      <c r="K14" s="221" t="e">
        <f ca="1">IF(D14=$T$2,OFFSET('Converter Data'!$I$14,MATCH('Project 1'!E14,'Converter Data'!$B$15:$B$36,0),0),IF('Project 1'!D14='Project 1'!$T$3,OFFSET('Cable Data'!$S$6,MATCH('Project 1'!E14,Cable_Name,0),0),OFFSET(Other!$H$5,MATCH('Project 1'!E14,OTHER,0),0)))</f>
        <v>#N/A</v>
      </c>
      <c r="L14" s="197"/>
    </row>
    <row r="15" spans="1:20" ht="15">
      <c r="A15" s="196"/>
      <c r="B15" s="153"/>
      <c r="C15" s="153"/>
      <c r="D15" s="153"/>
      <c r="E15" s="153"/>
      <c r="F15" s="155" t="e">
        <f ca="1">IF(D15=$T$2,OFFSET('Converter Data'!$G$14,MATCH('Project 1'!E15,'Converter Data'!$B$15:$B$36,0),0)*B15,IF(D15=$T$3,OFFSET('Cable Data'!$Q$6,MATCH('Project 1'!E15,Cable_Name,0),0)*B15*C15,OFFSET(Other!$D$5,MATCH('Project 1'!E15,OTHER,0),0)*B15))</f>
        <v>#N/A</v>
      </c>
      <c r="G15" s="111" t="str">
        <f t="shared" ca="1" si="0"/>
        <v>-</v>
      </c>
      <c r="H15" s="219" t="e">
        <f ca="1">IF(D15=$T$2,OFFSET('Converter Data'!$F$14,MATCH('Project 1'!E15,'Converter Data'!$B$15:$B$36,0),0),IF(D15=$T$3,OFFSET('Cable Data'!$R$6,MATCH('Project 1'!E15,Cable_Name,0),0),OFFSET(Other!$E$5,MATCH('Project 1'!E15,OTHER,0),0)))</f>
        <v>#N/A</v>
      </c>
      <c r="I15" s="223">
        <f ca="1">IF(IF(B15=0,0,IF(D15=$T$2,OFFSET('Converter Data'!$H$14,MATCH('Project 1'!E15,'Converter Data'!$B$15:$B$36,0),0)*B15,IF(D15=$T$3,F15*H15/365*(1-K15),F15*H15/365*(1-K15))))&gt;1,1,IF(B15=0,0,IF(D15=$T$2,OFFSET('Converter Data'!$H$14,MATCH('Project 1'!E15,'Converter Data'!$B$15:$B$36,0),0)*B15,IF(D15=$T$3,F15*H15/365*(1-K15),F15*H15/365*(1-K15)))))</f>
        <v>0</v>
      </c>
      <c r="J15" s="156">
        <f t="shared" ca="1" si="1"/>
        <v>0</v>
      </c>
      <c r="K15" s="221" t="e">
        <f ca="1">IF(D15=$T$2,OFFSET('Converter Data'!$I$14,MATCH('Project 1'!E15,'Converter Data'!$B$15:$B$36,0),0),IF('Project 1'!D15='Project 1'!$T$3,OFFSET('Cable Data'!$S$6,MATCH('Project 1'!E15,Cable_Name,0),0),OFFSET(Other!$H$5,MATCH('Project 1'!E15,OTHER,0),0)))</f>
        <v>#N/A</v>
      </c>
      <c r="L15" s="197"/>
      <c r="N15" s="226" t="s">
        <v>156</v>
      </c>
      <c r="O15" s="226"/>
      <c r="P15" s="226"/>
      <c r="Q15" s="226"/>
    </row>
    <row r="16" spans="1:20" ht="15">
      <c r="A16" s="196"/>
      <c r="B16" s="153"/>
      <c r="C16" s="153"/>
      <c r="D16" s="153"/>
      <c r="E16" s="153"/>
      <c r="F16" s="155" t="e">
        <f ca="1">IF(D16=$T$2,OFFSET('Converter Data'!$G$14,MATCH('Project 1'!E16,'Converter Data'!$B$15:$B$36,0),0)*B16,IF(D16=$T$3,OFFSET('Cable Data'!$Q$6,MATCH('Project 1'!E16,Cable_Name,0),0)*B16*C16,OFFSET(Other!$D$5,MATCH('Project 1'!E16,OTHER,0),0)*B16))</f>
        <v>#N/A</v>
      </c>
      <c r="G16" s="111" t="str">
        <f t="shared" ca="1" si="0"/>
        <v>-</v>
      </c>
      <c r="H16" s="219" t="e">
        <f ca="1">IF(D16=$T$2,OFFSET('Converter Data'!$F$14,MATCH('Project 1'!E16,'Converter Data'!$B$15:$B$36,0),0),IF(D16=$T$3,OFFSET('Cable Data'!$R$6,MATCH('Project 1'!E16,Cable_Name,0),0),OFFSET(Other!$E$5,MATCH('Project 1'!E16,OTHER,0),0)))</f>
        <v>#N/A</v>
      </c>
      <c r="I16" s="223">
        <f ca="1">IF(IF(B16=0,0,IF(D16=$T$2,OFFSET('Converter Data'!$H$14,MATCH('Project 1'!E16,'Converter Data'!$B$15:$B$36,0),0)*B16,IF(D16=$T$3,F16*H16/365*(1-K16),F16*H16/365*(1-K16))))&gt;1,1,IF(B16=0,0,IF(D16=$T$2,OFFSET('Converter Data'!$H$14,MATCH('Project 1'!E16,'Converter Data'!$B$15:$B$36,0),0)*B16,IF(D16=$T$3,F16*H16/365*(1-K16),F16*H16/365*(1-K16)))))</f>
        <v>0</v>
      </c>
      <c r="J16" s="156">
        <f t="shared" ca="1" si="1"/>
        <v>0</v>
      </c>
      <c r="K16" s="221" t="e">
        <f ca="1">IF(D16=$T$2,OFFSET('Converter Data'!$I$14,MATCH('Project 1'!E16,'Converter Data'!$B$15:$B$36,0),0),IF('Project 1'!D16='Project 1'!$T$3,OFFSET('Cable Data'!$S$6,MATCH('Project 1'!E16,Cable_Name,0),0),OFFSET(Other!$H$5,MATCH('Project 1'!E16,OTHER,0),0)))</f>
        <v>#N/A</v>
      </c>
      <c r="L16" s="197"/>
      <c r="N16" s="227" t="s">
        <v>155</v>
      </c>
    </row>
    <row r="17" spans="1:12" ht="15">
      <c r="A17" s="196"/>
      <c r="B17" s="153"/>
      <c r="C17" s="153"/>
      <c r="D17" s="153"/>
      <c r="E17" s="153"/>
      <c r="F17" s="155" t="e">
        <f ca="1">IF(D17=$T$2,OFFSET('Converter Data'!$G$14,MATCH('Project 1'!E17,'Converter Data'!$B$15:$B$36,0),0)*B17,IF(D17=$T$3,OFFSET('Cable Data'!$Q$6,MATCH('Project 1'!E17,Cable_Name,0),0)*B17*C17,OFFSET(Other!$D$5,MATCH('Project 1'!E17,OTHER,0),0)*B17))</f>
        <v>#N/A</v>
      </c>
      <c r="G17" s="111" t="str">
        <f t="shared" ca="1" si="0"/>
        <v>-</v>
      </c>
      <c r="H17" s="219" t="e">
        <f ca="1">IF(D17=$T$2,OFFSET('Converter Data'!$F$14,MATCH('Project 1'!E17,'Converter Data'!$B$15:$B$36,0),0),IF(D17=$T$3,OFFSET('Cable Data'!$R$6,MATCH('Project 1'!E17,Cable_Name,0),0),OFFSET(Other!$E$5,MATCH('Project 1'!E17,OTHER,0),0)))</f>
        <v>#N/A</v>
      </c>
      <c r="I17" s="223">
        <f ca="1">IF(IF(B17=0,0,IF(D17=$T$2,OFFSET('Converter Data'!$H$14,MATCH('Project 1'!E17,'Converter Data'!$B$15:$B$36,0),0)*B17,IF(D17=$T$3,F17*H17/365*(1-K17),F17*H17/365*(1-K17))))&gt;1,1,IF(B17=0,0,IF(D17=$T$2,OFFSET('Converter Data'!$H$14,MATCH('Project 1'!E17,'Converter Data'!$B$15:$B$36,0),0)*B17,IF(D17=$T$3,F17*H17/365*(1-K17),F17*H17/365*(1-K17)))))</f>
        <v>0</v>
      </c>
      <c r="J17" s="156">
        <f t="shared" ca="1" si="1"/>
        <v>0</v>
      </c>
      <c r="K17" s="221" t="e">
        <f ca="1">IF(D17=$T$2,OFFSET('Converter Data'!$I$14,MATCH('Project 1'!E17,'Converter Data'!$B$15:$B$36,0),0),IF('Project 1'!D17='Project 1'!$T$3,OFFSET('Cable Data'!$S$6,MATCH('Project 1'!E17,Cable_Name,0),0),OFFSET(Other!$H$5,MATCH('Project 1'!E17,OTHER,0),0)))</f>
        <v>#N/A</v>
      </c>
      <c r="L17" s="197"/>
    </row>
    <row r="18" spans="1:12" ht="15">
      <c r="A18" s="196"/>
      <c r="B18" s="153"/>
      <c r="C18" s="153"/>
      <c r="D18" s="153"/>
      <c r="E18" s="153"/>
      <c r="F18" s="155" t="e">
        <f ca="1">IF(D18=$T$2,OFFSET('Converter Data'!$G$14,MATCH('Project 1'!E18,'Converter Data'!$B$15:$B$36,0),0)*B18,IF(D18=$T$3,OFFSET('Cable Data'!$Q$6,MATCH('Project 1'!E18,Cable_Name,0),0)*B18*C18,OFFSET(Other!$D$5,MATCH('Project 1'!E18,OTHER,0),0)*B18))</f>
        <v>#N/A</v>
      </c>
      <c r="G18" s="111" t="str">
        <f t="shared" ca="1" si="0"/>
        <v>-</v>
      </c>
      <c r="H18" s="219" t="e">
        <f ca="1">IF(D18=$T$2,OFFSET('Converter Data'!$F$14,MATCH('Project 1'!E18,'Converter Data'!$B$15:$B$36,0),0),IF(D18=$T$3,OFFSET('Cable Data'!$R$6,MATCH('Project 1'!E18,Cable_Name,0),0),OFFSET(Other!$E$5,MATCH('Project 1'!E18,OTHER,0),0)))</f>
        <v>#N/A</v>
      </c>
      <c r="I18" s="223">
        <f ca="1">IF(IF(B18=0,0,IF(D18=$T$2,OFFSET('Converter Data'!$H$14,MATCH('Project 1'!E18,'Converter Data'!$B$15:$B$36,0),0)*B18,IF(D18=$T$3,F18*H18/365*(1-K18),F18*H18/365*(1-K18))))&gt;1,1,IF(B18=0,0,IF(D18=$T$2,OFFSET('Converter Data'!$H$14,MATCH('Project 1'!E18,'Converter Data'!$B$15:$B$36,0),0)*B18,IF(D18=$T$3,F18*H18/365*(1-K18),F18*H18/365*(1-K18)))))</f>
        <v>0</v>
      </c>
      <c r="J18" s="156">
        <f t="shared" ca="1" si="1"/>
        <v>0</v>
      </c>
      <c r="K18" s="221" t="e">
        <f ca="1">IF(D18=$T$2,OFFSET('Converter Data'!$I$14,MATCH('Project 1'!E18,'Converter Data'!$B$15:$B$36,0),0),IF('Project 1'!D18='Project 1'!$T$3,OFFSET('Cable Data'!$S$6,MATCH('Project 1'!E18,Cable_Name,0),0),OFFSET(Other!$H$5,MATCH('Project 1'!E18,OTHER,0),0)))</f>
        <v>#N/A</v>
      </c>
      <c r="L18" s="197"/>
    </row>
    <row r="19" spans="1:12" ht="15">
      <c r="A19" s="196"/>
      <c r="B19" s="153"/>
      <c r="C19" s="153"/>
      <c r="D19" s="153"/>
      <c r="E19" s="153"/>
      <c r="F19" s="155" t="e">
        <f ca="1">IF(D19=$T$2,OFFSET('Converter Data'!$G$14,MATCH('Project 1'!E19,'Converter Data'!$B$15:$B$36,0),0)*B19,IF(D19=$T$3,OFFSET('Cable Data'!$Q$6,MATCH('Project 1'!E19,Cable_Name,0),0)*B19*C19,OFFSET(Other!$D$5,MATCH('Project 1'!E19,OTHER,0),0)*B19))</f>
        <v>#N/A</v>
      </c>
      <c r="G19" s="111" t="str">
        <f t="shared" ca="1" si="0"/>
        <v>-</v>
      </c>
      <c r="H19" s="219" t="e">
        <f ca="1">IF(D19=$T$2,OFFSET('Converter Data'!$F$14,MATCH('Project 1'!E19,'Converter Data'!$B$15:$B$36,0),0),IF(D19=$T$3,OFFSET('Cable Data'!$R$6,MATCH('Project 1'!E19,Cable_Name,0),0),OFFSET(Other!$E$5,MATCH('Project 1'!E19,OTHER,0),0)))</f>
        <v>#N/A</v>
      </c>
      <c r="I19" s="223">
        <f ca="1">IF(IF(B19=0,0,IF(D19=$T$2,OFFSET('Converter Data'!$H$14,MATCH('Project 1'!E19,'Converter Data'!$B$15:$B$36,0),0)*B19,IF(D19=$T$3,F19*H19/365*(1-K19),F19*H19/365*(1-K19))))&gt;1,1,IF(B19=0,0,IF(D19=$T$2,OFFSET('Converter Data'!$H$14,MATCH('Project 1'!E19,'Converter Data'!$B$15:$B$36,0),0)*B19,IF(D19=$T$3,F19*H19/365*(1-K19),F19*H19/365*(1-K19)))))</f>
        <v>0</v>
      </c>
      <c r="J19" s="156">
        <f t="shared" ca="1" si="1"/>
        <v>0</v>
      </c>
      <c r="K19" s="221" t="e">
        <f ca="1">IF(D19=$T$2,OFFSET('Converter Data'!$I$14,MATCH('Project 1'!E19,'Converter Data'!$B$15:$B$36,0),0),IF('Project 1'!D19='Project 1'!$T$3,OFFSET('Cable Data'!$S$6,MATCH('Project 1'!E19,Cable_Name,0),0),OFFSET(Other!$H$5,MATCH('Project 1'!E19,OTHER,0),0)))</f>
        <v>#N/A</v>
      </c>
      <c r="L19" s="197"/>
    </row>
    <row r="20" spans="1:12" ht="15">
      <c r="A20" s="196"/>
      <c r="B20" s="153"/>
      <c r="C20" s="153"/>
      <c r="D20" s="153"/>
      <c r="E20" s="153"/>
      <c r="F20" s="155" t="e">
        <f ca="1">IF(D20=$T$2,OFFSET('Converter Data'!$G$14,MATCH('Project 1'!E20,'Converter Data'!$B$15:$B$36,0),0)*B20,IF(D20=$T$3,OFFSET('Cable Data'!$Q$6,MATCH('Project 1'!E20,Cable_Name,0),0)*B20*C20,OFFSET(Other!$D$5,MATCH('Project 1'!E20,OTHER,0),0)*B20))</f>
        <v>#N/A</v>
      </c>
      <c r="G20" s="111" t="str">
        <f t="shared" ca="1" si="0"/>
        <v>-</v>
      </c>
      <c r="H20" s="219" t="e">
        <f ca="1">IF(D20=$T$2,OFFSET('Converter Data'!$F$14,MATCH('Project 1'!E20,'Converter Data'!$B$15:$B$36,0),0),IF(D20=$T$3,OFFSET('Cable Data'!$R$6,MATCH('Project 1'!E20,Cable_Name,0),0),OFFSET(Other!$E$5,MATCH('Project 1'!E20,OTHER,0),0)))</f>
        <v>#N/A</v>
      </c>
      <c r="I20" s="223">
        <f ca="1">IF(IF(B20=0,0,IF(D20=$T$2,OFFSET('Converter Data'!$H$14,MATCH('Project 1'!E20,'Converter Data'!$B$15:$B$36,0),0)*B20,IF(D20=$T$3,F20*H20/365*(1-K20),F20*H20/365*(1-K20))))&gt;1,1,IF(B20=0,0,IF(D20=$T$2,OFFSET('Converter Data'!$H$14,MATCH('Project 1'!E20,'Converter Data'!$B$15:$B$36,0),0)*B20,IF(D20=$T$3,F20*H20/365*(1-K20),F20*H20/365*(1-K20)))))</f>
        <v>0</v>
      </c>
      <c r="J20" s="156">
        <f t="shared" ca="1" si="1"/>
        <v>0</v>
      </c>
      <c r="K20" s="221" t="e">
        <f ca="1">IF(D20=$T$2,OFFSET('Converter Data'!$I$14,MATCH('Project 1'!E20,'Converter Data'!$B$15:$B$36,0),0),IF('Project 1'!D20='Project 1'!$T$3,OFFSET('Cable Data'!$S$6,MATCH('Project 1'!E20,Cable_Name,0),0),OFFSET(Other!$H$5,MATCH('Project 1'!E20,OTHER,0),0)))</f>
        <v>#N/A</v>
      </c>
      <c r="L20" s="197"/>
    </row>
    <row r="21" spans="1:12" ht="15">
      <c r="A21" s="196"/>
      <c r="B21" s="153"/>
      <c r="C21" s="153"/>
      <c r="D21" s="153"/>
      <c r="E21" s="153"/>
      <c r="F21" s="155" t="e">
        <f ca="1">IF(D21=$T$2,OFFSET('Converter Data'!$G$14,MATCH('Project 1'!E21,'Converter Data'!$B$15:$B$36,0),0)*B21,IF(D21=$T$3,OFFSET('Cable Data'!$Q$6,MATCH('Project 1'!E21,Cable_Name,0),0)*B21*C21,OFFSET(Other!$D$5,MATCH('Project 1'!E21,OTHER,0),0)*B21))</f>
        <v>#N/A</v>
      </c>
      <c r="G21" s="111" t="str">
        <f t="shared" ca="1" si="0"/>
        <v>-</v>
      </c>
      <c r="H21" s="219" t="e">
        <f ca="1">IF(D21=$T$2,OFFSET('Converter Data'!$F$14,MATCH('Project 1'!E21,'Converter Data'!$B$15:$B$36,0),0),IF(D21=$T$3,OFFSET('Cable Data'!$R$6,MATCH('Project 1'!E21,Cable_Name,0),0),OFFSET(Other!$E$5,MATCH('Project 1'!E21,OTHER,0),0)))</f>
        <v>#N/A</v>
      </c>
      <c r="I21" s="223">
        <f ca="1">IF(IF(B21=0,0,IF(D21=$T$2,OFFSET('Converter Data'!$H$14,MATCH('Project 1'!E21,'Converter Data'!$B$15:$B$36,0),0)*B21,IF(D21=$T$3,F21*H21/365*(1-K21),F21*H21/365*(1-K21))))&gt;1,1,IF(B21=0,0,IF(D21=$T$2,OFFSET('Converter Data'!$H$14,MATCH('Project 1'!E21,'Converter Data'!$B$15:$B$36,0),0)*B21,IF(D21=$T$3,F21*H21/365*(1-K21),F21*H21/365*(1-K21)))))</f>
        <v>0</v>
      </c>
      <c r="J21" s="156">
        <f t="shared" ca="1" si="1"/>
        <v>0</v>
      </c>
      <c r="K21" s="221" t="e">
        <f ca="1">IF(D21=$T$2,OFFSET('Converter Data'!$I$14,MATCH('Project 1'!E21,'Converter Data'!$B$15:$B$36,0),0),IF('Project 1'!D21='Project 1'!$T$3,OFFSET('Cable Data'!$S$6,MATCH('Project 1'!E21,Cable_Name,0),0),OFFSET(Other!$H$5,MATCH('Project 1'!E21,OTHER,0),0)))</f>
        <v>#N/A</v>
      </c>
      <c r="L21" s="197"/>
    </row>
    <row r="22" spans="1:12" ht="15">
      <c r="A22" s="196"/>
      <c r="B22" s="153"/>
      <c r="C22" s="153"/>
      <c r="D22" s="153"/>
      <c r="E22" s="153"/>
      <c r="F22" s="155" t="e">
        <f ca="1">IF(D22=$T$2,OFFSET('Converter Data'!$G$14,MATCH('Project 1'!E22,'Converter Data'!$B$15:$B$36,0),0)*B22,IF(D22=$T$3,OFFSET('Cable Data'!$Q$6,MATCH('Project 1'!E22,Cable_Name,0),0)*B22*C22,OFFSET(Other!$D$5,MATCH('Project 1'!E22,OTHER,0),0)*B22))</f>
        <v>#N/A</v>
      </c>
      <c r="G22" s="111" t="str">
        <f t="shared" ca="1" si="0"/>
        <v>-</v>
      </c>
      <c r="H22" s="219" t="e">
        <f ca="1">IF(D22=$T$2,OFFSET('Converter Data'!$F$14,MATCH('Project 1'!E22,'Converter Data'!$B$15:$B$36,0),0),IF(D22=$T$3,OFFSET('Cable Data'!$R$6,MATCH('Project 1'!E22,Cable_Name,0),0),OFFSET(Other!$E$5,MATCH('Project 1'!E22,OTHER,0),0)))</f>
        <v>#N/A</v>
      </c>
      <c r="I22" s="223">
        <f ca="1">IF(IF(B22=0,0,IF(D22=$T$2,OFFSET('Converter Data'!$H$14,MATCH('Project 1'!E22,'Converter Data'!$B$15:$B$36,0),0)*B22,IF(D22=$T$3,F22*H22/365*(1-K22),F22*H22/365*(1-K22))))&gt;1,1,IF(B22=0,0,IF(D22=$T$2,OFFSET('Converter Data'!$H$14,MATCH('Project 1'!E22,'Converter Data'!$B$15:$B$36,0),0)*B22,IF(D22=$T$3,F22*H22/365*(1-K22),F22*H22/365*(1-K22)))))</f>
        <v>0</v>
      </c>
      <c r="J22" s="156">
        <f t="shared" ca="1" si="1"/>
        <v>0</v>
      </c>
      <c r="K22" s="221" t="e">
        <f ca="1">IF(D22=$T$2,OFFSET('Converter Data'!$I$14,MATCH('Project 1'!E22,'Converter Data'!$B$15:$B$36,0),0),IF('Project 1'!D22='Project 1'!$T$3,OFFSET('Cable Data'!$S$6,MATCH('Project 1'!E22,Cable_Name,0),0),OFFSET(Other!$H$5,MATCH('Project 1'!E22,OTHER,0),0)))</f>
        <v>#N/A</v>
      </c>
      <c r="L22" s="197"/>
    </row>
    <row r="23" spans="1:12" ht="15">
      <c r="A23" s="196"/>
      <c r="B23" s="153"/>
      <c r="C23" s="153"/>
      <c r="D23" s="153"/>
      <c r="E23" s="153"/>
      <c r="F23" s="155" t="e">
        <f ca="1">IF(D23=$T$2,OFFSET('Converter Data'!$G$14,MATCH('Project 1'!E23,'Converter Data'!$B$15:$B$36,0),0)*B23,IF(D23=$T$3,OFFSET('Cable Data'!$Q$6,MATCH('Project 1'!E23,Cable_Name,0),0)*B23*C23,OFFSET(Other!$D$5,MATCH('Project 1'!E23,OTHER,0),0)*B23))</f>
        <v>#N/A</v>
      </c>
      <c r="G23" s="111" t="str">
        <f t="shared" ca="1" si="0"/>
        <v>-</v>
      </c>
      <c r="H23" s="219" t="e">
        <f ca="1">IF(D23=$T$2,OFFSET('Converter Data'!$F$14,MATCH('Project 1'!E23,'Converter Data'!$B$15:$B$36,0),0),IF(D23=$T$3,OFFSET('Cable Data'!$R$6,MATCH('Project 1'!E23,Cable_Name,0),0),OFFSET(Other!$E$5,MATCH('Project 1'!E23,OTHER,0),0)))</f>
        <v>#N/A</v>
      </c>
      <c r="I23" s="223">
        <f ca="1">IF(IF(B23=0,0,IF(D23=$T$2,OFFSET('Converter Data'!$H$14,MATCH('Project 1'!E23,'Converter Data'!$B$15:$B$36,0),0)*B23,IF(D23=$T$3,F23*H23/365*(1-K23),F23*H23/365*(1-K23))))&gt;1,1,IF(B23=0,0,IF(D23=$T$2,OFFSET('Converter Data'!$H$14,MATCH('Project 1'!E23,'Converter Data'!$B$15:$B$36,0),0)*B23,IF(D23=$T$3,F23*H23/365*(1-K23),F23*H23/365*(1-K23)))))</f>
        <v>0</v>
      </c>
      <c r="J23" s="156">
        <f t="shared" ca="1" si="1"/>
        <v>0</v>
      </c>
      <c r="K23" s="221" t="e">
        <f ca="1">IF(D23=$T$2,OFFSET('Converter Data'!$I$14,MATCH('Project 1'!E23,'Converter Data'!$B$15:$B$36,0),0),IF('Project 1'!D23='Project 1'!$T$3,OFFSET('Cable Data'!$S$6,MATCH('Project 1'!E23,Cable_Name,0),0),OFFSET(Other!$H$5,MATCH('Project 1'!E23,OTHER,0),0)))</f>
        <v>#N/A</v>
      </c>
      <c r="L23" s="197"/>
    </row>
    <row r="24" spans="1:12" ht="15">
      <c r="A24" s="196"/>
      <c r="B24" s="153"/>
      <c r="C24" s="153"/>
      <c r="D24" s="153"/>
      <c r="E24" s="153"/>
      <c r="F24" s="155" t="e">
        <f ca="1">IF(D24=$T$2,OFFSET('Converter Data'!$G$14,MATCH('Project 1'!E24,'Converter Data'!$B$15:$B$36,0),0)*B24,IF(D24=$T$3,OFFSET('Cable Data'!$Q$6,MATCH('Project 1'!E24,Cable_Name,0),0)*B24*C24,OFFSET(Other!$D$5,MATCH('Project 1'!E24,OTHER,0),0)*B24))</f>
        <v>#N/A</v>
      </c>
      <c r="G24" s="111" t="str">
        <f t="shared" ca="1" si="0"/>
        <v>-</v>
      </c>
      <c r="H24" s="219" t="e">
        <f ca="1">IF(D24=$T$2,OFFSET('Converter Data'!$F$14,MATCH('Project 1'!E24,'Converter Data'!$B$15:$B$36,0),0),IF(D24=$T$3,OFFSET('Cable Data'!$R$6,MATCH('Project 1'!E24,Cable_Name,0),0),OFFSET(Other!$E$5,MATCH('Project 1'!E24,OTHER,0),0)))</f>
        <v>#N/A</v>
      </c>
      <c r="I24" s="223">
        <f ca="1">IF(IF(B24=0,0,IF(D24=$T$2,OFFSET('Converter Data'!$H$14,MATCH('Project 1'!E24,'Converter Data'!$B$15:$B$36,0),0)*B24,IF(D24=$T$3,F24*H24/365*(1-K24),F24*H24/365*(1-K24))))&gt;1,1,IF(B24=0,0,IF(D24=$T$2,OFFSET('Converter Data'!$H$14,MATCH('Project 1'!E24,'Converter Data'!$B$15:$B$36,0),0)*B24,IF(D24=$T$3,F24*H24/365*(1-K24),F24*H24/365*(1-K24)))))</f>
        <v>0</v>
      </c>
      <c r="J24" s="156">
        <f t="shared" ca="1" si="1"/>
        <v>0</v>
      </c>
      <c r="K24" s="221" t="e">
        <f ca="1">IF(D24=$T$2,OFFSET('Converter Data'!$I$14,MATCH('Project 1'!E24,'Converter Data'!$B$15:$B$36,0),0),IF('Project 1'!D24='Project 1'!$T$3,OFFSET('Cable Data'!$S$6,MATCH('Project 1'!E24,Cable_Name,0),0),OFFSET(Other!$H$5,MATCH('Project 1'!E24,OTHER,0),0)))</f>
        <v>#N/A</v>
      </c>
      <c r="L24" s="197"/>
    </row>
    <row r="25" spans="1:12" ht="15">
      <c r="A25" s="196"/>
      <c r="B25" s="153"/>
      <c r="C25" s="153"/>
      <c r="D25" s="153"/>
      <c r="E25" s="153"/>
      <c r="F25" s="155" t="e">
        <f ca="1">IF(D25=$T$2,OFFSET('Converter Data'!$G$14,MATCH('Project 1'!E25,'Converter Data'!$B$15:$B$36,0),0)*B25,IF(D25=$T$3,OFFSET('Cable Data'!$Q$6,MATCH('Project 1'!E25,Cable_Name,0),0)*B25*C25,OFFSET(Other!$D$5,MATCH('Project 1'!E25,OTHER,0),0)*B25))</f>
        <v>#N/A</v>
      </c>
      <c r="G25" s="111" t="str">
        <f t="shared" ca="1" si="0"/>
        <v>-</v>
      </c>
      <c r="H25" s="219" t="e">
        <f ca="1">IF(D25=$T$2,OFFSET('Converter Data'!$F$14,MATCH('Project 1'!E25,'Converter Data'!$B$15:$B$36,0),0),IF(D25=$T$3,OFFSET('Cable Data'!$R$6,MATCH('Project 1'!E25,Cable_Name,0),0),OFFSET(Other!$E$5,MATCH('Project 1'!E25,OTHER,0),0)))</f>
        <v>#N/A</v>
      </c>
      <c r="I25" s="223">
        <f ca="1">IF(IF(B25=0,0,IF(D25=$T$2,OFFSET('Converter Data'!$H$14,MATCH('Project 1'!E25,'Converter Data'!$B$15:$B$36,0),0)*B25,IF(D25=$T$3,F25*H25/365*(1-K25),F25*H25/365*(1-K25))))&gt;1,1,IF(B25=0,0,IF(D25=$T$2,OFFSET('Converter Data'!$H$14,MATCH('Project 1'!E25,'Converter Data'!$B$15:$B$36,0),0)*B25,IF(D25=$T$3,F25*H25/365*(1-K25),F25*H25/365*(1-K25)))))</f>
        <v>0</v>
      </c>
      <c r="J25" s="156">
        <f t="shared" ca="1" si="1"/>
        <v>0</v>
      </c>
      <c r="K25" s="221" t="e">
        <f ca="1">IF(D25=$T$2,OFFSET('Converter Data'!$I$14,MATCH('Project 1'!E25,'Converter Data'!$B$15:$B$36,0),0),IF('Project 1'!D25='Project 1'!$T$3,OFFSET('Cable Data'!$S$6,MATCH('Project 1'!E25,Cable_Name,0),0),OFFSET(Other!$H$5,MATCH('Project 1'!E25,OTHER,0),0)))</f>
        <v>#N/A</v>
      </c>
      <c r="L25" s="197"/>
    </row>
    <row r="26" spans="1:12" ht="15">
      <c r="A26" s="196"/>
      <c r="B26" s="153"/>
      <c r="C26" s="153"/>
      <c r="D26" s="153"/>
      <c r="E26" s="153"/>
      <c r="F26" s="155" t="e">
        <f ca="1">IF(D26=$T$2,OFFSET('Converter Data'!$G$14,MATCH('Project 1'!E26,'Converter Data'!$B$15:$B$36,0),0)*B26,IF(D26=$T$3,OFFSET('Cable Data'!$Q$6,MATCH('Project 1'!E26,Cable_Name,0),0)*B26*C26,OFFSET(Other!$D$5,MATCH('Project 1'!E26,OTHER,0),0)*B26))</f>
        <v>#N/A</v>
      </c>
      <c r="G26" s="111" t="str">
        <f t="shared" ca="1" si="0"/>
        <v>-</v>
      </c>
      <c r="H26" s="219" t="e">
        <f ca="1">IF(D26=$T$2,OFFSET('Converter Data'!$F$14,MATCH('Project 1'!E26,'Converter Data'!$B$15:$B$36,0),0),IF(D26=$T$3,OFFSET('Cable Data'!$R$6,MATCH('Project 1'!E26,Cable_Name,0),0),OFFSET(Other!$E$5,MATCH('Project 1'!E26,OTHER,0),0)))</f>
        <v>#N/A</v>
      </c>
      <c r="I26" s="223">
        <f ca="1">IF(IF(B26=0,0,IF(D26=$T$2,OFFSET('Converter Data'!$H$14,MATCH('Project 1'!E26,'Converter Data'!$B$15:$B$36,0),0)*B26,IF(D26=$T$3,F26*H26/365*(1-K26),F26*H26/365*(1-K26))))&gt;1,1,IF(B26=0,0,IF(D26=$T$2,OFFSET('Converter Data'!$H$14,MATCH('Project 1'!E26,'Converter Data'!$B$15:$B$36,0),0)*B26,IF(D26=$T$3,F26*H26/365*(1-K26),F26*H26/365*(1-K26)))))</f>
        <v>0</v>
      </c>
      <c r="J26" s="156">
        <f t="shared" ca="1" si="1"/>
        <v>0</v>
      </c>
      <c r="K26" s="221" t="e">
        <f ca="1">IF(D26=$T$2,OFFSET('Converter Data'!$I$14,MATCH('Project 1'!E26,'Converter Data'!$B$15:$B$36,0),0),IF('Project 1'!D26='Project 1'!$T$3,OFFSET('Cable Data'!$S$6,MATCH('Project 1'!E26,Cable_Name,0),0),OFFSET(Other!$H$5,MATCH('Project 1'!E26,OTHER,0),0)))</f>
        <v>#N/A</v>
      </c>
      <c r="L26" s="197"/>
    </row>
    <row r="27" spans="1:12" ht="15">
      <c r="A27" s="196"/>
      <c r="B27" s="153"/>
      <c r="C27" s="153"/>
      <c r="D27" s="153"/>
      <c r="E27" s="153"/>
      <c r="F27" s="155" t="e">
        <f ca="1">IF(D27=$T$2,OFFSET('Converter Data'!$G$14,MATCH('Project 1'!E27,'Converter Data'!$B$15:$B$36,0),0)*B27,IF(D27=$T$3,OFFSET('Cable Data'!$Q$6,MATCH('Project 1'!E27,Cable_Name,0),0)*B27*C27,OFFSET(Other!$D$5,MATCH('Project 1'!E27,OTHER,0),0)*B27))</f>
        <v>#N/A</v>
      </c>
      <c r="G27" s="111" t="str">
        <f t="shared" ca="1" si="0"/>
        <v>-</v>
      </c>
      <c r="H27" s="219" t="e">
        <f ca="1">IF(D27=$T$2,OFFSET('Converter Data'!$F$14,MATCH('Project 1'!E27,'Converter Data'!$B$15:$B$36,0),0),IF(D27=$T$3,OFFSET('Cable Data'!$R$6,MATCH('Project 1'!E27,Cable_Name,0),0),OFFSET(Other!$E$5,MATCH('Project 1'!E27,OTHER,0),0)))</f>
        <v>#N/A</v>
      </c>
      <c r="I27" s="223">
        <f ca="1">IF(IF(B27=0,0,IF(D27=$T$2,OFFSET('Converter Data'!$H$14,MATCH('Project 1'!E27,'Converter Data'!$B$15:$B$36,0),0)*B27,IF(D27=$T$3,F27*H27/365*(1-K27),F27*H27/365*(1-K27))))&gt;1,1,IF(B27=0,0,IF(D27=$T$2,OFFSET('Converter Data'!$H$14,MATCH('Project 1'!E27,'Converter Data'!$B$15:$B$36,0),0)*B27,IF(D27=$T$3,F27*H27/365*(1-K27),F27*H27/365*(1-K27)))))</f>
        <v>0</v>
      </c>
      <c r="J27" s="156">
        <f t="shared" ca="1" si="1"/>
        <v>0</v>
      </c>
      <c r="K27" s="221" t="e">
        <f ca="1">IF(D27=$T$2,OFFSET('Converter Data'!$I$14,MATCH('Project 1'!E27,'Converter Data'!$B$15:$B$36,0),0),IF('Project 1'!D27='Project 1'!$T$3,OFFSET('Cable Data'!$S$6,MATCH('Project 1'!E27,Cable_Name,0),0),OFFSET(Other!$H$5,MATCH('Project 1'!E27,OTHER,0),0)))</f>
        <v>#N/A</v>
      </c>
      <c r="L27" s="197"/>
    </row>
    <row r="28" spans="1:12" ht="15">
      <c r="A28" s="196"/>
      <c r="B28" s="153"/>
      <c r="C28" s="153"/>
      <c r="D28" s="153"/>
      <c r="E28" s="153"/>
      <c r="F28" s="155" t="e">
        <f ca="1">IF(D28=$T$2,OFFSET('Converter Data'!$G$14,MATCH('Project 1'!E28,'Converter Data'!$B$15:$B$36,0),0)*B28,IF(D28=$T$3,OFFSET('Cable Data'!$Q$6,MATCH('Project 1'!E28,Cable_Name,0),0)*B28*C28,OFFSET(Other!$D$5,MATCH('Project 1'!E28,OTHER,0),0)*B28))</f>
        <v>#N/A</v>
      </c>
      <c r="G28" s="111" t="str">
        <f t="shared" ca="1" si="0"/>
        <v>-</v>
      </c>
      <c r="H28" s="219" t="e">
        <f ca="1">IF(D28=$T$2,OFFSET('Converter Data'!$F$14,MATCH('Project 1'!E28,'Converter Data'!$B$15:$B$36,0),0),IF(D28=$T$3,OFFSET('Cable Data'!$R$6,MATCH('Project 1'!E28,Cable_Name,0),0),OFFSET(Other!$E$5,MATCH('Project 1'!E28,OTHER,0),0)))</f>
        <v>#N/A</v>
      </c>
      <c r="I28" s="223">
        <f ca="1">IF(IF(B28=0,0,IF(D28=$T$2,OFFSET('Converter Data'!$H$14,MATCH('Project 1'!E28,'Converter Data'!$B$15:$B$36,0),0)*B28,IF(D28=$T$3,F28*H28/365*(1-K28),F28*H28/365*(1-K28))))&gt;1,1,IF(B28=0,0,IF(D28=$T$2,OFFSET('Converter Data'!$H$14,MATCH('Project 1'!E28,'Converter Data'!$B$15:$B$36,0),0)*B28,IF(D28=$T$3,F28*H28/365*(1-K28),F28*H28/365*(1-K28)))))</f>
        <v>0</v>
      </c>
      <c r="J28" s="156">
        <f t="shared" ca="1" si="1"/>
        <v>0</v>
      </c>
      <c r="K28" s="221" t="e">
        <f ca="1">IF(D28=$T$2,OFFSET('Converter Data'!$I$14,MATCH('Project 1'!E28,'Converter Data'!$B$15:$B$36,0),0),IF('Project 1'!D28='Project 1'!$T$3,OFFSET('Cable Data'!$S$6,MATCH('Project 1'!E28,Cable_Name,0),0),OFFSET(Other!$H$5,MATCH('Project 1'!E28,OTHER,0),0)))</f>
        <v>#N/A</v>
      </c>
      <c r="L28" s="197"/>
    </row>
    <row r="29" spans="1:12" ht="15">
      <c r="A29" s="196"/>
      <c r="B29" s="153"/>
      <c r="C29" s="153"/>
      <c r="D29" s="153"/>
      <c r="E29" s="153"/>
      <c r="F29" s="155" t="e">
        <f ca="1">IF(D29=$T$2,OFFSET('Converter Data'!$G$14,MATCH('Project 1'!E29,'Converter Data'!$B$15:$B$36,0),0)*B29,IF(D29=$T$3,OFFSET('Cable Data'!$Q$6,MATCH('Project 1'!E29,Cable_Name,0),0)*B29*C29,OFFSET(Other!$D$5,MATCH('Project 1'!E29,OTHER,0),0)*B29))</f>
        <v>#N/A</v>
      </c>
      <c r="G29" s="111" t="str">
        <f t="shared" ca="1" si="0"/>
        <v>-</v>
      </c>
      <c r="H29" s="219" t="e">
        <f ca="1">IF(D29=$T$2,OFFSET('Converter Data'!$F$14,MATCH('Project 1'!E29,'Converter Data'!$B$15:$B$36,0),0),IF(D29=$T$3,OFFSET('Cable Data'!$R$6,MATCH('Project 1'!E29,Cable_Name,0),0),OFFSET(Other!$E$5,MATCH('Project 1'!E29,OTHER,0),0)))</f>
        <v>#N/A</v>
      </c>
      <c r="I29" s="223">
        <f ca="1">IF(IF(B29=0,0,IF(D29=$T$2,OFFSET('Converter Data'!$H$14,MATCH('Project 1'!E29,'Converter Data'!$B$15:$B$36,0),0)*B29,IF(D29=$T$3,F29*H29/365*(1-K29),F29*H29/365*(1-K29))))&gt;1,1,IF(B29=0,0,IF(D29=$T$2,OFFSET('Converter Data'!$H$14,MATCH('Project 1'!E29,'Converter Data'!$B$15:$B$36,0),0)*B29,IF(D29=$T$3,F29*H29/365*(1-K29),F29*H29/365*(1-K29)))))</f>
        <v>0</v>
      </c>
      <c r="J29" s="156">
        <f t="shared" ca="1" si="1"/>
        <v>0</v>
      </c>
      <c r="K29" s="221" t="e">
        <f ca="1">IF(D29=$T$2,OFFSET('Converter Data'!$I$14,MATCH('Project 1'!E29,'Converter Data'!$B$15:$B$36,0),0),IF('Project 1'!D29='Project 1'!$T$3,OFFSET('Cable Data'!$S$6,MATCH('Project 1'!E29,Cable_Name,0),0),OFFSET(Other!$H$5,MATCH('Project 1'!E29,OTHER,0),0)))</f>
        <v>#N/A</v>
      </c>
      <c r="L29" s="197"/>
    </row>
    <row r="30" spans="1:12" ht="15">
      <c r="A30" s="196"/>
      <c r="B30" s="153"/>
      <c r="C30" s="153"/>
      <c r="D30" s="153"/>
      <c r="E30" s="153"/>
      <c r="F30" s="155" t="e">
        <f ca="1">IF(D30=$T$2,OFFSET('Converter Data'!$G$14,MATCH('Project 1'!E30,'Converter Data'!$B$15:$B$36,0),0)*B30,IF(D30=$T$3,OFFSET('Cable Data'!$Q$6,MATCH('Project 1'!E30,Cable_Name,0),0)*B30*C30,OFFSET(Other!$D$5,MATCH('Project 1'!E30,OTHER,0),0)*B30))</f>
        <v>#N/A</v>
      </c>
      <c r="G30" s="111" t="str">
        <f t="shared" ca="1" si="0"/>
        <v>-</v>
      </c>
      <c r="H30" s="219" t="e">
        <f ca="1">IF(D30=$T$2,OFFSET('Converter Data'!$F$14,MATCH('Project 1'!E30,'Converter Data'!$B$15:$B$36,0),0),IF(D30=$T$3,OFFSET('Cable Data'!$R$6,MATCH('Project 1'!E30,Cable_Name,0),0),OFFSET(Other!$E$5,MATCH('Project 1'!E30,OTHER,0),0)))</f>
        <v>#N/A</v>
      </c>
      <c r="I30" s="223">
        <f ca="1">IF(IF(B30=0,0,IF(D30=$T$2,OFFSET('Converter Data'!$H$14,MATCH('Project 1'!E30,'Converter Data'!$B$15:$B$36,0),0)*B30,IF(D30=$T$3,F30*H30/365*(1-K30),F30*H30/365*(1-K30))))&gt;1,1,IF(B30=0,0,IF(D30=$T$2,OFFSET('Converter Data'!$H$14,MATCH('Project 1'!E30,'Converter Data'!$B$15:$B$36,0),0)*B30,IF(D30=$T$3,F30*H30/365*(1-K30),F30*H30/365*(1-K30)))))</f>
        <v>0</v>
      </c>
      <c r="J30" s="156">
        <f t="shared" ca="1" si="1"/>
        <v>0</v>
      </c>
      <c r="K30" s="221" t="e">
        <f ca="1">IF(D30=$T$2,OFFSET('Converter Data'!$I$14,MATCH('Project 1'!E30,'Converter Data'!$B$15:$B$36,0),0),IF('Project 1'!D30='Project 1'!$T$3,OFFSET('Cable Data'!$S$6,MATCH('Project 1'!E30,Cable_Name,0),0),OFFSET(Other!$H$5,MATCH('Project 1'!E30,OTHER,0),0)))</f>
        <v>#N/A</v>
      </c>
      <c r="L30" s="197"/>
    </row>
    <row r="31" spans="1:12" ht="15.75" thickBot="1">
      <c r="A31" s="196"/>
      <c r="B31" s="162"/>
      <c r="C31" s="162"/>
      <c r="D31" s="162"/>
      <c r="E31" s="162"/>
      <c r="F31" s="164" t="e">
        <f ca="1">IF(D31=$T$2,OFFSET('Converter Data'!$G$14,MATCH('Project 1'!E31,'Converter Data'!$B$15:$B$36,0),0)*B31,IF(D31=$T$3,OFFSET('Cable Data'!$Q$6,MATCH('Project 1'!E31,Cable_Name,0),0)*B31*C31,OFFSET(Other!$D$5,MATCH('Project 1'!E31,OTHER,0),0)*B31))</f>
        <v>#N/A</v>
      </c>
      <c r="G31" s="121" t="str">
        <f t="shared" ca="1" si="0"/>
        <v>-</v>
      </c>
      <c r="H31" s="228" t="e">
        <f ca="1">IF(D31=$T$2,OFFSET('Converter Data'!$F$14,MATCH('Project 1'!E31,'Converter Data'!$B$15:$B$36,0),0),IF(D31=$T$3,OFFSET('Cable Data'!$R$6,MATCH('Project 1'!E31,Cable_Name,0),0),OFFSET(Other!$E$5,MATCH('Project 1'!E31,OTHER,0),0)))</f>
        <v>#N/A</v>
      </c>
      <c r="I31" s="229">
        <f ca="1">IF(IF(B31=0,0,IF(D31=$T$2,OFFSET('Converter Data'!$H$14,MATCH('Project 1'!E31,'Converter Data'!$B$15:$B$36,0),0)*B31,IF(D31=$T$3,F31*H31/365*(1-K31),F31*H31/365*(1-K31))))&gt;1,1,IF(B31=0,0,IF(D31=$T$2,OFFSET('Converter Data'!$H$14,MATCH('Project 1'!E31,'Converter Data'!$B$15:$B$36,0),0)*B31,IF(D31=$T$3,F31*H31/365*(1-K31),F31*H31/365*(1-K31)))))</f>
        <v>0</v>
      </c>
      <c r="J31" s="165">
        <f t="shared" ca="1" si="1"/>
        <v>0</v>
      </c>
      <c r="K31" s="230" t="e">
        <f ca="1">IF(D31=$T$2,OFFSET('Converter Data'!$I$14,MATCH('Project 1'!E31,'Converter Data'!$B$15:$B$36,0),0),IF('Project 1'!D31='Project 1'!$T$3,OFFSET('Cable Data'!$S$6,MATCH('Project 1'!E31,Cable_Name,0),0),OFFSET(Other!$H$5,MATCH('Project 1'!E31,OTHER,0),0)))</f>
        <v>#N/A</v>
      </c>
      <c r="L31" s="197"/>
    </row>
    <row r="32" spans="1:12" ht="15.75" hidden="1" thickBot="1">
      <c r="A32" s="196"/>
      <c r="B32" s="231"/>
      <c r="C32" s="231"/>
      <c r="D32" s="209"/>
      <c r="E32" s="231"/>
      <c r="F32" s="147" t="e">
        <f ca="1">IF(D32=$T$2,OFFSET('Converter Data'!$G$14,MATCH('Project 1'!E32,'Converter Data'!$B$15:$B$36,0),0)*B32,IF(D32=$T$3,OFFSET('Cable Data'!$Q$6,MATCH('Project 1'!E32,Cable_Name,0),0)*B32*C32,OFFSET(Other!$D$5,MATCH('Project 1'!E32,OTHER,0),0)*B32))</f>
        <v>#N/A</v>
      </c>
      <c r="G32" s="231"/>
      <c r="H32" s="231"/>
      <c r="I32" s="214"/>
      <c r="J32" s="231"/>
      <c r="K32" s="232"/>
      <c r="L32" s="197"/>
    </row>
    <row r="33" spans="1:14" ht="15.75" hidden="1" thickBot="1">
      <c r="A33" s="196"/>
      <c r="B33" s="231"/>
      <c r="C33" s="231"/>
      <c r="D33" s="209"/>
      <c r="E33" s="231"/>
      <c r="F33" s="147" t="e">
        <f ca="1">IF(D33=$T$2,OFFSET('Converter Data'!$G$14,MATCH('Project 1'!E33,'Converter Data'!$B$15:$B$36,0),0)*B33,IF(D33=$T$3,OFFSET('Cable Data'!$Q$6,MATCH('Project 1'!E33,Cable_Name,0),0)*B33*C33,OFFSET(Other!$D$5,MATCH('Project 1'!E33,OTHER,0),0)*B33))</f>
        <v>#N/A</v>
      </c>
      <c r="G33" s="391" t="s">
        <v>9</v>
      </c>
      <c r="H33" s="391"/>
      <c r="I33" s="82">
        <f ca="1">IF(SUM(I10:I31)&gt;1,1,SUM(I10:I31))</f>
        <v>1.9489863013698629E-2</v>
      </c>
      <c r="J33" s="156"/>
      <c r="K33" s="232"/>
      <c r="L33" s="197"/>
    </row>
    <row r="34" spans="1:14" ht="15.75" hidden="1" thickBot="1">
      <c r="A34" s="196"/>
      <c r="B34" s="231"/>
      <c r="C34" s="231"/>
      <c r="D34" s="209"/>
      <c r="E34" s="233"/>
      <c r="F34" s="147" t="e">
        <f ca="1">IF(D34=$T$2,OFFSET('Converter Data'!$G$14,MATCH('Project 1'!E34,'Converter Data'!$B$15:$B$36,0),0)*B34,IF(D34=$T$3,OFFSET('Cable Data'!$Q$6,MATCH('Project 1'!E34,Cable_Name,0),0)*B34*C34,OFFSET(Other!$D$5,MATCH('Project 1'!E34,OTHER,0),0)*B34))</f>
        <v>#N/A</v>
      </c>
      <c r="G34" s="231"/>
      <c r="H34" s="231"/>
      <c r="I34" s="82"/>
      <c r="J34" s="231"/>
      <c r="K34" s="232"/>
      <c r="L34" s="197"/>
    </row>
    <row r="35" spans="1:14" ht="15" hidden="1">
      <c r="A35" s="196"/>
      <c r="B35" s="231"/>
      <c r="C35" s="231"/>
      <c r="D35" s="209"/>
      <c r="E35" s="231"/>
      <c r="F35" s="147" t="e">
        <f ca="1">IF(D35=$T$2,OFFSET('Converter Data'!$G$14,MATCH('Project 1'!E35,'Converter Data'!$B$15:$B$36,0),0)*B35,IF(D35=$T$3,OFFSET('Cable Data'!$Q$6,MATCH('Project 1'!E35,Cable_Name,0),0)*B35*C35,OFFSET(Other!$D$5,MATCH('Project 1'!E35,OTHER,0),0)*B35))</f>
        <v>#N/A</v>
      </c>
      <c r="G35" s="231"/>
      <c r="H35" s="231"/>
      <c r="I35" s="214"/>
      <c r="J35" s="231"/>
      <c r="K35" s="232"/>
      <c r="L35" s="197"/>
    </row>
    <row r="36" spans="1:14" ht="15.75" thickBot="1">
      <c r="A36" s="196"/>
      <c r="B36" s="91" t="s">
        <v>35</v>
      </c>
      <c r="C36" s="211"/>
      <c r="D36" s="211"/>
      <c r="E36" s="92"/>
      <c r="F36" s="92"/>
      <c r="G36" s="92"/>
      <c r="H36" s="92"/>
      <c r="I36" s="92"/>
      <c r="J36" s="92"/>
      <c r="K36" s="93"/>
      <c r="L36" s="197"/>
    </row>
    <row r="37" spans="1:14" ht="45.75" thickBot="1">
      <c r="A37" s="196"/>
      <c r="B37" s="94" t="s">
        <v>7</v>
      </c>
      <c r="C37" s="94"/>
      <c r="D37" s="212" t="s">
        <v>29</v>
      </c>
      <c r="E37" s="94" t="s">
        <v>135</v>
      </c>
      <c r="F37" s="97" t="s">
        <v>89</v>
      </c>
      <c r="G37" s="97" t="s">
        <v>90</v>
      </c>
      <c r="H37" s="97" t="s">
        <v>91</v>
      </c>
      <c r="I37" s="97" t="s">
        <v>136</v>
      </c>
      <c r="J37" s="97" t="s">
        <v>12</v>
      </c>
      <c r="K37" s="96" t="s">
        <v>6</v>
      </c>
      <c r="L37" s="197"/>
    </row>
    <row r="38" spans="1:14" ht="15.75" thickBot="1">
      <c r="A38" s="196"/>
      <c r="B38" s="234">
        <v>1</v>
      </c>
      <c r="C38" s="235"/>
      <c r="D38" s="235" t="s">
        <v>28</v>
      </c>
      <c r="E38" s="235" t="str">
        <f>IF(O12=$N$7,Other!$C$7,IF('Project 1'!O12='Project 1'!$N$8,Other!$C$8,Other!$C$6))</f>
        <v>Scheduled Maintenance Medium Case (1)</v>
      </c>
      <c r="F38" s="236">
        <f ca="1">IF(D38=$T$2,OFFSET('Converter Data'!#REF!,MATCH('Project 1'!E38,'Converter Data'!#REF!,0),0),IF(D38=$T$3,0,OFFSET(Other!$F$5,MATCH('Project 1'!E38,OTHER,0),0)*B38))</f>
        <v>1</v>
      </c>
      <c r="G38" s="237">
        <f ca="1">IFERROR(1/F38,"-")</f>
        <v>1</v>
      </c>
      <c r="H38" s="238">
        <f ca="1">IF(D38=$T$2,OFFSET('Converter Data'!#REF!,MATCH('Project 1'!E38,'Converter Data'!#REF!,0),0),IF(D38=$T$3,0,OFFSET(Other!$G$5,MATCH('Project 1'!E38,OTHER,0),0)))</f>
        <v>2</v>
      </c>
      <c r="I38" s="239">
        <f ca="1">IF(B38=0,0,IF(D38=$T$2,OFFSET('Converter Data'!#REF!,MATCH('Project 1'!E38,'Converter Data'!#REF!,0),0)*B38,IF(D38=$T$3,C38*B38*F38*H38/365*(1-K38),F38*H38/365*(1-K38))))</f>
        <v>5.4794520547945206E-3</v>
      </c>
      <c r="J38" s="238">
        <f ca="1">I38/$I$63*100</f>
        <v>21.944743136781586</v>
      </c>
      <c r="K38" s="240">
        <f ca="1">OFFSET(Other!$H$5,MATCH('Project 1'!$E$38,OTHER,0),0)</f>
        <v>0</v>
      </c>
      <c r="L38" s="197"/>
    </row>
    <row r="39" spans="1:14" ht="15" hidden="1">
      <c r="A39" s="196"/>
      <c r="B39" s="153"/>
      <c r="C39" s="153"/>
      <c r="D39" s="153"/>
      <c r="E39" s="153"/>
      <c r="F39" s="155" t="e">
        <f ca="1">IF(D39=$T$2,OFFSET('Converter Data'!#REF!,MATCH('Project 1'!E39,'Converter Data'!#REF!,0),0),IF(D39=$T$3,0,OFFSET(Other!$F$5,MATCH('Project 1'!E39,OTHER,0),0)))</f>
        <v>#N/A</v>
      </c>
      <c r="G39" s="231" t="str">
        <f t="shared" ref="G39:G59" ca="1" si="2">IFERROR(1/F39,"-")</f>
        <v>-</v>
      </c>
      <c r="H39" s="156" t="e">
        <f ca="1">IF(D39=$T$2,OFFSET('Converter Data'!#REF!,MATCH('Project 1'!E39,'Converter Data'!#REF!,0),0),IF(D39=$T$3,0,OFFSET(Other!$G$5,MATCH('Project 1'!E39,OTHER,0),0)))</f>
        <v>#N/A</v>
      </c>
      <c r="I39" s="220">
        <f ca="1">IF(B39=0,0,IF(D39=$T$2,OFFSET('Converter Data'!#REF!,MATCH('Project 1'!E39,'Converter Data'!#REF!,0),0)*B39,IF(D39=$T$3,C39*B39*F39*H39/365*(1-K39),B39*F39*H39/365*(1-K39))))</f>
        <v>0</v>
      </c>
      <c r="J39" s="156">
        <f t="shared" ref="J39:J59" ca="1" si="3">I39/$I$63*100</f>
        <v>0</v>
      </c>
      <c r="K39" s="221" t="e">
        <f ca="1">IF(D39=$T$2,OFFSET('Converter Data'!#REF!,MATCH('Project 1'!E39,'Converter Data'!#REF!,0),0),IF('Project 1'!D39='Project 1'!$T$3,0,OFFSET(Other!$H$5,MATCH('Project 1'!E39,OTHER,0),0)))</f>
        <v>#N/A</v>
      </c>
      <c r="L39" s="197"/>
      <c r="N39" s="241"/>
    </row>
    <row r="40" spans="1:14" ht="15" hidden="1">
      <c r="A40" s="196"/>
      <c r="B40" s="153"/>
      <c r="C40" s="153"/>
      <c r="D40" s="153"/>
      <c r="E40" s="153"/>
      <c r="F40" s="155" t="e">
        <f ca="1">IF(D40=$T$2,OFFSET('Converter Data'!#REF!,MATCH('Project 1'!E40,'Converter Data'!#REF!,0),0),IF(D40=$T$3,0,OFFSET(Other!$F$5,MATCH('Project 1'!E40,OTHER,0),0)))</f>
        <v>#N/A</v>
      </c>
      <c r="G40" s="231" t="str">
        <f t="shared" ca="1" si="2"/>
        <v>-</v>
      </c>
      <c r="H40" s="156" t="e">
        <f ca="1">IF(D40=$T$2,OFFSET('Converter Data'!#REF!,MATCH('Project 1'!E40,'Converter Data'!#REF!,0),0),IF(D40=$T$3,0,OFFSET(Other!$G$5,MATCH('Project 1'!E40,OTHER,0),0)))</f>
        <v>#N/A</v>
      </c>
      <c r="I40" s="223">
        <f ca="1">IF(B40=0,0,IF(D40=$T$2,OFFSET('Converter Data'!#REF!,MATCH('Project 1'!E40,'Converter Data'!#REF!,0),0)*B40,IF(D40=$T$3,C40*B40*F40*H40/365*(1-K40),B40*F40*H40/365*(1-K40))))</f>
        <v>0</v>
      </c>
      <c r="J40" s="156">
        <f t="shared" ca="1" si="3"/>
        <v>0</v>
      </c>
      <c r="K40" s="221" t="e">
        <f ca="1">IF(D40=$T$2,OFFSET('Converter Data'!#REF!,MATCH('Project 1'!E40,'Converter Data'!#REF!,0),0),IF('Project 1'!D40='Project 1'!$T$3,0,OFFSET(Other!$H$5,MATCH('Project 1'!E40,OTHER,0),0)))</f>
        <v>#N/A</v>
      </c>
      <c r="L40" s="197"/>
    </row>
    <row r="41" spans="1:14" ht="15" hidden="1">
      <c r="A41" s="196"/>
      <c r="B41" s="153"/>
      <c r="C41" s="153"/>
      <c r="D41" s="153"/>
      <c r="E41" s="153"/>
      <c r="F41" s="155" t="e">
        <f ca="1">IF(D41=$T$2,OFFSET('Converter Data'!#REF!,MATCH('Project 1'!E41,'Converter Data'!#REF!,0),0),IF(D41=$T$3,0,OFFSET(Other!$F$5,MATCH('Project 1'!E41,OTHER,0),0)))</f>
        <v>#N/A</v>
      </c>
      <c r="G41" s="231" t="str">
        <f t="shared" ca="1" si="2"/>
        <v>-</v>
      </c>
      <c r="H41" s="156" t="e">
        <f ca="1">IF(D41=$T$2,OFFSET('Converter Data'!#REF!,MATCH('Project 1'!E41,'Converter Data'!#REF!,0),0),IF(D41=$T$3,0,OFFSET(Other!$G$5,MATCH('Project 1'!E41,OTHER,0),0)))</f>
        <v>#N/A</v>
      </c>
      <c r="I41" s="223">
        <f ca="1">IF(B41=0,0,IF(D41=$T$2,OFFSET('Converter Data'!#REF!,MATCH('Project 1'!E41,'Converter Data'!#REF!,0),0)*B41,IF(D41=$T$3,C41*B41*F41*H41/365*(1-K41),B41*F41*H41/365*(1-K41))))</f>
        <v>0</v>
      </c>
      <c r="J41" s="156">
        <f t="shared" ca="1" si="3"/>
        <v>0</v>
      </c>
      <c r="K41" s="221" t="e">
        <f ca="1">IF(D41=$T$2,OFFSET('Converter Data'!#REF!,MATCH('Project 1'!E41,'Converter Data'!#REF!,0),0),IF('Project 1'!D41='Project 1'!$T$3,0,OFFSET(Other!$H$5,MATCH('Project 1'!E41,OTHER,0),0)))</f>
        <v>#N/A</v>
      </c>
      <c r="L41" s="197"/>
    </row>
    <row r="42" spans="1:14" ht="15" hidden="1">
      <c r="A42" s="196"/>
      <c r="B42" s="153"/>
      <c r="C42" s="153"/>
      <c r="D42" s="153"/>
      <c r="E42" s="153"/>
      <c r="F42" s="155" t="e">
        <f ca="1">IF(D42=$T$2,OFFSET('Converter Data'!#REF!,MATCH('Project 1'!E42,'Converter Data'!#REF!,0),0),IF(D42=$T$3,0,OFFSET(Other!$F$5,MATCH('Project 1'!E42,OTHER,0),0)))</f>
        <v>#N/A</v>
      </c>
      <c r="G42" s="231" t="str">
        <f t="shared" ca="1" si="2"/>
        <v>-</v>
      </c>
      <c r="H42" s="156" t="e">
        <f ca="1">IF(D42=$T$2,OFFSET('Converter Data'!#REF!,MATCH('Project 1'!E42,'Converter Data'!#REF!,0),0),IF(D42=$T$3,0,OFFSET(Other!$G$5,MATCH('Project 1'!E42,OTHER,0),0)))</f>
        <v>#N/A</v>
      </c>
      <c r="I42" s="223">
        <f ca="1">IF(B42=0,0,IF(D42=$T$2,OFFSET('Converter Data'!#REF!,MATCH('Project 1'!E42,'Converter Data'!#REF!,0),0)*B42,IF(D42=$T$3,C42*B42*F42*H42/365*(1-K42),B42*F42*H42/365*(1-K42))))</f>
        <v>0</v>
      </c>
      <c r="J42" s="156">
        <f t="shared" ca="1" si="3"/>
        <v>0</v>
      </c>
      <c r="K42" s="221" t="e">
        <f ca="1">IF(D42=$T$2,OFFSET('Converter Data'!#REF!,MATCH('Project 1'!E42,'Converter Data'!#REF!,0),0),IF('Project 1'!D42='Project 1'!$T$3,0,OFFSET(Other!$H$5,MATCH('Project 1'!E42,OTHER,0),0)))</f>
        <v>#N/A</v>
      </c>
      <c r="L42" s="197"/>
    </row>
    <row r="43" spans="1:14" ht="15" hidden="1">
      <c r="A43" s="196"/>
      <c r="B43" s="153"/>
      <c r="C43" s="153"/>
      <c r="D43" s="153"/>
      <c r="E43" s="153"/>
      <c r="F43" s="155" t="e">
        <f ca="1">IF(D43=$T$2,OFFSET('Converter Data'!#REF!,MATCH('Project 1'!E43,'Converter Data'!#REF!,0),0),IF(D43=$T$3,0,OFFSET(Other!$F$5,MATCH('Project 1'!E43,OTHER,0),0)))</f>
        <v>#N/A</v>
      </c>
      <c r="G43" s="231" t="str">
        <f t="shared" ca="1" si="2"/>
        <v>-</v>
      </c>
      <c r="H43" s="156" t="e">
        <f ca="1">IF(D43=$T$2,OFFSET('Converter Data'!#REF!,MATCH('Project 1'!E43,'Converter Data'!#REF!,0),0),IF(D43=$T$3,0,OFFSET(Other!$G$5,MATCH('Project 1'!E43,OTHER,0),0)))</f>
        <v>#N/A</v>
      </c>
      <c r="I43" s="223">
        <f ca="1">IF(B43=0,0,IF(D43=$T$2,OFFSET('Converter Data'!#REF!,MATCH('Project 1'!E43,'Converter Data'!#REF!,0),0)*B43,IF(D43=$T$3,C43*B43*F43*H43/365*(1-K43),B43*F43*H43/365*(1-K43))))</f>
        <v>0</v>
      </c>
      <c r="J43" s="156">
        <f t="shared" ca="1" si="3"/>
        <v>0</v>
      </c>
      <c r="K43" s="221" t="e">
        <f ca="1">IF(D43=$T$2,OFFSET('Converter Data'!#REF!,MATCH('Project 1'!E43,'Converter Data'!#REF!,0),0),IF('Project 1'!D43='Project 1'!$T$3,0,OFFSET(Other!$H$5,MATCH('Project 1'!E43,OTHER,0),0)))</f>
        <v>#N/A</v>
      </c>
      <c r="L43" s="197"/>
    </row>
    <row r="44" spans="1:14" ht="15" hidden="1">
      <c r="A44" s="196"/>
      <c r="B44" s="153"/>
      <c r="C44" s="153"/>
      <c r="D44" s="153"/>
      <c r="E44" s="153"/>
      <c r="F44" s="155" t="e">
        <f ca="1">IF(D44=$T$2,OFFSET('Converter Data'!#REF!,MATCH('Project 1'!E44,'Converter Data'!#REF!,0),0),IF(D44=$T$3,0,OFFSET(Other!$F$5,MATCH('Project 1'!E44,OTHER,0),0)))</f>
        <v>#N/A</v>
      </c>
      <c r="G44" s="231" t="str">
        <f t="shared" ca="1" si="2"/>
        <v>-</v>
      </c>
      <c r="H44" s="156" t="e">
        <f ca="1">IF(D44=$T$2,OFFSET('Converter Data'!#REF!,MATCH('Project 1'!E44,'Converter Data'!#REF!,0),0),IF(D44=$T$3,0,OFFSET(Other!$G$5,MATCH('Project 1'!E44,OTHER,0),0)))</f>
        <v>#N/A</v>
      </c>
      <c r="I44" s="223">
        <f ca="1">IF(B44=0,0,IF(D44=$T$2,OFFSET('Converter Data'!#REF!,MATCH('Project 1'!E44,'Converter Data'!#REF!,0),0)*B44,IF(D44=$T$3,C44*B44*F44*H44/365*(1-K44),B44*F44*H44/365*(1-K44))))</f>
        <v>0</v>
      </c>
      <c r="J44" s="156">
        <f t="shared" ca="1" si="3"/>
        <v>0</v>
      </c>
      <c r="K44" s="221" t="e">
        <f ca="1">IF(D44=$T$2,OFFSET('Converter Data'!#REF!,MATCH('Project 1'!E44,'Converter Data'!#REF!,0),0),IF('Project 1'!D44='Project 1'!$T$3,0,OFFSET(Other!$H$5,MATCH('Project 1'!E44,OTHER,0),0)))</f>
        <v>#N/A</v>
      </c>
      <c r="L44" s="197"/>
    </row>
    <row r="45" spans="1:14" ht="15" hidden="1">
      <c r="A45" s="196"/>
      <c r="B45" s="153"/>
      <c r="C45" s="153"/>
      <c r="D45" s="153"/>
      <c r="E45" s="153"/>
      <c r="F45" s="155" t="e">
        <f ca="1">IF(D45=$T$2,OFFSET('Converter Data'!#REF!,MATCH('Project 1'!E45,'Converter Data'!#REF!,0),0),IF(D45=$T$3,0,OFFSET(Other!$F$5,MATCH('Project 1'!E45,OTHER,0),0)))</f>
        <v>#N/A</v>
      </c>
      <c r="G45" s="231" t="str">
        <f t="shared" ca="1" si="2"/>
        <v>-</v>
      </c>
      <c r="H45" s="156" t="e">
        <f ca="1">IF(D45=$T$2,OFFSET('Converter Data'!#REF!,MATCH('Project 1'!E45,'Converter Data'!#REF!,0),0),IF(D45=$T$3,0,OFFSET(Other!$G$5,MATCH('Project 1'!E45,OTHER,0),0)))</f>
        <v>#N/A</v>
      </c>
      <c r="I45" s="223">
        <f ca="1">IF(B45=0,0,IF(D45=$T$2,OFFSET('Converter Data'!#REF!,MATCH('Project 1'!E45,'Converter Data'!#REF!,0),0)*B45,IF(D45=$T$3,C45*B45*F45*H45/365*(1-K45),B45*F45*H45/365*(1-K45))))</f>
        <v>0</v>
      </c>
      <c r="J45" s="156">
        <f t="shared" ca="1" si="3"/>
        <v>0</v>
      </c>
      <c r="K45" s="221" t="e">
        <f ca="1">IF(D45=$T$2,OFFSET('Converter Data'!#REF!,MATCH('Project 1'!E45,'Converter Data'!#REF!,0),0),IF('Project 1'!D45='Project 1'!$T$3,0,OFFSET(Other!$H$5,MATCH('Project 1'!E45,OTHER,0),0)))</f>
        <v>#N/A</v>
      </c>
      <c r="L45" s="197"/>
    </row>
    <row r="46" spans="1:14" ht="15" hidden="1">
      <c r="A46" s="202"/>
      <c r="B46" s="153"/>
      <c r="C46" s="153"/>
      <c r="D46" s="153"/>
      <c r="E46" s="153"/>
      <c r="F46" s="155" t="e">
        <f ca="1">IF(D46=$T$2,OFFSET('Converter Data'!#REF!,MATCH('Project 1'!E46,'Converter Data'!#REF!,0),0),IF(D46=$T$3,0,OFFSET(Other!$F$5,MATCH('Project 1'!E46,OTHER,0),0)))</f>
        <v>#N/A</v>
      </c>
      <c r="G46" s="231" t="str">
        <f t="shared" ca="1" si="2"/>
        <v>-</v>
      </c>
      <c r="H46" s="156" t="e">
        <f ca="1">IF(D46=$T$2,OFFSET('Converter Data'!#REF!,MATCH('Project 1'!E46,'Converter Data'!#REF!,0),0),IF(D46=$T$3,0,OFFSET(Other!$G$5,MATCH('Project 1'!E46,OTHER,0),0)))</f>
        <v>#N/A</v>
      </c>
      <c r="I46" s="223">
        <f ca="1">IF(B46=0,0,IF(D46=$T$2,OFFSET('Converter Data'!#REF!,MATCH('Project 1'!E46,'Converter Data'!#REF!,0),0)*B46,IF(D46=$T$3,C46*B46*F46*H46/365*(1-K46),B46*F46*H46/365*(1-K46))))</f>
        <v>0</v>
      </c>
      <c r="J46" s="156">
        <f t="shared" ca="1" si="3"/>
        <v>0</v>
      </c>
      <c r="K46" s="221" t="e">
        <f ca="1">IF(D46=$T$2,OFFSET('Converter Data'!#REF!,MATCH('Project 1'!E46,'Converter Data'!#REF!,0),0),IF('Project 1'!D46='Project 1'!$T$3,0,OFFSET(Other!$H$5,MATCH('Project 1'!E46,OTHER,0),0)))</f>
        <v>#N/A</v>
      </c>
      <c r="L46" s="197"/>
    </row>
    <row r="47" spans="1:14" ht="15" hidden="1">
      <c r="A47" s="209"/>
      <c r="B47" s="153"/>
      <c r="C47" s="153"/>
      <c r="D47" s="153"/>
      <c r="E47" s="153"/>
      <c r="F47" s="155" t="e">
        <f ca="1">IF(D47=$T$2,OFFSET('Converter Data'!#REF!,MATCH('Project 1'!E47,'Converter Data'!#REF!,0),0),IF(D47=$T$3,0,OFFSET(Other!$F$5,MATCH('Project 1'!E47,OTHER,0),0)))</f>
        <v>#N/A</v>
      </c>
      <c r="G47" s="231" t="str">
        <f t="shared" ca="1" si="2"/>
        <v>-</v>
      </c>
      <c r="H47" s="156" t="e">
        <f ca="1">IF(D47=$T$2,OFFSET('Converter Data'!#REF!,MATCH('Project 1'!E47,'Converter Data'!#REF!,0),0),IF(D47=$T$3,0,OFFSET(Other!$G$5,MATCH('Project 1'!E47,OTHER,0),0)))</f>
        <v>#N/A</v>
      </c>
      <c r="I47" s="223">
        <f ca="1">IF(B47=0,0,IF(D47=$T$2,OFFSET('Converter Data'!#REF!,MATCH('Project 1'!E47,'Converter Data'!#REF!,0),0)*B47,IF(D47=$T$3,C47*B47*F47*H47/365*(1-K47),B47*F47*H47/365*(1-K47))))</f>
        <v>0</v>
      </c>
      <c r="J47" s="156">
        <f t="shared" ca="1" si="3"/>
        <v>0</v>
      </c>
      <c r="K47" s="221" t="e">
        <f ca="1">IF(D47=$T$2,OFFSET('Converter Data'!#REF!,MATCH('Project 1'!E47,'Converter Data'!#REF!,0),0),IF('Project 1'!D47='Project 1'!$T$3,0,OFFSET(Other!$H$5,MATCH('Project 1'!E47,OTHER,0),0)))</f>
        <v>#N/A</v>
      </c>
      <c r="L47" s="242"/>
    </row>
    <row r="48" spans="1:14" ht="15" hidden="1">
      <c r="A48" s="209"/>
      <c r="B48" s="153"/>
      <c r="C48" s="153"/>
      <c r="D48" s="153"/>
      <c r="E48" s="153"/>
      <c r="F48" s="155" t="e">
        <f ca="1">IF(D48=$T$2,OFFSET('Converter Data'!#REF!,MATCH('Project 1'!E48,'Converter Data'!#REF!,0),0),IF(D48=$T$3,0,OFFSET(Other!$F$5,MATCH('Project 1'!E48,OTHER,0),0)))</f>
        <v>#N/A</v>
      </c>
      <c r="G48" s="231" t="str">
        <f t="shared" ca="1" si="2"/>
        <v>-</v>
      </c>
      <c r="H48" s="156" t="e">
        <f ca="1">IF(D48=$T$2,OFFSET('Converter Data'!#REF!,MATCH('Project 1'!E48,'Converter Data'!#REF!,0),0),IF(D48=$T$3,0,OFFSET(Other!$G$5,MATCH('Project 1'!E48,OTHER,0),0)))</f>
        <v>#N/A</v>
      </c>
      <c r="I48" s="223">
        <f ca="1">IF(B48=0,0,IF(D48=$T$2,OFFSET('Converter Data'!#REF!,MATCH('Project 1'!E48,'Converter Data'!#REF!,0),0)*B48,IF(D48=$T$3,C48*B48*F48*H48/365*(1-K48),B48*F48*H48/365*(1-K48))))</f>
        <v>0</v>
      </c>
      <c r="J48" s="156">
        <f t="shared" ca="1" si="3"/>
        <v>0</v>
      </c>
      <c r="K48" s="221" t="e">
        <f ca="1">IF(D48=$T$2,OFFSET('Converter Data'!#REF!,MATCH('Project 1'!E48,'Converter Data'!#REF!,0),0),IF('Project 1'!D48='Project 1'!$T$3,0,OFFSET(Other!$H$5,MATCH('Project 1'!E48,OTHER,0),0)))</f>
        <v>#N/A</v>
      </c>
      <c r="L48" s="242"/>
    </row>
    <row r="49" spans="1:12" ht="15" hidden="1">
      <c r="A49" s="209"/>
      <c r="B49" s="153"/>
      <c r="C49" s="153"/>
      <c r="D49" s="153"/>
      <c r="E49" s="153"/>
      <c r="F49" s="155" t="e">
        <f ca="1">IF(D49=$T$2,OFFSET('Converter Data'!#REF!,MATCH('Project 1'!E49,'Converter Data'!#REF!,0),0),IF(D49=$T$3,0,OFFSET(Other!$F$5,MATCH('Project 1'!E49,OTHER,0),0)))</f>
        <v>#N/A</v>
      </c>
      <c r="G49" s="231" t="str">
        <f t="shared" ca="1" si="2"/>
        <v>-</v>
      </c>
      <c r="H49" s="156" t="e">
        <f ca="1">IF(D49=$T$2,OFFSET('Converter Data'!#REF!,MATCH('Project 1'!E49,'Converter Data'!#REF!,0),0),IF(D49=$T$3,0,OFFSET(Other!$G$5,MATCH('Project 1'!E49,OTHER,0),0)))</f>
        <v>#N/A</v>
      </c>
      <c r="I49" s="223">
        <f ca="1">IF(B49=0,0,IF(D49=$T$2,OFFSET('Converter Data'!#REF!,MATCH('Project 1'!E49,'Converter Data'!#REF!,0),0)*B49,IF(D49=$T$3,C49*B49*F49*H49/365*(1-K49),B49*F49*H49/365*(1-K49))))</f>
        <v>0</v>
      </c>
      <c r="J49" s="156">
        <f t="shared" ca="1" si="3"/>
        <v>0</v>
      </c>
      <c r="K49" s="221" t="e">
        <f ca="1">IF(D49=$T$2,OFFSET('Converter Data'!#REF!,MATCH('Project 1'!E49,'Converter Data'!#REF!,0),0),IF('Project 1'!D49='Project 1'!$T$3,0,OFFSET(Other!$H$5,MATCH('Project 1'!E49,OTHER,0),0)))</f>
        <v>#N/A</v>
      </c>
      <c r="L49" s="242"/>
    </row>
    <row r="50" spans="1:12" ht="15" hidden="1">
      <c r="A50" s="209"/>
      <c r="B50" s="153"/>
      <c r="C50" s="153"/>
      <c r="D50" s="153"/>
      <c r="E50" s="153"/>
      <c r="F50" s="155" t="e">
        <f ca="1">IF(D50=$T$2,OFFSET('Converter Data'!#REF!,MATCH('Project 1'!E50,'Converter Data'!#REF!,0),0),IF(D50=$T$3,0,OFFSET(Other!$F$5,MATCH('Project 1'!E50,OTHER,0),0)))</f>
        <v>#N/A</v>
      </c>
      <c r="G50" s="231" t="str">
        <f t="shared" ca="1" si="2"/>
        <v>-</v>
      </c>
      <c r="H50" s="156" t="e">
        <f ca="1">IF(D50=$T$2,OFFSET('Converter Data'!#REF!,MATCH('Project 1'!E50,'Converter Data'!#REF!,0),0),IF(D50=$T$3,0,OFFSET(Other!$G$5,MATCH('Project 1'!E50,OTHER,0),0)))</f>
        <v>#N/A</v>
      </c>
      <c r="I50" s="223">
        <f ca="1">IF(B50=0,0,IF(D50=$T$2,OFFSET('Converter Data'!#REF!,MATCH('Project 1'!E50,'Converter Data'!#REF!,0),0)*B50,IF(D50=$T$3,C50*B50*F50*H50/365*(1-K50),B50*F50*H50/365*(1-K50))))</f>
        <v>0</v>
      </c>
      <c r="J50" s="156">
        <f t="shared" ca="1" si="3"/>
        <v>0</v>
      </c>
      <c r="K50" s="221" t="e">
        <f ca="1">IF(D50=$T$2,OFFSET('Converter Data'!#REF!,MATCH('Project 1'!E50,'Converter Data'!#REF!,0),0),IF('Project 1'!D50='Project 1'!$T$3,0,OFFSET(Other!$H$5,MATCH('Project 1'!E50,OTHER,0),0)))</f>
        <v>#N/A</v>
      </c>
      <c r="L50" s="242"/>
    </row>
    <row r="51" spans="1:12" ht="15" hidden="1">
      <c r="A51" s="209"/>
      <c r="B51" s="153"/>
      <c r="C51" s="153"/>
      <c r="D51" s="153"/>
      <c r="E51" s="153"/>
      <c r="F51" s="155" t="e">
        <f ca="1">IF(D51=$T$2,OFFSET('Converter Data'!#REF!,MATCH('Project 1'!E51,'Converter Data'!#REF!,0),0),IF(D51=$T$3,0,OFFSET(Other!$F$5,MATCH('Project 1'!E51,OTHER,0),0)))</f>
        <v>#N/A</v>
      </c>
      <c r="G51" s="231" t="str">
        <f t="shared" ca="1" si="2"/>
        <v>-</v>
      </c>
      <c r="H51" s="156" t="e">
        <f ca="1">IF(D51=$T$2,OFFSET('Converter Data'!#REF!,MATCH('Project 1'!E51,'Converter Data'!#REF!,0),0),IF(D51=$T$3,0,OFFSET(Other!$G$5,MATCH('Project 1'!E51,OTHER,0),0)))</f>
        <v>#N/A</v>
      </c>
      <c r="I51" s="223">
        <f ca="1">IF(B51=0,0,IF(D51=$T$2,OFFSET('Converter Data'!#REF!,MATCH('Project 1'!E51,'Converter Data'!#REF!,0),0)*B51,IF(D51=$T$3,C51*B51*F51*H51/365*(1-K51),B51*F51*H51/365*(1-K51))))</f>
        <v>0</v>
      </c>
      <c r="J51" s="156">
        <f t="shared" ca="1" si="3"/>
        <v>0</v>
      </c>
      <c r="K51" s="221" t="e">
        <f ca="1">IF(D51=$T$2,OFFSET('Converter Data'!#REF!,MATCH('Project 1'!E51,'Converter Data'!#REF!,0),0),IF('Project 1'!D51='Project 1'!$T$3,0,OFFSET(Other!$H$5,MATCH('Project 1'!E51,OTHER,0),0)))</f>
        <v>#N/A</v>
      </c>
      <c r="L51" s="242"/>
    </row>
    <row r="52" spans="1:12" ht="15" hidden="1">
      <c r="A52" s="209"/>
      <c r="B52" s="153"/>
      <c r="C52" s="153"/>
      <c r="D52" s="153"/>
      <c r="E52" s="153"/>
      <c r="F52" s="155" t="e">
        <f ca="1">IF(D52=$T$2,OFFSET('Converter Data'!#REF!,MATCH('Project 1'!E52,'Converter Data'!#REF!,0),0),IF(D52=$T$3,0,OFFSET(Other!$F$5,MATCH('Project 1'!E52,OTHER,0),0)))</f>
        <v>#N/A</v>
      </c>
      <c r="G52" s="231" t="str">
        <f t="shared" ca="1" si="2"/>
        <v>-</v>
      </c>
      <c r="H52" s="156" t="e">
        <f ca="1">IF(D52=$T$2,OFFSET('Converter Data'!#REF!,MATCH('Project 1'!E52,'Converter Data'!#REF!,0),0),IF(D52=$T$3,0,OFFSET(Other!$G$5,MATCH('Project 1'!E52,OTHER,0),0)))</f>
        <v>#N/A</v>
      </c>
      <c r="I52" s="223">
        <f ca="1">IF(B52=0,0,IF(D52=$T$2,OFFSET('Converter Data'!#REF!,MATCH('Project 1'!E52,'Converter Data'!#REF!,0),0)*B52,IF(D52=$T$3,C52*B52*F52*H52/365*(1-K52),B52*F52*H52/365*(1-K52))))</f>
        <v>0</v>
      </c>
      <c r="J52" s="156">
        <f t="shared" ca="1" si="3"/>
        <v>0</v>
      </c>
      <c r="K52" s="221" t="e">
        <f ca="1">IF(D52=$T$2,OFFSET('Converter Data'!#REF!,MATCH('Project 1'!E52,'Converter Data'!#REF!,0),0),IF('Project 1'!D52='Project 1'!$T$3,0,OFFSET(Other!$H$5,MATCH('Project 1'!E52,OTHER,0),0)))</f>
        <v>#N/A</v>
      </c>
      <c r="L52" s="242"/>
    </row>
    <row r="53" spans="1:12" ht="15" hidden="1">
      <c r="A53" s="209"/>
      <c r="B53" s="153"/>
      <c r="C53" s="153"/>
      <c r="D53" s="153"/>
      <c r="E53" s="153"/>
      <c r="F53" s="155" t="e">
        <f ca="1">IF(D53=$T$2,OFFSET('Converter Data'!#REF!,MATCH('Project 1'!E53,'Converter Data'!#REF!,0),0),IF(D53=$T$3,0,OFFSET(Other!$F$5,MATCH('Project 1'!E53,OTHER,0),0)))</f>
        <v>#N/A</v>
      </c>
      <c r="G53" s="231" t="str">
        <f t="shared" ca="1" si="2"/>
        <v>-</v>
      </c>
      <c r="H53" s="156" t="e">
        <f ca="1">IF(D53=$T$2,OFFSET('Converter Data'!#REF!,MATCH('Project 1'!E53,'Converter Data'!#REF!,0),0),IF(D53=$T$3,0,OFFSET(Other!$G$5,MATCH('Project 1'!E53,OTHER,0),0)))</f>
        <v>#N/A</v>
      </c>
      <c r="I53" s="223">
        <f ca="1">IF(B53=0,0,IF(D53=$T$2,OFFSET('Converter Data'!#REF!,MATCH('Project 1'!E53,'Converter Data'!#REF!,0),0)*B53,IF(D53=$T$3,C53*B53*F53*H53/365*(1-K53),B53*F53*H53/365*(1-K53))))</f>
        <v>0</v>
      </c>
      <c r="J53" s="156">
        <f t="shared" ca="1" si="3"/>
        <v>0</v>
      </c>
      <c r="K53" s="221" t="e">
        <f ca="1">IF(D53=$T$2,OFFSET('Converter Data'!#REF!,MATCH('Project 1'!E53,'Converter Data'!#REF!,0),0),IF('Project 1'!D53='Project 1'!$T$3,0,OFFSET(Other!$H$5,MATCH('Project 1'!E53,OTHER,0),0)))</f>
        <v>#N/A</v>
      </c>
      <c r="L53" s="242"/>
    </row>
    <row r="54" spans="1:12" ht="15" hidden="1">
      <c r="A54" s="209"/>
      <c r="B54" s="153"/>
      <c r="C54" s="153"/>
      <c r="D54" s="153"/>
      <c r="E54" s="153"/>
      <c r="F54" s="155" t="e">
        <f ca="1">IF(D54=$T$2,OFFSET('Converter Data'!#REF!,MATCH('Project 1'!E54,'Converter Data'!#REF!,0),0),IF(D54=$T$3,0,OFFSET(Other!$F$5,MATCH('Project 1'!E54,OTHER,0),0)))</f>
        <v>#N/A</v>
      </c>
      <c r="G54" s="231" t="str">
        <f t="shared" ca="1" si="2"/>
        <v>-</v>
      </c>
      <c r="H54" s="156" t="e">
        <f ca="1">IF(D54=$T$2,OFFSET('Converter Data'!#REF!,MATCH('Project 1'!E54,'Converter Data'!#REF!,0),0),IF(D54=$T$3,0,OFFSET(Other!$G$5,MATCH('Project 1'!E54,OTHER,0),0)))</f>
        <v>#N/A</v>
      </c>
      <c r="I54" s="223">
        <f ca="1">IF(B54=0,0,IF(D54=$T$2,OFFSET('Converter Data'!#REF!,MATCH('Project 1'!E54,'Converter Data'!#REF!,0),0)*B54,IF(D54=$T$3,C54*B54*F54*H54/365*(1-K54),B54*F54*H54/365*(1-K54))))</f>
        <v>0</v>
      </c>
      <c r="J54" s="156">
        <f t="shared" ca="1" si="3"/>
        <v>0</v>
      </c>
      <c r="K54" s="221" t="e">
        <f ca="1">IF(D54=$T$2,OFFSET('Converter Data'!#REF!,MATCH('Project 1'!E54,'Converter Data'!#REF!,0),0),IF('Project 1'!D54='Project 1'!$T$3,0,OFFSET(Other!$H$5,MATCH('Project 1'!E54,OTHER,0),0)))</f>
        <v>#N/A</v>
      </c>
      <c r="L54" s="242"/>
    </row>
    <row r="55" spans="1:12" ht="15" hidden="1">
      <c r="A55" s="209"/>
      <c r="B55" s="153"/>
      <c r="C55" s="153"/>
      <c r="D55" s="153"/>
      <c r="E55" s="153"/>
      <c r="F55" s="155" t="e">
        <f ca="1">IF(D55=$T$2,OFFSET('Converter Data'!#REF!,MATCH('Project 1'!E55,'Converter Data'!#REF!,0),0),IF(D55=$T$3,0,OFFSET(Other!$F$5,MATCH('Project 1'!E55,OTHER,0),0)))</f>
        <v>#N/A</v>
      </c>
      <c r="G55" s="231" t="str">
        <f t="shared" ca="1" si="2"/>
        <v>-</v>
      </c>
      <c r="H55" s="156" t="e">
        <f ca="1">IF(D55=$T$2,OFFSET('Converter Data'!#REF!,MATCH('Project 1'!E55,'Converter Data'!#REF!,0),0),IF(D55=$T$3,0,OFFSET(Other!$G$5,MATCH('Project 1'!E55,OTHER,0),0)))</f>
        <v>#N/A</v>
      </c>
      <c r="I55" s="223">
        <f ca="1">IF(B55=0,0,IF(D55=$T$2,OFFSET('Converter Data'!#REF!,MATCH('Project 1'!E55,'Converter Data'!#REF!,0),0)*B55,IF(D55=$T$3,C55*B55*F55*H55/365*(1-K55),B55*F55*H55/365*(1-K55))))</f>
        <v>0</v>
      </c>
      <c r="J55" s="156">
        <f t="shared" ca="1" si="3"/>
        <v>0</v>
      </c>
      <c r="K55" s="221" t="e">
        <f ca="1">IF(D55=$T$2,OFFSET('Converter Data'!#REF!,MATCH('Project 1'!E55,'Converter Data'!#REF!,0),0),IF('Project 1'!D55='Project 1'!$T$3,0,OFFSET(Other!$H$5,MATCH('Project 1'!E55,OTHER,0),0)))</f>
        <v>#N/A</v>
      </c>
      <c r="L55" s="242"/>
    </row>
    <row r="56" spans="1:12" ht="15" hidden="1">
      <c r="A56" s="209"/>
      <c r="B56" s="153"/>
      <c r="C56" s="153"/>
      <c r="D56" s="153"/>
      <c r="E56" s="153"/>
      <c r="F56" s="155" t="e">
        <f ca="1">IF(D56=$T$2,OFFSET('Converter Data'!#REF!,MATCH('Project 1'!E56,'Converter Data'!#REF!,0),0),IF(D56=$T$3,0,OFFSET(Other!$F$5,MATCH('Project 1'!E56,OTHER,0),0)))</f>
        <v>#N/A</v>
      </c>
      <c r="G56" s="231" t="str">
        <f t="shared" ca="1" si="2"/>
        <v>-</v>
      </c>
      <c r="H56" s="156" t="e">
        <f ca="1">IF(D56=$T$2,OFFSET('Converter Data'!#REF!,MATCH('Project 1'!E56,'Converter Data'!#REF!,0),0),IF(D56=$T$3,0,OFFSET(Other!$G$5,MATCH('Project 1'!E56,OTHER,0),0)))</f>
        <v>#N/A</v>
      </c>
      <c r="I56" s="223">
        <f ca="1">IF(B56=0,0,IF(D56=$T$2,OFFSET('Converter Data'!#REF!,MATCH('Project 1'!E56,'Converter Data'!#REF!,0),0)*B56,IF(D56=$T$3,C56*B56*F56*H56/365*(1-K56),B56*F56*H56/365*(1-K56))))</f>
        <v>0</v>
      </c>
      <c r="J56" s="156">
        <f t="shared" ca="1" si="3"/>
        <v>0</v>
      </c>
      <c r="K56" s="221" t="e">
        <f ca="1">IF(D56=$T$2,OFFSET('Converter Data'!#REF!,MATCH('Project 1'!E56,'Converter Data'!#REF!,0),0),IF('Project 1'!D56='Project 1'!$T$3,0,OFFSET(Other!$H$5,MATCH('Project 1'!E56,OTHER,0),0)))</f>
        <v>#N/A</v>
      </c>
      <c r="L56" s="242"/>
    </row>
    <row r="57" spans="1:12" ht="15" hidden="1">
      <c r="A57" s="209"/>
      <c r="B57" s="153"/>
      <c r="C57" s="153"/>
      <c r="D57" s="153"/>
      <c r="E57" s="153"/>
      <c r="F57" s="155" t="e">
        <f ca="1">IF(D57=$T$2,OFFSET('Converter Data'!#REF!,MATCH('Project 1'!E57,'Converter Data'!#REF!,0),0),IF(D57=$T$3,0,OFFSET(Other!$F$5,MATCH('Project 1'!E57,OTHER,0),0)))</f>
        <v>#N/A</v>
      </c>
      <c r="G57" s="231" t="str">
        <f t="shared" ca="1" si="2"/>
        <v>-</v>
      </c>
      <c r="H57" s="156" t="e">
        <f ca="1">IF(D57=$T$2,OFFSET('Converter Data'!#REF!,MATCH('Project 1'!E57,'Converter Data'!#REF!,0),0),IF(D57=$T$3,0,OFFSET(Other!$G$5,MATCH('Project 1'!E57,OTHER,0),0)))</f>
        <v>#N/A</v>
      </c>
      <c r="I57" s="223">
        <f ca="1">IF(B57=0,0,IF(D57=$T$2,OFFSET('Converter Data'!#REF!,MATCH('Project 1'!E57,'Converter Data'!#REF!,0),0)*B57,IF(D57=$T$3,C57*B57*F57*H57/365*(1-K57),B57*F57*H57/365*(1-K57))))</f>
        <v>0</v>
      </c>
      <c r="J57" s="156">
        <f t="shared" ca="1" si="3"/>
        <v>0</v>
      </c>
      <c r="K57" s="221" t="e">
        <f ca="1">IF(D57=$T$2,OFFSET('Converter Data'!#REF!,MATCH('Project 1'!E57,'Converter Data'!#REF!,0),0),IF('Project 1'!D57='Project 1'!$T$3,0,OFFSET(Other!$H$5,MATCH('Project 1'!E57,OTHER,0),0)))</f>
        <v>#N/A</v>
      </c>
      <c r="L57" s="242"/>
    </row>
    <row r="58" spans="1:12" ht="15" hidden="1">
      <c r="A58" s="209"/>
      <c r="B58" s="153"/>
      <c r="C58" s="153"/>
      <c r="D58" s="153"/>
      <c r="E58" s="153"/>
      <c r="F58" s="155" t="e">
        <f ca="1">IF(D58=$T$2,OFFSET('Converter Data'!#REF!,MATCH('Project 1'!E58,'Converter Data'!#REF!,0),0),IF(D58=$T$3,0,OFFSET(Other!$F$5,MATCH('Project 1'!E58,OTHER,0),0)))</f>
        <v>#N/A</v>
      </c>
      <c r="G58" s="231" t="str">
        <f t="shared" ca="1" si="2"/>
        <v>-</v>
      </c>
      <c r="H58" s="156" t="e">
        <f ca="1">IF(D58=$T$2,OFFSET('Converter Data'!#REF!,MATCH('Project 1'!E58,'Converter Data'!#REF!,0),0),IF(D58=$T$3,0,OFFSET(Other!$G$5,MATCH('Project 1'!E58,OTHER,0),0)))</f>
        <v>#N/A</v>
      </c>
      <c r="I58" s="223">
        <f ca="1">IF(B58=0,0,IF(D58=$T$2,OFFSET('Converter Data'!#REF!,MATCH('Project 1'!E58,'Converter Data'!#REF!,0),0)*B58,IF(D58=$T$3,C58*B58*F58*H58/365*(1-K58),B58*F58*H58/365*(1-K58))))</f>
        <v>0</v>
      </c>
      <c r="J58" s="156">
        <f t="shared" ca="1" si="3"/>
        <v>0</v>
      </c>
      <c r="K58" s="221" t="e">
        <f ca="1">IF(D58=$T$2,OFFSET('Converter Data'!#REF!,MATCH('Project 1'!E58,'Converter Data'!#REF!,0),0),IF('Project 1'!D58='Project 1'!$T$3,0,OFFSET(Other!$H$5,MATCH('Project 1'!E58,OTHER,0),0)))</f>
        <v>#N/A</v>
      </c>
      <c r="L58" s="242"/>
    </row>
    <row r="59" spans="1:12" ht="15.75" hidden="1" thickBot="1">
      <c r="A59" s="209"/>
      <c r="B59" s="162"/>
      <c r="C59" s="162"/>
      <c r="D59" s="162"/>
      <c r="E59" s="162"/>
      <c r="F59" s="164" t="e">
        <f ca="1">IF(D59=$T$2,OFFSET('Converter Data'!#REF!,MATCH('Project 1'!E59,'Converter Data'!#REF!,0),0),IF(D59=$T$3,0,OFFSET(Other!$F$5,MATCH('Project 1'!E59,OTHER,0),0)))</f>
        <v>#N/A</v>
      </c>
      <c r="G59" s="243" t="str">
        <f t="shared" ca="1" si="2"/>
        <v>-</v>
      </c>
      <c r="H59" s="165" t="e">
        <f ca="1">IF(D59=$T$2,OFFSET('Converter Data'!#REF!,MATCH('Project 1'!E59,'Converter Data'!#REF!,0),0),IF(D59=$T$3,0,OFFSET(Other!$G$5,MATCH('Project 1'!E59,OTHER,0),0)))</f>
        <v>#N/A</v>
      </c>
      <c r="I59" s="229">
        <f ca="1">IF(B59=0,0,IF(D59=$T$2,OFFSET('Converter Data'!#REF!,MATCH('Project 1'!E59,'Converter Data'!#REF!,0),0)*B59,IF(D59=$T$3,C59*B59*F59*H59/365*(1-K59),B59*F59*H59/365*(1-K59))))</f>
        <v>0</v>
      </c>
      <c r="J59" s="165">
        <f t="shared" ca="1" si="3"/>
        <v>0</v>
      </c>
      <c r="K59" s="230" t="e">
        <f ca="1">IF(D59=$T$2,OFFSET('Converter Data'!#REF!,MATCH('Project 1'!E59,'Converter Data'!#REF!,0),0),IF('Project 1'!D59='Project 1'!$T$3,0,OFFSET(Other!$H$5,MATCH('Project 1'!E59,OTHER,0),0)))</f>
        <v>#N/A</v>
      </c>
      <c r="L59" s="242"/>
    </row>
    <row r="60" spans="1:12">
      <c r="A60" s="209"/>
      <c r="B60" s="209"/>
      <c r="C60" s="209"/>
      <c r="D60" s="209"/>
      <c r="E60" s="209"/>
      <c r="F60" s="209"/>
      <c r="G60" s="209"/>
      <c r="H60" s="209"/>
      <c r="I60" s="209"/>
      <c r="J60" s="209"/>
      <c r="K60" s="209"/>
      <c r="L60" s="242"/>
    </row>
    <row r="61" spans="1:12" hidden="1">
      <c r="A61" s="209"/>
      <c r="B61" s="209"/>
      <c r="C61" s="209"/>
      <c r="D61" s="209"/>
      <c r="E61" s="209"/>
      <c r="F61" s="209"/>
      <c r="G61" s="209" t="s">
        <v>4</v>
      </c>
      <c r="H61" s="209" t="s">
        <v>95</v>
      </c>
      <c r="I61" s="209">
        <f ca="1">IF(SUM(I38:I59)&gt;1,1,SUM(I38:I59))</f>
        <v>5.4794520547945206E-3</v>
      </c>
      <c r="J61" s="244">
        <f ca="1">SUM(J38:J59,J10:J31)</f>
        <v>100.00000000000001</v>
      </c>
      <c r="K61" s="209"/>
      <c r="L61" s="242"/>
    </row>
    <row r="62" spans="1:12">
      <c r="A62" s="209"/>
      <c r="B62" s="209"/>
      <c r="C62" s="209"/>
      <c r="D62" s="209"/>
      <c r="E62" s="209"/>
      <c r="F62" s="209"/>
      <c r="G62" s="209"/>
      <c r="H62" s="209"/>
      <c r="I62" s="209"/>
      <c r="J62" s="209"/>
      <c r="K62" s="209"/>
      <c r="L62" s="242"/>
    </row>
    <row r="63" spans="1:12">
      <c r="A63" s="209"/>
      <c r="B63" s="209"/>
      <c r="C63" s="209"/>
      <c r="D63" s="209"/>
      <c r="E63" s="209"/>
      <c r="F63" s="209"/>
      <c r="G63" s="209" t="s">
        <v>37</v>
      </c>
      <c r="H63" s="209"/>
      <c r="I63" s="245">
        <f ca="1">IF(I61+I33&gt;1,1,I61+I33)</f>
        <v>2.4969315068493148E-2</v>
      </c>
      <c r="J63" s="209"/>
      <c r="K63" s="209"/>
      <c r="L63" s="242"/>
    </row>
    <row r="64" spans="1:12">
      <c r="A64" s="209"/>
      <c r="B64" s="209"/>
      <c r="C64" s="209"/>
      <c r="D64" s="209"/>
      <c r="E64" s="209"/>
      <c r="F64" s="209"/>
      <c r="G64" s="209"/>
      <c r="H64" s="209"/>
      <c r="I64" s="209"/>
      <c r="J64" s="209"/>
      <c r="K64" s="209"/>
      <c r="L64" s="242"/>
    </row>
    <row r="65" spans="1:12" ht="15">
      <c r="A65" s="246"/>
      <c r="B65" s="246"/>
      <c r="C65" s="246"/>
      <c r="D65" s="246"/>
      <c r="E65" s="246"/>
      <c r="F65" s="246"/>
      <c r="G65" s="247" t="s">
        <v>38</v>
      </c>
      <c r="H65" s="247"/>
      <c r="I65" s="248">
        <f ca="1">1-I63</f>
        <v>0.97503068493150691</v>
      </c>
      <c r="J65" s="246"/>
      <c r="K65" s="246"/>
      <c r="L65" s="249"/>
    </row>
    <row r="67" spans="1:12">
      <c r="A67" s="209"/>
      <c r="B67" s="209"/>
      <c r="C67" s="209"/>
      <c r="D67" s="209"/>
      <c r="E67" s="209"/>
      <c r="F67" s="209"/>
      <c r="G67" s="209"/>
      <c r="H67" s="209"/>
      <c r="I67" s="209"/>
      <c r="J67" s="209"/>
      <c r="K67" s="209"/>
      <c r="L67" s="209"/>
    </row>
  </sheetData>
  <sheetProtection password="DE2E" sheet="1" objects="1" scenarios="1"/>
  <mergeCells count="9">
    <mergeCell ref="N1:R1"/>
    <mergeCell ref="N5:R5"/>
    <mergeCell ref="G33:H33"/>
    <mergeCell ref="D1:J1"/>
    <mergeCell ref="K1:L1"/>
    <mergeCell ref="B3:K3"/>
    <mergeCell ref="B4:D4"/>
    <mergeCell ref="B5:D5"/>
    <mergeCell ref="B6:D6"/>
  </mergeCells>
  <conditionalFormatting sqref="J36:J59 J10:J31">
    <cfRule type="colorScale" priority="12">
      <colorScale>
        <cfvo type="min" val="0"/>
        <cfvo type="max" val="0"/>
        <color rgb="FFFFEF9C"/>
        <color rgb="FFFF7128"/>
      </colorScale>
    </cfRule>
    <cfRule type="colorScale" priority="13">
      <colorScale>
        <cfvo type="min" val="0"/>
        <cfvo type="percentile" val="50"/>
        <cfvo type="max" val="0"/>
        <color rgb="FF63BE7B"/>
        <color rgb="FFFFEB84"/>
        <color rgb="FFF8696B"/>
      </colorScale>
    </cfRule>
  </conditionalFormatting>
  <conditionalFormatting sqref="J13:J14">
    <cfRule type="colorScale" priority="10">
      <colorScale>
        <cfvo type="min" val="0"/>
        <cfvo type="max" val="0"/>
        <color rgb="FFFFEF9C"/>
        <color rgb="FFFF7128"/>
      </colorScale>
    </cfRule>
    <cfRule type="colorScale" priority="11">
      <colorScale>
        <cfvo type="min" val="0"/>
        <cfvo type="percentile" val="50"/>
        <cfvo type="max" val="0"/>
        <color rgb="FF63BE7B"/>
        <color rgb="FFFFEB84"/>
        <color rgb="FFF8696B"/>
      </colorScale>
    </cfRule>
  </conditionalFormatting>
  <conditionalFormatting sqref="J36:J59">
    <cfRule type="colorScale" priority="9">
      <colorScale>
        <cfvo type="min" val="0"/>
        <cfvo type="max" val="0"/>
        <color rgb="FFFFEF9C"/>
        <color rgb="FFFF7128"/>
      </colorScale>
    </cfRule>
  </conditionalFormatting>
  <conditionalFormatting sqref="J12">
    <cfRule type="colorScale" priority="7">
      <colorScale>
        <cfvo type="min" val="0"/>
        <cfvo type="max" val="0"/>
        <color rgb="FFFFEF9C"/>
        <color rgb="FFFF7128"/>
      </colorScale>
    </cfRule>
    <cfRule type="colorScale" priority="8">
      <colorScale>
        <cfvo type="min" val="0"/>
        <cfvo type="percentile" val="50"/>
        <cfvo type="max" val="0"/>
        <color rgb="FF63BE7B"/>
        <color rgb="FFFFEB84"/>
        <color rgb="FFF8696B"/>
      </colorScale>
    </cfRule>
  </conditionalFormatting>
  <conditionalFormatting sqref="J10:J31">
    <cfRule type="colorScale" priority="6">
      <colorScale>
        <cfvo type="min" val="0"/>
        <cfvo type="max" val="0"/>
        <color rgb="FFFFEF9C"/>
        <color rgb="FFFF7128"/>
      </colorScale>
    </cfRule>
  </conditionalFormatting>
  <conditionalFormatting sqref="J41:J42">
    <cfRule type="colorScale" priority="4">
      <colorScale>
        <cfvo type="min" val="0"/>
        <cfvo type="max" val="0"/>
        <color rgb="FFFFEF9C"/>
        <color rgb="FFFF7128"/>
      </colorScale>
    </cfRule>
    <cfRule type="colorScale" priority="5">
      <colorScale>
        <cfvo type="min" val="0"/>
        <cfvo type="percentile" val="50"/>
        <cfvo type="max" val="0"/>
        <color rgb="FF63BE7B"/>
        <color rgb="FFFFEB84"/>
        <color rgb="FFF8696B"/>
      </colorScale>
    </cfRule>
  </conditionalFormatting>
  <conditionalFormatting sqref="J40">
    <cfRule type="colorScale" priority="2">
      <colorScale>
        <cfvo type="min" val="0"/>
        <cfvo type="max" val="0"/>
        <color rgb="FFFFEF9C"/>
        <color rgb="FFFF7128"/>
      </colorScale>
    </cfRule>
    <cfRule type="colorScale" priority="3">
      <colorScale>
        <cfvo type="min" val="0"/>
        <cfvo type="percentile" val="50"/>
        <cfvo type="max" val="0"/>
        <color rgb="FF63BE7B"/>
        <color rgb="FFFFEB84"/>
        <color rgb="FFF8696B"/>
      </colorScale>
    </cfRule>
  </conditionalFormatting>
  <conditionalFormatting sqref="J38:J59">
    <cfRule type="colorScale" priority="1">
      <colorScale>
        <cfvo type="min" val="0"/>
        <cfvo type="max" val="0"/>
        <color rgb="FFFFEF9C"/>
        <color rgb="FFFF7128"/>
      </colorScale>
    </cfRule>
  </conditionalFormatting>
  <dataValidations count="6">
    <dataValidation type="list" allowBlank="1" showInputMessage="1" showErrorMessage="1" sqref="E10:E31 E38:E59">
      <formula1>IF(D10=$T$2,Converters,IF(D10=$T$3,Cable_Name,OTHER))</formula1>
    </dataValidation>
    <dataValidation type="list" allowBlank="1" showInputMessage="1" showErrorMessage="1" sqref="O11">
      <formula1>$N$2:$N$3</formula1>
    </dataValidation>
    <dataValidation type="list" allowBlank="1" showInputMessage="1" showErrorMessage="1" sqref="C38">
      <formula1>Scheduled_Maintenance_Arrangements</formula1>
    </dataValidation>
    <dataValidation type="list" allowBlank="1" showInputMessage="1" showErrorMessage="1" sqref="D10:D31 D38:D59">
      <formula1>Asset_Classes</formula1>
    </dataValidation>
    <dataValidation type="list" allowBlank="1" showInputMessage="1" showErrorMessage="1" sqref="O12">
      <formula1>$N$6:$N$8</formula1>
    </dataValidation>
    <dataValidation type="list" allowBlank="1" showInputMessage="1" showErrorMessage="1" sqref="O13">
      <formula1>Component</formula1>
    </dataValidation>
  </dataValidations>
  <pageMargins left="0.7" right="0.6696428571428571" top="0.94362745098039214" bottom="0.75" header="0.3" footer="0.3"/>
  <pageSetup paperSize="9" orientation="portrait" r:id="rId1"/>
  <headerFooter>
    <oddHeader>&amp;L&amp;G
&amp;R&amp;G</oddHeader>
    <oddFooter>&amp;C&amp;K00-040Offshore Transmission Design
and Technology Study</oddFooter>
  </headerFooter>
  <legacyDrawing r:id="rId2"/>
  <legacyDrawingHF r:id="rId3"/>
  <oleObjects>
    <oleObject progId="Visio.Drawing.11" shapeId="4099" r:id="rId4"/>
  </oleObjects>
</worksheet>
</file>

<file path=xl/worksheets/sheet3.xml><?xml version="1.0" encoding="utf-8"?>
<worksheet xmlns="http://schemas.openxmlformats.org/spreadsheetml/2006/main" xmlns:r="http://schemas.openxmlformats.org/officeDocument/2006/relationships">
  <sheetPr>
    <tabColor theme="7" tint="0.39997558519241921"/>
  </sheetPr>
  <dimension ref="A1:T67"/>
  <sheetViews>
    <sheetView showGridLines="0" zoomScale="85" zoomScaleNormal="85" zoomScalePageLayoutView="85" workbookViewId="0">
      <selection activeCell="D68" sqref="D68"/>
    </sheetView>
  </sheetViews>
  <sheetFormatPr defaultRowHeight="14.25"/>
  <cols>
    <col min="1" max="1" width="2.28515625" style="188" customWidth="1"/>
    <col min="2" max="3" width="9.28515625" style="188" customWidth="1"/>
    <col min="4" max="4" width="12.42578125" style="188" customWidth="1"/>
    <col min="5" max="5" width="36.28515625" style="188" customWidth="1"/>
    <col min="6" max="6" width="13.28515625" style="188" customWidth="1"/>
    <col min="7" max="7" width="13.42578125" style="188" customWidth="1"/>
    <col min="8" max="8" width="13.140625" style="188" customWidth="1"/>
    <col min="9" max="9" width="14.42578125" style="188" customWidth="1"/>
    <col min="10" max="10" width="8.140625" style="188" customWidth="1"/>
    <col min="11" max="11" width="9.7109375" style="188" customWidth="1"/>
    <col min="12" max="12" width="2.85546875" style="188" customWidth="1"/>
    <col min="13" max="13" width="9.140625" style="188"/>
    <col min="14" max="14" width="19.140625" style="188" customWidth="1"/>
    <col min="15" max="15" width="22.140625" style="188" customWidth="1"/>
    <col min="16" max="16" width="16.5703125" style="188" customWidth="1"/>
    <col min="17" max="17" width="17" style="188" customWidth="1"/>
    <col min="18" max="18" width="13" style="188" customWidth="1"/>
    <col min="19" max="19" width="9.140625" style="188"/>
    <col min="20" max="20" width="15.42578125" style="188" customWidth="1"/>
    <col min="21" max="16384" width="9.140625" style="188"/>
  </cols>
  <sheetData>
    <row r="1" spans="1:20" ht="16.5" thickBot="1">
      <c r="A1" s="186"/>
      <c r="B1" s="187"/>
      <c r="C1" s="187"/>
      <c r="D1" s="392" t="s">
        <v>13</v>
      </c>
      <c r="E1" s="392"/>
      <c r="F1" s="392"/>
      <c r="G1" s="392"/>
      <c r="H1" s="392"/>
      <c r="I1" s="392"/>
      <c r="J1" s="392"/>
      <c r="K1" s="393" t="s">
        <v>124</v>
      </c>
      <c r="L1" s="394"/>
      <c r="N1" s="388" t="s">
        <v>138</v>
      </c>
      <c r="O1" s="389"/>
      <c r="P1" s="389"/>
      <c r="Q1" s="389"/>
      <c r="R1" s="390"/>
      <c r="T1" s="189" t="s">
        <v>26</v>
      </c>
    </row>
    <row r="2" spans="1:20">
      <c r="A2" s="190"/>
      <c r="B2" s="191"/>
      <c r="C2" s="191"/>
      <c r="D2" s="191"/>
      <c r="E2" s="191"/>
      <c r="F2" s="191"/>
      <c r="G2" s="191"/>
      <c r="H2" s="191"/>
      <c r="I2" s="191"/>
      <c r="J2" s="191"/>
      <c r="K2" s="191"/>
      <c r="L2" s="142"/>
      <c r="N2" s="192" t="s">
        <v>68</v>
      </c>
      <c r="O2" s="193" t="s">
        <v>139</v>
      </c>
      <c r="P2" s="193"/>
      <c r="Q2" s="193"/>
      <c r="R2" s="194"/>
      <c r="T2" s="195" t="s">
        <v>24</v>
      </c>
    </row>
    <row r="3" spans="1:20" ht="15.75" thickBot="1">
      <c r="A3" s="196"/>
      <c r="B3" s="395" t="s">
        <v>126</v>
      </c>
      <c r="C3" s="396"/>
      <c r="D3" s="396"/>
      <c r="E3" s="396"/>
      <c r="F3" s="396"/>
      <c r="G3" s="396"/>
      <c r="H3" s="396"/>
      <c r="I3" s="396"/>
      <c r="J3" s="396"/>
      <c r="K3" s="397"/>
      <c r="L3" s="197"/>
      <c r="N3" s="198" t="s">
        <v>165</v>
      </c>
      <c r="O3" s="199" t="s">
        <v>184</v>
      </c>
      <c r="P3" s="199"/>
      <c r="Q3" s="199"/>
      <c r="R3" s="200"/>
      <c r="T3" s="195" t="s">
        <v>27</v>
      </c>
    </row>
    <row r="4" spans="1:20" ht="15.75" thickBot="1">
      <c r="A4" s="196"/>
      <c r="B4" s="398" t="s">
        <v>118</v>
      </c>
      <c r="C4" s="399"/>
      <c r="D4" s="399"/>
      <c r="E4" s="201"/>
      <c r="F4" s="202"/>
      <c r="G4" s="202"/>
      <c r="H4" s="202"/>
      <c r="I4" s="202"/>
      <c r="J4" s="202"/>
      <c r="K4" s="197"/>
      <c r="L4" s="197"/>
      <c r="T4" s="203" t="s">
        <v>28</v>
      </c>
    </row>
    <row r="5" spans="1:20" ht="15.75" thickBot="1">
      <c r="A5" s="196"/>
      <c r="B5" s="398" t="s">
        <v>88</v>
      </c>
      <c r="C5" s="399"/>
      <c r="D5" s="399"/>
      <c r="E5" s="201"/>
      <c r="F5" s="202"/>
      <c r="G5" s="202"/>
      <c r="H5" s="202"/>
      <c r="I5" s="202"/>
      <c r="J5" s="202"/>
      <c r="K5" s="197"/>
      <c r="L5" s="197"/>
      <c r="N5" s="388" t="s">
        <v>142</v>
      </c>
      <c r="O5" s="389"/>
      <c r="P5" s="389"/>
      <c r="Q5" s="389"/>
      <c r="R5" s="390"/>
    </row>
    <row r="6" spans="1:20" ht="15">
      <c r="A6" s="196"/>
      <c r="B6" s="400" t="s">
        <v>123</v>
      </c>
      <c r="C6" s="401"/>
      <c r="D6" s="401"/>
      <c r="E6" s="204"/>
      <c r="F6" s="205"/>
      <c r="G6" s="205"/>
      <c r="H6" s="205"/>
      <c r="I6" s="205"/>
      <c r="J6" s="205"/>
      <c r="K6" s="206"/>
      <c r="L6" s="197"/>
      <c r="N6" s="192" t="s">
        <v>167</v>
      </c>
      <c r="O6" s="193" t="s">
        <v>185</v>
      </c>
      <c r="P6" s="193"/>
      <c r="Q6" s="193"/>
      <c r="R6" s="194"/>
    </row>
    <row r="7" spans="1:20" ht="15">
      <c r="A7" s="196"/>
      <c r="B7" s="207"/>
      <c r="C7" s="207"/>
      <c r="D7" s="207"/>
      <c r="E7" s="202"/>
      <c r="F7" s="202"/>
      <c r="G7" s="202"/>
      <c r="H7" s="202"/>
      <c r="I7" s="202"/>
      <c r="J7" s="202"/>
      <c r="K7" s="202"/>
      <c r="L7" s="197"/>
      <c r="N7" s="208" t="s">
        <v>68</v>
      </c>
      <c r="O7" s="209" t="s">
        <v>151</v>
      </c>
      <c r="P7" s="209"/>
      <c r="Q7" s="209"/>
      <c r="R7" s="210"/>
    </row>
    <row r="8" spans="1:20" ht="15.75" thickBot="1">
      <c r="A8" s="196"/>
      <c r="B8" s="91" t="s">
        <v>34</v>
      </c>
      <c r="C8" s="211"/>
      <c r="D8" s="211"/>
      <c r="E8" s="92"/>
      <c r="F8" s="92"/>
      <c r="G8" s="92"/>
      <c r="H8" s="92"/>
      <c r="I8" s="92"/>
      <c r="J8" s="92"/>
      <c r="K8" s="93"/>
      <c r="L8" s="197"/>
      <c r="N8" s="198" t="s">
        <v>166</v>
      </c>
      <c r="O8" s="199" t="s">
        <v>152</v>
      </c>
      <c r="P8" s="199"/>
      <c r="Q8" s="199"/>
      <c r="R8" s="200"/>
    </row>
    <row r="9" spans="1:20" ht="45.75" thickBot="1">
      <c r="A9" s="196"/>
      <c r="B9" s="94" t="s">
        <v>7</v>
      </c>
      <c r="C9" s="94" t="s">
        <v>84</v>
      </c>
      <c r="D9" s="212" t="s">
        <v>29</v>
      </c>
      <c r="E9" s="94" t="s">
        <v>0</v>
      </c>
      <c r="F9" s="97" t="s">
        <v>1</v>
      </c>
      <c r="G9" s="97" t="s">
        <v>2</v>
      </c>
      <c r="H9" s="97" t="s">
        <v>3</v>
      </c>
      <c r="I9" s="97" t="s">
        <v>136</v>
      </c>
      <c r="J9" s="97" t="s">
        <v>12</v>
      </c>
      <c r="K9" s="96" t="s">
        <v>6</v>
      </c>
      <c r="L9" s="197"/>
    </row>
    <row r="10" spans="1:20" ht="15.75" thickBot="1">
      <c r="A10" s="196"/>
      <c r="B10" s="145">
        <v>1</v>
      </c>
      <c r="C10" s="145"/>
      <c r="D10" s="145" t="s">
        <v>24</v>
      </c>
      <c r="E10" s="145" t="s">
        <v>100</v>
      </c>
      <c r="F10" s="147">
        <f ca="1">IF(D10=$T$2,OFFSET('Converter Data'!$G$14,MATCH('Project 2'!E10,'Converter Data'!$B$15:$B$36,0),0)*B10,IF(D10=$T$3,OFFSET('Cable Data'!$Q$6,MATCH('Project 2'!E10,Cable_Name,0),0)*B10*C10,OFFSET(Other!$D$5,MATCH('Project 2'!E10,OTHER,0),0)*B10))</f>
        <v>2</v>
      </c>
      <c r="G10" s="102">
        <f ca="1">IFERROR(1/F10,"-")</f>
        <v>0.5</v>
      </c>
      <c r="H10" s="215">
        <f ca="1">IF(D10=$T$2,OFFSET('Converter Data'!$F$14,MATCH('Project 2'!E10,'Converter Data'!$B$15:$B$36,0),0),IF(D10=$T$3,OFFSET('Cable Data'!$R$6,MATCH('Project 2'!E10,Cable_Name,0),0),OFFSET(Other!$E$5,MATCH('Project 2'!E10,OTHER,0),0)))</f>
        <v>0.59375</v>
      </c>
      <c r="I10" s="214">
        <f ca="1">IF(IF(B10=0,0,IF(D10=$T$2,OFFSET('Converter Data'!$H$14,MATCH('Project 2'!E10,'Converter Data'!$B$15:$B$36,0),0)*B10,IF(D10=$T$3,F10*H10/365*(1-K10),F10*H10/365*(1-K10))))&gt;1,1,IF(B10=0,0,IF(D10=$T$2,OFFSET('Converter Data'!$H$14,MATCH('Project 2'!E10,'Converter Data'!$B$15:$B$36,0),0)*B10,IF(D10=$T$3,F10*H10/365*(1-K10),F10*H10/365*(1-K10)))))</f>
        <v>1.6267123287671233E-3</v>
      </c>
      <c r="J10" s="215">
        <f ca="1">I10/$I$63*100</f>
        <v>3.9855680483302578</v>
      </c>
      <c r="K10" s="216">
        <f ca="1">IF(D10=$T$2,OFFSET('Converter Data'!$I$14,MATCH('Project 2'!E10,'Converter Data'!$B$15:$B$36,0),0),IF('Project 2'!D10='Project 2'!$T$3,OFFSET('Cable Data'!$S$6,MATCH('Project 2'!E10,Cable_Name,0),0),OFFSET(Other!$H$5,MATCH('Project 2'!E10,OTHER,0),0)))</f>
        <v>0.5</v>
      </c>
      <c r="L10" s="197"/>
      <c r="N10" s="217" t="s">
        <v>137</v>
      </c>
      <c r="O10" s="218"/>
    </row>
    <row r="11" spans="1:20" ht="15">
      <c r="A11" s="196"/>
      <c r="B11" s="153">
        <v>1</v>
      </c>
      <c r="C11" s="153">
        <v>700</v>
      </c>
      <c r="D11" s="153" t="s">
        <v>27</v>
      </c>
      <c r="E11" s="153" t="s">
        <v>133</v>
      </c>
      <c r="F11" s="155">
        <f ca="1">IF(D11=$T$2,OFFSET('Converter Data'!$G$14,MATCH('Project 2'!E11,'Converter Data'!$B$15:$B$36,0),0)*B11,IF(D11=$T$3,OFFSET('Cable Data'!$Q$6,MATCH('Project 2'!E11,Cable_Name,0),0)*B11*C11,OFFSET(Other!$D$5,MATCH('Project 2'!E11,OTHER,0),0)*B11))</f>
        <v>0.36400000000000005</v>
      </c>
      <c r="G11" s="111">
        <f t="shared" ref="G11:G31" ca="1" si="0">IFERROR(1/F11,"-")</f>
        <v>2.7472527472527468</v>
      </c>
      <c r="H11" s="156">
        <f ca="1">IF(D11=$T$2,OFFSET('Converter Data'!$F$14,MATCH('Project 2'!E11,'Converter Data'!$B$15:$B$36,0),0),IF(D11=$T$3,OFFSET('Cable Data'!$R$6,MATCH('Project 2'!E11,Cable_Name,0),0),OFFSET(Other!$E$5,MATCH('Project 2'!E11,OTHER,0),0)))</f>
        <v>64.999999999999986</v>
      </c>
      <c r="I11" s="220">
        <f ca="1">IF(IF(B11=0,0,IF(D11=$T$2,OFFSET('Converter Data'!$H$14,MATCH('Project 2'!E11,'Converter Data'!$B$15:$B$36,0),0)*B11,IF(D11=$T$3,F11*H11/365*(1-K11),F11*H11/365*(1-K11))))&gt;1,1,IF(B11=0,0,IF(D11=$T$2,OFFSET('Converter Data'!$H$14,MATCH('Project 2'!E11,'Converter Data'!$B$15:$B$36,0),0)*B11,IF(D11=$T$3,F11*H11/365*(1-K11),F11*H11/365*(1-K11)))))</f>
        <v>3.2410958904109582E-2</v>
      </c>
      <c r="J11" s="156">
        <f t="shared" ref="J11:J31" ca="1" si="1">I11/$I$63*100</f>
        <v>79.409296861889572</v>
      </c>
      <c r="K11" s="221">
        <f ca="1">IF(D11=$T$2,OFFSET('Converter Data'!$I$14,MATCH('Project 2'!E11,'Converter Data'!$B$15:$B$36,0),0),IF('Project 2'!D11='Project 2'!$T$3,OFFSET('Cable Data'!$S$6,MATCH('Project 2'!E11,Cable_Name,0),0),OFFSET(Other!$H$5,MATCH('Project 2'!E11,OTHER,0),0)))</f>
        <v>0.5</v>
      </c>
      <c r="L11" s="197"/>
      <c r="N11" s="222" t="s">
        <v>141</v>
      </c>
      <c r="O11" s="176" t="s">
        <v>68</v>
      </c>
    </row>
    <row r="12" spans="1:20" ht="15">
      <c r="A12" s="196"/>
      <c r="B12" s="153">
        <v>1</v>
      </c>
      <c r="C12" s="153">
        <v>50</v>
      </c>
      <c r="D12" s="153" t="s">
        <v>27</v>
      </c>
      <c r="E12" s="153" t="s">
        <v>132</v>
      </c>
      <c r="F12" s="155">
        <f ca="1">IF(D12=$T$2,OFFSET('Converter Data'!$G$14,MATCH('Project 2'!E12,'Converter Data'!$B$15:$B$36,0),0)*B12,IF(D12=$T$3,OFFSET('Cable Data'!$Q$6,MATCH('Project 2'!E12,Cable_Name,0),0)*B12*C12,OFFSET(Other!$D$5,MATCH('Project 2'!E12,OTHER,0),0)*B12))</f>
        <v>4.4000000000000004E-2</v>
      </c>
      <c r="G12" s="111">
        <f t="shared" ca="1" si="0"/>
        <v>22.727272727272727</v>
      </c>
      <c r="H12" s="156">
        <f ca="1">IF(D12=$T$2,OFFSET('Converter Data'!$F$14,MATCH('Project 2'!E12,'Converter Data'!$B$15:$B$36,0),0),IF(D12=$T$3,OFFSET('Cable Data'!$R$6,MATCH('Project 2'!E12,Cable_Name,0),0),OFFSET(Other!$E$5,MATCH('Project 2'!E12,OTHER,0),0)))</f>
        <v>39.999999999999993</v>
      </c>
      <c r="I12" s="223">
        <f ca="1">IF(IF(B12=0,0,IF(D12=$T$2,OFFSET('Converter Data'!$H$14,MATCH('Project 2'!E12,'Converter Data'!$B$15:$B$36,0),0)*B12,IF(D12=$T$3,F12*H12/365*(1-K12),F12*H12/365*(1-K12))))&gt;1,1,IF(B12=0,0,IF(D12=$T$2,OFFSET('Converter Data'!$H$14,MATCH('Project 2'!E12,'Converter Data'!$B$15:$B$36,0),0)*B12,IF(D12=$T$3,F12*H12/365*(1-K12),F12*H12/365*(1-K12)))))</f>
        <v>2.4109589041095888E-3</v>
      </c>
      <c r="J12" s="156">
        <f t="shared" ca="1" si="1"/>
        <v>5.907031381104213</v>
      </c>
      <c r="K12" s="221">
        <f ca="1">IF(D12=$T$2,OFFSET('Converter Data'!$I$14,MATCH('Project 2'!E12,'Converter Data'!$B$15:$B$36,0),0),IF('Project 2'!D12='Project 2'!$T$3,OFFSET('Cable Data'!$S$6,MATCH('Project 2'!E12,Cable_Name,0),0),OFFSET(Other!$H$5,MATCH('Project 2'!E12,OTHER,0),0)))</f>
        <v>0.5</v>
      </c>
      <c r="L12" s="197"/>
      <c r="N12" s="224" t="s">
        <v>140</v>
      </c>
      <c r="O12" s="177" t="s">
        <v>68</v>
      </c>
    </row>
    <row r="13" spans="1:20" ht="15.75" thickBot="1">
      <c r="A13" s="196"/>
      <c r="B13" s="153">
        <v>1</v>
      </c>
      <c r="C13" s="153"/>
      <c r="D13" s="153" t="s">
        <v>24</v>
      </c>
      <c r="E13" s="153" t="s">
        <v>100</v>
      </c>
      <c r="F13" s="155">
        <f ca="1">IF(D13=$T$2,OFFSET('Converter Data'!$G$14,MATCH('Project 2'!E13,'Converter Data'!$B$15:$B$36,0),0)*B13,IF(D13=$T$3,OFFSET('Cable Data'!$Q$6,MATCH('Project 2'!E13,Cable_Name,0),0)*B13*C13,OFFSET(Other!$D$5,MATCH('Project 2'!E13,OTHER,0),0)*B13))</f>
        <v>2</v>
      </c>
      <c r="G13" s="111">
        <f t="shared" ca="1" si="0"/>
        <v>0.5</v>
      </c>
      <c r="H13" s="156">
        <f ca="1">IF(D13=$T$2,OFFSET('Converter Data'!$F$14,MATCH('Project 2'!E13,'Converter Data'!$B$15:$B$36,0),0),IF(D13=$T$3,OFFSET('Cable Data'!$R$6,MATCH('Project 2'!E13,Cable_Name,0),0),OFFSET(Other!$E$5,MATCH('Project 2'!E13,OTHER,0),0)))</f>
        <v>0.59375</v>
      </c>
      <c r="I13" s="223">
        <f ca="1">IF(IF(B13=0,0,IF(D13=$T$2,OFFSET('Converter Data'!$H$14,MATCH('Project 2'!E13,'Converter Data'!$B$15:$B$36,0),0)*B13,IF(D13=$T$3,F13*H13/365*(1-K13),F13*H13/365*(1-K13))))&gt;1,1,IF(B13=0,0,IF(D13=$T$2,OFFSET('Converter Data'!$H$14,MATCH('Project 2'!E13,'Converter Data'!$B$15:$B$36,0),0)*B13,IF(D13=$T$3,F13*H13/365*(1-K13),F13*H13/365*(1-K13)))))</f>
        <v>1.6267123287671233E-3</v>
      </c>
      <c r="J13" s="156">
        <f t="shared" ca="1" si="1"/>
        <v>3.9855680483302578</v>
      </c>
      <c r="K13" s="221">
        <f ca="1">IF(D13=$T$2,OFFSET('Converter Data'!$I$14,MATCH('Project 2'!E13,'Converter Data'!$B$15:$B$36,0),0),IF('Project 2'!D13='Project 2'!$T$3,OFFSET('Cable Data'!$S$6,MATCH('Project 2'!E13,Cable_Name,0),0),OFFSET(Other!$H$5,MATCH('Project 2'!E13,OTHER,0),0)))</f>
        <v>0.5</v>
      </c>
      <c r="L13" s="197"/>
      <c r="N13" s="225" t="s">
        <v>150</v>
      </c>
      <c r="O13" s="200" t="str">
        <f>'Project 1'!O13</f>
        <v>Medium Case</v>
      </c>
      <c r="P13" s="188" t="s">
        <v>188</v>
      </c>
    </row>
    <row r="14" spans="1:20" ht="15">
      <c r="A14" s="196"/>
      <c r="B14" s="153"/>
      <c r="C14" s="153"/>
      <c r="D14" s="153"/>
      <c r="E14" s="153"/>
      <c r="F14" s="155" t="e">
        <f ca="1">IF(D14=$T$2,OFFSET('Converter Data'!$G$14,MATCH('Project 2'!E14,'Converter Data'!$B$15:$B$36,0),0)*B14,IF(D14=$T$3,OFFSET('Cable Data'!$Q$6,MATCH('Project 2'!E14,Cable_Name,0),0)*B14*C14,OFFSET(Other!$D$5,MATCH('Project 2'!E14,OTHER,0),0)*B14))</f>
        <v>#N/A</v>
      </c>
      <c r="G14" s="111" t="str">
        <f t="shared" ca="1" si="0"/>
        <v>-</v>
      </c>
      <c r="H14" s="156" t="e">
        <f ca="1">IF(D14=$T$2,OFFSET('Converter Data'!$F$14,MATCH('Project 2'!E14,'Converter Data'!$B$15:$B$36,0),0),IF(D14=$T$3,OFFSET('Cable Data'!$R$6,MATCH('Project 2'!E14,Cable_Name,0),0),OFFSET(Other!$E$5,MATCH('Project 2'!E14,OTHER,0),0)))</f>
        <v>#N/A</v>
      </c>
      <c r="I14" s="223">
        <f ca="1">IF(IF(B14=0,0,IF(D14=$T$2,OFFSET('Converter Data'!$H$14,MATCH('Project 2'!E14,'Converter Data'!$B$15:$B$36,0),0)*B14,IF(D14=$T$3,F14*H14/365*(1-K14),F14*H14/365*(1-K14))))&gt;1,1,IF(B14=0,0,IF(D14=$T$2,OFFSET('Converter Data'!$H$14,MATCH('Project 2'!E14,'Converter Data'!$B$15:$B$36,0),0)*B14,IF(D14=$T$3,F14*H14/365*(1-K14),F14*H14/365*(1-K14)))))</f>
        <v>0</v>
      </c>
      <c r="J14" s="156">
        <f t="shared" ca="1" si="1"/>
        <v>0</v>
      </c>
      <c r="K14" s="221" t="e">
        <f ca="1">IF(D14=$T$2,OFFSET('Converter Data'!$I$14,MATCH('Project 2'!E14,'Converter Data'!$B$15:$B$36,0),0),IF('Project 2'!D14='Project 2'!$T$3,OFFSET('Cable Data'!$S$6,MATCH('Project 2'!E14,Cable_Name,0),0),OFFSET(Other!$H$5,MATCH('Project 2'!E14,OTHER,0),0)))</f>
        <v>#N/A</v>
      </c>
      <c r="L14" s="197"/>
    </row>
    <row r="15" spans="1:20" ht="15">
      <c r="A15" s="196"/>
      <c r="B15" s="153"/>
      <c r="C15" s="153"/>
      <c r="D15" s="153"/>
      <c r="E15" s="153"/>
      <c r="F15" s="155" t="e">
        <f ca="1">IF(D15=$T$2,OFFSET('Converter Data'!$G$14,MATCH('Project 2'!E15,'Converter Data'!$B$15:$B$36,0),0)*B15,IF(D15=$T$3,OFFSET('Cable Data'!$Q$6,MATCH('Project 2'!E15,Cable_Name,0),0)*B15*C15,OFFSET(Other!$D$5,MATCH('Project 2'!E15,OTHER,0),0)*B15))</f>
        <v>#N/A</v>
      </c>
      <c r="G15" s="111" t="str">
        <f t="shared" ca="1" si="0"/>
        <v>-</v>
      </c>
      <c r="H15" s="156" t="e">
        <f ca="1">IF(D15=$T$2,OFFSET('Converter Data'!$F$14,MATCH('Project 2'!E15,'Converter Data'!$B$15:$B$36,0),0),IF(D15=$T$3,OFFSET('Cable Data'!$R$6,MATCH('Project 2'!E15,Cable_Name,0),0),OFFSET(Other!$E$5,MATCH('Project 2'!E15,OTHER,0),0)))</f>
        <v>#N/A</v>
      </c>
      <c r="I15" s="223">
        <f ca="1">IF(IF(B15=0,0,IF(D15=$T$2,OFFSET('Converter Data'!$H$14,MATCH('Project 2'!E15,'Converter Data'!$B$15:$B$36,0),0)*B15,IF(D15=$T$3,F15*H15/365*(1-K15),F15*H15/365*(1-K15))))&gt;1,1,IF(B15=0,0,IF(D15=$T$2,OFFSET('Converter Data'!$H$14,MATCH('Project 2'!E15,'Converter Data'!$B$15:$B$36,0),0)*B15,IF(D15=$T$3,F15*H15/365*(1-K15),F15*H15/365*(1-K15)))))</f>
        <v>0</v>
      </c>
      <c r="J15" s="156">
        <f t="shared" ca="1" si="1"/>
        <v>0</v>
      </c>
      <c r="K15" s="221" t="e">
        <f ca="1">IF(D15=$T$2,OFFSET('Converter Data'!$I$14,MATCH('Project 2'!E15,'Converter Data'!$B$15:$B$36,0),0),IF('Project 2'!D15='Project 2'!$T$3,OFFSET('Cable Data'!$S$6,MATCH('Project 2'!E15,Cable_Name,0),0),OFFSET(Other!$H$5,MATCH('Project 2'!E15,OTHER,0),0)))</f>
        <v>#N/A</v>
      </c>
      <c r="L15" s="197"/>
      <c r="N15" s="250" t="s">
        <v>157</v>
      </c>
    </row>
    <row r="16" spans="1:20" ht="15">
      <c r="A16" s="196"/>
      <c r="B16" s="153"/>
      <c r="C16" s="153"/>
      <c r="D16" s="153"/>
      <c r="E16" s="153"/>
      <c r="F16" s="155" t="e">
        <f ca="1">IF(D16=$T$2,OFFSET('Converter Data'!$G$14,MATCH('Project 2'!E16,'Converter Data'!$B$15:$B$36,0),0)*B16,IF(D16=$T$3,OFFSET('Cable Data'!$Q$6,MATCH('Project 2'!E16,Cable_Name,0),0)*B16*C16,OFFSET(Other!$D$5,MATCH('Project 2'!E16,OTHER,0),0)*B16))</f>
        <v>#N/A</v>
      </c>
      <c r="G16" s="111" t="str">
        <f t="shared" ca="1" si="0"/>
        <v>-</v>
      </c>
      <c r="H16" s="156" t="e">
        <f ca="1">IF(D16=$T$2,OFFSET('Converter Data'!$F$14,MATCH('Project 2'!E16,'Converter Data'!$B$15:$B$36,0),0),IF(D16=$T$3,OFFSET('Cable Data'!$R$6,MATCH('Project 2'!E16,Cable_Name,0),0),OFFSET(Other!$E$5,MATCH('Project 2'!E16,OTHER,0),0)))</f>
        <v>#N/A</v>
      </c>
      <c r="I16" s="223">
        <f ca="1">IF(IF(B16=0,0,IF(D16=$T$2,OFFSET('Converter Data'!$H$14,MATCH('Project 2'!E16,'Converter Data'!$B$15:$B$36,0),0)*B16,IF(D16=$T$3,F16*H16/365*(1-K16),F16*H16/365*(1-K16))))&gt;1,1,IF(B16=0,0,IF(D16=$T$2,OFFSET('Converter Data'!$H$14,MATCH('Project 2'!E16,'Converter Data'!$B$15:$B$36,0),0)*B16,IF(D16=$T$3,F16*H16/365*(1-K16),F16*H16/365*(1-K16)))))</f>
        <v>0</v>
      </c>
      <c r="J16" s="156">
        <f t="shared" ca="1" si="1"/>
        <v>0</v>
      </c>
      <c r="K16" s="221" t="e">
        <f ca="1">IF(D16=$T$2,OFFSET('Converter Data'!$I$14,MATCH('Project 2'!E16,'Converter Data'!$B$15:$B$36,0),0),IF('Project 2'!D16='Project 2'!$T$3,OFFSET('Cable Data'!$S$6,MATCH('Project 2'!E16,Cable_Name,0),0),OFFSET(Other!$H$5,MATCH('Project 2'!E16,OTHER,0),0)))</f>
        <v>#N/A</v>
      </c>
      <c r="L16" s="197"/>
      <c r="N16" s="251"/>
    </row>
    <row r="17" spans="1:12" ht="15">
      <c r="A17" s="196"/>
      <c r="B17" s="153"/>
      <c r="C17" s="153"/>
      <c r="D17" s="153"/>
      <c r="E17" s="153"/>
      <c r="F17" s="155" t="e">
        <f ca="1">IF(D17=$T$2,OFFSET('Converter Data'!$G$14,MATCH('Project 2'!E17,'Converter Data'!$B$15:$B$36,0),0)*B17,IF(D17=$T$3,OFFSET('Cable Data'!$Q$6,MATCH('Project 2'!E17,Cable_Name,0),0)*B17*C17,OFFSET(Other!$D$5,MATCH('Project 2'!E17,OTHER,0),0)*B17))</f>
        <v>#N/A</v>
      </c>
      <c r="G17" s="111" t="str">
        <f t="shared" ca="1" si="0"/>
        <v>-</v>
      </c>
      <c r="H17" s="156" t="e">
        <f ca="1">IF(D17=$T$2,OFFSET('Converter Data'!$F$14,MATCH('Project 2'!E17,'Converter Data'!$B$15:$B$36,0),0),IF(D17=$T$3,OFFSET('Cable Data'!$R$6,MATCH('Project 2'!E17,Cable_Name,0),0),OFFSET(Other!$E$5,MATCH('Project 2'!E17,OTHER,0),0)))</f>
        <v>#N/A</v>
      </c>
      <c r="I17" s="223">
        <f ca="1">IF(IF(B17=0,0,IF(D17=$T$2,OFFSET('Converter Data'!$H$14,MATCH('Project 2'!E17,'Converter Data'!$B$15:$B$36,0),0)*B17,IF(D17=$T$3,F17*H17/365*(1-K17),F17*H17/365*(1-K17))))&gt;1,1,IF(B17=0,0,IF(D17=$T$2,OFFSET('Converter Data'!$H$14,MATCH('Project 2'!E17,'Converter Data'!$B$15:$B$36,0),0)*B17,IF(D17=$T$3,F17*H17/365*(1-K17),F17*H17/365*(1-K17)))))</f>
        <v>0</v>
      </c>
      <c r="J17" s="156">
        <f t="shared" ca="1" si="1"/>
        <v>0</v>
      </c>
      <c r="K17" s="221" t="e">
        <f ca="1">IF(D17=$T$2,OFFSET('Converter Data'!$I$14,MATCH('Project 2'!E17,'Converter Data'!$B$15:$B$36,0),0),IF('Project 2'!D17='Project 2'!$T$3,OFFSET('Cable Data'!$S$6,MATCH('Project 2'!E17,Cable_Name,0),0),OFFSET(Other!$H$5,MATCH('Project 2'!E17,OTHER,0),0)))</f>
        <v>#N/A</v>
      </c>
      <c r="L17" s="197"/>
    </row>
    <row r="18" spans="1:12" ht="15">
      <c r="A18" s="196"/>
      <c r="B18" s="153"/>
      <c r="C18" s="153"/>
      <c r="D18" s="153"/>
      <c r="E18" s="153"/>
      <c r="F18" s="155" t="e">
        <f ca="1">IF(D18=$T$2,OFFSET('Converter Data'!$G$14,MATCH('Project 2'!E18,'Converter Data'!$B$15:$B$36,0),0)*B18,IF(D18=$T$3,OFFSET('Cable Data'!$Q$6,MATCH('Project 2'!E18,Cable_Name,0),0)*B18*C18,OFFSET(Other!$D$5,MATCH('Project 2'!E18,OTHER,0),0)*B18))</f>
        <v>#N/A</v>
      </c>
      <c r="G18" s="111" t="str">
        <f t="shared" ca="1" si="0"/>
        <v>-</v>
      </c>
      <c r="H18" s="156" t="e">
        <f ca="1">IF(D18=$T$2,OFFSET('Converter Data'!$F$14,MATCH('Project 2'!E18,'Converter Data'!$B$15:$B$36,0),0),IF(D18=$T$3,OFFSET('Cable Data'!$R$6,MATCH('Project 2'!E18,Cable_Name,0),0),OFFSET(Other!$E$5,MATCH('Project 2'!E18,OTHER,0),0)))</f>
        <v>#N/A</v>
      </c>
      <c r="I18" s="223">
        <f ca="1">IF(IF(B18=0,0,IF(D18=$T$2,OFFSET('Converter Data'!$H$14,MATCH('Project 2'!E18,'Converter Data'!$B$15:$B$36,0),0)*B18,IF(D18=$T$3,F18*H18/365*(1-K18),F18*H18/365*(1-K18))))&gt;1,1,IF(B18=0,0,IF(D18=$T$2,OFFSET('Converter Data'!$H$14,MATCH('Project 2'!E18,'Converter Data'!$B$15:$B$36,0),0)*B18,IF(D18=$T$3,F18*H18/365*(1-K18),F18*H18/365*(1-K18)))))</f>
        <v>0</v>
      </c>
      <c r="J18" s="156">
        <f t="shared" ca="1" si="1"/>
        <v>0</v>
      </c>
      <c r="K18" s="221" t="e">
        <f ca="1">IF(D18=$T$2,OFFSET('Converter Data'!$I$14,MATCH('Project 2'!E18,'Converter Data'!$B$15:$B$36,0),0),IF('Project 2'!D18='Project 2'!$T$3,OFFSET('Cable Data'!$S$6,MATCH('Project 2'!E18,Cable_Name,0),0),OFFSET(Other!$H$5,MATCH('Project 2'!E18,OTHER,0),0)))</f>
        <v>#N/A</v>
      </c>
      <c r="L18" s="197"/>
    </row>
    <row r="19" spans="1:12" ht="15">
      <c r="A19" s="196"/>
      <c r="B19" s="153"/>
      <c r="C19" s="153"/>
      <c r="D19" s="153"/>
      <c r="E19" s="153"/>
      <c r="F19" s="155" t="e">
        <f ca="1">IF(D19=$T$2,OFFSET('Converter Data'!$G$14,MATCH('Project 2'!E19,'Converter Data'!$B$15:$B$36,0),0)*B19,IF(D19=$T$3,OFFSET('Cable Data'!$Q$6,MATCH('Project 2'!E19,Cable_Name,0),0)*B19*C19,OFFSET(Other!$D$5,MATCH('Project 2'!E19,OTHER,0),0)*B19))</f>
        <v>#N/A</v>
      </c>
      <c r="G19" s="111" t="str">
        <f t="shared" ca="1" si="0"/>
        <v>-</v>
      </c>
      <c r="H19" s="156" t="e">
        <f ca="1">IF(D19=$T$2,OFFSET('Converter Data'!$F$14,MATCH('Project 2'!E19,'Converter Data'!$B$15:$B$36,0),0),IF(D19=$T$3,OFFSET('Cable Data'!$R$6,MATCH('Project 2'!E19,Cable_Name,0),0),OFFSET(Other!$E$5,MATCH('Project 2'!E19,OTHER,0),0)))</f>
        <v>#N/A</v>
      </c>
      <c r="I19" s="223">
        <f ca="1">IF(IF(B19=0,0,IF(D19=$T$2,OFFSET('Converter Data'!$H$14,MATCH('Project 2'!E19,'Converter Data'!$B$15:$B$36,0),0)*B19,IF(D19=$T$3,F19*H19/365*(1-K19),F19*H19/365*(1-K19))))&gt;1,1,IF(B19=0,0,IF(D19=$T$2,OFFSET('Converter Data'!$H$14,MATCH('Project 2'!E19,'Converter Data'!$B$15:$B$36,0),0)*B19,IF(D19=$T$3,F19*H19/365*(1-K19),F19*H19/365*(1-K19)))))</f>
        <v>0</v>
      </c>
      <c r="J19" s="156">
        <f t="shared" ca="1" si="1"/>
        <v>0</v>
      </c>
      <c r="K19" s="221" t="e">
        <f ca="1">IF(D19=$T$2,OFFSET('Converter Data'!$I$14,MATCH('Project 2'!E19,'Converter Data'!$B$15:$B$36,0),0),IF('Project 2'!D19='Project 2'!$T$3,OFFSET('Cable Data'!$S$6,MATCH('Project 2'!E19,Cable_Name,0),0),OFFSET(Other!$H$5,MATCH('Project 2'!E19,OTHER,0),0)))</f>
        <v>#N/A</v>
      </c>
      <c r="L19" s="197"/>
    </row>
    <row r="20" spans="1:12" ht="15">
      <c r="A20" s="196"/>
      <c r="B20" s="153"/>
      <c r="C20" s="153"/>
      <c r="D20" s="153"/>
      <c r="E20" s="153"/>
      <c r="F20" s="155" t="e">
        <f ca="1">IF(D20=$T$2,OFFSET('Converter Data'!$G$14,MATCH('Project 2'!E20,'Converter Data'!$B$15:$B$36,0),0)*B20,IF(D20=$T$3,OFFSET('Cable Data'!$Q$6,MATCH('Project 2'!E20,Cable_Name,0),0)*B20*C20,OFFSET(Other!$D$5,MATCH('Project 2'!E20,OTHER,0),0)*B20))</f>
        <v>#N/A</v>
      </c>
      <c r="G20" s="111" t="str">
        <f t="shared" ca="1" si="0"/>
        <v>-</v>
      </c>
      <c r="H20" s="156" t="e">
        <f ca="1">IF(D20=$T$2,OFFSET('Converter Data'!$F$14,MATCH('Project 2'!E20,'Converter Data'!$B$15:$B$36,0),0),IF(D20=$T$3,OFFSET('Cable Data'!$R$6,MATCH('Project 2'!E20,Cable_Name,0),0),OFFSET(Other!$E$5,MATCH('Project 2'!E20,OTHER,0),0)))</f>
        <v>#N/A</v>
      </c>
      <c r="I20" s="223">
        <f ca="1">IF(IF(B20=0,0,IF(D20=$T$2,OFFSET('Converter Data'!$H$14,MATCH('Project 2'!E20,'Converter Data'!$B$15:$B$36,0),0)*B20,IF(D20=$T$3,F20*H20/365*(1-K20),F20*H20/365*(1-K20))))&gt;1,1,IF(B20=0,0,IF(D20=$T$2,OFFSET('Converter Data'!$H$14,MATCH('Project 2'!E20,'Converter Data'!$B$15:$B$36,0),0)*B20,IF(D20=$T$3,F20*H20/365*(1-K20),F20*H20/365*(1-K20)))))</f>
        <v>0</v>
      </c>
      <c r="J20" s="156">
        <f t="shared" ca="1" si="1"/>
        <v>0</v>
      </c>
      <c r="K20" s="221" t="e">
        <f ca="1">IF(D20=$T$2,OFFSET('Converter Data'!$I$14,MATCH('Project 2'!E20,'Converter Data'!$B$15:$B$36,0),0),IF('Project 2'!D20='Project 2'!$T$3,OFFSET('Cable Data'!$S$6,MATCH('Project 2'!E20,Cable_Name,0),0),OFFSET(Other!$H$5,MATCH('Project 2'!E20,OTHER,0),0)))</f>
        <v>#N/A</v>
      </c>
      <c r="L20" s="197"/>
    </row>
    <row r="21" spans="1:12" ht="15">
      <c r="A21" s="196"/>
      <c r="B21" s="153"/>
      <c r="C21" s="153"/>
      <c r="D21" s="153"/>
      <c r="E21" s="153"/>
      <c r="F21" s="155" t="e">
        <f ca="1">IF(D21=$T$2,OFFSET('Converter Data'!$G$14,MATCH('Project 2'!E21,'Converter Data'!$B$15:$B$36,0),0)*B21,IF(D21=$T$3,OFFSET('Cable Data'!$Q$6,MATCH('Project 2'!E21,Cable_Name,0),0)*B21*C21,OFFSET(Other!$D$5,MATCH('Project 2'!E21,OTHER,0),0)*B21))</f>
        <v>#N/A</v>
      </c>
      <c r="G21" s="111" t="str">
        <f t="shared" ca="1" si="0"/>
        <v>-</v>
      </c>
      <c r="H21" s="156" t="e">
        <f ca="1">IF(D21=$T$2,OFFSET('Converter Data'!$F$14,MATCH('Project 2'!E21,'Converter Data'!$B$15:$B$36,0),0),IF(D21=$T$3,OFFSET('Cable Data'!$R$6,MATCH('Project 2'!E21,Cable_Name,0),0),OFFSET(Other!$E$5,MATCH('Project 2'!E21,OTHER,0),0)))</f>
        <v>#N/A</v>
      </c>
      <c r="I21" s="223">
        <f ca="1">IF(IF(B21=0,0,IF(D21=$T$2,OFFSET('Converter Data'!$H$14,MATCH('Project 2'!E21,'Converter Data'!$B$15:$B$36,0),0)*B21,IF(D21=$T$3,F21*H21/365*(1-K21),F21*H21/365*(1-K21))))&gt;1,1,IF(B21=0,0,IF(D21=$T$2,OFFSET('Converter Data'!$H$14,MATCH('Project 2'!E21,'Converter Data'!$B$15:$B$36,0),0)*B21,IF(D21=$T$3,F21*H21/365*(1-K21),F21*H21/365*(1-K21)))))</f>
        <v>0</v>
      </c>
      <c r="J21" s="156">
        <f t="shared" ca="1" si="1"/>
        <v>0</v>
      </c>
      <c r="K21" s="221" t="e">
        <f ca="1">IF(D21=$T$2,OFFSET('Converter Data'!$I$14,MATCH('Project 2'!E21,'Converter Data'!$B$15:$B$36,0),0),IF('Project 2'!D21='Project 2'!$T$3,OFFSET('Cable Data'!$S$6,MATCH('Project 2'!E21,Cable_Name,0),0),OFFSET(Other!$H$5,MATCH('Project 2'!E21,OTHER,0),0)))</f>
        <v>#N/A</v>
      </c>
      <c r="L21" s="197"/>
    </row>
    <row r="22" spans="1:12" ht="15">
      <c r="A22" s="196"/>
      <c r="B22" s="153"/>
      <c r="C22" s="153"/>
      <c r="D22" s="153"/>
      <c r="E22" s="153"/>
      <c r="F22" s="155" t="e">
        <f ca="1">IF(D22=$T$2,OFFSET('Converter Data'!$G$14,MATCH('Project 2'!E22,'Converter Data'!$B$15:$B$36,0),0)*B22,IF(D22=$T$3,OFFSET('Cable Data'!$Q$6,MATCH('Project 2'!E22,Cable_Name,0),0)*B22*C22,OFFSET(Other!$D$5,MATCH('Project 2'!E22,OTHER,0),0)*B22))</f>
        <v>#N/A</v>
      </c>
      <c r="G22" s="111" t="str">
        <f t="shared" ca="1" si="0"/>
        <v>-</v>
      </c>
      <c r="H22" s="156" t="e">
        <f ca="1">IF(D22=$T$2,OFFSET('Converter Data'!$F$14,MATCH('Project 2'!E22,'Converter Data'!$B$15:$B$36,0),0),IF(D22=$T$3,OFFSET('Cable Data'!$R$6,MATCH('Project 2'!E22,Cable_Name,0),0),OFFSET(Other!$E$5,MATCH('Project 2'!E22,OTHER,0),0)))</f>
        <v>#N/A</v>
      </c>
      <c r="I22" s="223">
        <f ca="1">IF(IF(B22=0,0,IF(D22=$T$2,OFFSET('Converter Data'!$H$14,MATCH('Project 2'!E22,'Converter Data'!$B$15:$B$36,0),0)*B22,IF(D22=$T$3,F22*H22/365*(1-K22),F22*H22/365*(1-K22))))&gt;1,1,IF(B22=0,0,IF(D22=$T$2,OFFSET('Converter Data'!$H$14,MATCH('Project 2'!E22,'Converter Data'!$B$15:$B$36,0),0)*B22,IF(D22=$T$3,F22*H22/365*(1-K22),F22*H22/365*(1-K22)))))</f>
        <v>0</v>
      </c>
      <c r="J22" s="156">
        <f t="shared" ca="1" si="1"/>
        <v>0</v>
      </c>
      <c r="K22" s="221" t="e">
        <f ca="1">IF(D22=$T$2,OFFSET('Converter Data'!$I$14,MATCH('Project 2'!E22,'Converter Data'!$B$15:$B$36,0),0),IF('Project 2'!D22='Project 2'!$T$3,OFFSET('Cable Data'!$S$6,MATCH('Project 2'!E22,Cable_Name,0),0),OFFSET(Other!$H$5,MATCH('Project 2'!E22,OTHER,0),0)))</f>
        <v>#N/A</v>
      </c>
      <c r="L22" s="197"/>
    </row>
    <row r="23" spans="1:12" ht="15">
      <c r="A23" s="196"/>
      <c r="B23" s="153"/>
      <c r="C23" s="153"/>
      <c r="D23" s="153"/>
      <c r="E23" s="153"/>
      <c r="F23" s="155" t="e">
        <f ca="1">IF(D23=$T$2,OFFSET('Converter Data'!$G$14,MATCH('Project 2'!E23,'Converter Data'!$B$15:$B$36,0),0)*B23,IF(D23=$T$3,OFFSET('Cable Data'!$Q$6,MATCH('Project 2'!E23,Cable_Name,0),0)*B23*C23,OFFSET(Other!$D$5,MATCH('Project 2'!E23,OTHER,0),0)*B23))</f>
        <v>#N/A</v>
      </c>
      <c r="G23" s="111" t="str">
        <f t="shared" ca="1" si="0"/>
        <v>-</v>
      </c>
      <c r="H23" s="156" t="e">
        <f ca="1">IF(D23=$T$2,OFFSET('Converter Data'!$F$14,MATCH('Project 2'!E23,'Converter Data'!$B$15:$B$36,0),0),IF(D23=$T$3,OFFSET('Cable Data'!$R$6,MATCH('Project 2'!E23,Cable_Name,0),0),OFFSET(Other!$E$5,MATCH('Project 2'!E23,OTHER,0),0)))</f>
        <v>#N/A</v>
      </c>
      <c r="I23" s="223">
        <f ca="1">IF(IF(B23=0,0,IF(D23=$T$2,OFFSET('Converter Data'!$H$14,MATCH('Project 2'!E23,'Converter Data'!$B$15:$B$36,0),0)*B23,IF(D23=$T$3,F23*H23/365*(1-K23),F23*H23/365*(1-K23))))&gt;1,1,IF(B23=0,0,IF(D23=$T$2,OFFSET('Converter Data'!$H$14,MATCH('Project 2'!E23,'Converter Data'!$B$15:$B$36,0),0)*B23,IF(D23=$T$3,F23*H23/365*(1-K23),F23*H23/365*(1-K23)))))</f>
        <v>0</v>
      </c>
      <c r="J23" s="156">
        <f t="shared" ca="1" si="1"/>
        <v>0</v>
      </c>
      <c r="K23" s="221" t="e">
        <f ca="1">IF(D23=$T$2,OFFSET('Converter Data'!$I$14,MATCH('Project 2'!E23,'Converter Data'!$B$15:$B$36,0),0),IF('Project 2'!D23='Project 2'!$T$3,OFFSET('Cable Data'!$S$6,MATCH('Project 2'!E23,Cable_Name,0),0),OFFSET(Other!$H$5,MATCH('Project 2'!E23,OTHER,0),0)))</f>
        <v>#N/A</v>
      </c>
      <c r="L23" s="197"/>
    </row>
    <row r="24" spans="1:12" ht="15">
      <c r="A24" s="196"/>
      <c r="B24" s="153"/>
      <c r="C24" s="153"/>
      <c r="D24" s="153"/>
      <c r="E24" s="153"/>
      <c r="F24" s="155" t="e">
        <f ca="1">IF(D24=$T$2,OFFSET('Converter Data'!$G$14,MATCH('Project 2'!E24,'Converter Data'!$B$15:$B$36,0),0)*B24,IF(D24=$T$3,OFFSET('Cable Data'!$Q$6,MATCH('Project 2'!E24,Cable_Name,0),0)*B24*C24,OFFSET(Other!$D$5,MATCH('Project 2'!E24,OTHER,0),0)*B24))</f>
        <v>#N/A</v>
      </c>
      <c r="G24" s="111" t="str">
        <f t="shared" ca="1" si="0"/>
        <v>-</v>
      </c>
      <c r="H24" s="156" t="e">
        <f ca="1">IF(D24=$T$2,OFFSET('Converter Data'!$F$14,MATCH('Project 2'!E24,'Converter Data'!$B$15:$B$36,0),0),IF(D24=$T$3,OFFSET('Cable Data'!$R$6,MATCH('Project 2'!E24,Cable_Name,0),0),OFFSET(Other!$E$5,MATCH('Project 2'!E24,OTHER,0),0)))</f>
        <v>#N/A</v>
      </c>
      <c r="I24" s="223">
        <f ca="1">IF(IF(B24=0,0,IF(D24=$T$2,OFFSET('Converter Data'!$H$14,MATCH('Project 2'!E24,'Converter Data'!$B$15:$B$36,0),0)*B24,IF(D24=$T$3,F24*H24/365*(1-K24),F24*H24/365*(1-K24))))&gt;1,1,IF(B24=0,0,IF(D24=$T$2,OFFSET('Converter Data'!$H$14,MATCH('Project 2'!E24,'Converter Data'!$B$15:$B$36,0),0)*B24,IF(D24=$T$3,F24*H24/365*(1-K24),F24*H24/365*(1-K24)))))</f>
        <v>0</v>
      </c>
      <c r="J24" s="156">
        <f t="shared" ca="1" si="1"/>
        <v>0</v>
      </c>
      <c r="K24" s="221" t="e">
        <f ca="1">IF(D24=$T$2,OFFSET('Converter Data'!$I$14,MATCH('Project 2'!E24,'Converter Data'!$B$15:$B$36,0),0),IF('Project 2'!D24='Project 2'!$T$3,OFFSET('Cable Data'!$S$6,MATCH('Project 2'!E24,Cable_Name,0),0),OFFSET(Other!$H$5,MATCH('Project 2'!E24,OTHER,0),0)))</f>
        <v>#N/A</v>
      </c>
      <c r="L24" s="197"/>
    </row>
    <row r="25" spans="1:12" ht="15">
      <c r="A25" s="196"/>
      <c r="B25" s="153"/>
      <c r="C25" s="153"/>
      <c r="D25" s="153"/>
      <c r="E25" s="153"/>
      <c r="F25" s="155" t="e">
        <f ca="1">IF(D25=$T$2,OFFSET('Converter Data'!$G$14,MATCH('Project 2'!E25,'Converter Data'!$B$15:$B$36,0),0)*B25,IF(D25=$T$3,OFFSET('Cable Data'!$Q$6,MATCH('Project 2'!E25,Cable_Name,0),0)*B25*C25,OFFSET(Other!$D$5,MATCH('Project 2'!E25,OTHER,0),0)*B25))</f>
        <v>#N/A</v>
      </c>
      <c r="G25" s="111" t="str">
        <f t="shared" ca="1" si="0"/>
        <v>-</v>
      </c>
      <c r="H25" s="156" t="e">
        <f ca="1">IF(D25=$T$2,OFFSET('Converter Data'!$F$14,MATCH('Project 2'!E25,'Converter Data'!$B$15:$B$36,0),0),IF(D25=$T$3,OFFSET('Cable Data'!$R$6,MATCH('Project 2'!E25,Cable_Name,0),0),OFFSET(Other!$E$5,MATCH('Project 2'!E25,OTHER,0),0)))</f>
        <v>#N/A</v>
      </c>
      <c r="I25" s="223">
        <f ca="1">IF(IF(B25=0,0,IF(D25=$T$2,OFFSET('Converter Data'!$H$14,MATCH('Project 2'!E25,'Converter Data'!$B$15:$B$36,0),0)*B25,IF(D25=$T$3,F25*H25/365*(1-K25),F25*H25/365*(1-K25))))&gt;1,1,IF(B25=0,0,IF(D25=$T$2,OFFSET('Converter Data'!$H$14,MATCH('Project 2'!E25,'Converter Data'!$B$15:$B$36,0),0)*B25,IF(D25=$T$3,F25*H25/365*(1-K25),F25*H25/365*(1-K25)))))</f>
        <v>0</v>
      </c>
      <c r="J25" s="156">
        <f t="shared" ca="1" si="1"/>
        <v>0</v>
      </c>
      <c r="K25" s="221" t="e">
        <f ca="1">IF(D25=$T$2,OFFSET('Converter Data'!$I$14,MATCH('Project 2'!E25,'Converter Data'!$B$15:$B$36,0),0),IF('Project 2'!D25='Project 2'!$T$3,OFFSET('Cable Data'!$S$6,MATCH('Project 2'!E25,Cable_Name,0),0),OFFSET(Other!$H$5,MATCH('Project 2'!E25,OTHER,0),0)))</f>
        <v>#N/A</v>
      </c>
      <c r="L25" s="197"/>
    </row>
    <row r="26" spans="1:12" ht="15">
      <c r="A26" s="196"/>
      <c r="B26" s="153"/>
      <c r="C26" s="153"/>
      <c r="D26" s="153"/>
      <c r="E26" s="153"/>
      <c r="F26" s="155" t="e">
        <f ca="1">IF(D26=$T$2,OFFSET('Converter Data'!$G$14,MATCH('Project 2'!E26,'Converter Data'!$B$15:$B$36,0),0)*B26,IF(D26=$T$3,OFFSET('Cable Data'!$Q$6,MATCH('Project 2'!E26,Cable_Name,0),0)*B26*C26,OFFSET(Other!$D$5,MATCH('Project 2'!E26,OTHER,0),0)*B26))</f>
        <v>#N/A</v>
      </c>
      <c r="G26" s="111" t="str">
        <f t="shared" ca="1" si="0"/>
        <v>-</v>
      </c>
      <c r="H26" s="156" t="e">
        <f ca="1">IF(D26=$T$2,OFFSET('Converter Data'!$F$14,MATCH('Project 2'!E26,'Converter Data'!$B$15:$B$36,0),0),IF(D26=$T$3,OFFSET('Cable Data'!$R$6,MATCH('Project 2'!E26,Cable_Name,0),0),OFFSET(Other!$E$5,MATCH('Project 2'!E26,OTHER,0),0)))</f>
        <v>#N/A</v>
      </c>
      <c r="I26" s="223">
        <f ca="1">IF(IF(B26=0,0,IF(D26=$T$2,OFFSET('Converter Data'!$H$14,MATCH('Project 2'!E26,'Converter Data'!$B$15:$B$36,0),0)*B26,IF(D26=$T$3,F26*H26/365*(1-K26),F26*H26/365*(1-K26))))&gt;1,1,IF(B26=0,0,IF(D26=$T$2,OFFSET('Converter Data'!$H$14,MATCH('Project 2'!E26,'Converter Data'!$B$15:$B$36,0),0)*B26,IF(D26=$T$3,F26*H26/365*(1-K26),F26*H26/365*(1-K26)))))</f>
        <v>0</v>
      </c>
      <c r="J26" s="156">
        <f t="shared" ca="1" si="1"/>
        <v>0</v>
      </c>
      <c r="K26" s="221" t="e">
        <f ca="1">IF(D26=$T$2,OFFSET('Converter Data'!$I$14,MATCH('Project 2'!E26,'Converter Data'!$B$15:$B$36,0),0),IF('Project 2'!D26='Project 2'!$T$3,OFFSET('Cable Data'!$S$6,MATCH('Project 2'!E26,Cable_Name,0),0),OFFSET(Other!$H$5,MATCH('Project 2'!E26,OTHER,0),0)))</f>
        <v>#N/A</v>
      </c>
      <c r="L26" s="197"/>
    </row>
    <row r="27" spans="1:12" ht="15">
      <c r="A27" s="196"/>
      <c r="B27" s="153"/>
      <c r="C27" s="153"/>
      <c r="D27" s="153"/>
      <c r="E27" s="153"/>
      <c r="F27" s="155" t="e">
        <f ca="1">IF(D27=$T$2,OFFSET('Converter Data'!$G$14,MATCH('Project 2'!E27,'Converter Data'!$B$15:$B$36,0),0)*B27,IF(D27=$T$3,OFFSET('Cable Data'!$Q$6,MATCH('Project 2'!E27,Cable_Name,0),0)*B27*C27,OFFSET(Other!$D$5,MATCH('Project 2'!E27,OTHER,0),0)*B27))</f>
        <v>#N/A</v>
      </c>
      <c r="G27" s="111" t="str">
        <f t="shared" ca="1" si="0"/>
        <v>-</v>
      </c>
      <c r="H27" s="156" t="e">
        <f ca="1">IF(D27=$T$2,OFFSET('Converter Data'!$F$14,MATCH('Project 2'!E27,'Converter Data'!$B$15:$B$36,0),0),IF(D27=$T$3,OFFSET('Cable Data'!$R$6,MATCH('Project 2'!E27,Cable_Name,0),0),OFFSET(Other!$E$5,MATCH('Project 2'!E27,OTHER,0),0)))</f>
        <v>#N/A</v>
      </c>
      <c r="I27" s="223">
        <f ca="1">IF(IF(B27=0,0,IF(D27=$T$2,OFFSET('Converter Data'!$H$14,MATCH('Project 2'!E27,'Converter Data'!$B$15:$B$36,0),0)*B27,IF(D27=$T$3,F27*H27/365*(1-K27),F27*H27/365*(1-K27))))&gt;1,1,IF(B27=0,0,IF(D27=$T$2,OFFSET('Converter Data'!$H$14,MATCH('Project 2'!E27,'Converter Data'!$B$15:$B$36,0),0)*B27,IF(D27=$T$3,F27*H27/365*(1-K27),F27*H27/365*(1-K27)))))</f>
        <v>0</v>
      </c>
      <c r="J27" s="156">
        <f t="shared" ca="1" si="1"/>
        <v>0</v>
      </c>
      <c r="K27" s="221" t="e">
        <f ca="1">IF(D27=$T$2,OFFSET('Converter Data'!$I$14,MATCH('Project 2'!E27,'Converter Data'!$B$15:$B$36,0),0),IF('Project 2'!D27='Project 2'!$T$3,OFFSET('Cable Data'!$S$6,MATCH('Project 2'!E27,Cable_Name,0),0),OFFSET(Other!$H$5,MATCH('Project 2'!E27,OTHER,0),0)))</f>
        <v>#N/A</v>
      </c>
      <c r="L27" s="197"/>
    </row>
    <row r="28" spans="1:12" ht="15">
      <c r="A28" s="196"/>
      <c r="B28" s="153"/>
      <c r="C28" s="153"/>
      <c r="D28" s="153"/>
      <c r="E28" s="153"/>
      <c r="F28" s="155" t="e">
        <f ca="1">IF(D28=$T$2,OFFSET('Converter Data'!$G$14,MATCH('Project 2'!E28,'Converter Data'!$B$15:$B$36,0),0)*B28,IF(D28=$T$3,OFFSET('Cable Data'!$Q$6,MATCH('Project 2'!E28,Cable_Name,0),0)*B28*C28,OFFSET(Other!$D$5,MATCH('Project 2'!E28,OTHER,0),0)*B28))</f>
        <v>#N/A</v>
      </c>
      <c r="G28" s="111" t="str">
        <f t="shared" ca="1" si="0"/>
        <v>-</v>
      </c>
      <c r="H28" s="156" t="e">
        <f ca="1">IF(D28=$T$2,OFFSET('Converter Data'!$F$14,MATCH('Project 2'!E28,'Converter Data'!$B$15:$B$36,0),0),IF(D28=$T$3,OFFSET('Cable Data'!$R$6,MATCH('Project 2'!E28,Cable_Name,0),0),OFFSET(Other!$E$5,MATCH('Project 2'!E28,OTHER,0),0)))</f>
        <v>#N/A</v>
      </c>
      <c r="I28" s="223">
        <f ca="1">IF(IF(B28=0,0,IF(D28=$T$2,OFFSET('Converter Data'!$H$14,MATCH('Project 2'!E28,'Converter Data'!$B$15:$B$36,0),0)*B28,IF(D28=$T$3,F28*H28/365*(1-K28),F28*H28/365*(1-K28))))&gt;1,1,IF(B28=0,0,IF(D28=$T$2,OFFSET('Converter Data'!$H$14,MATCH('Project 2'!E28,'Converter Data'!$B$15:$B$36,0),0)*B28,IF(D28=$T$3,F28*H28/365*(1-K28),F28*H28/365*(1-K28)))))</f>
        <v>0</v>
      </c>
      <c r="J28" s="156">
        <f t="shared" ca="1" si="1"/>
        <v>0</v>
      </c>
      <c r="K28" s="221" t="e">
        <f ca="1">IF(D28=$T$2,OFFSET('Converter Data'!$I$14,MATCH('Project 2'!E28,'Converter Data'!$B$15:$B$36,0),0),IF('Project 2'!D28='Project 2'!$T$3,OFFSET('Cable Data'!$S$6,MATCH('Project 2'!E28,Cable_Name,0),0),OFFSET(Other!$H$5,MATCH('Project 2'!E28,OTHER,0),0)))</f>
        <v>#N/A</v>
      </c>
      <c r="L28" s="197"/>
    </row>
    <row r="29" spans="1:12" ht="15">
      <c r="A29" s="196"/>
      <c r="B29" s="153"/>
      <c r="C29" s="153"/>
      <c r="D29" s="153"/>
      <c r="E29" s="153"/>
      <c r="F29" s="155" t="e">
        <f ca="1">IF(D29=$T$2,OFFSET('Converter Data'!$G$14,MATCH('Project 2'!E29,'Converter Data'!$B$15:$B$36,0),0)*B29,IF(D29=$T$3,OFFSET('Cable Data'!$Q$6,MATCH('Project 2'!E29,Cable_Name,0),0)*B29*C29,OFFSET(Other!$D$5,MATCH('Project 2'!E29,OTHER,0),0)*B29))</f>
        <v>#N/A</v>
      </c>
      <c r="G29" s="111" t="str">
        <f t="shared" ca="1" si="0"/>
        <v>-</v>
      </c>
      <c r="H29" s="156" t="e">
        <f ca="1">IF(D29=$T$2,OFFSET('Converter Data'!$F$14,MATCH('Project 2'!E29,'Converter Data'!$B$15:$B$36,0),0),IF(D29=$T$3,OFFSET('Cable Data'!$R$6,MATCH('Project 2'!E29,Cable_Name,0),0),OFFSET(Other!$E$5,MATCH('Project 2'!E29,OTHER,0),0)))</f>
        <v>#N/A</v>
      </c>
      <c r="I29" s="223">
        <f ca="1">IF(IF(B29=0,0,IF(D29=$T$2,OFFSET('Converter Data'!$H$14,MATCH('Project 2'!E29,'Converter Data'!$B$15:$B$36,0),0)*B29,IF(D29=$T$3,F29*H29/365*(1-K29),F29*H29/365*(1-K29))))&gt;1,1,IF(B29=0,0,IF(D29=$T$2,OFFSET('Converter Data'!$H$14,MATCH('Project 2'!E29,'Converter Data'!$B$15:$B$36,0),0)*B29,IF(D29=$T$3,F29*H29/365*(1-K29),F29*H29/365*(1-K29)))))</f>
        <v>0</v>
      </c>
      <c r="J29" s="156">
        <f t="shared" ca="1" si="1"/>
        <v>0</v>
      </c>
      <c r="K29" s="221" t="e">
        <f ca="1">IF(D29=$T$2,OFFSET('Converter Data'!$I$14,MATCH('Project 2'!E29,'Converter Data'!$B$15:$B$36,0),0),IF('Project 2'!D29='Project 2'!$T$3,OFFSET('Cable Data'!$S$6,MATCH('Project 2'!E29,Cable_Name,0),0),OFFSET(Other!$H$5,MATCH('Project 2'!E29,OTHER,0),0)))</f>
        <v>#N/A</v>
      </c>
      <c r="L29" s="197"/>
    </row>
    <row r="30" spans="1:12" ht="15">
      <c r="A30" s="196"/>
      <c r="B30" s="153"/>
      <c r="C30" s="153"/>
      <c r="D30" s="153"/>
      <c r="E30" s="153"/>
      <c r="F30" s="155" t="e">
        <f ca="1">IF(D30=$T$2,OFFSET('Converter Data'!$G$14,MATCH('Project 2'!E30,'Converter Data'!$B$15:$B$36,0),0)*B30,IF(D30=$T$3,OFFSET('Cable Data'!$Q$6,MATCH('Project 2'!E30,Cable_Name,0),0)*B30*C30,OFFSET(Other!$D$5,MATCH('Project 2'!E30,OTHER,0),0)*B30))</f>
        <v>#N/A</v>
      </c>
      <c r="G30" s="111" t="str">
        <f t="shared" ca="1" si="0"/>
        <v>-</v>
      </c>
      <c r="H30" s="156" t="e">
        <f ca="1">IF(D30=$T$2,OFFSET('Converter Data'!$F$14,MATCH('Project 2'!E30,'Converter Data'!$B$15:$B$36,0),0),IF(D30=$T$3,OFFSET('Cable Data'!$R$6,MATCH('Project 2'!E30,Cable_Name,0),0),OFFSET(Other!$E$5,MATCH('Project 2'!E30,OTHER,0),0)))</f>
        <v>#N/A</v>
      </c>
      <c r="I30" s="223">
        <f ca="1">IF(IF(B30=0,0,IF(D30=$T$2,OFFSET('Converter Data'!$H$14,MATCH('Project 2'!E30,'Converter Data'!$B$15:$B$36,0),0)*B30,IF(D30=$T$3,F30*H30/365*(1-K30),F30*H30/365*(1-K30))))&gt;1,1,IF(B30=0,0,IF(D30=$T$2,OFFSET('Converter Data'!$H$14,MATCH('Project 2'!E30,'Converter Data'!$B$15:$B$36,0),0)*B30,IF(D30=$T$3,F30*H30/365*(1-K30),F30*H30/365*(1-K30)))))</f>
        <v>0</v>
      </c>
      <c r="J30" s="156">
        <f t="shared" ca="1" si="1"/>
        <v>0</v>
      </c>
      <c r="K30" s="221" t="e">
        <f ca="1">IF(D30=$T$2,OFFSET('Converter Data'!$I$14,MATCH('Project 2'!E30,'Converter Data'!$B$15:$B$36,0),0),IF('Project 2'!D30='Project 2'!$T$3,OFFSET('Cable Data'!$S$6,MATCH('Project 2'!E30,Cable_Name,0),0),OFFSET(Other!$H$5,MATCH('Project 2'!E30,OTHER,0),0)))</f>
        <v>#N/A</v>
      </c>
      <c r="L30" s="197"/>
    </row>
    <row r="31" spans="1:12" ht="15.75" thickBot="1">
      <c r="A31" s="196"/>
      <c r="B31" s="162"/>
      <c r="C31" s="162"/>
      <c r="D31" s="162"/>
      <c r="E31" s="162"/>
      <c r="F31" s="164" t="e">
        <f ca="1">IF(D31=$T$2,OFFSET('Converter Data'!$G$14,MATCH('Project 2'!E31,'Converter Data'!$B$15:$B$36,0),0)*B31,IF(D31=$T$3,OFFSET('Cable Data'!$Q$6,MATCH('Project 2'!E31,Cable_Name,0),0)*B31*C31,OFFSET(Other!$D$5,MATCH('Project 2'!E31,OTHER,0),0)*B31))</f>
        <v>#N/A</v>
      </c>
      <c r="G31" s="121" t="str">
        <f t="shared" ca="1" si="0"/>
        <v>-</v>
      </c>
      <c r="H31" s="165" t="e">
        <f ca="1">IF(D31=$T$2,OFFSET('Converter Data'!$F$14,MATCH('Project 2'!E31,'Converter Data'!$B$15:$B$36,0),0),IF(D31=$T$3,OFFSET('Cable Data'!$R$6,MATCH('Project 2'!E31,Cable_Name,0),0),OFFSET(Other!$E$5,MATCH('Project 2'!E31,OTHER,0),0)))</f>
        <v>#N/A</v>
      </c>
      <c r="I31" s="229">
        <f ca="1">IF(IF(B31=0,0,IF(D31=$T$2,OFFSET('Converter Data'!$H$14,MATCH('Project 2'!E31,'Converter Data'!$B$15:$B$36,0),0)*B31,IF(D31=$T$3,F31*H31/365*(1-K31),F31*H31/365*(1-K31))))&gt;1,1,IF(B31=0,0,IF(D31=$T$2,OFFSET('Converter Data'!$H$14,MATCH('Project 2'!E31,'Converter Data'!$B$15:$B$36,0),0)*B31,IF(D31=$T$3,F31*H31/365*(1-K31),F31*H31/365*(1-K31)))))</f>
        <v>0</v>
      </c>
      <c r="J31" s="165">
        <f t="shared" ca="1" si="1"/>
        <v>0</v>
      </c>
      <c r="K31" s="230" t="e">
        <f ca="1">IF(D31=$T$2,OFFSET('Converter Data'!$I$14,MATCH('Project 2'!E31,'Converter Data'!$B$15:$B$36,0),0),IF('Project 2'!D31='Project 2'!$T$3,OFFSET('Cable Data'!$S$6,MATCH('Project 2'!E31,Cable_Name,0),0),OFFSET(Other!$H$5,MATCH('Project 2'!E31,OTHER,0),0)))</f>
        <v>#N/A</v>
      </c>
      <c r="L31" s="197"/>
    </row>
    <row r="32" spans="1:12" ht="15" hidden="1">
      <c r="A32" s="196"/>
      <c r="B32" s="231"/>
      <c r="C32" s="231"/>
      <c r="D32" s="209"/>
      <c r="E32" s="231"/>
      <c r="F32" s="231"/>
      <c r="G32" s="231"/>
      <c r="H32" s="231"/>
      <c r="I32" s="214"/>
      <c r="J32" s="231"/>
      <c r="K32" s="232"/>
      <c r="L32" s="197"/>
    </row>
    <row r="33" spans="1:14" ht="15" hidden="1">
      <c r="A33" s="196"/>
      <c r="B33" s="231"/>
      <c r="C33" s="231"/>
      <c r="D33" s="209"/>
      <c r="E33" s="231"/>
      <c r="F33" s="231"/>
      <c r="G33" s="391" t="s">
        <v>9</v>
      </c>
      <c r="H33" s="391"/>
      <c r="I33" s="82">
        <f ca="1">IF(SUM(I10:I31)&gt;1,1,SUM(I10:I31))</f>
        <v>3.8075342465753413E-2</v>
      </c>
      <c r="J33" s="156"/>
      <c r="K33" s="232"/>
      <c r="L33" s="197"/>
    </row>
    <row r="34" spans="1:14" ht="15.75" hidden="1" thickBot="1">
      <c r="A34" s="196"/>
      <c r="B34" s="231"/>
      <c r="C34" s="231"/>
      <c r="D34" s="209"/>
      <c r="E34" s="233"/>
      <c r="F34" s="231"/>
      <c r="G34" s="231"/>
      <c r="H34" s="231"/>
      <c r="I34" s="82"/>
      <c r="J34" s="231"/>
      <c r="K34" s="232"/>
      <c r="L34" s="197"/>
    </row>
    <row r="35" spans="1:14" ht="15" hidden="1">
      <c r="A35" s="196"/>
      <c r="B35" s="231"/>
      <c r="C35" s="231"/>
      <c r="D35" s="209"/>
      <c r="E35" s="231"/>
      <c r="F35" s="231"/>
      <c r="G35" s="231"/>
      <c r="H35" s="231"/>
      <c r="I35" s="214"/>
      <c r="J35" s="231"/>
      <c r="K35" s="232"/>
      <c r="L35" s="197"/>
    </row>
    <row r="36" spans="1:14" ht="14.25" customHeight="1" thickBot="1">
      <c r="A36" s="196"/>
      <c r="B36" s="91" t="s">
        <v>35</v>
      </c>
      <c r="C36" s="211"/>
      <c r="D36" s="211"/>
      <c r="E36" s="92"/>
      <c r="F36" s="92"/>
      <c r="G36" s="92"/>
      <c r="H36" s="92"/>
      <c r="I36" s="92"/>
      <c r="J36" s="92"/>
      <c r="K36" s="93"/>
      <c r="L36" s="197"/>
    </row>
    <row r="37" spans="1:14" ht="45.75" thickBot="1">
      <c r="A37" s="196"/>
      <c r="B37" s="94" t="s">
        <v>7</v>
      </c>
      <c r="C37" s="94"/>
      <c r="D37" s="212" t="s">
        <v>29</v>
      </c>
      <c r="E37" s="94" t="s">
        <v>135</v>
      </c>
      <c r="F37" s="97" t="s">
        <v>89</v>
      </c>
      <c r="G37" s="97" t="s">
        <v>90</v>
      </c>
      <c r="H37" s="97" t="s">
        <v>91</v>
      </c>
      <c r="I37" s="97" t="s">
        <v>136</v>
      </c>
      <c r="J37" s="97" t="s">
        <v>12</v>
      </c>
      <c r="K37" s="96" t="s">
        <v>6</v>
      </c>
      <c r="L37" s="197"/>
    </row>
    <row r="38" spans="1:14" ht="15.75" thickBot="1">
      <c r="A38" s="196"/>
      <c r="B38" s="234">
        <v>1</v>
      </c>
      <c r="C38" s="252"/>
      <c r="D38" s="252" t="s">
        <v>28</v>
      </c>
      <c r="E38" s="252" t="str">
        <f>IF(O12=$N$7,Other!$C$15,IF(O12=N6,Other!$C$14,Other!$C$16))</f>
        <v>Scheduled Maintenance Medium Case (2)</v>
      </c>
      <c r="F38" s="236">
        <f ca="1">IF(D38=$T$2,OFFSET('Converter Data'!#REF!,MATCH('Project 2'!E38,'Converter Data'!#REF!,0),0),IF(D38=$T$3,0,OFFSET(Other!$F$5,MATCH('Project 2'!E38,OTHER,0),0)*B38))</f>
        <v>1</v>
      </c>
      <c r="G38" s="237">
        <f ca="1">IFERROR(1/F38,"-")</f>
        <v>1</v>
      </c>
      <c r="H38" s="238">
        <f ca="1">IF(D38=$T$2,OFFSET('Converter Data'!#REF!,MATCH('Project 2'!E38,'Converter Data'!#REF!,0),0),IF(D38=$T$3,0,OFFSET(Other!$G$5,MATCH('Project 2'!E38,OTHER,0),0)))</f>
        <v>2</v>
      </c>
      <c r="I38" s="239">
        <f ca="1">IF(B38=0,0,IF(D38=$T$2,OFFSET('Converter Data'!#REF!,MATCH('Project 2'!E38,'Converter Data'!#REF!,0),0)*B38,IF(D38=$T$3,C38*B38*F38*H38/365*(1-K38),F38*H38/365*(1-K38))))</f>
        <v>2.7397260273972603E-3</v>
      </c>
      <c r="J38" s="238">
        <f ca="1">I38/$I$63*100</f>
        <v>6.7125356603456972</v>
      </c>
      <c r="K38" s="240">
        <f ca="1">OFFSET(Other!$H$5,MATCH('Project 2'!$E$38,OTHER,0),0)</f>
        <v>0.5</v>
      </c>
      <c r="L38" s="197"/>
      <c r="N38" s="241"/>
    </row>
    <row r="39" spans="1:14" ht="15" hidden="1">
      <c r="A39" s="196"/>
      <c r="B39" s="153"/>
      <c r="C39" s="153"/>
      <c r="D39" s="153"/>
      <c r="E39" s="153"/>
      <c r="F39" s="155" t="e">
        <f ca="1">IF(D39=$T$2,OFFSET('Converter Data'!#REF!,MATCH('Project 2'!E39,'Converter Data'!#REF!,0),0),IF(D39=$T$3,0,OFFSET(Other!$F$5,MATCH('Project 2'!E39,OTHER,0),0)))</f>
        <v>#N/A</v>
      </c>
      <c r="G39" s="231" t="str">
        <f t="shared" ref="G39:G59" ca="1" si="2">IFERROR(1/F39,"-")</f>
        <v>-</v>
      </c>
      <c r="H39" s="156" t="e">
        <f ca="1">IF(D39=$T$2,OFFSET('Converter Data'!#REF!,MATCH('Project 2'!E39,'Converter Data'!#REF!,0),0),IF(D39=$T$3,0,OFFSET(Other!$G$5,MATCH('Project 2'!E39,OTHER,0),0)))</f>
        <v>#N/A</v>
      </c>
      <c r="I39" s="220">
        <f ca="1">IF(B39=0,0,IF(D39=$T$2,OFFSET('Converter Data'!#REF!,MATCH('Project 2'!E39,'Converter Data'!#REF!,0),0)*B39,IF(D39=$T$3,C39*B39*F39*H39/365*(1-K39),B39*F39*H39/365*(1-K39))))</f>
        <v>0</v>
      </c>
      <c r="J39" s="156">
        <f t="shared" ref="J39:J59" ca="1" si="3">I39/$I$63*100</f>
        <v>0</v>
      </c>
      <c r="K39" s="221" t="e">
        <f ca="1">IF(D39=$T$2,OFFSET('Converter Data'!#REF!,MATCH('Project 2'!E39,'Converter Data'!#REF!,0),0),IF('Project 2'!D39='Project 2'!$T$3,0,OFFSET(Other!$H$5,MATCH('Project 2'!E39,OTHER,0),0)))</f>
        <v>#N/A</v>
      </c>
      <c r="L39" s="197"/>
    </row>
    <row r="40" spans="1:14" ht="15" hidden="1">
      <c r="A40" s="196"/>
      <c r="B40" s="153"/>
      <c r="C40" s="153"/>
      <c r="D40" s="153"/>
      <c r="E40" s="153"/>
      <c r="F40" s="155" t="e">
        <f ca="1">IF(D40=$T$2,OFFSET('Converter Data'!#REF!,MATCH('Project 2'!E40,'Converter Data'!#REF!,0),0),IF(D40=$T$3,0,OFFSET(Other!$F$5,MATCH('Project 2'!E40,OTHER,0),0)))</f>
        <v>#N/A</v>
      </c>
      <c r="G40" s="231" t="str">
        <f t="shared" ca="1" si="2"/>
        <v>-</v>
      </c>
      <c r="H40" s="156" t="e">
        <f ca="1">IF(D40=$T$2,OFFSET('Converter Data'!#REF!,MATCH('Project 2'!E40,'Converter Data'!#REF!,0),0),IF(D40=$T$3,0,OFFSET(Other!$G$5,MATCH('Project 2'!E40,OTHER,0),0)))</f>
        <v>#N/A</v>
      </c>
      <c r="I40" s="223">
        <f ca="1">IF(B40=0,0,IF(D40=$T$2,OFFSET('Converter Data'!#REF!,MATCH('Project 2'!E40,'Converter Data'!#REF!,0),0)*B40,IF(D40=$T$3,C40*B40*F40*H40/365*(1-K40),B40*F40*H40/365*(1-K40))))</f>
        <v>0</v>
      </c>
      <c r="J40" s="156">
        <f t="shared" ca="1" si="3"/>
        <v>0</v>
      </c>
      <c r="K40" s="221" t="e">
        <f ca="1">IF(D40=$T$2,OFFSET('Converter Data'!#REF!,MATCH('Project 2'!E40,'Converter Data'!#REF!,0),0),IF('Project 2'!D40='Project 2'!$T$3,0,OFFSET(Other!$H$5,MATCH('Project 2'!E40,OTHER,0),0)))</f>
        <v>#N/A</v>
      </c>
      <c r="L40" s="197"/>
    </row>
    <row r="41" spans="1:14" ht="15" hidden="1">
      <c r="A41" s="196"/>
      <c r="B41" s="153"/>
      <c r="C41" s="153"/>
      <c r="D41" s="153"/>
      <c r="E41" s="153"/>
      <c r="F41" s="155" t="e">
        <f ca="1">IF(D41=$T$2,OFFSET('Converter Data'!#REF!,MATCH('Project 2'!E41,'Converter Data'!#REF!,0),0),IF(D41=$T$3,0,OFFSET(Other!$F$5,MATCH('Project 2'!E41,OTHER,0),0)))</f>
        <v>#N/A</v>
      </c>
      <c r="G41" s="231" t="str">
        <f t="shared" ca="1" si="2"/>
        <v>-</v>
      </c>
      <c r="H41" s="156" t="e">
        <f ca="1">IF(D41=$T$2,OFFSET('Converter Data'!#REF!,MATCH('Project 2'!E41,'Converter Data'!#REF!,0),0),IF(D41=$T$3,0,OFFSET(Other!$G$5,MATCH('Project 2'!E41,OTHER,0),0)))</f>
        <v>#N/A</v>
      </c>
      <c r="I41" s="223">
        <f ca="1">IF(B41=0,0,IF(D41=$T$2,OFFSET('Converter Data'!#REF!,MATCH('Project 2'!E41,'Converter Data'!#REF!,0),0)*B41,IF(D41=$T$3,C41*B41*F41*H41/365*(1-K41),B41*F41*H41/365*(1-K41))))</f>
        <v>0</v>
      </c>
      <c r="J41" s="156">
        <f t="shared" ca="1" si="3"/>
        <v>0</v>
      </c>
      <c r="K41" s="221" t="e">
        <f ca="1">IF(D41=$T$2,OFFSET('Converter Data'!#REF!,MATCH('Project 2'!E41,'Converter Data'!#REF!,0),0),IF('Project 2'!D41='Project 2'!$T$3,0,OFFSET(Other!$H$5,MATCH('Project 2'!E41,OTHER,0),0)))</f>
        <v>#N/A</v>
      </c>
      <c r="L41" s="197"/>
    </row>
    <row r="42" spans="1:14" ht="15" hidden="1">
      <c r="A42" s="196"/>
      <c r="B42" s="153"/>
      <c r="C42" s="153"/>
      <c r="D42" s="153"/>
      <c r="E42" s="153"/>
      <c r="F42" s="155" t="e">
        <f ca="1">IF(D42=$T$2,OFFSET('Converter Data'!#REF!,MATCH('Project 2'!E42,'Converter Data'!#REF!,0),0),IF(D42=$T$3,0,OFFSET(Other!$F$5,MATCH('Project 2'!E42,OTHER,0),0)))</f>
        <v>#N/A</v>
      </c>
      <c r="G42" s="231" t="str">
        <f t="shared" ca="1" si="2"/>
        <v>-</v>
      </c>
      <c r="H42" s="156" t="e">
        <f ca="1">IF(D42=$T$2,OFFSET('Converter Data'!#REF!,MATCH('Project 2'!E42,'Converter Data'!#REF!,0),0),IF(D42=$T$3,0,OFFSET(Other!$G$5,MATCH('Project 2'!E42,OTHER,0),0)))</f>
        <v>#N/A</v>
      </c>
      <c r="I42" s="223">
        <f ca="1">IF(B42=0,0,IF(D42=$T$2,OFFSET('Converter Data'!#REF!,MATCH('Project 2'!E42,'Converter Data'!#REF!,0),0)*B42,IF(D42=$T$3,C42*B42*F42*H42/365*(1-K42),B42*F42*H42/365*(1-K42))))</f>
        <v>0</v>
      </c>
      <c r="J42" s="156">
        <f t="shared" ca="1" si="3"/>
        <v>0</v>
      </c>
      <c r="K42" s="221" t="e">
        <f ca="1">IF(D42=$T$2,OFFSET('Converter Data'!#REF!,MATCH('Project 2'!E42,'Converter Data'!#REF!,0),0),IF('Project 2'!D42='Project 2'!$T$3,0,OFFSET(Other!$H$5,MATCH('Project 2'!E42,OTHER,0),0)))</f>
        <v>#N/A</v>
      </c>
      <c r="L42" s="197"/>
    </row>
    <row r="43" spans="1:14" ht="15" hidden="1">
      <c r="A43" s="196"/>
      <c r="B43" s="153"/>
      <c r="C43" s="153"/>
      <c r="D43" s="153"/>
      <c r="E43" s="153"/>
      <c r="F43" s="155" t="e">
        <f ca="1">IF(D43=$T$2,OFFSET('Converter Data'!#REF!,MATCH('Project 2'!E43,'Converter Data'!#REF!,0),0),IF(D43=$T$3,0,OFFSET(Other!$F$5,MATCH('Project 2'!E43,OTHER,0),0)))</f>
        <v>#N/A</v>
      </c>
      <c r="G43" s="231" t="str">
        <f t="shared" ca="1" si="2"/>
        <v>-</v>
      </c>
      <c r="H43" s="156" t="e">
        <f ca="1">IF(D43=$T$2,OFFSET('Converter Data'!#REF!,MATCH('Project 2'!E43,'Converter Data'!#REF!,0),0),IF(D43=$T$3,0,OFFSET(Other!$G$5,MATCH('Project 2'!E43,OTHER,0),0)))</f>
        <v>#N/A</v>
      </c>
      <c r="I43" s="223">
        <f ca="1">IF(B43=0,0,IF(D43=$T$2,OFFSET('Converter Data'!#REF!,MATCH('Project 2'!E43,'Converter Data'!#REF!,0),0)*B43,IF(D43=$T$3,C43*B43*F43*H43/365*(1-K43),B43*F43*H43/365*(1-K43))))</f>
        <v>0</v>
      </c>
      <c r="J43" s="156">
        <f t="shared" ca="1" si="3"/>
        <v>0</v>
      </c>
      <c r="K43" s="221" t="e">
        <f ca="1">IF(D43=$T$2,OFFSET('Converter Data'!#REF!,MATCH('Project 2'!E43,'Converter Data'!#REF!,0),0),IF('Project 2'!D43='Project 2'!$T$3,0,OFFSET(Other!$H$5,MATCH('Project 2'!E43,OTHER,0),0)))</f>
        <v>#N/A</v>
      </c>
      <c r="L43" s="197"/>
    </row>
    <row r="44" spans="1:14" ht="15" hidden="1">
      <c r="A44" s="196"/>
      <c r="B44" s="153"/>
      <c r="C44" s="153"/>
      <c r="D44" s="153"/>
      <c r="E44" s="153"/>
      <c r="F44" s="155" t="e">
        <f ca="1">IF(D44=$T$2,OFFSET('Converter Data'!#REF!,MATCH('Project 2'!E44,'Converter Data'!#REF!,0),0),IF(D44=$T$3,0,OFFSET(Other!$F$5,MATCH('Project 2'!E44,OTHER,0),0)))</f>
        <v>#N/A</v>
      </c>
      <c r="G44" s="231" t="str">
        <f t="shared" ca="1" si="2"/>
        <v>-</v>
      </c>
      <c r="H44" s="156" t="e">
        <f ca="1">IF(D44=$T$2,OFFSET('Converter Data'!#REF!,MATCH('Project 2'!E44,'Converter Data'!#REF!,0),0),IF(D44=$T$3,0,OFFSET(Other!$G$5,MATCH('Project 2'!E44,OTHER,0),0)))</f>
        <v>#N/A</v>
      </c>
      <c r="I44" s="223">
        <f ca="1">IF(B44=0,0,IF(D44=$T$2,OFFSET('Converter Data'!#REF!,MATCH('Project 2'!E44,'Converter Data'!#REF!,0),0)*B44,IF(D44=$T$3,C44*B44*F44*H44/365*(1-K44),B44*F44*H44/365*(1-K44))))</f>
        <v>0</v>
      </c>
      <c r="J44" s="156">
        <f t="shared" ca="1" si="3"/>
        <v>0</v>
      </c>
      <c r="K44" s="221" t="e">
        <f ca="1">IF(D44=$T$2,OFFSET('Converter Data'!#REF!,MATCH('Project 2'!E44,'Converter Data'!#REF!,0),0),IF('Project 2'!D44='Project 2'!$T$3,0,OFFSET(Other!$H$5,MATCH('Project 2'!E44,OTHER,0),0)))</f>
        <v>#N/A</v>
      </c>
      <c r="L44" s="197"/>
    </row>
    <row r="45" spans="1:14" ht="15" hidden="1">
      <c r="A45" s="196"/>
      <c r="B45" s="153"/>
      <c r="C45" s="153"/>
      <c r="D45" s="153"/>
      <c r="E45" s="153"/>
      <c r="F45" s="155" t="e">
        <f ca="1">IF(D45=$T$2,OFFSET('Converter Data'!#REF!,MATCH('Project 2'!E45,'Converter Data'!#REF!,0),0),IF(D45=$T$3,0,OFFSET(Other!$F$5,MATCH('Project 2'!E45,OTHER,0),0)))</f>
        <v>#N/A</v>
      </c>
      <c r="G45" s="231" t="str">
        <f t="shared" ca="1" si="2"/>
        <v>-</v>
      </c>
      <c r="H45" s="156" t="e">
        <f ca="1">IF(D45=$T$2,OFFSET('Converter Data'!#REF!,MATCH('Project 2'!E45,'Converter Data'!#REF!,0),0),IF(D45=$T$3,0,OFFSET(Other!$G$5,MATCH('Project 2'!E45,OTHER,0),0)))</f>
        <v>#N/A</v>
      </c>
      <c r="I45" s="223">
        <f ca="1">IF(B45=0,0,IF(D45=$T$2,OFFSET('Converter Data'!#REF!,MATCH('Project 2'!E45,'Converter Data'!#REF!,0),0)*B45,IF(D45=$T$3,C45*B45*F45*H45/365*(1-K45),B45*F45*H45/365*(1-K45))))</f>
        <v>0</v>
      </c>
      <c r="J45" s="156">
        <f t="shared" ca="1" si="3"/>
        <v>0</v>
      </c>
      <c r="K45" s="221" t="e">
        <f ca="1">IF(D45=$T$2,OFFSET('Converter Data'!#REF!,MATCH('Project 2'!E45,'Converter Data'!#REF!,0),0),IF('Project 2'!D45='Project 2'!$T$3,0,OFFSET(Other!$H$5,MATCH('Project 2'!E45,OTHER,0),0)))</f>
        <v>#N/A</v>
      </c>
      <c r="L45" s="197"/>
    </row>
    <row r="46" spans="1:14" ht="15" hidden="1">
      <c r="A46" s="202"/>
      <c r="B46" s="153"/>
      <c r="C46" s="153"/>
      <c r="D46" s="153"/>
      <c r="E46" s="153"/>
      <c r="F46" s="155" t="e">
        <f ca="1">IF(D46=$T$2,OFFSET('Converter Data'!#REF!,MATCH('Project 2'!E46,'Converter Data'!#REF!,0),0),IF(D46=$T$3,0,OFFSET(Other!$F$5,MATCH('Project 2'!E46,OTHER,0),0)))</f>
        <v>#N/A</v>
      </c>
      <c r="G46" s="231" t="str">
        <f t="shared" ca="1" si="2"/>
        <v>-</v>
      </c>
      <c r="H46" s="156" t="e">
        <f ca="1">IF(D46=$T$2,OFFSET('Converter Data'!#REF!,MATCH('Project 2'!E46,'Converter Data'!#REF!,0),0),IF(D46=$T$3,0,OFFSET(Other!$G$5,MATCH('Project 2'!E46,OTHER,0),0)))</f>
        <v>#N/A</v>
      </c>
      <c r="I46" s="223">
        <f ca="1">IF(B46=0,0,IF(D46=$T$2,OFFSET('Converter Data'!#REF!,MATCH('Project 2'!E46,'Converter Data'!#REF!,0),0)*B46,IF(D46=$T$3,C46*B46*F46*H46/365*(1-K46),B46*F46*H46/365*(1-K46))))</f>
        <v>0</v>
      </c>
      <c r="J46" s="156">
        <f t="shared" ca="1" si="3"/>
        <v>0</v>
      </c>
      <c r="K46" s="221" t="e">
        <f ca="1">IF(D46=$T$2,OFFSET('Converter Data'!#REF!,MATCH('Project 2'!E46,'Converter Data'!#REF!,0),0),IF('Project 2'!D46='Project 2'!$T$3,0,OFFSET(Other!$H$5,MATCH('Project 2'!E46,OTHER,0),0)))</f>
        <v>#N/A</v>
      </c>
      <c r="L46" s="197"/>
    </row>
    <row r="47" spans="1:14" ht="15" hidden="1">
      <c r="A47" s="209"/>
      <c r="B47" s="153"/>
      <c r="C47" s="153"/>
      <c r="D47" s="153"/>
      <c r="E47" s="153"/>
      <c r="F47" s="155" t="e">
        <f ca="1">IF(D47=$T$2,OFFSET('Converter Data'!#REF!,MATCH('Project 2'!E47,'Converter Data'!#REF!,0),0),IF(D47=$T$3,0,OFFSET(Other!$F$5,MATCH('Project 2'!E47,OTHER,0),0)))</f>
        <v>#N/A</v>
      </c>
      <c r="G47" s="231" t="str">
        <f t="shared" ca="1" si="2"/>
        <v>-</v>
      </c>
      <c r="H47" s="156" t="e">
        <f ca="1">IF(D47=$T$2,OFFSET('Converter Data'!#REF!,MATCH('Project 2'!E47,'Converter Data'!#REF!,0),0),IF(D47=$T$3,0,OFFSET(Other!$G$5,MATCH('Project 2'!E47,OTHER,0),0)))</f>
        <v>#N/A</v>
      </c>
      <c r="I47" s="223">
        <f ca="1">IF(B47=0,0,IF(D47=$T$2,OFFSET('Converter Data'!#REF!,MATCH('Project 2'!E47,'Converter Data'!#REF!,0),0)*B47,IF(D47=$T$3,C47*B47*F47*H47/365*(1-K47),B47*F47*H47/365*(1-K47))))</f>
        <v>0</v>
      </c>
      <c r="J47" s="156">
        <f t="shared" ca="1" si="3"/>
        <v>0</v>
      </c>
      <c r="K47" s="221" t="e">
        <f ca="1">IF(D47=$T$2,OFFSET('Converter Data'!#REF!,MATCH('Project 2'!E47,'Converter Data'!#REF!,0),0),IF('Project 2'!D47='Project 2'!$T$3,0,OFFSET(Other!$H$5,MATCH('Project 2'!E47,OTHER,0),0)))</f>
        <v>#N/A</v>
      </c>
      <c r="L47" s="242"/>
    </row>
    <row r="48" spans="1:14" ht="15" hidden="1">
      <c r="A48" s="209"/>
      <c r="B48" s="153"/>
      <c r="C48" s="153"/>
      <c r="D48" s="153"/>
      <c r="E48" s="153"/>
      <c r="F48" s="155" t="e">
        <f ca="1">IF(D48=$T$2,OFFSET('Converter Data'!#REF!,MATCH('Project 2'!E48,'Converter Data'!#REF!,0),0),IF(D48=$T$3,0,OFFSET(Other!$F$5,MATCH('Project 2'!E48,OTHER,0),0)))</f>
        <v>#N/A</v>
      </c>
      <c r="G48" s="231" t="str">
        <f t="shared" ca="1" si="2"/>
        <v>-</v>
      </c>
      <c r="H48" s="156" t="e">
        <f ca="1">IF(D48=$T$2,OFFSET('Converter Data'!#REF!,MATCH('Project 2'!E48,'Converter Data'!#REF!,0),0),IF(D48=$T$3,0,OFFSET(Other!$G$5,MATCH('Project 2'!E48,OTHER,0),0)))</f>
        <v>#N/A</v>
      </c>
      <c r="I48" s="223">
        <f ca="1">IF(B48=0,0,IF(D48=$T$2,OFFSET('Converter Data'!#REF!,MATCH('Project 2'!E48,'Converter Data'!#REF!,0),0)*B48,IF(D48=$T$3,C48*B48*F48*H48/365*(1-K48),B48*F48*H48/365*(1-K48))))</f>
        <v>0</v>
      </c>
      <c r="J48" s="156">
        <f t="shared" ca="1" si="3"/>
        <v>0</v>
      </c>
      <c r="K48" s="221" t="e">
        <f ca="1">IF(D48=$T$2,OFFSET('Converter Data'!#REF!,MATCH('Project 2'!E48,'Converter Data'!#REF!,0),0),IF('Project 2'!D48='Project 2'!$T$3,0,OFFSET(Other!$H$5,MATCH('Project 2'!E48,OTHER,0),0)))</f>
        <v>#N/A</v>
      </c>
      <c r="L48" s="242"/>
    </row>
    <row r="49" spans="1:12" ht="15" hidden="1">
      <c r="A49" s="209"/>
      <c r="B49" s="153"/>
      <c r="C49" s="153"/>
      <c r="D49" s="153"/>
      <c r="E49" s="153"/>
      <c r="F49" s="155" t="e">
        <f ca="1">IF(D49=$T$2,OFFSET('Converter Data'!#REF!,MATCH('Project 2'!E49,'Converter Data'!#REF!,0),0),IF(D49=$T$3,0,OFFSET(Other!$F$5,MATCH('Project 2'!E49,OTHER,0),0)))</f>
        <v>#N/A</v>
      </c>
      <c r="G49" s="231" t="str">
        <f t="shared" ca="1" si="2"/>
        <v>-</v>
      </c>
      <c r="H49" s="156" t="e">
        <f ca="1">IF(D49=$T$2,OFFSET('Converter Data'!#REF!,MATCH('Project 2'!E49,'Converter Data'!#REF!,0),0),IF(D49=$T$3,0,OFFSET(Other!$G$5,MATCH('Project 2'!E49,OTHER,0),0)))</f>
        <v>#N/A</v>
      </c>
      <c r="I49" s="223">
        <f ca="1">IF(B49=0,0,IF(D49=$T$2,OFFSET('Converter Data'!#REF!,MATCH('Project 2'!E49,'Converter Data'!#REF!,0),0)*B49,IF(D49=$T$3,C49*B49*F49*H49/365*(1-K49),B49*F49*H49/365*(1-K49))))</f>
        <v>0</v>
      </c>
      <c r="J49" s="156">
        <f t="shared" ca="1" si="3"/>
        <v>0</v>
      </c>
      <c r="K49" s="221" t="e">
        <f ca="1">IF(D49=$T$2,OFFSET('Converter Data'!#REF!,MATCH('Project 2'!E49,'Converter Data'!#REF!,0),0),IF('Project 2'!D49='Project 2'!$T$3,0,OFFSET(Other!$H$5,MATCH('Project 2'!E49,OTHER,0),0)))</f>
        <v>#N/A</v>
      </c>
      <c r="L49" s="242"/>
    </row>
    <row r="50" spans="1:12" ht="15" hidden="1">
      <c r="A50" s="209"/>
      <c r="B50" s="153"/>
      <c r="C50" s="153"/>
      <c r="D50" s="153"/>
      <c r="E50" s="153"/>
      <c r="F50" s="155" t="e">
        <f ca="1">IF(D50=$T$2,OFFSET('Converter Data'!#REF!,MATCH('Project 2'!E50,'Converter Data'!#REF!,0),0),IF(D50=$T$3,0,OFFSET(Other!$F$5,MATCH('Project 2'!E50,OTHER,0),0)))</f>
        <v>#N/A</v>
      </c>
      <c r="G50" s="231" t="str">
        <f t="shared" ca="1" si="2"/>
        <v>-</v>
      </c>
      <c r="H50" s="156" t="e">
        <f ca="1">IF(D50=$T$2,OFFSET('Converter Data'!#REF!,MATCH('Project 2'!E50,'Converter Data'!#REF!,0),0),IF(D50=$T$3,0,OFFSET(Other!$G$5,MATCH('Project 2'!E50,OTHER,0),0)))</f>
        <v>#N/A</v>
      </c>
      <c r="I50" s="223">
        <f ca="1">IF(B50=0,0,IF(D50=$T$2,OFFSET('Converter Data'!#REF!,MATCH('Project 2'!E50,'Converter Data'!#REF!,0),0)*B50,IF(D50=$T$3,C50*B50*F50*H50/365*(1-K50),B50*F50*H50/365*(1-K50))))</f>
        <v>0</v>
      </c>
      <c r="J50" s="156">
        <f t="shared" ca="1" si="3"/>
        <v>0</v>
      </c>
      <c r="K50" s="221" t="e">
        <f ca="1">IF(D50=$T$2,OFFSET('Converter Data'!#REF!,MATCH('Project 2'!E50,'Converter Data'!#REF!,0),0),IF('Project 2'!D50='Project 2'!$T$3,0,OFFSET(Other!$H$5,MATCH('Project 2'!E50,OTHER,0),0)))</f>
        <v>#N/A</v>
      </c>
      <c r="L50" s="242"/>
    </row>
    <row r="51" spans="1:12" ht="15" hidden="1">
      <c r="A51" s="209"/>
      <c r="B51" s="153"/>
      <c r="C51" s="153"/>
      <c r="D51" s="153"/>
      <c r="E51" s="153"/>
      <c r="F51" s="155" t="e">
        <f ca="1">IF(D51=$T$2,OFFSET('Converter Data'!#REF!,MATCH('Project 2'!E51,'Converter Data'!#REF!,0),0),IF(D51=$T$3,0,OFFSET(Other!$F$5,MATCH('Project 2'!E51,OTHER,0),0)))</f>
        <v>#N/A</v>
      </c>
      <c r="G51" s="231" t="str">
        <f t="shared" ca="1" si="2"/>
        <v>-</v>
      </c>
      <c r="H51" s="156" t="e">
        <f ca="1">IF(D51=$T$2,OFFSET('Converter Data'!#REF!,MATCH('Project 2'!E51,'Converter Data'!#REF!,0),0),IF(D51=$T$3,0,OFFSET(Other!$G$5,MATCH('Project 2'!E51,OTHER,0),0)))</f>
        <v>#N/A</v>
      </c>
      <c r="I51" s="223">
        <f ca="1">IF(B51=0,0,IF(D51=$T$2,OFFSET('Converter Data'!#REF!,MATCH('Project 2'!E51,'Converter Data'!#REF!,0),0)*B51,IF(D51=$T$3,C51*B51*F51*H51/365*(1-K51),B51*F51*H51/365*(1-K51))))</f>
        <v>0</v>
      </c>
      <c r="J51" s="156">
        <f t="shared" ca="1" si="3"/>
        <v>0</v>
      </c>
      <c r="K51" s="221" t="e">
        <f ca="1">IF(D51=$T$2,OFFSET('Converter Data'!#REF!,MATCH('Project 2'!E51,'Converter Data'!#REF!,0),0),IF('Project 2'!D51='Project 2'!$T$3,0,OFFSET(Other!$H$5,MATCH('Project 2'!E51,OTHER,0),0)))</f>
        <v>#N/A</v>
      </c>
      <c r="L51" s="242"/>
    </row>
    <row r="52" spans="1:12" ht="15" hidden="1">
      <c r="A52" s="209"/>
      <c r="B52" s="153"/>
      <c r="C52" s="153"/>
      <c r="D52" s="153"/>
      <c r="E52" s="153"/>
      <c r="F52" s="155" t="e">
        <f ca="1">IF(D52=$T$2,OFFSET('Converter Data'!#REF!,MATCH('Project 2'!E52,'Converter Data'!#REF!,0),0),IF(D52=$T$3,0,OFFSET(Other!$F$5,MATCH('Project 2'!E52,OTHER,0),0)))</f>
        <v>#N/A</v>
      </c>
      <c r="G52" s="231" t="str">
        <f t="shared" ca="1" si="2"/>
        <v>-</v>
      </c>
      <c r="H52" s="156" t="e">
        <f ca="1">IF(D52=$T$2,OFFSET('Converter Data'!#REF!,MATCH('Project 2'!E52,'Converter Data'!#REF!,0),0),IF(D52=$T$3,0,OFFSET(Other!$G$5,MATCH('Project 2'!E52,OTHER,0),0)))</f>
        <v>#N/A</v>
      </c>
      <c r="I52" s="223">
        <f ca="1">IF(B52=0,0,IF(D52=$T$2,OFFSET('Converter Data'!#REF!,MATCH('Project 2'!E52,'Converter Data'!#REF!,0),0)*B52,IF(D52=$T$3,C52*B52*F52*H52/365*(1-K52),B52*F52*H52/365*(1-K52))))</f>
        <v>0</v>
      </c>
      <c r="J52" s="156">
        <f t="shared" ca="1" si="3"/>
        <v>0</v>
      </c>
      <c r="K52" s="221" t="e">
        <f ca="1">IF(D52=$T$2,OFFSET('Converter Data'!#REF!,MATCH('Project 2'!E52,'Converter Data'!#REF!,0),0),IF('Project 2'!D52='Project 2'!$T$3,0,OFFSET(Other!$H$5,MATCH('Project 2'!E52,OTHER,0),0)))</f>
        <v>#N/A</v>
      </c>
      <c r="L52" s="242"/>
    </row>
    <row r="53" spans="1:12" ht="15" hidden="1">
      <c r="A53" s="209"/>
      <c r="B53" s="153"/>
      <c r="C53" s="153"/>
      <c r="D53" s="153"/>
      <c r="E53" s="153"/>
      <c r="F53" s="155" t="e">
        <f ca="1">IF(D53=$T$2,OFFSET('Converter Data'!#REF!,MATCH('Project 2'!E53,'Converter Data'!#REF!,0),0),IF(D53=$T$3,0,OFFSET(Other!$F$5,MATCH('Project 2'!E53,OTHER,0),0)))</f>
        <v>#N/A</v>
      </c>
      <c r="G53" s="231" t="str">
        <f t="shared" ca="1" si="2"/>
        <v>-</v>
      </c>
      <c r="H53" s="156" t="e">
        <f ca="1">IF(D53=$T$2,OFFSET('Converter Data'!#REF!,MATCH('Project 2'!E53,'Converter Data'!#REF!,0),0),IF(D53=$T$3,0,OFFSET(Other!$G$5,MATCH('Project 2'!E53,OTHER,0),0)))</f>
        <v>#N/A</v>
      </c>
      <c r="I53" s="223">
        <f ca="1">IF(B53=0,0,IF(D53=$T$2,OFFSET('Converter Data'!#REF!,MATCH('Project 2'!E53,'Converter Data'!#REF!,0),0)*B53,IF(D53=$T$3,C53*B53*F53*H53/365*(1-K53),B53*F53*H53/365*(1-K53))))</f>
        <v>0</v>
      </c>
      <c r="J53" s="156">
        <f t="shared" ca="1" si="3"/>
        <v>0</v>
      </c>
      <c r="K53" s="221" t="e">
        <f ca="1">IF(D53=$T$2,OFFSET('Converter Data'!#REF!,MATCH('Project 2'!E53,'Converter Data'!#REF!,0),0),IF('Project 2'!D53='Project 2'!$T$3,0,OFFSET(Other!$H$5,MATCH('Project 2'!E53,OTHER,0),0)))</f>
        <v>#N/A</v>
      </c>
      <c r="L53" s="242"/>
    </row>
    <row r="54" spans="1:12" ht="15" hidden="1">
      <c r="A54" s="209"/>
      <c r="B54" s="153"/>
      <c r="C54" s="153"/>
      <c r="D54" s="153"/>
      <c r="E54" s="153"/>
      <c r="F54" s="155" t="e">
        <f ca="1">IF(D54=$T$2,OFFSET('Converter Data'!#REF!,MATCH('Project 2'!E54,'Converter Data'!#REF!,0),0),IF(D54=$T$3,0,OFFSET(Other!$F$5,MATCH('Project 2'!E54,OTHER,0),0)))</f>
        <v>#N/A</v>
      </c>
      <c r="G54" s="231" t="str">
        <f t="shared" ca="1" si="2"/>
        <v>-</v>
      </c>
      <c r="H54" s="156" t="e">
        <f ca="1">IF(D54=$T$2,OFFSET('Converter Data'!#REF!,MATCH('Project 2'!E54,'Converter Data'!#REF!,0),0),IF(D54=$T$3,0,OFFSET(Other!$G$5,MATCH('Project 2'!E54,OTHER,0),0)))</f>
        <v>#N/A</v>
      </c>
      <c r="I54" s="223">
        <f ca="1">IF(B54=0,0,IF(D54=$T$2,OFFSET('Converter Data'!#REF!,MATCH('Project 2'!E54,'Converter Data'!#REF!,0),0)*B54,IF(D54=$T$3,C54*B54*F54*H54/365*(1-K54),B54*F54*H54/365*(1-K54))))</f>
        <v>0</v>
      </c>
      <c r="J54" s="156">
        <f t="shared" ca="1" si="3"/>
        <v>0</v>
      </c>
      <c r="K54" s="221" t="e">
        <f ca="1">IF(D54=$T$2,OFFSET('Converter Data'!#REF!,MATCH('Project 2'!E54,'Converter Data'!#REF!,0),0),IF('Project 2'!D54='Project 2'!$T$3,0,OFFSET(Other!$H$5,MATCH('Project 2'!E54,OTHER,0),0)))</f>
        <v>#N/A</v>
      </c>
      <c r="L54" s="242"/>
    </row>
    <row r="55" spans="1:12" ht="15" hidden="1">
      <c r="A55" s="209"/>
      <c r="B55" s="153"/>
      <c r="C55" s="153"/>
      <c r="D55" s="153"/>
      <c r="E55" s="153"/>
      <c r="F55" s="155" t="e">
        <f ca="1">IF(D55=$T$2,OFFSET('Converter Data'!#REF!,MATCH('Project 2'!E55,'Converter Data'!#REF!,0),0),IF(D55=$T$3,0,OFFSET(Other!$F$5,MATCH('Project 2'!E55,OTHER,0),0)))</f>
        <v>#N/A</v>
      </c>
      <c r="G55" s="231" t="str">
        <f t="shared" ca="1" si="2"/>
        <v>-</v>
      </c>
      <c r="H55" s="156" t="e">
        <f ca="1">IF(D55=$T$2,OFFSET('Converter Data'!#REF!,MATCH('Project 2'!E55,'Converter Data'!#REF!,0),0),IF(D55=$T$3,0,OFFSET(Other!$G$5,MATCH('Project 2'!E55,OTHER,0),0)))</f>
        <v>#N/A</v>
      </c>
      <c r="I55" s="223">
        <f ca="1">IF(B55=0,0,IF(D55=$T$2,OFFSET('Converter Data'!#REF!,MATCH('Project 2'!E55,'Converter Data'!#REF!,0),0)*B55,IF(D55=$T$3,C55*B55*F55*H55/365*(1-K55),B55*F55*H55/365*(1-K55))))</f>
        <v>0</v>
      </c>
      <c r="J55" s="156">
        <f t="shared" ca="1" si="3"/>
        <v>0</v>
      </c>
      <c r="K55" s="221" t="e">
        <f ca="1">IF(D55=$T$2,OFFSET('Converter Data'!#REF!,MATCH('Project 2'!E55,'Converter Data'!#REF!,0),0),IF('Project 2'!D55='Project 2'!$T$3,0,OFFSET(Other!$H$5,MATCH('Project 2'!E55,OTHER,0),0)))</f>
        <v>#N/A</v>
      </c>
      <c r="L55" s="242"/>
    </row>
    <row r="56" spans="1:12" ht="15" hidden="1">
      <c r="A56" s="209"/>
      <c r="B56" s="153"/>
      <c r="C56" s="153"/>
      <c r="D56" s="153"/>
      <c r="E56" s="153"/>
      <c r="F56" s="155" t="e">
        <f ca="1">IF(D56=$T$2,OFFSET('Converter Data'!#REF!,MATCH('Project 2'!E56,'Converter Data'!#REF!,0),0),IF(D56=$T$3,0,OFFSET(Other!$F$5,MATCH('Project 2'!E56,OTHER,0),0)))</f>
        <v>#N/A</v>
      </c>
      <c r="G56" s="231" t="str">
        <f t="shared" ca="1" si="2"/>
        <v>-</v>
      </c>
      <c r="H56" s="156" t="e">
        <f ca="1">IF(D56=$T$2,OFFSET('Converter Data'!#REF!,MATCH('Project 2'!E56,'Converter Data'!#REF!,0),0),IF(D56=$T$3,0,OFFSET(Other!$G$5,MATCH('Project 2'!E56,OTHER,0),0)))</f>
        <v>#N/A</v>
      </c>
      <c r="I56" s="223">
        <f ca="1">IF(B56=0,0,IF(D56=$T$2,OFFSET('Converter Data'!#REF!,MATCH('Project 2'!E56,'Converter Data'!#REF!,0),0)*B56,IF(D56=$T$3,C56*B56*F56*H56/365*(1-K56),B56*F56*H56/365*(1-K56))))</f>
        <v>0</v>
      </c>
      <c r="J56" s="156">
        <f t="shared" ca="1" si="3"/>
        <v>0</v>
      </c>
      <c r="K56" s="221" t="e">
        <f ca="1">IF(D56=$T$2,OFFSET('Converter Data'!#REF!,MATCH('Project 2'!E56,'Converter Data'!#REF!,0),0),IF('Project 2'!D56='Project 2'!$T$3,0,OFFSET(Other!$H$5,MATCH('Project 2'!E56,OTHER,0),0)))</f>
        <v>#N/A</v>
      </c>
      <c r="L56" s="242"/>
    </row>
    <row r="57" spans="1:12" ht="15" hidden="1">
      <c r="A57" s="209"/>
      <c r="B57" s="153"/>
      <c r="C57" s="153"/>
      <c r="D57" s="153"/>
      <c r="E57" s="153"/>
      <c r="F57" s="155" t="e">
        <f ca="1">IF(D57=$T$2,OFFSET('Converter Data'!#REF!,MATCH('Project 2'!E57,'Converter Data'!#REF!,0),0),IF(D57=$T$3,0,OFFSET(Other!$F$5,MATCH('Project 2'!E57,OTHER,0),0)))</f>
        <v>#N/A</v>
      </c>
      <c r="G57" s="231" t="str">
        <f t="shared" ca="1" si="2"/>
        <v>-</v>
      </c>
      <c r="H57" s="156" t="e">
        <f ca="1">IF(D57=$T$2,OFFSET('Converter Data'!#REF!,MATCH('Project 2'!E57,'Converter Data'!#REF!,0),0),IF(D57=$T$3,0,OFFSET(Other!$G$5,MATCH('Project 2'!E57,OTHER,0),0)))</f>
        <v>#N/A</v>
      </c>
      <c r="I57" s="223">
        <f ca="1">IF(B57=0,0,IF(D57=$T$2,OFFSET('Converter Data'!#REF!,MATCH('Project 2'!E57,'Converter Data'!#REF!,0),0)*B57,IF(D57=$T$3,C57*B57*F57*H57/365*(1-K57),B57*F57*H57/365*(1-K57))))</f>
        <v>0</v>
      </c>
      <c r="J57" s="156">
        <f t="shared" ca="1" si="3"/>
        <v>0</v>
      </c>
      <c r="K57" s="221" t="e">
        <f ca="1">IF(D57=$T$2,OFFSET('Converter Data'!#REF!,MATCH('Project 2'!E57,'Converter Data'!#REF!,0),0),IF('Project 2'!D57='Project 2'!$T$3,0,OFFSET(Other!$H$5,MATCH('Project 2'!E57,OTHER,0),0)))</f>
        <v>#N/A</v>
      </c>
      <c r="L57" s="242"/>
    </row>
    <row r="58" spans="1:12" ht="15" hidden="1">
      <c r="A58" s="209"/>
      <c r="B58" s="153"/>
      <c r="C58" s="153"/>
      <c r="D58" s="153"/>
      <c r="E58" s="153"/>
      <c r="F58" s="155" t="e">
        <f ca="1">IF(D58=$T$2,OFFSET('Converter Data'!#REF!,MATCH('Project 2'!E58,'Converter Data'!#REF!,0),0),IF(D58=$T$3,0,OFFSET(Other!$F$5,MATCH('Project 2'!E58,OTHER,0),0)))</f>
        <v>#N/A</v>
      </c>
      <c r="G58" s="231" t="str">
        <f t="shared" ca="1" si="2"/>
        <v>-</v>
      </c>
      <c r="H58" s="156" t="e">
        <f ca="1">IF(D58=$T$2,OFFSET('Converter Data'!#REF!,MATCH('Project 2'!E58,'Converter Data'!#REF!,0),0),IF(D58=$T$3,0,OFFSET(Other!$G$5,MATCH('Project 2'!E58,OTHER,0),0)))</f>
        <v>#N/A</v>
      </c>
      <c r="I58" s="223">
        <f ca="1">IF(B58=0,0,IF(D58=$T$2,OFFSET('Converter Data'!#REF!,MATCH('Project 2'!E58,'Converter Data'!#REF!,0),0)*B58,IF(D58=$T$3,C58*B58*F58*H58/365*(1-K58),B58*F58*H58/365*(1-K58))))</f>
        <v>0</v>
      </c>
      <c r="J58" s="156">
        <f t="shared" ca="1" si="3"/>
        <v>0</v>
      </c>
      <c r="K58" s="221" t="e">
        <f ca="1">IF(D58=$T$2,OFFSET('Converter Data'!#REF!,MATCH('Project 2'!E58,'Converter Data'!#REF!,0),0),IF('Project 2'!D58='Project 2'!$T$3,0,OFFSET(Other!$H$5,MATCH('Project 2'!E58,OTHER,0),0)))</f>
        <v>#N/A</v>
      </c>
      <c r="L58" s="242"/>
    </row>
    <row r="59" spans="1:12" ht="15.75" hidden="1" thickBot="1">
      <c r="A59" s="209"/>
      <c r="B59" s="162"/>
      <c r="C59" s="162"/>
      <c r="D59" s="162"/>
      <c r="E59" s="162"/>
      <c r="F59" s="164" t="e">
        <f ca="1">IF(D59=$T$2,OFFSET('Converter Data'!#REF!,MATCH('Project 2'!E59,'Converter Data'!#REF!,0),0),IF(D59=$T$3,0,OFFSET(Other!$F$5,MATCH('Project 2'!E59,OTHER,0),0)))</f>
        <v>#N/A</v>
      </c>
      <c r="G59" s="243" t="str">
        <f t="shared" ca="1" si="2"/>
        <v>-</v>
      </c>
      <c r="H59" s="165" t="e">
        <f ca="1">IF(D59=$T$2,OFFSET('Converter Data'!#REF!,MATCH('Project 2'!E59,'Converter Data'!#REF!,0),0),IF(D59=$T$3,0,OFFSET(Other!$G$5,MATCH('Project 2'!E59,OTHER,0),0)))</f>
        <v>#N/A</v>
      </c>
      <c r="I59" s="229">
        <f ca="1">IF(B59=0,0,IF(D59=$T$2,OFFSET('Converter Data'!#REF!,MATCH('Project 2'!E59,'Converter Data'!#REF!,0),0)*B59,IF(D59=$T$3,C59*B59*F59*H59/365*(1-K59),B59*F59*H59/365*(1-K59))))</f>
        <v>0</v>
      </c>
      <c r="J59" s="165">
        <f t="shared" ca="1" si="3"/>
        <v>0</v>
      </c>
      <c r="K59" s="230" t="e">
        <f ca="1">IF(D59=$T$2,OFFSET('Converter Data'!#REF!,MATCH('Project 2'!E59,'Converter Data'!#REF!,0),0),IF('Project 2'!D59='Project 2'!$T$3,0,OFFSET(Other!$H$5,MATCH('Project 2'!E59,OTHER,0),0)))</f>
        <v>#N/A</v>
      </c>
      <c r="L59" s="242"/>
    </row>
    <row r="60" spans="1:12">
      <c r="A60" s="209"/>
      <c r="B60" s="209"/>
      <c r="C60" s="209"/>
      <c r="D60" s="209"/>
      <c r="E60" s="209"/>
      <c r="F60" s="209"/>
      <c r="G60" s="209"/>
      <c r="H60" s="209"/>
      <c r="I60" s="209"/>
      <c r="J60" s="209"/>
      <c r="K60" s="209"/>
      <c r="L60" s="242"/>
    </row>
    <row r="61" spans="1:12">
      <c r="A61" s="209"/>
      <c r="B61" s="209"/>
      <c r="C61" s="209"/>
      <c r="D61" s="209"/>
      <c r="E61" s="209"/>
      <c r="F61" s="209"/>
      <c r="G61" s="209" t="s">
        <v>4</v>
      </c>
      <c r="H61" s="209" t="s">
        <v>95</v>
      </c>
      <c r="I61" s="209">
        <f ca="1">IF(SUM(I38:I59)&gt;1,1,SUM(I38:I59))</f>
        <v>2.7397260273972603E-3</v>
      </c>
      <c r="J61" s="244">
        <f ca="1">SUM(J38:J59,J10:J31)</f>
        <v>100</v>
      </c>
      <c r="K61" s="209"/>
      <c r="L61" s="242"/>
    </row>
    <row r="62" spans="1:12">
      <c r="A62" s="209"/>
      <c r="B62" s="209"/>
      <c r="C62" s="209"/>
      <c r="D62" s="209"/>
      <c r="E62" s="209"/>
      <c r="F62" s="209"/>
      <c r="G62" s="209"/>
      <c r="H62" s="209"/>
      <c r="I62" s="209"/>
      <c r="J62" s="209"/>
      <c r="K62" s="209"/>
      <c r="L62" s="242"/>
    </row>
    <row r="63" spans="1:12">
      <c r="A63" s="209"/>
      <c r="B63" s="209"/>
      <c r="C63" s="209"/>
      <c r="D63" s="209"/>
      <c r="E63" s="209"/>
      <c r="F63" s="209"/>
      <c r="G63" s="209" t="s">
        <v>37</v>
      </c>
      <c r="H63" s="209"/>
      <c r="I63" s="245">
        <f ca="1">IF(I61+I33&gt;1,1,I61+I33)</f>
        <v>4.0815068493150676E-2</v>
      </c>
      <c r="J63" s="209"/>
      <c r="K63" s="209"/>
      <c r="L63" s="242"/>
    </row>
    <row r="64" spans="1:12">
      <c r="A64" s="209"/>
      <c r="B64" s="209"/>
      <c r="C64" s="209"/>
      <c r="D64" s="209"/>
      <c r="E64" s="209"/>
      <c r="F64" s="209"/>
      <c r="G64" s="209"/>
      <c r="H64" s="209"/>
      <c r="I64" s="209"/>
      <c r="J64" s="209"/>
      <c r="K64" s="209"/>
      <c r="L64" s="242"/>
    </row>
    <row r="65" spans="1:12" ht="15">
      <c r="A65" s="246"/>
      <c r="B65" s="246"/>
      <c r="C65" s="246"/>
      <c r="D65" s="246"/>
      <c r="E65" s="246"/>
      <c r="F65" s="246"/>
      <c r="G65" s="247" t="s">
        <v>38</v>
      </c>
      <c r="H65" s="247"/>
      <c r="I65" s="248">
        <f ca="1">1-I63</f>
        <v>0.95918493150684936</v>
      </c>
      <c r="J65" s="246"/>
      <c r="K65" s="246"/>
      <c r="L65" s="249"/>
    </row>
    <row r="67" spans="1:12">
      <c r="A67" s="209"/>
      <c r="B67" s="209"/>
      <c r="C67" s="209"/>
      <c r="D67" s="209"/>
      <c r="E67" s="209"/>
      <c r="F67" s="209"/>
      <c r="G67" s="209"/>
      <c r="H67" s="209"/>
      <c r="I67" s="209"/>
      <c r="J67" s="209"/>
      <c r="K67" s="209"/>
      <c r="L67" s="209"/>
    </row>
  </sheetData>
  <sheetProtection password="DE2E" sheet="1" objects="1" scenarios="1"/>
  <mergeCells count="9">
    <mergeCell ref="N1:R1"/>
    <mergeCell ref="N5:R5"/>
    <mergeCell ref="G33:H33"/>
    <mergeCell ref="D1:J1"/>
    <mergeCell ref="K1:L1"/>
    <mergeCell ref="B3:K3"/>
    <mergeCell ref="B4:D4"/>
    <mergeCell ref="B5:D5"/>
    <mergeCell ref="B6:D6"/>
  </mergeCells>
  <conditionalFormatting sqref="J36:J59 J10:J31">
    <cfRule type="colorScale" priority="12">
      <colorScale>
        <cfvo type="min" val="0"/>
        <cfvo type="max" val="0"/>
        <color rgb="FFFFEF9C"/>
        <color rgb="FFFF7128"/>
      </colorScale>
    </cfRule>
    <cfRule type="colorScale" priority="13">
      <colorScale>
        <cfvo type="min" val="0"/>
        <cfvo type="percentile" val="50"/>
        <cfvo type="max" val="0"/>
        <color rgb="FF63BE7B"/>
        <color rgb="FFFFEB84"/>
        <color rgb="FFF8696B"/>
      </colorScale>
    </cfRule>
  </conditionalFormatting>
  <conditionalFormatting sqref="J13:J14">
    <cfRule type="colorScale" priority="10">
      <colorScale>
        <cfvo type="min" val="0"/>
        <cfvo type="max" val="0"/>
        <color rgb="FFFFEF9C"/>
        <color rgb="FFFF7128"/>
      </colorScale>
    </cfRule>
    <cfRule type="colorScale" priority="11">
      <colorScale>
        <cfvo type="min" val="0"/>
        <cfvo type="percentile" val="50"/>
        <cfvo type="max" val="0"/>
        <color rgb="FF63BE7B"/>
        <color rgb="FFFFEB84"/>
        <color rgb="FFF8696B"/>
      </colorScale>
    </cfRule>
  </conditionalFormatting>
  <conditionalFormatting sqref="J36:J59">
    <cfRule type="colorScale" priority="9">
      <colorScale>
        <cfvo type="min" val="0"/>
        <cfvo type="max" val="0"/>
        <color rgb="FFFFEF9C"/>
        <color rgb="FFFF7128"/>
      </colorScale>
    </cfRule>
  </conditionalFormatting>
  <conditionalFormatting sqref="J12">
    <cfRule type="colorScale" priority="7">
      <colorScale>
        <cfvo type="min" val="0"/>
        <cfvo type="max" val="0"/>
        <color rgb="FFFFEF9C"/>
        <color rgb="FFFF7128"/>
      </colorScale>
    </cfRule>
    <cfRule type="colorScale" priority="8">
      <colorScale>
        <cfvo type="min" val="0"/>
        <cfvo type="percentile" val="50"/>
        <cfvo type="max" val="0"/>
        <color rgb="FF63BE7B"/>
        <color rgb="FFFFEB84"/>
        <color rgb="FFF8696B"/>
      </colorScale>
    </cfRule>
  </conditionalFormatting>
  <conditionalFormatting sqref="J10:J31">
    <cfRule type="colorScale" priority="6">
      <colorScale>
        <cfvo type="min" val="0"/>
        <cfvo type="max" val="0"/>
        <color rgb="FFFFEF9C"/>
        <color rgb="FFFF7128"/>
      </colorScale>
    </cfRule>
  </conditionalFormatting>
  <conditionalFormatting sqref="J41:J42">
    <cfRule type="colorScale" priority="4">
      <colorScale>
        <cfvo type="min" val="0"/>
        <cfvo type="max" val="0"/>
        <color rgb="FFFFEF9C"/>
        <color rgb="FFFF7128"/>
      </colorScale>
    </cfRule>
    <cfRule type="colorScale" priority="5">
      <colorScale>
        <cfvo type="min" val="0"/>
        <cfvo type="percentile" val="50"/>
        <cfvo type="max" val="0"/>
        <color rgb="FF63BE7B"/>
        <color rgb="FFFFEB84"/>
        <color rgb="FFF8696B"/>
      </colorScale>
    </cfRule>
  </conditionalFormatting>
  <conditionalFormatting sqref="J40">
    <cfRule type="colorScale" priority="2">
      <colorScale>
        <cfvo type="min" val="0"/>
        <cfvo type="max" val="0"/>
        <color rgb="FFFFEF9C"/>
        <color rgb="FFFF7128"/>
      </colorScale>
    </cfRule>
    <cfRule type="colorScale" priority="3">
      <colorScale>
        <cfvo type="min" val="0"/>
        <cfvo type="percentile" val="50"/>
        <cfvo type="max" val="0"/>
        <color rgb="FF63BE7B"/>
        <color rgb="FFFFEB84"/>
        <color rgb="FFF8696B"/>
      </colorScale>
    </cfRule>
  </conditionalFormatting>
  <conditionalFormatting sqref="J38:J59">
    <cfRule type="colorScale" priority="1">
      <colorScale>
        <cfvo type="min" val="0"/>
        <cfvo type="max" val="0"/>
        <color rgb="FFFFEF9C"/>
        <color rgb="FFFF7128"/>
      </colorScale>
    </cfRule>
  </conditionalFormatting>
  <dataValidations count="5">
    <dataValidation type="list" allowBlank="1" showInputMessage="1" showErrorMessage="1" sqref="C38">
      <formula1>Scheduled_Maintenance_Arrangements</formula1>
    </dataValidation>
    <dataValidation type="list" allowBlank="1" showInputMessage="1" showErrorMessage="1" sqref="D10:D31 D38:D59">
      <formula1>Asset_Classes</formula1>
    </dataValidation>
    <dataValidation type="list" allowBlank="1" showInputMessage="1" showErrorMessage="1" sqref="E10:E31 E38:E59">
      <formula1>IF(D10=$T$2,Converters,IF(D10=$T$3,Cable_Name,OTHER))</formula1>
    </dataValidation>
    <dataValidation type="list" allowBlank="1" showInputMessage="1" showErrorMessage="1" sqref="O12">
      <formula1>$N$6:$N$8</formula1>
    </dataValidation>
    <dataValidation type="list" allowBlank="1" showInputMessage="1" showErrorMessage="1" sqref="O11">
      <formula1>$N$2:$N$3</formula1>
    </dataValidation>
  </dataValidations>
  <pageMargins left="0.7" right="0.6696428571428571" top="0.94362745098039214" bottom="0.75" header="0.3" footer="0.3"/>
  <pageSetup paperSize="9" orientation="portrait" r:id="rId1"/>
  <headerFooter>
    <oddHeader>&amp;L&amp;G
&amp;R&amp;G</oddHeader>
    <oddFooter>&amp;C&amp;K00-040Offshore Transmission Design
and Technology Study</oddFooter>
  </headerFooter>
  <legacyDrawing r:id="rId2"/>
  <legacyDrawingHF r:id="rId3"/>
  <oleObjects>
    <oleObject progId="Visio.Drawing.11" shapeId="6147" r:id="rId4"/>
  </oleObjects>
</worksheet>
</file>

<file path=xl/worksheets/sheet4.xml><?xml version="1.0" encoding="utf-8"?>
<worksheet xmlns="http://schemas.openxmlformats.org/spreadsheetml/2006/main" xmlns:r="http://schemas.openxmlformats.org/officeDocument/2006/relationships">
  <sheetPr>
    <tabColor theme="7" tint="0.39997558519241921"/>
  </sheetPr>
  <dimension ref="A1:T67"/>
  <sheetViews>
    <sheetView showGridLines="0" topLeftCell="A4" zoomScale="85" zoomScaleNormal="85" zoomScalePageLayoutView="85" workbookViewId="0">
      <selection activeCell="I10" sqref="I10:I31"/>
    </sheetView>
  </sheetViews>
  <sheetFormatPr defaultRowHeight="14.25"/>
  <cols>
    <col min="1" max="1" width="2.28515625" style="188" customWidth="1"/>
    <col min="2" max="3" width="9.28515625" style="188" customWidth="1"/>
    <col min="4" max="4" width="12.42578125" style="188" customWidth="1"/>
    <col min="5" max="5" width="36.28515625" style="188" customWidth="1"/>
    <col min="6" max="6" width="13.28515625" style="188" customWidth="1"/>
    <col min="7" max="7" width="13.42578125" style="188" customWidth="1"/>
    <col min="8" max="8" width="13.140625" style="188" customWidth="1"/>
    <col min="9" max="9" width="14.42578125" style="188" customWidth="1"/>
    <col min="10" max="10" width="8.140625" style="188" customWidth="1"/>
    <col min="11" max="11" width="9.7109375" style="188" customWidth="1"/>
    <col min="12" max="12" width="2.85546875" style="188" customWidth="1"/>
    <col min="13" max="13" width="9.140625" style="188"/>
    <col min="14" max="14" width="21.140625" style="188" customWidth="1"/>
    <col min="15" max="15" width="18.85546875" style="188" customWidth="1"/>
    <col min="16" max="16" width="16.85546875" style="188" customWidth="1"/>
    <col min="17" max="17" width="18.42578125" style="188" customWidth="1"/>
    <col min="18" max="18" width="15.140625" style="188" customWidth="1"/>
    <col min="19" max="19" width="9.140625" style="188"/>
    <col min="20" max="20" width="15.42578125" style="188" customWidth="1"/>
    <col min="21" max="16384" width="9.140625" style="188"/>
  </cols>
  <sheetData>
    <row r="1" spans="1:20" ht="16.5" thickBot="1">
      <c r="A1" s="186"/>
      <c r="B1" s="187"/>
      <c r="C1" s="187"/>
      <c r="D1" s="392" t="s">
        <v>13</v>
      </c>
      <c r="E1" s="392"/>
      <c r="F1" s="392"/>
      <c r="G1" s="392"/>
      <c r="H1" s="392"/>
      <c r="I1" s="392"/>
      <c r="J1" s="392"/>
      <c r="K1" s="393" t="s">
        <v>124</v>
      </c>
      <c r="L1" s="394"/>
      <c r="N1" s="388" t="s">
        <v>138</v>
      </c>
      <c r="O1" s="389"/>
      <c r="P1" s="389"/>
      <c r="Q1" s="389"/>
      <c r="R1" s="390"/>
      <c r="T1" s="189" t="s">
        <v>26</v>
      </c>
    </row>
    <row r="2" spans="1:20">
      <c r="A2" s="190"/>
      <c r="B2" s="191"/>
      <c r="C2" s="191"/>
      <c r="D2" s="191"/>
      <c r="E2" s="191"/>
      <c r="F2" s="191"/>
      <c r="G2" s="191"/>
      <c r="H2" s="191"/>
      <c r="I2" s="191"/>
      <c r="J2" s="191"/>
      <c r="K2" s="191"/>
      <c r="L2" s="142"/>
      <c r="N2" s="192" t="s">
        <v>68</v>
      </c>
      <c r="O2" s="193" t="s">
        <v>139</v>
      </c>
      <c r="P2" s="193"/>
      <c r="Q2" s="193"/>
      <c r="R2" s="194"/>
      <c r="T2" s="195" t="s">
        <v>24</v>
      </c>
    </row>
    <row r="3" spans="1:20" ht="15.75" thickBot="1">
      <c r="A3" s="196"/>
      <c r="B3" s="395" t="s">
        <v>126</v>
      </c>
      <c r="C3" s="396"/>
      <c r="D3" s="396"/>
      <c r="E3" s="396"/>
      <c r="F3" s="396"/>
      <c r="G3" s="396"/>
      <c r="H3" s="396"/>
      <c r="I3" s="396"/>
      <c r="J3" s="396"/>
      <c r="K3" s="397"/>
      <c r="L3" s="197"/>
      <c r="N3" s="198" t="s">
        <v>165</v>
      </c>
      <c r="O3" s="199" t="s">
        <v>184</v>
      </c>
      <c r="P3" s="199"/>
      <c r="Q3" s="199"/>
      <c r="R3" s="200"/>
      <c r="T3" s="195" t="s">
        <v>27</v>
      </c>
    </row>
    <row r="4" spans="1:20" ht="15.75" thickBot="1">
      <c r="A4" s="196"/>
      <c r="B4" s="398" t="s">
        <v>118</v>
      </c>
      <c r="C4" s="399"/>
      <c r="D4" s="399"/>
      <c r="E4" s="201"/>
      <c r="F4" s="202"/>
      <c r="G4" s="202"/>
      <c r="H4" s="202"/>
      <c r="I4" s="202"/>
      <c r="J4" s="202"/>
      <c r="K4" s="197"/>
      <c r="L4" s="197"/>
      <c r="T4" s="203" t="s">
        <v>28</v>
      </c>
    </row>
    <row r="5" spans="1:20" ht="15.75" thickBot="1">
      <c r="A5" s="196"/>
      <c r="B5" s="398" t="s">
        <v>88</v>
      </c>
      <c r="C5" s="399"/>
      <c r="D5" s="399"/>
      <c r="E5" s="201"/>
      <c r="F5" s="202"/>
      <c r="G5" s="202"/>
      <c r="H5" s="202"/>
      <c r="I5" s="202"/>
      <c r="J5" s="202"/>
      <c r="K5" s="197"/>
      <c r="L5" s="197"/>
      <c r="N5" s="388" t="s">
        <v>142</v>
      </c>
      <c r="O5" s="389"/>
      <c r="P5" s="389"/>
      <c r="Q5" s="389"/>
      <c r="R5" s="390"/>
    </row>
    <row r="6" spans="1:20" ht="15">
      <c r="A6" s="196"/>
      <c r="B6" s="400" t="s">
        <v>123</v>
      </c>
      <c r="C6" s="401"/>
      <c r="D6" s="401"/>
      <c r="E6" s="204"/>
      <c r="F6" s="205"/>
      <c r="G6" s="205"/>
      <c r="H6" s="205"/>
      <c r="I6" s="205"/>
      <c r="J6" s="205"/>
      <c r="K6" s="206"/>
      <c r="L6" s="197"/>
      <c r="N6" s="192" t="s">
        <v>167</v>
      </c>
      <c r="O6" s="193" t="s">
        <v>185</v>
      </c>
      <c r="P6" s="193"/>
      <c r="Q6" s="193"/>
      <c r="R6" s="194"/>
    </row>
    <row r="7" spans="1:20" ht="15">
      <c r="A7" s="196"/>
      <c r="B7" s="207"/>
      <c r="C7" s="207"/>
      <c r="D7" s="207"/>
      <c r="E7" s="202"/>
      <c r="F7" s="202"/>
      <c r="G7" s="202"/>
      <c r="H7" s="202"/>
      <c r="I7" s="202"/>
      <c r="J7" s="202"/>
      <c r="K7" s="202"/>
      <c r="L7" s="197"/>
      <c r="N7" s="208" t="s">
        <v>68</v>
      </c>
      <c r="O7" s="209" t="s">
        <v>151</v>
      </c>
      <c r="P7" s="209"/>
      <c r="Q7" s="209"/>
      <c r="R7" s="210"/>
    </row>
    <row r="8" spans="1:20" ht="15.75" thickBot="1">
      <c r="A8" s="196"/>
      <c r="B8" s="91" t="s">
        <v>34</v>
      </c>
      <c r="C8" s="211"/>
      <c r="D8" s="211"/>
      <c r="E8" s="92"/>
      <c r="F8" s="92"/>
      <c r="G8" s="92"/>
      <c r="H8" s="92"/>
      <c r="I8" s="92"/>
      <c r="J8" s="92"/>
      <c r="K8" s="93"/>
      <c r="L8" s="197"/>
      <c r="N8" s="198" t="s">
        <v>166</v>
      </c>
      <c r="O8" s="199" t="s">
        <v>152</v>
      </c>
      <c r="P8" s="199"/>
      <c r="Q8" s="199"/>
      <c r="R8" s="200"/>
    </row>
    <row r="9" spans="1:20" ht="45.75" thickBot="1">
      <c r="A9" s="196"/>
      <c r="B9" s="94" t="s">
        <v>7</v>
      </c>
      <c r="C9" s="94" t="s">
        <v>84</v>
      </c>
      <c r="D9" s="212" t="s">
        <v>29</v>
      </c>
      <c r="E9" s="94" t="s">
        <v>0</v>
      </c>
      <c r="F9" s="97" t="s">
        <v>1</v>
      </c>
      <c r="G9" s="97" t="s">
        <v>2</v>
      </c>
      <c r="H9" s="97" t="s">
        <v>3</v>
      </c>
      <c r="I9" s="97" t="s">
        <v>136</v>
      </c>
      <c r="J9" s="97" t="s">
        <v>12</v>
      </c>
      <c r="K9" s="96" t="s">
        <v>6</v>
      </c>
      <c r="L9" s="197"/>
    </row>
    <row r="10" spans="1:20" ht="15.75" thickBot="1">
      <c r="A10" s="196"/>
      <c r="B10" s="145">
        <v>1</v>
      </c>
      <c r="C10" s="145"/>
      <c r="D10" s="145" t="s">
        <v>24</v>
      </c>
      <c r="E10" s="145" t="s">
        <v>98</v>
      </c>
      <c r="F10" s="147">
        <f ca="1">IF(D10=$T$2,OFFSET('Converter Data'!$G$14,MATCH('Project 3 (1)'!E10,'Converter Data'!$B$15:$B$36,0),0)*B10,IF(D10=$T$3,OFFSET('Cable Data'!$Q$6,MATCH('Project 3 (1)'!E10,Cable_Name,0),0)*B10*C10,OFFSET(Other!$D$5,MATCH('Project 3 (1)'!E10,OTHER,0),0)*B10))</f>
        <v>2</v>
      </c>
      <c r="G10" s="102">
        <f ca="1">IFERROR(1/F10,"-")</f>
        <v>0.5</v>
      </c>
      <c r="H10" s="215">
        <f ca="1">IF(D10=$T$2,OFFSET('Converter Data'!$F$14,MATCH('Project 3 (1)'!E10,'Converter Data'!$B$15:$B$36,0),0),IF(D10=$T$3,OFFSET('Cable Data'!$R$6,MATCH('Project 3 (1)'!E10,Cable_Name,0),0),OFFSET(Other!$E$5,MATCH('Project 3 (1)'!E10,OTHER,0),0)))</f>
        <v>0.59375</v>
      </c>
      <c r="I10" s="214">
        <f ca="1">IF(IF(B10=0,0,IF(D10=$T$2,OFFSET('Converter Data'!$H$14,MATCH('Project 3 (1)'!E10,'Converter Data'!$B$15:$B$36,0),0)*B10,IF(D10=$T$3,F10*H10/365*(1-K10),F10*H10/365*(1-K10))))&gt;1,1,IF(B10=0,0,IF(D10=$T$2,OFFSET('Converter Data'!$H$14,MATCH('Project 3 (1)'!E10,'Converter Data'!$B$15:$B$36,0),0)*B10,IF(D10=$T$3,F10*H10/365*(1-K10),F10*H10/365*(1-K10)))))</f>
        <v>3.2534246575342467E-3</v>
      </c>
      <c r="J10" s="215">
        <f ca="1">I10/$I$63*100</f>
        <v>7.7994154543364766</v>
      </c>
      <c r="K10" s="216">
        <f ca="1">IF(D10=$T$2,OFFSET('Converter Data'!$I$14,MATCH('Project 3 (1)'!E10,'Converter Data'!$B$15:$B$36,0),0),IF('Project 3 (1)'!D10='Project 3 (1)'!$T$3,OFFSET('Cable Data'!$S$6,MATCH('Project 3 (1)'!E10,Cable_Name,0),0),OFFSET(Other!$H$5,MATCH('Project 3 (1)'!E10,OTHER,0),0)))</f>
        <v>0</v>
      </c>
      <c r="L10" s="197"/>
      <c r="N10" s="217" t="s">
        <v>137</v>
      </c>
      <c r="O10" s="218"/>
    </row>
    <row r="11" spans="1:20" ht="15">
      <c r="A11" s="196"/>
      <c r="B11" s="153">
        <v>1</v>
      </c>
      <c r="C11" s="153">
        <v>140</v>
      </c>
      <c r="D11" s="153" t="s">
        <v>27</v>
      </c>
      <c r="E11" s="153" t="s">
        <v>145</v>
      </c>
      <c r="F11" s="155">
        <f ca="1">IF(D11=$T$2,OFFSET('Converter Data'!$G$14,MATCH('Project 3 (1)'!E11,'Converter Data'!$B$15:$B$36,0),0)*B11,IF(D11=$T$3,OFFSET('Cable Data'!$Q$6,MATCH('Project 3 (1)'!E11,Cable_Name,0),0)*B11*C11,OFFSET(Other!$D$5,MATCH('Project 3 (1)'!E11,OTHER,0),0)*B11))</f>
        <v>7.2800000000000004E-2</v>
      </c>
      <c r="G11" s="111">
        <f t="shared" ref="G11:G31" ca="1" si="0">IFERROR(1/F11,"-")</f>
        <v>13.736263736263735</v>
      </c>
      <c r="H11" s="156">
        <f ca="1">IF(D11=$T$2,OFFSET('Converter Data'!$F$14,MATCH('Project 3 (1)'!E11,'Converter Data'!$B$15:$B$36,0),0),IF(D11=$T$3,OFFSET('Cable Data'!$R$6,MATCH('Project 3 (1)'!E11,Cable_Name,0),0),OFFSET(Other!$E$5,MATCH('Project 3 (1)'!E11,OTHER,0),0)))</f>
        <v>64.999999999999986</v>
      </c>
      <c r="I11" s="220">
        <f ca="1">IF(IF(B11=0,0,IF(D11=$T$2,OFFSET('Converter Data'!$H$14,MATCH('Project 3 (1)'!E11,'Converter Data'!$B$15:$B$36,0),0)*B11,IF(D11=$T$3,F11*H11/365*(1-K11),F11*H11/365*(1-K11))))&gt;1,1,IF(B11=0,0,IF(D11=$T$2,OFFSET('Converter Data'!$H$14,MATCH('Project 3 (1)'!E11,'Converter Data'!$B$15:$B$36,0),0)*B11,IF(D11=$T$3,F11*H11/365*(1-K11),F11*H11/365*(1-K11)))))</f>
        <v>1.2964383561643833E-2</v>
      </c>
      <c r="J11" s="156">
        <f t="shared" ref="J11:J31" ca="1" si="1">I11/$I$63*100</f>
        <v>31.079439098880169</v>
      </c>
      <c r="K11" s="221">
        <f ca="1">IF(D11=$T$2,OFFSET('Converter Data'!$I$14,MATCH('Project 3 (1)'!E11,'Converter Data'!$B$15:$B$36,0),0),IF('Project 3 (1)'!D11='Project 3 (1)'!$T$3,OFFSET('Cable Data'!$S$6,MATCH('Project 3 (1)'!E11,Cable_Name,0),0),OFFSET(Other!$H$5,MATCH('Project 3 (1)'!E11,OTHER,0),0)))</f>
        <v>0</v>
      </c>
      <c r="L11" s="197"/>
      <c r="N11" s="222" t="s">
        <v>141</v>
      </c>
      <c r="O11" s="176" t="s">
        <v>68</v>
      </c>
    </row>
    <row r="12" spans="1:20" ht="15">
      <c r="A12" s="196"/>
      <c r="B12" s="153">
        <v>1</v>
      </c>
      <c r="C12" s="153">
        <v>10</v>
      </c>
      <c r="D12" s="153" t="s">
        <v>27</v>
      </c>
      <c r="E12" s="153" t="s">
        <v>146</v>
      </c>
      <c r="F12" s="155">
        <f ca="1">IF(D12=$T$2,OFFSET('Converter Data'!$G$14,MATCH('Project 3 (1)'!E12,'Converter Data'!$B$15:$B$36,0),0)*B12,IF(D12=$T$3,OFFSET('Cable Data'!$Q$6,MATCH('Project 3 (1)'!E12,Cable_Name,0),0)*B12*C12,OFFSET(Other!$D$5,MATCH('Project 3 (1)'!E12,OTHER,0),0)*B12))</f>
        <v>8.8000000000000005E-3</v>
      </c>
      <c r="G12" s="111">
        <f t="shared" ca="1" si="0"/>
        <v>113.63636363636363</v>
      </c>
      <c r="H12" s="156">
        <f ca="1">IF(D12=$T$2,OFFSET('Converter Data'!$F$14,MATCH('Project 3 (1)'!E12,'Converter Data'!$B$15:$B$36,0),0),IF(D12=$T$3,OFFSET('Cable Data'!$R$6,MATCH('Project 3 (1)'!E12,Cable_Name,0),0),OFFSET(Other!$E$5,MATCH('Project 3 (1)'!E12,OTHER,0),0)))</f>
        <v>39.999999999999993</v>
      </c>
      <c r="I12" s="223">
        <f ca="1">IF(IF(B12=0,0,IF(D12=$T$2,OFFSET('Converter Data'!$H$14,MATCH('Project 3 (1)'!E12,'Converter Data'!$B$15:$B$36,0),0)*B12,IF(D12=$T$3,F12*H12/365*(1-K12),F12*H12/365*(1-K12))))&gt;1,1,IF(B12=0,0,IF(D12=$T$2,OFFSET('Converter Data'!$H$14,MATCH('Project 3 (1)'!E12,'Converter Data'!$B$15:$B$36,0),0)*B12,IF(D12=$T$3,F12*H12/365*(1-K12),F12*H12/365*(1-K12)))))</f>
        <v>9.6438356164383558E-4</v>
      </c>
      <c r="J12" s="156">
        <f t="shared" ca="1" si="1"/>
        <v>2.3119109388854229</v>
      </c>
      <c r="K12" s="221">
        <f ca="1">IF(D12=$T$2,OFFSET('Converter Data'!$I$14,MATCH('Project 3 (1)'!E12,'Converter Data'!$B$15:$B$36,0),0),IF('Project 3 (1)'!D12='Project 3 (1)'!$T$3,OFFSET('Cable Data'!$S$6,MATCH('Project 3 (1)'!E12,Cable_Name,0),0),OFFSET(Other!$H$5,MATCH('Project 3 (1)'!E12,OTHER,0),0)))</f>
        <v>0</v>
      </c>
      <c r="L12" s="197"/>
      <c r="N12" s="224" t="s">
        <v>140</v>
      </c>
      <c r="O12" s="177" t="s">
        <v>68</v>
      </c>
    </row>
    <row r="13" spans="1:20" ht="15.75" thickBot="1">
      <c r="A13" s="196"/>
      <c r="B13" s="153">
        <v>3</v>
      </c>
      <c r="C13" s="153"/>
      <c r="D13" s="153" t="s">
        <v>28</v>
      </c>
      <c r="E13" s="153" t="s">
        <v>149</v>
      </c>
      <c r="F13" s="155">
        <f ca="1">IF(D13=$T$2,OFFSET('Converter Data'!$G$14,MATCH('Project 3 (1)'!E13,'Converter Data'!$B$15:$B$36,0),0)*B13,IF(D13=$T$3,OFFSET('Cable Data'!$Q$6,MATCH('Project 3 (1)'!E13,Cable_Name,0),0)*B13*C13,OFFSET(Other!$D$5,MATCH('Project 3 (1)'!E13,OTHER,0),0)*B13))</f>
        <v>2.7300000000000001E-2</v>
      </c>
      <c r="G13" s="111">
        <f t="shared" ca="1" si="0"/>
        <v>36.630036630036628</v>
      </c>
      <c r="H13" s="156">
        <f ca="1">IF(D13=$T$2,OFFSET('Converter Data'!$F$14,MATCH('Project 3 (1)'!E13,'Converter Data'!$B$15:$B$36,0),0),IF(D13=$T$3,OFFSET('Cable Data'!$R$6,MATCH('Project 3 (1)'!E13,Cable_Name,0),0),OFFSET(Other!$E$5,MATCH('Project 3 (1)'!E13,OTHER,0),0)))</f>
        <v>25</v>
      </c>
      <c r="I13" s="223">
        <f ca="1">IF(IF(B13=0,0,IF(D13=$T$2,OFFSET('Converter Data'!$H$14,MATCH('Project 3 (1)'!E13,'Converter Data'!$B$15:$B$36,0),0)*B13,IF(D13=$T$3,F13*H13/365*(1-K13),F13*H13/365*(1-K13))))&gt;1,1,IF(B13=0,0,IF(D13=$T$2,OFFSET('Converter Data'!$H$14,MATCH('Project 3 (1)'!E13,'Converter Data'!$B$15:$B$36,0),0)*B13,IF(D13=$T$3,F13*H13/365*(1-K13),F13*H13/365*(1-K13)))))</f>
        <v>1.8698630136986302E-3</v>
      </c>
      <c r="J13" s="156">
        <f t="shared" ca="1" si="1"/>
        <v>4.4826114084923336</v>
      </c>
      <c r="K13" s="221">
        <f ca="1">IF(D13=$T$2,OFFSET('Converter Data'!$I$14,MATCH('Project 3 (1)'!E13,'Converter Data'!$B$15:$B$36,0),0),IF('Project 3 (1)'!D13='Project 3 (1)'!$T$3,OFFSET('Cable Data'!$S$6,MATCH('Project 3 (1)'!E13,Cable_Name,0),0),OFFSET(Other!$H$5,MATCH('Project 3 (1)'!E13,OTHER,0),0)))</f>
        <v>0</v>
      </c>
      <c r="L13" s="197"/>
      <c r="N13" s="225" t="s">
        <v>150</v>
      </c>
      <c r="O13" s="200" t="str">
        <f>'Project 1'!O13</f>
        <v>Medium Case</v>
      </c>
      <c r="P13" s="188" t="s">
        <v>188</v>
      </c>
    </row>
    <row r="14" spans="1:20" ht="15">
      <c r="A14" s="196"/>
      <c r="B14" s="153">
        <v>1</v>
      </c>
      <c r="C14" s="153">
        <v>140</v>
      </c>
      <c r="D14" s="153" t="s">
        <v>27</v>
      </c>
      <c r="E14" s="153" t="s">
        <v>145</v>
      </c>
      <c r="F14" s="155">
        <f ca="1">IF(D14=$T$2,OFFSET('Converter Data'!$G$14,MATCH('Project 3 (1)'!E14,'Converter Data'!$B$15:$B$36,0),0)*B14,IF(D14=$T$3,OFFSET('Cable Data'!$Q$6,MATCH('Project 3 (1)'!E14,Cable_Name,0),0)*B14*C14,OFFSET(Other!$D$5,MATCH('Project 3 (1)'!E14,OTHER,0),0)*B14))</f>
        <v>7.2800000000000004E-2</v>
      </c>
      <c r="G14" s="111">
        <f t="shared" ca="1" si="0"/>
        <v>13.736263736263735</v>
      </c>
      <c r="H14" s="156">
        <f ca="1">IF(D14=$T$2,OFFSET('Converter Data'!$F$14,MATCH('Project 3 (1)'!E14,'Converter Data'!$B$15:$B$36,0),0),IF(D14=$T$3,OFFSET('Cable Data'!$R$6,MATCH('Project 3 (1)'!E14,Cable_Name,0),0),OFFSET(Other!$E$5,MATCH('Project 3 (1)'!E14,OTHER,0),0)))</f>
        <v>64.999999999999986</v>
      </c>
      <c r="I14" s="223">
        <f ca="1">IF(IF(B14=0,0,IF(D14=$T$2,OFFSET('Converter Data'!$H$14,MATCH('Project 3 (1)'!E14,'Converter Data'!$B$15:$B$36,0),0)*B14,IF(D14=$T$3,F14*H14/365*(1-K14),F14*H14/365*(1-K14))))&gt;1,1,IF(B14=0,0,IF(D14=$T$2,OFFSET('Converter Data'!$H$14,MATCH('Project 3 (1)'!E14,'Converter Data'!$B$15:$B$36,0),0)*B14,IF(D14=$T$3,F14*H14/365*(1-K14),F14*H14/365*(1-K14)))))</f>
        <v>1.2964383561643833E-2</v>
      </c>
      <c r="J14" s="156">
        <f t="shared" ca="1" si="1"/>
        <v>31.079439098880169</v>
      </c>
      <c r="K14" s="221">
        <f ca="1">IF(D14=$T$2,OFFSET('Converter Data'!$I$14,MATCH('Project 3 (1)'!E14,'Converter Data'!$B$15:$B$36,0),0),IF('Project 3 (1)'!D14='Project 3 (1)'!$T$3,OFFSET('Cable Data'!$S$6,MATCH('Project 3 (1)'!E14,Cable_Name,0),0),OFFSET(Other!$H$5,MATCH('Project 3 (1)'!E14,OTHER,0),0)))</f>
        <v>0</v>
      </c>
      <c r="L14" s="197"/>
    </row>
    <row r="15" spans="1:20" ht="15">
      <c r="A15" s="196"/>
      <c r="B15" s="153">
        <v>1</v>
      </c>
      <c r="C15" s="153">
        <v>10</v>
      </c>
      <c r="D15" s="153" t="s">
        <v>27</v>
      </c>
      <c r="E15" s="153" t="s">
        <v>146</v>
      </c>
      <c r="F15" s="155">
        <f ca="1">IF(D15=$T$2,OFFSET('Converter Data'!$G$14,MATCH('Project 3 (1)'!E15,'Converter Data'!$B$15:$B$36,0),0)*B15,IF(D15=$T$3,OFFSET('Cable Data'!$Q$6,MATCH('Project 3 (1)'!E15,Cable_Name,0),0)*B15*C15,OFFSET(Other!$D$5,MATCH('Project 3 (1)'!E15,OTHER,0),0)*B15))</f>
        <v>8.8000000000000005E-3</v>
      </c>
      <c r="G15" s="111">
        <f t="shared" ca="1" si="0"/>
        <v>113.63636363636363</v>
      </c>
      <c r="H15" s="156">
        <f ca="1">IF(D15=$T$2,OFFSET('Converter Data'!$F$14,MATCH('Project 3 (1)'!E15,'Converter Data'!$B$15:$B$36,0),0),IF(D15=$T$3,OFFSET('Cable Data'!$R$6,MATCH('Project 3 (1)'!E15,Cable_Name,0),0),OFFSET(Other!$E$5,MATCH('Project 3 (1)'!E15,OTHER,0),0)))</f>
        <v>39.999999999999993</v>
      </c>
      <c r="I15" s="223">
        <f ca="1">IF(IF(B15=0,0,IF(D15=$T$2,OFFSET('Converter Data'!$H$14,MATCH('Project 3 (1)'!E15,'Converter Data'!$B$15:$B$36,0),0)*B15,IF(D15=$T$3,F15*H15/365*(1-K15),F15*H15/365*(1-K15))))&gt;1,1,IF(B15=0,0,IF(D15=$T$2,OFFSET('Converter Data'!$H$14,MATCH('Project 3 (1)'!E15,'Converter Data'!$B$15:$B$36,0),0)*B15,IF(D15=$T$3,F15*H15/365*(1-K15),F15*H15/365*(1-K15)))))</f>
        <v>9.6438356164383558E-4</v>
      </c>
      <c r="J15" s="156">
        <f t="shared" ca="1" si="1"/>
        <v>2.3119109388854229</v>
      </c>
      <c r="K15" s="221">
        <f ca="1">IF(D15=$T$2,OFFSET('Converter Data'!$I$14,MATCH('Project 3 (1)'!E15,'Converter Data'!$B$15:$B$36,0),0),IF('Project 3 (1)'!D15='Project 3 (1)'!$T$3,OFFSET('Cable Data'!$S$6,MATCH('Project 3 (1)'!E15,Cable_Name,0),0),OFFSET(Other!$H$5,MATCH('Project 3 (1)'!E15,OTHER,0),0)))</f>
        <v>0</v>
      </c>
      <c r="L15" s="197"/>
      <c r="N15" s="250" t="s">
        <v>158</v>
      </c>
    </row>
    <row r="16" spans="1:20" ht="15">
      <c r="A16" s="196"/>
      <c r="B16" s="153">
        <v>1</v>
      </c>
      <c r="C16" s="153"/>
      <c r="D16" s="153" t="s">
        <v>24</v>
      </c>
      <c r="E16" s="153" t="s">
        <v>98</v>
      </c>
      <c r="F16" s="155">
        <f ca="1">IF(D16=$T$2,OFFSET('Converter Data'!$G$14,MATCH('Project 3 (1)'!E16,'Converter Data'!$B$15:$B$36,0),0)*B16,IF(D16=$T$3,OFFSET('Cable Data'!$Q$6,MATCH('Project 3 (1)'!E16,Cable_Name,0),0)*B16*C16,OFFSET(Other!$D$5,MATCH('Project 3 (1)'!E16,OTHER,0),0)*B16))</f>
        <v>2</v>
      </c>
      <c r="G16" s="111">
        <f t="shared" ca="1" si="0"/>
        <v>0.5</v>
      </c>
      <c r="H16" s="156">
        <f ca="1">IF(D16=$T$2,OFFSET('Converter Data'!$F$14,MATCH('Project 3 (1)'!E16,'Converter Data'!$B$15:$B$36,0),0),IF(D16=$T$3,OFFSET('Cable Data'!$R$6,MATCH('Project 3 (1)'!E16,Cable_Name,0),0),OFFSET(Other!$E$5,MATCH('Project 3 (1)'!E16,OTHER,0),0)))</f>
        <v>0.59375</v>
      </c>
      <c r="I16" s="223">
        <f ca="1">IF(IF(B16=0,0,IF(D16=$T$2,OFFSET('Converter Data'!$H$14,MATCH('Project 3 (1)'!E16,'Converter Data'!$B$15:$B$36,0),0)*B16,IF(D16=$T$3,F16*H16/365*(1-K16),F16*H16/365*(1-K16))))&gt;1,1,IF(B16=0,0,IF(D16=$T$2,OFFSET('Converter Data'!$H$14,MATCH('Project 3 (1)'!E16,'Converter Data'!$B$15:$B$36,0),0)*B16,IF(D16=$T$3,F16*H16/365*(1-K16),F16*H16/365*(1-K16)))))</f>
        <v>3.2534246575342467E-3</v>
      </c>
      <c r="J16" s="156">
        <f t="shared" ca="1" si="1"/>
        <v>7.7994154543364766</v>
      </c>
      <c r="K16" s="221">
        <f ca="1">IF(D16=$T$2,OFFSET('Converter Data'!$I$14,MATCH('Project 3 (1)'!E16,'Converter Data'!$B$15:$B$36,0),0),IF('Project 3 (1)'!D16='Project 3 (1)'!$T$3,OFFSET('Cable Data'!$S$6,MATCH('Project 3 (1)'!E16,Cable_Name,0),0),OFFSET(Other!$H$5,MATCH('Project 3 (1)'!E16,OTHER,0),0)))</f>
        <v>0</v>
      </c>
      <c r="L16" s="197"/>
      <c r="N16" s="227" t="s">
        <v>159</v>
      </c>
    </row>
    <row r="17" spans="1:14" ht="15">
      <c r="A17" s="196"/>
      <c r="B17" s="153"/>
      <c r="C17" s="153"/>
      <c r="D17" s="153"/>
      <c r="E17" s="153"/>
      <c r="F17" s="155" t="e">
        <f ca="1">IF(D17=$T$2,OFFSET('Converter Data'!$G$14,MATCH('Project 3 (1)'!E17,'Converter Data'!$B$15:$B$36,0),0)*B17,IF(D17=$T$3,OFFSET('Cable Data'!$Q$6,MATCH('Project 3 (1)'!E17,Cable_Name,0),0)*B17*C17,OFFSET(Other!$D$5,MATCH('Project 3 (1)'!E17,OTHER,0),0)*B17))</f>
        <v>#N/A</v>
      </c>
      <c r="G17" s="111" t="str">
        <f t="shared" ca="1" si="0"/>
        <v>-</v>
      </c>
      <c r="H17" s="156" t="e">
        <f ca="1">IF(D17=$T$2,OFFSET('Converter Data'!$F$14,MATCH('Project 3 (1)'!E17,'Converter Data'!$B$15:$B$36,0),0),IF(D17=$T$3,OFFSET('Cable Data'!$R$6,MATCH('Project 3 (1)'!E17,Cable_Name,0),0),OFFSET(Other!$E$5,MATCH('Project 3 (1)'!E17,OTHER,0),0)))</f>
        <v>#N/A</v>
      </c>
      <c r="I17" s="223">
        <f ca="1">IF(IF(B17=0,0,IF(D17=$T$2,OFFSET('Converter Data'!$H$14,MATCH('Project 3 (1)'!E17,'Converter Data'!$B$15:$B$36,0),0)*B17,IF(D17=$T$3,F17*H17/365*(1-K17),F17*H17/365*(1-K17))))&gt;1,1,IF(B17=0,0,IF(D17=$T$2,OFFSET('Converter Data'!$H$14,MATCH('Project 3 (1)'!E17,'Converter Data'!$B$15:$B$36,0),0)*B17,IF(D17=$T$3,F17*H17/365*(1-K17),F17*H17/365*(1-K17)))))</f>
        <v>0</v>
      </c>
      <c r="J17" s="156">
        <f t="shared" ca="1" si="1"/>
        <v>0</v>
      </c>
      <c r="K17" s="221" t="e">
        <f ca="1">IF(D17=$T$2,OFFSET('Converter Data'!$I$14,MATCH('Project 3 (1)'!E17,'Converter Data'!$B$15:$B$36,0),0),IF('Project 3 (1)'!D17='Project 3 (1)'!$T$3,OFFSET('Cable Data'!$S$6,MATCH('Project 3 (1)'!E17,Cable_Name,0),0),OFFSET(Other!$H$5,MATCH('Project 3 (1)'!E17,OTHER,0),0)))</f>
        <v>#N/A</v>
      </c>
      <c r="L17" s="197"/>
      <c r="N17" s="227" t="s">
        <v>160</v>
      </c>
    </row>
    <row r="18" spans="1:14" ht="15">
      <c r="A18" s="196"/>
      <c r="B18" s="153"/>
      <c r="C18" s="153"/>
      <c r="D18" s="153"/>
      <c r="E18" s="153"/>
      <c r="F18" s="155" t="e">
        <f ca="1">IF(D18=$T$2,OFFSET('Converter Data'!$G$14,MATCH('Project 3 (1)'!E18,'Converter Data'!$B$15:$B$36,0),0)*B18,IF(D18=$T$3,OFFSET('Cable Data'!$Q$6,MATCH('Project 3 (1)'!E18,Cable_Name,0),0)*B18*C18,OFFSET(Other!$D$5,MATCH('Project 3 (1)'!E18,OTHER,0),0)*B18))</f>
        <v>#N/A</v>
      </c>
      <c r="G18" s="111" t="str">
        <f t="shared" ca="1" si="0"/>
        <v>-</v>
      </c>
      <c r="H18" s="156" t="e">
        <f ca="1">IF(D18=$T$2,OFFSET('Converter Data'!$F$14,MATCH('Project 3 (1)'!E18,'Converter Data'!$B$15:$B$36,0),0),IF(D18=$T$3,OFFSET('Cable Data'!$R$6,MATCH('Project 3 (1)'!E18,Cable_Name,0),0),OFFSET(Other!$E$5,MATCH('Project 3 (1)'!E18,OTHER,0),0)))</f>
        <v>#N/A</v>
      </c>
      <c r="I18" s="223">
        <f ca="1">IF(IF(B18=0,0,IF(D18=$T$2,OFFSET('Converter Data'!$H$14,MATCH('Project 3 (1)'!E18,'Converter Data'!$B$15:$B$36,0),0)*B18,IF(D18=$T$3,F18*H18/365*(1-K18),F18*H18/365*(1-K18))))&gt;1,1,IF(B18=0,0,IF(D18=$T$2,OFFSET('Converter Data'!$H$14,MATCH('Project 3 (1)'!E18,'Converter Data'!$B$15:$B$36,0),0)*B18,IF(D18=$T$3,F18*H18/365*(1-K18),F18*H18/365*(1-K18)))))</f>
        <v>0</v>
      </c>
      <c r="J18" s="156">
        <f t="shared" ca="1" si="1"/>
        <v>0</v>
      </c>
      <c r="K18" s="221" t="e">
        <f ca="1">IF(D18=$T$2,OFFSET('Converter Data'!$I$14,MATCH('Project 3 (1)'!E18,'Converter Data'!$B$15:$B$36,0),0),IF('Project 3 (1)'!D18='Project 3 (1)'!$T$3,OFFSET('Cable Data'!$S$6,MATCH('Project 3 (1)'!E18,Cable_Name,0),0),OFFSET(Other!$H$5,MATCH('Project 3 (1)'!E18,OTHER,0),0)))</f>
        <v>#N/A</v>
      </c>
      <c r="L18" s="197"/>
      <c r="N18" s="227" t="s">
        <v>161</v>
      </c>
    </row>
    <row r="19" spans="1:14" ht="15">
      <c r="A19" s="196"/>
      <c r="B19" s="153"/>
      <c r="C19" s="153"/>
      <c r="D19" s="153"/>
      <c r="E19" s="153"/>
      <c r="F19" s="155" t="e">
        <f ca="1">IF(D19=$T$2,OFFSET('Converter Data'!$G$14,MATCH('Project 3 (1)'!E19,'Converter Data'!$B$15:$B$36,0),0)*B19,IF(D19=$T$3,OFFSET('Cable Data'!$Q$6,MATCH('Project 3 (1)'!E19,Cable_Name,0),0)*B19*C19,OFFSET(Other!$D$5,MATCH('Project 3 (1)'!E19,OTHER,0),0)*B19))</f>
        <v>#N/A</v>
      </c>
      <c r="G19" s="111" t="str">
        <f t="shared" ca="1" si="0"/>
        <v>-</v>
      </c>
      <c r="H19" s="156" t="e">
        <f ca="1">IF(D19=$T$2,OFFSET('Converter Data'!$F$14,MATCH('Project 3 (1)'!E19,'Converter Data'!$B$15:$B$36,0),0),IF(D19=$T$3,OFFSET('Cable Data'!$R$6,MATCH('Project 3 (1)'!E19,Cable_Name,0),0),OFFSET(Other!$E$5,MATCH('Project 3 (1)'!E19,OTHER,0),0)))</f>
        <v>#N/A</v>
      </c>
      <c r="I19" s="223">
        <f ca="1">IF(IF(B19=0,0,IF(D19=$T$2,OFFSET('Converter Data'!$H$14,MATCH('Project 3 (1)'!E19,'Converter Data'!$B$15:$B$36,0),0)*B19,IF(D19=$T$3,F19*H19/365*(1-K19),F19*H19/365*(1-K19))))&gt;1,1,IF(B19=0,0,IF(D19=$T$2,OFFSET('Converter Data'!$H$14,MATCH('Project 3 (1)'!E19,'Converter Data'!$B$15:$B$36,0),0)*B19,IF(D19=$T$3,F19*H19/365*(1-K19),F19*H19/365*(1-K19)))))</f>
        <v>0</v>
      </c>
      <c r="J19" s="156">
        <f t="shared" ca="1" si="1"/>
        <v>0</v>
      </c>
      <c r="K19" s="221" t="e">
        <f ca="1">IF(D19=$T$2,OFFSET('Converter Data'!$I$14,MATCH('Project 3 (1)'!E19,'Converter Data'!$B$15:$B$36,0),0),IF('Project 3 (1)'!D19='Project 3 (1)'!$T$3,OFFSET('Cable Data'!$S$6,MATCH('Project 3 (1)'!E19,Cable_Name,0),0),OFFSET(Other!$H$5,MATCH('Project 3 (1)'!E19,OTHER,0),0)))</f>
        <v>#N/A</v>
      </c>
      <c r="L19" s="197"/>
    </row>
    <row r="20" spans="1:14" ht="15">
      <c r="A20" s="196"/>
      <c r="B20" s="153"/>
      <c r="C20" s="153"/>
      <c r="D20" s="153"/>
      <c r="E20" s="153"/>
      <c r="F20" s="155" t="e">
        <f ca="1">IF(D20=$T$2,OFFSET('Converter Data'!$G$14,MATCH('Project 3 (1)'!E20,'Converter Data'!$B$15:$B$36,0),0)*B20,IF(D20=$T$3,OFFSET('Cable Data'!$Q$6,MATCH('Project 3 (1)'!E20,Cable_Name,0),0)*B20*C20,OFFSET(Other!$D$5,MATCH('Project 3 (1)'!E20,OTHER,0),0)*B20))</f>
        <v>#N/A</v>
      </c>
      <c r="G20" s="111" t="str">
        <f t="shared" ca="1" si="0"/>
        <v>-</v>
      </c>
      <c r="H20" s="156" t="e">
        <f ca="1">IF(D20=$T$2,OFFSET('Converter Data'!$F$14,MATCH('Project 3 (1)'!E20,'Converter Data'!$B$15:$B$36,0),0),IF(D20=$T$3,OFFSET('Cable Data'!$R$6,MATCH('Project 3 (1)'!E20,Cable_Name,0),0),OFFSET(Other!$E$5,MATCH('Project 3 (1)'!E20,OTHER,0),0)))</f>
        <v>#N/A</v>
      </c>
      <c r="I20" s="223">
        <f ca="1">IF(IF(B20=0,0,IF(D20=$T$2,OFFSET('Converter Data'!$H$14,MATCH('Project 3 (1)'!E20,'Converter Data'!$B$15:$B$36,0),0)*B20,IF(D20=$T$3,F20*H20/365*(1-K20),F20*H20/365*(1-K20))))&gt;1,1,IF(B20=0,0,IF(D20=$T$2,OFFSET('Converter Data'!$H$14,MATCH('Project 3 (1)'!E20,'Converter Data'!$B$15:$B$36,0),0)*B20,IF(D20=$T$3,F20*H20/365*(1-K20),F20*H20/365*(1-K20)))))</f>
        <v>0</v>
      </c>
      <c r="J20" s="156">
        <f t="shared" ca="1" si="1"/>
        <v>0</v>
      </c>
      <c r="K20" s="221" t="e">
        <f ca="1">IF(D20=$T$2,OFFSET('Converter Data'!$I$14,MATCH('Project 3 (1)'!E20,'Converter Data'!$B$15:$B$36,0),0),IF('Project 3 (1)'!D20='Project 3 (1)'!$T$3,OFFSET('Cable Data'!$S$6,MATCH('Project 3 (1)'!E20,Cable_Name,0),0),OFFSET(Other!$H$5,MATCH('Project 3 (1)'!E20,OTHER,0),0)))</f>
        <v>#N/A</v>
      </c>
      <c r="L20" s="197"/>
    </row>
    <row r="21" spans="1:14" ht="15">
      <c r="A21" s="196"/>
      <c r="B21" s="153"/>
      <c r="C21" s="153"/>
      <c r="D21" s="153"/>
      <c r="E21" s="153"/>
      <c r="F21" s="155" t="e">
        <f ca="1">IF(D21=$T$2,OFFSET('Converter Data'!$G$14,MATCH('Project 3 (1)'!E21,'Converter Data'!$B$15:$B$36,0),0)*B21,IF(D21=$T$3,OFFSET('Cable Data'!$Q$6,MATCH('Project 3 (1)'!E21,Cable_Name,0),0)*B21*C21,OFFSET(Other!$D$5,MATCH('Project 3 (1)'!E21,OTHER,0),0)*B21))</f>
        <v>#N/A</v>
      </c>
      <c r="G21" s="111" t="str">
        <f t="shared" ca="1" si="0"/>
        <v>-</v>
      </c>
      <c r="H21" s="156" t="e">
        <f ca="1">IF(D21=$T$2,OFFSET('Converter Data'!$F$14,MATCH('Project 3 (1)'!E21,'Converter Data'!$B$15:$B$36,0),0),IF(D21=$T$3,OFFSET('Cable Data'!$R$6,MATCH('Project 3 (1)'!E21,Cable_Name,0),0),OFFSET(Other!$E$5,MATCH('Project 3 (1)'!E21,OTHER,0),0)))</f>
        <v>#N/A</v>
      </c>
      <c r="I21" s="223">
        <f ca="1">IF(IF(B21=0,0,IF(D21=$T$2,OFFSET('Converter Data'!$H$14,MATCH('Project 3 (1)'!E21,'Converter Data'!$B$15:$B$36,0),0)*B21,IF(D21=$T$3,F21*H21/365*(1-K21),F21*H21/365*(1-K21))))&gt;1,1,IF(B21=0,0,IF(D21=$T$2,OFFSET('Converter Data'!$H$14,MATCH('Project 3 (1)'!E21,'Converter Data'!$B$15:$B$36,0),0)*B21,IF(D21=$T$3,F21*H21/365*(1-K21),F21*H21/365*(1-K21)))))</f>
        <v>0</v>
      </c>
      <c r="J21" s="156">
        <f t="shared" ca="1" si="1"/>
        <v>0</v>
      </c>
      <c r="K21" s="221" t="e">
        <f ca="1">IF(D21=$T$2,OFFSET('Converter Data'!$I$14,MATCH('Project 3 (1)'!E21,'Converter Data'!$B$15:$B$36,0),0),IF('Project 3 (1)'!D21='Project 3 (1)'!$T$3,OFFSET('Cable Data'!$S$6,MATCH('Project 3 (1)'!E21,Cable_Name,0),0),OFFSET(Other!$H$5,MATCH('Project 3 (1)'!E21,OTHER,0),0)))</f>
        <v>#N/A</v>
      </c>
      <c r="L21" s="197"/>
    </row>
    <row r="22" spans="1:14" ht="15">
      <c r="A22" s="196"/>
      <c r="B22" s="153"/>
      <c r="C22" s="153"/>
      <c r="D22" s="153"/>
      <c r="E22" s="153"/>
      <c r="F22" s="155" t="e">
        <f ca="1">IF(D22=$T$2,OFFSET('Converter Data'!$G$14,MATCH('Project 3 (1)'!E22,'Converter Data'!$B$15:$B$36,0),0)*B22,IF(D22=$T$3,OFFSET('Cable Data'!$Q$6,MATCH('Project 3 (1)'!E22,Cable_Name,0),0)*B22*C22,OFFSET(Other!$D$5,MATCH('Project 3 (1)'!E22,OTHER,0),0)*B22))</f>
        <v>#N/A</v>
      </c>
      <c r="G22" s="111" t="str">
        <f t="shared" ca="1" si="0"/>
        <v>-</v>
      </c>
      <c r="H22" s="156" t="e">
        <f ca="1">IF(D22=$T$2,OFFSET('Converter Data'!$F$14,MATCH('Project 3 (1)'!E22,'Converter Data'!$B$15:$B$36,0),0),IF(D22=$T$3,OFFSET('Cable Data'!$R$6,MATCH('Project 3 (1)'!E22,Cable_Name,0),0),OFFSET(Other!$E$5,MATCH('Project 3 (1)'!E22,OTHER,0),0)))</f>
        <v>#N/A</v>
      </c>
      <c r="I22" s="223">
        <f ca="1">IF(IF(B22=0,0,IF(D22=$T$2,OFFSET('Converter Data'!$H$14,MATCH('Project 3 (1)'!E22,'Converter Data'!$B$15:$B$36,0),0)*B22,IF(D22=$T$3,F22*H22/365*(1-K22),F22*H22/365*(1-K22))))&gt;1,1,IF(B22=0,0,IF(D22=$T$2,OFFSET('Converter Data'!$H$14,MATCH('Project 3 (1)'!E22,'Converter Data'!$B$15:$B$36,0),0)*B22,IF(D22=$T$3,F22*H22/365*(1-K22),F22*H22/365*(1-K22)))))</f>
        <v>0</v>
      </c>
      <c r="J22" s="156">
        <f t="shared" ca="1" si="1"/>
        <v>0</v>
      </c>
      <c r="K22" s="221" t="e">
        <f ca="1">IF(D22=$T$2,OFFSET('Converter Data'!$I$14,MATCH('Project 3 (1)'!E22,'Converter Data'!$B$15:$B$36,0),0),IF('Project 3 (1)'!D22='Project 3 (1)'!$T$3,OFFSET('Cable Data'!$S$6,MATCH('Project 3 (1)'!E22,Cable_Name,0),0),OFFSET(Other!$H$5,MATCH('Project 3 (1)'!E22,OTHER,0),0)))</f>
        <v>#N/A</v>
      </c>
      <c r="L22" s="197"/>
    </row>
    <row r="23" spans="1:14" ht="15">
      <c r="A23" s="196"/>
      <c r="B23" s="153"/>
      <c r="C23" s="153"/>
      <c r="D23" s="153"/>
      <c r="E23" s="153"/>
      <c r="F23" s="155" t="e">
        <f ca="1">IF(D23=$T$2,OFFSET('Converter Data'!$G$14,MATCH('Project 3 (1)'!E23,'Converter Data'!$B$15:$B$36,0),0)*B23,IF(D23=$T$3,OFFSET('Cable Data'!$Q$6,MATCH('Project 3 (1)'!E23,Cable_Name,0),0)*B23*C23,OFFSET(Other!$D$5,MATCH('Project 3 (1)'!E23,OTHER,0),0)*B23))</f>
        <v>#N/A</v>
      </c>
      <c r="G23" s="111" t="str">
        <f t="shared" ca="1" si="0"/>
        <v>-</v>
      </c>
      <c r="H23" s="156" t="e">
        <f ca="1">IF(D23=$T$2,OFFSET('Converter Data'!$F$14,MATCH('Project 3 (1)'!E23,'Converter Data'!$B$15:$B$36,0),0),IF(D23=$T$3,OFFSET('Cable Data'!$R$6,MATCH('Project 3 (1)'!E23,Cable_Name,0),0),OFFSET(Other!$E$5,MATCH('Project 3 (1)'!E23,OTHER,0),0)))</f>
        <v>#N/A</v>
      </c>
      <c r="I23" s="223">
        <f ca="1">IF(IF(B23=0,0,IF(D23=$T$2,OFFSET('Converter Data'!$H$14,MATCH('Project 3 (1)'!E23,'Converter Data'!$B$15:$B$36,0),0)*B23,IF(D23=$T$3,F23*H23/365*(1-K23),F23*H23/365*(1-K23))))&gt;1,1,IF(B23=0,0,IF(D23=$T$2,OFFSET('Converter Data'!$H$14,MATCH('Project 3 (1)'!E23,'Converter Data'!$B$15:$B$36,0),0)*B23,IF(D23=$T$3,F23*H23/365*(1-K23),F23*H23/365*(1-K23)))))</f>
        <v>0</v>
      </c>
      <c r="J23" s="156">
        <f t="shared" ca="1" si="1"/>
        <v>0</v>
      </c>
      <c r="K23" s="221" t="e">
        <f ca="1">IF(D23=$T$2,OFFSET('Converter Data'!$I$14,MATCH('Project 3 (1)'!E23,'Converter Data'!$B$15:$B$36,0),0),IF('Project 3 (1)'!D23='Project 3 (1)'!$T$3,OFFSET('Cable Data'!$S$6,MATCH('Project 3 (1)'!E23,Cable_Name,0),0),OFFSET(Other!$H$5,MATCH('Project 3 (1)'!E23,OTHER,0),0)))</f>
        <v>#N/A</v>
      </c>
      <c r="L23" s="197"/>
    </row>
    <row r="24" spans="1:14" ht="15">
      <c r="A24" s="196"/>
      <c r="B24" s="153"/>
      <c r="C24" s="153"/>
      <c r="D24" s="153"/>
      <c r="E24" s="153"/>
      <c r="F24" s="155" t="e">
        <f ca="1">IF(D24=$T$2,OFFSET('Converter Data'!$G$14,MATCH('Project 3 (1)'!E24,'Converter Data'!$B$15:$B$36,0),0)*B24,IF(D24=$T$3,OFFSET('Cable Data'!$Q$6,MATCH('Project 3 (1)'!E24,Cable_Name,0),0)*B24*C24,OFFSET(Other!$D$5,MATCH('Project 3 (1)'!E24,OTHER,0),0)*B24))</f>
        <v>#N/A</v>
      </c>
      <c r="G24" s="111" t="str">
        <f t="shared" ca="1" si="0"/>
        <v>-</v>
      </c>
      <c r="H24" s="156" t="e">
        <f ca="1">IF(D24=$T$2,OFFSET('Converter Data'!$F$14,MATCH('Project 3 (1)'!E24,'Converter Data'!$B$15:$B$36,0),0),IF(D24=$T$3,OFFSET('Cable Data'!$R$6,MATCH('Project 3 (1)'!E24,Cable_Name,0),0),OFFSET(Other!$E$5,MATCH('Project 3 (1)'!E24,OTHER,0),0)))</f>
        <v>#N/A</v>
      </c>
      <c r="I24" s="223">
        <f ca="1">IF(IF(B24=0,0,IF(D24=$T$2,OFFSET('Converter Data'!$H$14,MATCH('Project 3 (1)'!E24,'Converter Data'!$B$15:$B$36,0),0)*B24,IF(D24=$T$3,F24*H24/365*(1-K24),F24*H24/365*(1-K24))))&gt;1,1,IF(B24=0,0,IF(D24=$T$2,OFFSET('Converter Data'!$H$14,MATCH('Project 3 (1)'!E24,'Converter Data'!$B$15:$B$36,0),0)*B24,IF(D24=$T$3,F24*H24/365*(1-K24),F24*H24/365*(1-K24)))))</f>
        <v>0</v>
      </c>
      <c r="J24" s="156">
        <f t="shared" ca="1" si="1"/>
        <v>0</v>
      </c>
      <c r="K24" s="221" t="e">
        <f ca="1">IF(D24=$T$2,OFFSET('Converter Data'!$I$14,MATCH('Project 3 (1)'!E24,'Converter Data'!$B$15:$B$36,0),0),IF('Project 3 (1)'!D24='Project 3 (1)'!$T$3,OFFSET('Cable Data'!$S$6,MATCH('Project 3 (1)'!E24,Cable_Name,0),0),OFFSET(Other!$H$5,MATCH('Project 3 (1)'!E24,OTHER,0),0)))</f>
        <v>#N/A</v>
      </c>
      <c r="L24" s="197"/>
    </row>
    <row r="25" spans="1:14" ht="15">
      <c r="A25" s="196"/>
      <c r="B25" s="153"/>
      <c r="C25" s="153"/>
      <c r="D25" s="153"/>
      <c r="E25" s="153"/>
      <c r="F25" s="155" t="e">
        <f ca="1">IF(D25=$T$2,OFFSET('Converter Data'!$G$14,MATCH('Project 3 (1)'!E25,'Converter Data'!$B$15:$B$36,0),0)*B25,IF(D25=$T$3,OFFSET('Cable Data'!$Q$6,MATCH('Project 3 (1)'!E25,Cable_Name,0),0)*B25*C25,OFFSET(Other!$D$5,MATCH('Project 3 (1)'!E25,OTHER,0),0)*B25))</f>
        <v>#N/A</v>
      </c>
      <c r="G25" s="111" t="str">
        <f t="shared" ca="1" si="0"/>
        <v>-</v>
      </c>
      <c r="H25" s="156" t="e">
        <f ca="1">IF(D25=$T$2,OFFSET('Converter Data'!$F$14,MATCH('Project 3 (1)'!E25,'Converter Data'!$B$15:$B$36,0),0),IF(D25=$T$3,OFFSET('Cable Data'!$R$6,MATCH('Project 3 (1)'!E25,Cable_Name,0),0),OFFSET(Other!$E$5,MATCH('Project 3 (1)'!E25,OTHER,0),0)))</f>
        <v>#N/A</v>
      </c>
      <c r="I25" s="223">
        <f ca="1">IF(IF(B25=0,0,IF(D25=$T$2,OFFSET('Converter Data'!$H$14,MATCH('Project 3 (1)'!E25,'Converter Data'!$B$15:$B$36,0),0)*B25,IF(D25=$T$3,F25*H25/365*(1-K25),F25*H25/365*(1-K25))))&gt;1,1,IF(B25=0,0,IF(D25=$T$2,OFFSET('Converter Data'!$H$14,MATCH('Project 3 (1)'!E25,'Converter Data'!$B$15:$B$36,0),0)*B25,IF(D25=$T$3,F25*H25/365*(1-K25),F25*H25/365*(1-K25)))))</f>
        <v>0</v>
      </c>
      <c r="J25" s="156">
        <f t="shared" ca="1" si="1"/>
        <v>0</v>
      </c>
      <c r="K25" s="221" t="e">
        <f ca="1">IF(D25=$T$2,OFFSET('Converter Data'!$I$14,MATCH('Project 3 (1)'!E25,'Converter Data'!$B$15:$B$36,0),0),IF('Project 3 (1)'!D25='Project 3 (1)'!$T$3,OFFSET('Cable Data'!$S$6,MATCH('Project 3 (1)'!E25,Cable_Name,0),0),OFFSET(Other!$H$5,MATCH('Project 3 (1)'!E25,OTHER,0),0)))</f>
        <v>#N/A</v>
      </c>
      <c r="L25" s="197"/>
    </row>
    <row r="26" spans="1:14" ht="15">
      <c r="A26" s="196"/>
      <c r="B26" s="153"/>
      <c r="C26" s="153"/>
      <c r="D26" s="153"/>
      <c r="E26" s="153"/>
      <c r="F26" s="155" t="e">
        <f ca="1">IF(D26=$T$2,OFFSET('Converter Data'!$G$14,MATCH('Project 3 (1)'!E26,'Converter Data'!$B$15:$B$36,0),0)*B26,IF(D26=$T$3,OFFSET('Cable Data'!$Q$6,MATCH('Project 3 (1)'!E26,Cable_Name,0),0)*B26*C26,OFFSET(Other!$D$5,MATCH('Project 3 (1)'!E26,OTHER,0),0)*B26))</f>
        <v>#N/A</v>
      </c>
      <c r="G26" s="111" t="str">
        <f t="shared" ca="1" si="0"/>
        <v>-</v>
      </c>
      <c r="H26" s="156" t="e">
        <f ca="1">IF(D26=$T$2,OFFSET('Converter Data'!$F$14,MATCH('Project 3 (1)'!E26,'Converter Data'!$B$15:$B$36,0),0),IF(D26=$T$3,OFFSET('Cable Data'!$R$6,MATCH('Project 3 (1)'!E26,Cable_Name,0),0),OFFSET(Other!$E$5,MATCH('Project 3 (1)'!E26,OTHER,0),0)))</f>
        <v>#N/A</v>
      </c>
      <c r="I26" s="223">
        <f ca="1">IF(IF(B26=0,0,IF(D26=$T$2,OFFSET('Converter Data'!$H$14,MATCH('Project 3 (1)'!E26,'Converter Data'!$B$15:$B$36,0),0)*B26,IF(D26=$T$3,F26*H26/365*(1-K26),F26*H26/365*(1-K26))))&gt;1,1,IF(B26=0,0,IF(D26=$T$2,OFFSET('Converter Data'!$H$14,MATCH('Project 3 (1)'!E26,'Converter Data'!$B$15:$B$36,0),0)*B26,IF(D26=$T$3,F26*H26/365*(1-K26),F26*H26/365*(1-K26)))))</f>
        <v>0</v>
      </c>
      <c r="J26" s="156">
        <f t="shared" ca="1" si="1"/>
        <v>0</v>
      </c>
      <c r="K26" s="221" t="e">
        <f ca="1">IF(D26=$T$2,OFFSET('Converter Data'!$I$14,MATCH('Project 3 (1)'!E26,'Converter Data'!$B$15:$B$36,0),0),IF('Project 3 (1)'!D26='Project 3 (1)'!$T$3,OFFSET('Cable Data'!$S$6,MATCH('Project 3 (1)'!E26,Cable_Name,0),0),OFFSET(Other!$H$5,MATCH('Project 3 (1)'!E26,OTHER,0),0)))</f>
        <v>#N/A</v>
      </c>
      <c r="L26" s="197"/>
    </row>
    <row r="27" spans="1:14" ht="15">
      <c r="A27" s="196"/>
      <c r="B27" s="153"/>
      <c r="C27" s="153"/>
      <c r="D27" s="153"/>
      <c r="E27" s="153"/>
      <c r="F27" s="155" t="e">
        <f ca="1">IF(D27=$T$2,OFFSET('Converter Data'!$G$14,MATCH('Project 3 (1)'!E27,'Converter Data'!$B$15:$B$36,0),0)*B27,IF(D27=$T$3,OFFSET('Cable Data'!$Q$6,MATCH('Project 3 (1)'!E27,Cable_Name,0),0)*B27*C27,OFFSET(Other!$D$5,MATCH('Project 3 (1)'!E27,OTHER,0),0)*B27))</f>
        <v>#N/A</v>
      </c>
      <c r="G27" s="111" t="str">
        <f t="shared" ca="1" si="0"/>
        <v>-</v>
      </c>
      <c r="H27" s="156" t="e">
        <f ca="1">IF(D27=$T$2,OFFSET('Converter Data'!$F$14,MATCH('Project 3 (1)'!E27,'Converter Data'!$B$15:$B$36,0),0),IF(D27=$T$3,OFFSET('Cable Data'!$R$6,MATCH('Project 3 (1)'!E27,Cable_Name,0),0),OFFSET(Other!$E$5,MATCH('Project 3 (1)'!E27,OTHER,0),0)))</f>
        <v>#N/A</v>
      </c>
      <c r="I27" s="223">
        <f ca="1">IF(IF(B27=0,0,IF(D27=$T$2,OFFSET('Converter Data'!$H$14,MATCH('Project 3 (1)'!E27,'Converter Data'!$B$15:$B$36,0),0)*B27,IF(D27=$T$3,F27*H27/365*(1-K27),F27*H27/365*(1-K27))))&gt;1,1,IF(B27=0,0,IF(D27=$T$2,OFFSET('Converter Data'!$H$14,MATCH('Project 3 (1)'!E27,'Converter Data'!$B$15:$B$36,0),0)*B27,IF(D27=$T$3,F27*H27/365*(1-K27),F27*H27/365*(1-K27)))))</f>
        <v>0</v>
      </c>
      <c r="J27" s="156">
        <f t="shared" ca="1" si="1"/>
        <v>0</v>
      </c>
      <c r="K27" s="221" t="e">
        <f ca="1">IF(D27=$T$2,OFFSET('Converter Data'!$I$14,MATCH('Project 3 (1)'!E27,'Converter Data'!$B$15:$B$36,0),0),IF('Project 3 (1)'!D27='Project 3 (1)'!$T$3,OFFSET('Cable Data'!$S$6,MATCH('Project 3 (1)'!E27,Cable_Name,0),0),OFFSET(Other!$H$5,MATCH('Project 3 (1)'!E27,OTHER,0),0)))</f>
        <v>#N/A</v>
      </c>
      <c r="L27" s="197"/>
    </row>
    <row r="28" spans="1:14" ht="15">
      <c r="A28" s="196"/>
      <c r="B28" s="153"/>
      <c r="C28" s="153"/>
      <c r="D28" s="153"/>
      <c r="E28" s="153"/>
      <c r="F28" s="155" t="e">
        <f ca="1">IF(D28=$T$2,OFFSET('Converter Data'!$G$14,MATCH('Project 3 (1)'!E28,'Converter Data'!$B$15:$B$36,0),0)*B28,IF(D28=$T$3,OFFSET('Cable Data'!$Q$6,MATCH('Project 3 (1)'!E28,Cable_Name,0),0)*B28*C28,OFFSET(Other!$D$5,MATCH('Project 3 (1)'!E28,OTHER,0),0)*B28))</f>
        <v>#N/A</v>
      </c>
      <c r="G28" s="111" t="str">
        <f t="shared" ca="1" si="0"/>
        <v>-</v>
      </c>
      <c r="H28" s="156" t="e">
        <f ca="1">IF(D28=$T$2,OFFSET('Converter Data'!$F$14,MATCH('Project 3 (1)'!E28,'Converter Data'!$B$15:$B$36,0),0),IF(D28=$T$3,OFFSET('Cable Data'!$R$6,MATCH('Project 3 (1)'!E28,Cable_Name,0),0),OFFSET(Other!$E$5,MATCH('Project 3 (1)'!E28,OTHER,0),0)))</f>
        <v>#N/A</v>
      </c>
      <c r="I28" s="223">
        <f ca="1">IF(IF(B28=0,0,IF(D28=$T$2,OFFSET('Converter Data'!$H$14,MATCH('Project 3 (1)'!E28,'Converter Data'!$B$15:$B$36,0),0)*B28,IF(D28=$T$3,F28*H28/365*(1-K28),F28*H28/365*(1-K28))))&gt;1,1,IF(B28=0,0,IF(D28=$T$2,OFFSET('Converter Data'!$H$14,MATCH('Project 3 (1)'!E28,'Converter Data'!$B$15:$B$36,0),0)*B28,IF(D28=$T$3,F28*H28/365*(1-K28),F28*H28/365*(1-K28)))))</f>
        <v>0</v>
      </c>
      <c r="J28" s="156">
        <f t="shared" ca="1" si="1"/>
        <v>0</v>
      </c>
      <c r="K28" s="221" t="e">
        <f ca="1">IF(D28=$T$2,OFFSET('Converter Data'!$I$14,MATCH('Project 3 (1)'!E28,'Converter Data'!$B$15:$B$36,0),0),IF('Project 3 (1)'!D28='Project 3 (1)'!$T$3,OFFSET('Cable Data'!$S$6,MATCH('Project 3 (1)'!E28,Cable_Name,0),0),OFFSET(Other!$H$5,MATCH('Project 3 (1)'!E28,OTHER,0),0)))</f>
        <v>#N/A</v>
      </c>
      <c r="L28" s="197"/>
    </row>
    <row r="29" spans="1:14" ht="15">
      <c r="A29" s="196"/>
      <c r="B29" s="153"/>
      <c r="C29" s="153"/>
      <c r="D29" s="153"/>
      <c r="E29" s="153"/>
      <c r="F29" s="155" t="e">
        <f ca="1">IF(D29=$T$2,OFFSET('Converter Data'!$G$14,MATCH('Project 3 (1)'!E29,'Converter Data'!$B$15:$B$36,0),0)*B29,IF(D29=$T$3,OFFSET('Cable Data'!$Q$6,MATCH('Project 3 (1)'!E29,Cable_Name,0),0)*B29*C29,OFFSET(Other!$D$5,MATCH('Project 3 (1)'!E29,OTHER,0),0)*B29))</f>
        <v>#N/A</v>
      </c>
      <c r="G29" s="111" t="str">
        <f t="shared" ca="1" si="0"/>
        <v>-</v>
      </c>
      <c r="H29" s="156" t="e">
        <f ca="1">IF(D29=$T$2,OFFSET('Converter Data'!$F$14,MATCH('Project 3 (1)'!E29,'Converter Data'!$B$15:$B$36,0),0),IF(D29=$T$3,OFFSET('Cable Data'!$R$6,MATCH('Project 3 (1)'!E29,Cable_Name,0),0),OFFSET(Other!$E$5,MATCH('Project 3 (1)'!E29,OTHER,0),0)))</f>
        <v>#N/A</v>
      </c>
      <c r="I29" s="223">
        <f ca="1">IF(IF(B29=0,0,IF(D29=$T$2,OFFSET('Converter Data'!$H$14,MATCH('Project 3 (1)'!E29,'Converter Data'!$B$15:$B$36,0),0)*B29,IF(D29=$T$3,F29*H29/365*(1-K29),F29*H29/365*(1-K29))))&gt;1,1,IF(B29=0,0,IF(D29=$T$2,OFFSET('Converter Data'!$H$14,MATCH('Project 3 (1)'!E29,'Converter Data'!$B$15:$B$36,0),0)*B29,IF(D29=$T$3,F29*H29/365*(1-K29),F29*H29/365*(1-K29)))))</f>
        <v>0</v>
      </c>
      <c r="J29" s="156">
        <f t="shared" ca="1" si="1"/>
        <v>0</v>
      </c>
      <c r="K29" s="221" t="e">
        <f ca="1">IF(D29=$T$2,OFFSET('Converter Data'!$I$14,MATCH('Project 3 (1)'!E29,'Converter Data'!$B$15:$B$36,0),0),IF('Project 3 (1)'!D29='Project 3 (1)'!$T$3,OFFSET('Cable Data'!$S$6,MATCH('Project 3 (1)'!E29,Cable_Name,0),0),OFFSET(Other!$H$5,MATCH('Project 3 (1)'!E29,OTHER,0),0)))</f>
        <v>#N/A</v>
      </c>
      <c r="L29" s="197"/>
    </row>
    <row r="30" spans="1:14" ht="15">
      <c r="A30" s="196"/>
      <c r="B30" s="153"/>
      <c r="C30" s="153"/>
      <c r="D30" s="153"/>
      <c r="E30" s="153"/>
      <c r="F30" s="155" t="e">
        <f ca="1">IF(D30=$T$2,OFFSET('Converter Data'!$G$14,MATCH('Project 3 (1)'!E30,'Converter Data'!$B$15:$B$36,0),0)*B30,IF(D30=$T$3,OFFSET('Cable Data'!$Q$6,MATCH('Project 3 (1)'!E30,Cable_Name,0),0)*B30*C30,OFFSET(Other!$D$5,MATCH('Project 3 (1)'!E30,OTHER,0),0)*B30))</f>
        <v>#N/A</v>
      </c>
      <c r="G30" s="111" t="str">
        <f t="shared" ca="1" si="0"/>
        <v>-</v>
      </c>
      <c r="H30" s="156" t="e">
        <f ca="1">IF(D30=$T$2,OFFSET('Converter Data'!$F$14,MATCH('Project 3 (1)'!E30,'Converter Data'!$B$15:$B$36,0),0),IF(D30=$T$3,OFFSET('Cable Data'!$R$6,MATCH('Project 3 (1)'!E30,Cable_Name,0),0),OFFSET(Other!$E$5,MATCH('Project 3 (1)'!E30,OTHER,0),0)))</f>
        <v>#N/A</v>
      </c>
      <c r="I30" s="223">
        <f ca="1">IF(IF(B30=0,0,IF(D30=$T$2,OFFSET('Converter Data'!$H$14,MATCH('Project 3 (1)'!E30,'Converter Data'!$B$15:$B$36,0),0)*B30,IF(D30=$T$3,F30*H30/365*(1-K30),F30*H30/365*(1-K30))))&gt;1,1,IF(B30=0,0,IF(D30=$T$2,OFFSET('Converter Data'!$H$14,MATCH('Project 3 (1)'!E30,'Converter Data'!$B$15:$B$36,0),0)*B30,IF(D30=$T$3,F30*H30/365*(1-K30),F30*H30/365*(1-K30)))))</f>
        <v>0</v>
      </c>
      <c r="J30" s="156">
        <f t="shared" ca="1" si="1"/>
        <v>0</v>
      </c>
      <c r="K30" s="221" t="e">
        <f ca="1">IF(D30=$T$2,OFFSET('Converter Data'!$I$14,MATCH('Project 3 (1)'!E30,'Converter Data'!$B$15:$B$36,0),0),IF('Project 3 (1)'!D30='Project 3 (1)'!$T$3,OFFSET('Cable Data'!$S$6,MATCH('Project 3 (1)'!E30,Cable_Name,0),0),OFFSET(Other!$H$5,MATCH('Project 3 (1)'!E30,OTHER,0),0)))</f>
        <v>#N/A</v>
      </c>
      <c r="L30" s="197"/>
    </row>
    <row r="31" spans="1:14" ht="15.75" thickBot="1">
      <c r="A31" s="196"/>
      <c r="B31" s="162"/>
      <c r="C31" s="162"/>
      <c r="D31" s="162"/>
      <c r="E31" s="162"/>
      <c r="F31" s="164" t="e">
        <f ca="1">IF(D31=$T$2,OFFSET('Converter Data'!$G$14,MATCH('Project 3 (1)'!E31,'Converter Data'!$B$15:$B$36,0),0)*B31,IF(D31=$T$3,OFFSET('Cable Data'!$Q$6,MATCH('Project 3 (1)'!E31,Cable_Name,0),0)*B31*C31,OFFSET(Other!$D$5,MATCH('Project 3 (1)'!E31,OTHER,0),0)*B31))</f>
        <v>#N/A</v>
      </c>
      <c r="G31" s="121" t="str">
        <f t="shared" ca="1" si="0"/>
        <v>-</v>
      </c>
      <c r="H31" s="165" t="e">
        <f ca="1">IF(D31=$T$2,OFFSET('Converter Data'!$F$14,MATCH('Project 3 (1)'!E31,'Converter Data'!$B$15:$B$36,0),0),IF(D31=$T$3,OFFSET('Cable Data'!$R$6,MATCH('Project 3 (1)'!E31,Cable_Name,0),0),OFFSET(Other!$E$5,MATCH('Project 3 (1)'!E31,OTHER,0),0)))</f>
        <v>#N/A</v>
      </c>
      <c r="I31" s="229">
        <f ca="1">IF(IF(B31=0,0,IF(D31=$T$2,OFFSET('Converter Data'!$H$14,MATCH('Project 3 (1)'!E31,'Converter Data'!$B$15:$B$36,0),0)*B31,IF(D31=$T$3,F31*H31/365*(1-K31),F31*H31/365*(1-K31))))&gt;1,1,IF(B31=0,0,IF(D31=$T$2,OFFSET('Converter Data'!$H$14,MATCH('Project 3 (1)'!E31,'Converter Data'!$B$15:$B$36,0),0)*B31,IF(D31=$T$3,F31*H31/365*(1-K31),F31*H31/365*(1-K31)))))</f>
        <v>0</v>
      </c>
      <c r="J31" s="165">
        <f t="shared" ca="1" si="1"/>
        <v>0</v>
      </c>
      <c r="K31" s="230" t="e">
        <f ca="1">IF(D31=$T$2,OFFSET('Converter Data'!$I$14,MATCH('Project 3 (1)'!E31,'Converter Data'!$B$15:$B$36,0),0),IF('Project 3 (1)'!D31='Project 3 (1)'!$T$3,OFFSET('Cable Data'!$S$6,MATCH('Project 3 (1)'!E31,Cable_Name,0),0),OFFSET(Other!$H$5,MATCH('Project 3 (1)'!E31,OTHER,0),0)))</f>
        <v>#N/A</v>
      </c>
      <c r="L31" s="197"/>
    </row>
    <row r="32" spans="1:14" ht="15" hidden="1">
      <c r="A32" s="196"/>
      <c r="B32" s="231"/>
      <c r="C32" s="231"/>
      <c r="D32" s="209"/>
      <c r="E32" s="231"/>
      <c r="F32" s="231"/>
      <c r="G32" s="231"/>
      <c r="H32" s="231"/>
      <c r="I32" s="214"/>
      <c r="J32" s="231"/>
      <c r="K32" s="232"/>
      <c r="L32" s="197"/>
    </row>
    <row r="33" spans="1:14" ht="15" hidden="1">
      <c r="A33" s="196"/>
      <c r="B33" s="231"/>
      <c r="C33" s="231"/>
      <c r="D33" s="209"/>
      <c r="E33" s="231"/>
      <c r="F33" s="231"/>
      <c r="G33" s="391" t="s">
        <v>9</v>
      </c>
      <c r="H33" s="391"/>
      <c r="I33" s="82">
        <f ca="1">IF(SUM(I10:I31)&gt;1,1,SUM(I10:I31))</f>
        <v>3.6234246575342459E-2</v>
      </c>
      <c r="J33" s="156"/>
      <c r="K33" s="232"/>
      <c r="L33" s="197"/>
    </row>
    <row r="34" spans="1:14" ht="15.75" hidden="1" thickBot="1">
      <c r="A34" s="196"/>
      <c r="B34" s="231"/>
      <c r="C34" s="231"/>
      <c r="D34" s="209"/>
      <c r="E34" s="233"/>
      <c r="F34" s="231"/>
      <c r="G34" s="231"/>
      <c r="H34" s="231"/>
      <c r="I34" s="82"/>
      <c r="J34" s="231"/>
      <c r="K34" s="232"/>
      <c r="L34" s="197"/>
    </row>
    <row r="35" spans="1:14" ht="15" hidden="1">
      <c r="A35" s="196"/>
      <c r="B35" s="231"/>
      <c r="C35" s="231"/>
      <c r="D35" s="209"/>
      <c r="E35" s="231"/>
      <c r="F35" s="231"/>
      <c r="G35" s="231"/>
      <c r="H35" s="231"/>
      <c r="I35" s="214"/>
      <c r="J35" s="231"/>
      <c r="K35" s="232"/>
      <c r="L35" s="197"/>
    </row>
    <row r="36" spans="1:14" ht="15.75" thickBot="1">
      <c r="A36" s="196"/>
      <c r="B36" s="91" t="s">
        <v>35</v>
      </c>
      <c r="C36" s="211"/>
      <c r="D36" s="211"/>
      <c r="E36" s="92"/>
      <c r="F36" s="92"/>
      <c r="G36" s="92"/>
      <c r="H36" s="92"/>
      <c r="I36" s="92"/>
      <c r="J36" s="92"/>
      <c r="K36" s="93"/>
      <c r="L36" s="197"/>
    </row>
    <row r="37" spans="1:14" ht="45.75" thickBot="1">
      <c r="A37" s="196"/>
      <c r="B37" s="94" t="s">
        <v>7</v>
      </c>
      <c r="C37" s="94"/>
      <c r="D37" s="212" t="s">
        <v>29</v>
      </c>
      <c r="E37" s="94" t="s">
        <v>135</v>
      </c>
      <c r="F37" s="97" t="s">
        <v>89</v>
      </c>
      <c r="G37" s="97" t="s">
        <v>90</v>
      </c>
      <c r="H37" s="97" t="s">
        <v>91</v>
      </c>
      <c r="I37" s="97" t="s">
        <v>136</v>
      </c>
      <c r="J37" s="97" t="s">
        <v>12</v>
      </c>
      <c r="K37" s="96" t="s">
        <v>6</v>
      </c>
      <c r="L37" s="197"/>
    </row>
    <row r="38" spans="1:14" ht="15.75" thickBot="1">
      <c r="A38" s="196"/>
      <c r="B38" s="234">
        <v>1</v>
      </c>
      <c r="C38" s="235"/>
      <c r="D38" s="235" t="s">
        <v>28</v>
      </c>
      <c r="E38" s="235" t="str">
        <f>IF(O12=$N$7,Other!$C$18,IF(O12=N6,Other!$C$17,Other!$C$20))</f>
        <v>Scheduled Maintenance Medium Case (3-1)</v>
      </c>
      <c r="F38" s="236">
        <f ca="1">IF(D38=$T$2,OFFSET('Converter Data'!#REF!,MATCH('Project 3 (1)'!E38,'Converter Data'!#REF!,0),0),IF(D38=$T$3,0,OFFSET(Other!$F$5,MATCH('Project 3 (1)'!E38,OTHER,0),0)*B38))</f>
        <v>1</v>
      </c>
      <c r="G38" s="237">
        <f ca="1">IFERROR(1/F38,"-")</f>
        <v>1</v>
      </c>
      <c r="H38" s="238">
        <f ca="1">IF(D38=$T$2,OFFSET('Converter Data'!#REF!,MATCH('Project 3 (1)'!E38,'Converter Data'!#REF!,0),0),IF(D38=$T$3,0,OFFSET(Other!$G$5,MATCH('Project 3 (1)'!E38,OTHER,0),0)))</f>
        <v>2</v>
      </c>
      <c r="I38" s="239">
        <f ca="1">IF(B38=0,0,IF(D38=$T$2,OFFSET('Converter Data'!#REF!,MATCH('Project 3 (1)'!E38,'Converter Data'!#REF!,0),0)*B38,IF(D38=$T$3,C38*B38*F38*H38/365*(1-K38),F38*H38/365*(1-K38))))</f>
        <v>5.4794520547945206E-3</v>
      </c>
      <c r="J38" s="238">
        <f ca="1">I38/$I$63*100</f>
        <v>13.135857607303539</v>
      </c>
      <c r="K38" s="240">
        <f ca="1">OFFSET(Other!$H$5,MATCH('Project 3 (1)'!$E$38,OTHER,0),0)</f>
        <v>0</v>
      </c>
      <c r="L38" s="197"/>
      <c r="N38" s="241"/>
    </row>
    <row r="39" spans="1:14" ht="15" hidden="1">
      <c r="A39" s="196"/>
      <c r="B39" s="153"/>
      <c r="C39" s="153"/>
      <c r="D39" s="153"/>
      <c r="E39" s="153"/>
      <c r="F39" s="155" t="e">
        <f ca="1">IF(D39=$T$2,OFFSET('Converter Data'!#REF!,MATCH('Project 3 (1)'!E39,'Converter Data'!#REF!,0),0),IF(D39=$T$3,0,OFFSET(Other!$F$5,MATCH('Project 3 (1)'!E39,OTHER,0),0)))</f>
        <v>#N/A</v>
      </c>
      <c r="G39" s="231" t="str">
        <f t="shared" ref="G39:G59" ca="1" si="2">IFERROR(1/F39,"-")</f>
        <v>-</v>
      </c>
      <c r="H39" s="156" t="e">
        <f ca="1">IF(D39=$T$2,OFFSET('Converter Data'!#REF!,MATCH('Project 3 (1)'!E39,'Converter Data'!#REF!,0),0),IF(D39=$T$3,0,OFFSET(Other!$G$5,MATCH('Project 3 (1)'!E39,OTHER,0),0)))</f>
        <v>#N/A</v>
      </c>
      <c r="I39" s="220">
        <f ca="1">IF(B39=0,0,IF(D39=$T$2,OFFSET('Converter Data'!#REF!,MATCH('Project 3 (1)'!E39,'Converter Data'!#REF!,0),0)*B39,IF(D39=$T$3,C39*B39*F39*H39/365*(1-K39),B39*F39*H39/365*(1-K39))))</f>
        <v>0</v>
      </c>
      <c r="J39" s="156">
        <f t="shared" ref="J39:J59" ca="1" si="3">I39/$I$63*100</f>
        <v>0</v>
      </c>
      <c r="K39" s="221" t="e">
        <f ca="1">IF(D39=$T$2,OFFSET('Converter Data'!#REF!,MATCH('Project 3 (1)'!E39,'Converter Data'!#REF!,0),0),IF('Project 3 (1)'!D39='Project 3 (1)'!$T$3,0,OFFSET(Other!$H$5,MATCH('Project 3 (1)'!E39,OTHER,0),0)))</f>
        <v>#N/A</v>
      </c>
      <c r="L39" s="197"/>
    </row>
    <row r="40" spans="1:14" ht="15" hidden="1">
      <c r="A40" s="196"/>
      <c r="B40" s="153"/>
      <c r="C40" s="153"/>
      <c r="D40" s="153"/>
      <c r="E40" s="153"/>
      <c r="F40" s="155" t="e">
        <f ca="1">IF(D40=$T$2,OFFSET('Converter Data'!#REF!,MATCH('Project 3 (1)'!E40,'Converter Data'!#REF!,0),0),IF(D40=$T$3,0,OFFSET(Other!$F$5,MATCH('Project 3 (1)'!E40,OTHER,0),0)))</f>
        <v>#N/A</v>
      </c>
      <c r="G40" s="231" t="str">
        <f t="shared" ca="1" si="2"/>
        <v>-</v>
      </c>
      <c r="H40" s="156" t="e">
        <f ca="1">IF(D40=$T$2,OFFSET('Converter Data'!#REF!,MATCH('Project 3 (1)'!E40,'Converter Data'!#REF!,0),0),IF(D40=$T$3,0,OFFSET(Other!$G$5,MATCH('Project 3 (1)'!E40,OTHER,0),0)))</f>
        <v>#N/A</v>
      </c>
      <c r="I40" s="223">
        <f ca="1">IF(B40=0,0,IF(D40=$T$2,OFFSET('Converter Data'!#REF!,MATCH('Project 3 (1)'!E40,'Converter Data'!#REF!,0),0)*B40,IF(D40=$T$3,C40*B40*F40*H40/365*(1-K40),B40*F40*H40/365*(1-K40))))</f>
        <v>0</v>
      </c>
      <c r="J40" s="156">
        <f t="shared" ca="1" si="3"/>
        <v>0</v>
      </c>
      <c r="K40" s="221" t="e">
        <f ca="1">IF(D40=$T$2,OFFSET('Converter Data'!#REF!,MATCH('Project 3 (1)'!E40,'Converter Data'!#REF!,0),0),IF('Project 3 (1)'!D40='Project 3 (1)'!$T$3,0,OFFSET(Other!$H$5,MATCH('Project 3 (1)'!E40,OTHER,0),0)))</f>
        <v>#N/A</v>
      </c>
      <c r="L40" s="197"/>
    </row>
    <row r="41" spans="1:14" ht="15" hidden="1">
      <c r="A41" s="196"/>
      <c r="B41" s="153"/>
      <c r="C41" s="153"/>
      <c r="D41" s="153"/>
      <c r="E41" s="153"/>
      <c r="F41" s="155" t="e">
        <f ca="1">IF(D41=$T$2,OFFSET('Converter Data'!#REF!,MATCH('Project 3 (1)'!E41,'Converter Data'!#REF!,0),0),IF(D41=$T$3,0,OFFSET(Other!$F$5,MATCH('Project 3 (1)'!E41,OTHER,0),0)))</f>
        <v>#N/A</v>
      </c>
      <c r="G41" s="231" t="str">
        <f t="shared" ca="1" si="2"/>
        <v>-</v>
      </c>
      <c r="H41" s="156" t="e">
        <f ca="1">IF(D41=$T$2,OFFSET('Converter Data'!#REF!,MATCH('Project 3 (1)'!E41,'Converter Data'!#REF!,0),0),IF(D41=$T$3,0,OFFSET(Other!$G$5,MATCH('Project 3 (1)'!E41,OTHER,0),0)))</f>
        <v>#N/A</v>
      </c>
      <c r="I41" s="223">
        <f ca="1">IF(B41=0,0,IF(D41=$T$2,OFFSET('Converter Data'!#REF!,MATCH('Project 3 (1)'!E41,'Converter Data'!#REF!,0),0)*B41,IF(D41=$T$3,C41*B41*F41*H41/365*(1-K41),B41*F41*H41/365*(1-K41))))</f>
        <v>0</v>
      </c>
      <c r="J41" s="156">
        <f t="shared" ca="1" si="3"/>
        <v>0</v>
      </c>
      <c r="K41" s="221" t="e">
        <f ca="1">IF(D41=$T$2,OFFSET('Converter Data'!#REF!,MATCH('Project 3 (1)'!E41,'Converter Data'!#REF!,0),0),IF('Project 3 (1)'!D41='Project 3 (1)'!$T$3,0,OFFSET(Other!$H$5,MATCH('Project 3 (1)'!E41,OTHER,0),0)))</f>
        <v>#N/A</v>
      </c>
      <c r="L41" s="197"/>
    </row>
    <row r="42" spans="1:14" ht="15" hidden="1">
      <c r="A42" s="196"/>
      <c r="B42" s="153"/>
      <c r="C42" s="153"/>
      <c r="D42" s="153"/>
      <c r="E42" s="153"/>
      <c r="F42" s="155" t="e">
        <f ca="1">IF(D42=$T$2,OFFSET('Converter Data'!#REF!,MATCH('Project 3 (1)'!E42,'Converter Data'!#REF!,0),0),IF(D42=$T$3,0,OFFSET(Other!$F$5,MATCH('Project 3 (1)'!E42,OTHER,0),0)))</f>
        <v>#N/A</v>
      </c>
      <c r="G42" s="231" t="str">
        <f t="shared" ca="1" si="2"/>
        <v>-</v>
      </c>
      <c r="H42" s="156" t="e">
        <f ca="1">IF(D42=$T$2,OFFSET('Converter Data'!#REF!,MATCH('Project 3 (1)'!E42,'Converter Data'!#REF!,0),0),IF(D42=$T$3,0,OFFSET(Other!$G$5,MATCH('Project 3 (1)'!E42,OTHER,0),0)))</f>
        <v>#N/A</v>
      </c>
      <c r="I42" s="223">
        <f ca="1">IF(B42=0,0,IF(D42=$T$2,OFFSET('Converter Data'!#REF!,MATCH('Project 3 (1)'!E42,'Converter Data'!#REF!,0),0)*B42,IF(D42=$T$3,C42*B42*F42*H42/365*(1-K42),B42*F42*H42/365*(1-K42))))</f>
        <v>0</v>
      </c>
      <c r="J42" s="156">
        <f t="shared" ca="1" si="3"/>
        <v>0</v>
      </c>
      <c r="K42" s="221" t="e">
        <f ca="1">IF(D42=$T$2,OFFSET('Converter Data'!#REF!,MATCH('Project 3 (1)'!E42,'Converter Data'!#REF!,0),0),IF('Project 3 (1)'!D42='Project 3 (1)'!$T$3,0,OFFSET(Other!$H$5,MATCH('Project 3 (1)'!E42,OTHER,0),0)))</f>
        <v>#N/A</v>
      </c>
      <c r="L42" s="197"/>
    </row>
    <row r="43" spans="1:14" ht="15" hidden="1">
      <c r="A43" s="196"/>
      <c r="B43" s="153"/>
      <c r="C43" s="153"/>
      <c r="D43" s="153"/>
      <c r="E43" s="153"/>
      <c r="F43" s="155" t="e">
        <f ca="1">IF(D43=$T$2,OFFSET('Converter Data'!#REF!,MATCH('Project 3 (1)'!E43,'Converter Data'!#REF!,0),0),IF(D43=$T$3,0,OFFSET(Other!$F$5,MATCH('Project 3 (1)'!E43,OTHER,0),0)))</f>
        <v>#N/A</v>
      </c>
      <c r="G43" s="231" t="str">
        <f t="shared" ca="1" si="2"/>
        <v>-</v>
      </c>
      <c r="H43" s="156" t="e">
        <f ca="1">IF(D43=$T$2,OFFSET('Converter Data'!#REF!,MATCH('Project 3 (1)'!E43,'Converter Data'!#REF!,0),0),IF(D43=$T$3,0,OFFSET(Other!$G$5,MATCH('Project 3 (1)'!E43,OTHER,0),0)))</f>
        <v>#N/A</v>
      </c>
      <c r="I43" s="223">
        <f ca="1">IF(B43=0,0,IF(D43=$T$2,OFFSET('Converter Data'!#REF!,MATCH('Project 3 (1)'!E43,'Converter Data'!#REF!,0),0)*B43,IF(D43=$T$3,C43*B43*F43*H43/365*(1-K43),B43*F43*H43/365*(1-K43))))</f>
        <v>0</v>
      </c>
      <c r="J43" s="156">
        <f t="shared" ca="1" si="3"/>
        <v>0</v>
      </c>
      <c r="K43" s="221" t="e">
        <f ca="1">IF(D43=$T$2,OFFSET('Converter Data'!#REF!,MATCH('Project 3 (1)'!E43,'Converter Data'!#REF!,0),0),IF('Project 3 (1)'!D43='Project 3 (1)'!$T$3,0,OFFSET(Other!$H$5,MATCH('Project 3 (1)'!E43,OTHER,0),0)))</f>
        <v>#N/A</v>
      </c>
      <c r="L43" s="197"/>
    </row>
    <row r="44" spans="1:14" ht="15" hidden="1">
      <c r="A44" s="196"/>
      <c r="B44" s="153"/>
      <c r="C44" s="153"/>
      <c r="D44" s="153"/>
      <c r="E44" s="153"/>
      <c r="F44" s="155" t="e">
        <f ca="1">IF(D44=$T$2,OFFSET('Converter Data'!#REF!,MATCH('Project 3 (1)'!E44,'Converter Data'!#REF!,0),0),IF(D44=$T$3,0,OFFSET(Other!$F$5,MATCH('Project 3 (1)'!E44,OTHER,0),0)))</f>
        <v>#N/A</v>
      </c>
      <c r="G44" s="231" t="str">
        <f t="shared" ca="1" si="2"/>
        <v>-</v>
      </c>
      <c r="H44" s="156" t="e">
        <f ca="1">IF(D44=$T$2,OFFSET('Converter Data'!#REF!,MATCH('Project 3 (1)'!E44,'Converter Data'!#REF!,0),0),IF(D44=$T$3,0,OFFSET(Other!$G$5,MATCH('Project 3 (1)'!E44,OTHER,0),0)))</f>
        <v>#N/A</v>
      </c>
      <c r="I44" s="223">
        <f ca="1">IF(B44=0,0,IF(D44=$T$2,OFFSET('Converter Data'!#REF!,MATCH('Project 3 (1)'!E44,'Converter Data'!#REF!,0),0)*B44,IF(D44=$T$3,C44*B44*F44*H44/365*(1-K44),B44*F44*H44/365*(1-K44))))</f>
        <v>0</v>
      </c>
      <c r="J44" s="156">
        <f t="shared" ca="1" si="3"/>
        <v>0</v>
      </c>
      <c r="K44" s="221" t="e">
        <f ca="1">IF(D44=$T$2,OFFSET('Converter Data'!#REF!,MATCH('Project 3 (1)'!E44,'Converter Data'!#REF!,0),0),IF('Project 3 (1)'!D44='Project 3 (1)'!$T$3,0,OFFSET(Other!$H$5,MATCH('Project 3 (1)'!E44,OTHER,0),0)))</f>
        <v>#N/A</v>
      </c>
      <c r="L44" s="197"/>
    </row>
    <row r="45" spans="1:14" ht="15" hidden="1">
      <c r="A45" s="196"/>
      <c r="B45" s="153"/>
      <c r="C45" s="153"/>
      <c r="D45" s="153"/>
      <c r="E45" s="153"/>
      <c r="F45" s="155" t="e">
        <f ca="1">IF(D45=$T$2,OFFSET('Converter Data'!#REF!,MATCH('Project 3 (1)'!E45,'Converter Data'!#REF!,0),0),IF(D45=$T$3,0,OFFSET(Other!$F$5,MATCH('Project 3 (1)'!E45,OTHER,0),0)))</f>
        <v>#N/A</v>
      </c>
      <c r="G45" s="231" t="str">
        <f t="shared" ca="1" si="2"/>
        <v>-</v>
      </c>
      <c r="H45" s="156" t="e">
        <f ca="1">IF(D45=$T$2,OFFSET('Converter Data'!#REF!,MATCH('Project 3 (1)'!E45,'Converter Data'!#REF!,0),0),IF(D45=$T$3,0,OFFSET(Other!$G$5,MATCH('Project 3 (1)'!E45,OTHER,0),0)))</f>
        <v>#N/A</v>
      </c>
      <c r="I45" s="223">
        <f ca="1">IF(B45=0,0,IF(D45=$T$2,OFFSET('Converter Data'!#REF!,MATCH('Project 3 (1)'!E45,'Converter Data'!#REF!,0),0)*B45,IF(D45=$T$3,C45*B45*F45*H45/365*(1-K45),B45*F45*H45/365*(1-K45))))</f>
        <v>0</v>
      </c>
      <c r="J45" s="156">
        <f t="shared" ca="1" si="3"/>
        <v>0</v>
      </c>
      <c r="K45" s="221" t="e">
        <f ca="1">IF(D45=$T$2,OFFSET('Converter Data'!#REF!,MATCH('Project 3 (1)'!E45,'Converter Data'!#REF!,0),0),IF('Project 3 (1)'!D45='Project 3 (1)'!$T$3,0,OFFSET(Other!$H$5,MATCH('Project 3 (1)'!E45,OTHER,0),0)))</f>
        <v>#N/A</v>
      </c>
      <c r="L45" s="197"/>
    </row>
    <row r="46" spans="1:14" ht="15" hidden="1">
      <c r="A46" s="202"/>
      <c r="B46" s="153"/>
      <c r="C46" s="153"/>
      <c r="D46" s="153"/>
      <c r="E46" s="153"/>
      <c r="F46" s="155" t="e">
        <f ca="1">IF(D46=$T$2,OFFSET('Converter Data'!#REF!,MATCH('Project 3 (1)'!E46,'Converter Data'!#REF!,0),0),IF(D46=$T$3,0,OFFSET(Other!$F$5,MATCH('Project 3 (1)'!E46,OTHER,0),0)))</f>
        <v>#N/A</v>
      </c>
      <c r="G46" s="231" t="str">
        <f t="shared" ca="1" si="2"/>
        <v>-</v>
      </c>
      <c r="H46" s="156" t="e">
        <f ca="1">IF(D46=$T$2,OFFSET('Converter Data'!#REF!,MATCH('Project 3 (1)'!E46,'Converter Data'!#REF!,0),0),IF(D46=$T$3,0,OFFSET(Other!$G$5,MATCH('Project 3 (1)'!E46,OTHER,0),0)))</f>
        <v>#N/A</v>
      </c>
      <c r="I46" s="223">
        <f ca="1">IF(B46=0,0,IF(D46=$T$2,OFFSET('Converter Data'!#REF!,MATCH('Project 3 (1)'!E46,'Converter Data'!#REF!,0),0)*B46,IF(D46=$T$3,C46*B46*F46*H46/365*(1-K46),B46*F46*H46/365*(1-K46))))</f>
        <v>0</v>
      </c>
      <c r="J46" s="156">
        <f t="shared" ca="1" si="3"/>
        <v>0</v>
      </c>
      <c r="K46" s="221" t="e">
        <f ca="1">IF(D46=$T$2,OFFSET('Converter Data'!#REF!,MATCH('Project 3 (1)'!E46,'Converter Data'!#REF!,0),0),IF('Project 3 (1)'!D46='Project 3 (1)'!$T$3,0,OFFSET(Other!$H$5,MATCH('Project 3 (1)'!E46,OTHER,0),0)))</f>
        <v>#N/A</v>
      </c>
      <c r="L46" s="197"/>
    </row>
    <row r="47" spans="1:14" ht="15" hidden="1">
      <c r="A47" s="209"/>
      <c r="B47" s="153"/>
      <c r="C47" s="153"/>
      <c r="D47" s="153"/>
      <c r="E47" s="153"/>
      <c r="F47" s="155" t="e">
        <f ca="1">IF(D47=$T$2,OFFSET('Converter Data'!#REF!,MATCH('Project 3 (1)'!E47,'Converter Data'!#REF!,0),0),IF(D47=$T$3,0,OFFSET(Other!$F$5,MATCH('Project 3 (1)'!E47,OTHER,0),0)))</f>
        <v>#N/A</v>
      </c>
      <c r="G47" s="231" t="str">
        <f t="shared" ca="1" si="2"/>
        <v>-</v>
      </c>
      <c r="H47" s="156" t="e">
        <f ca="1">IF(D47=$T$2,OFFSET('Converter Data'!#REF!,MATCH('Project 3 (1)'!E47,'Converter Data'!#REF!,0),0),IF(D47=$T$3,0,OFFSET(Other!$G$5,MATCH('Project 3 (1)'!E47,OTHER,0),0)))</f>
        <v>#N/A</v>
      </c>
      <c r="I47" s="223">
        <f ca="1">IF(B47=0,0,IF(D47=$T$2,OFFSET('Converter Data'!#REF!,MATCH('Project 3 (1)'!E47,'Converter Data'!#REF!,0),0)*B47,IF(D47=$T$3,C47*B47*F47*H47/365*(1-K47),B47*F47*H47/365*(1-K47))))</f>
        <v>0</v>
      </c>
      <c r="J47" s="156">
        <f t="shared" ca="1" si="3"/>
        <v>0</v>
      </c>
      <c r="K47" s="221" t="e">
        <f ca="1">IF(D47=$T$2,OFFSET('Converter Data'!#REF!,MATCH('Project 3 (1)'!E47,'Converter Data'!#REF!,0),0),IF('Project 3 (1)'!D47='Project 3 (1)'!$T$3,0,OFFSET(Other!$H$5,MATCH('Project 3 (1)'!E47,OTHER,0),0)))</f>
        <v>#N/A</v>
      </c>
      <c r="L47" s="242"/>
    </row>
    <row r="48" spans="1:14" ht="15" hidden="1">
      <c r="A48" s="209"/>
      <c r="B48" s="153"/>
      <c r="C48" s="153"/>
      <c r="D48" s="153"/>
      <c r="E48" s="153"/>
      <c r="F48" s="155" t="e">
        <f ca="1">IF(D48=$T$2,OFFSET('Converter Data'!#REF!,MATCH('Project 3 (1)'!E48,'Converter Data'!#REF!,0),0),IF(D48=$T$3,0,OFFSET(Other!$F$5,MATCH('Project 3 (1)'!E48,OTHER,0),0)))</f>
        <v>#N/A</v>
      </c>
      <c r="G48" s="231" t="str">
        <f t="shared" ca="1" si="2"/>
        <v>-</v>
      </c>
      <c r="H48" s="156" t="e">
        <f ca="1">IF(D48=$T$2,OFFSET('Converter Data'!#REF!,MATCH('Project 3 (1)'!E48,'Converter Data'!#REF!,0),0),IF(D48=$T$3,0,OFFSET(Other!$G$5,MATCH('Project 3 (1)'!E48,OTHER,0),0)))</f>
        <v>#N/A</v>
      </c>
      <c r="I48" s="223">
        <f ca="1">IF(B48=0,0,IF(D48=$T$2,OFFSET('Converter Data'!#REF!,MATCH('Project 3 (1)'!E48,'Converter Data'!#REF!,0),0)*B48,IF(D48=$T$3,C48*B48*F48*H48/365*(1-K48),B48*F48*H48/365*(1-K48))))</f>
        <v>0</v>
      </c>
      <c r="J48" s="156">
        <f t="shared" ca="1" si="3"/>
        <v>0</v>
      </c>
      <c r="K48" s="221" t="e">
        <f ca="1">IF(D48=$T$2,OFFSET('Converter Data'!#REF!,MATCH('Project 3 (1)'!E48,'Converter Data'!#REF!,0),0),IF('Project 3 (1)'!D48='Project 3 (1)'!$T$3,0,OFFSET(Other!$H$5,MATCH('Project 3 (1)'!E48,OTHER,0),0)))</f>
        <v>#N/A</v>
      </c>
      <c r="L48" s="242"/>
    </row>
    <row r="49" spans="1:12" ht="15" hidden="1">
      <c r="A49" s="209"/>
      <c r="B49" s="153"/>
      <c r="C49" s="153"/>
      <c r="D49" s="153"/>
      <c r="E49" s="153"/>
      <c r="F49" s="155" t="e">
        <f ca="1">IF(D49=$T$2,OFFSET('Converter Data'!#REF!,MATCH('Project 3 (1)'!E49,'Converter Data'!#REF!,0),0),IF(D49=$T$3,0,OFFSET(Other!$F$5,MATCH('Project 3 (1)'!E49,OTHER,0),0)))</f>
        <v>#N/A</v>
      </c>
      <c r="G49" s="231" t="str">
        <f t="shared" ca="1" si="2"/>
        <v>-</v>
      </c>
      <c r="H49" s="156" t="e">
        <f ca="1">IF(D49=$T$2,OFFSET('Converter Data'!#REF!,MATCH('Project 3 (1)'!E49,'Converter Data'!#REF!,0),0),IF(D49=$T$3,0,OFFSET(Other!$G$5,MATCH('Project 3 (1)'!E49,OTHER,0),0)))</f>
        <v>#N/A</v>
      </c>
      <c r="I49" s="223">
        <f ca="1">IF(B49=0,0,IF(D49=$T$2,OFFSET('Converter Data'!#REF!,MATCH('Project 3 (1)'!E49,'Converter Data'!#REF!,0),0)*B49,IF(D49=$T$3,C49*B49*F49*H49/365*(1-K49),B49*F49*H49/365*(1-K49))))</f>
        <v>0</v>
      </c>
      <c r="J49" s="156">
        <f t="shared" ca="1" si="3"/>
        <v>0</v>
      </c>
      <c r="K49" s="221" t="e">
        <f ca="1">IF(D49=$T$2,OFFSET('Converter Data'!#REF!,MATCH('Project 3 (1)'!E49,'Converter Data'!#REF!,0),0),IF('Project 3 (1)'!D49='Project 3 (1)'!$T$3,0,OFFSET(Other!$H$5,MATCH('Project 3 (1)'!E49,OTHER,0),0)))</f>
        <v>#N/A</v>
      </c>
      <c r="L49" s="242"/>
    </row>
    <row r="50" spans="1:12" ht="15" hidden="1">
      <c r="A50" s="209"/>
      <c r="B50" s="153"/>
      <c r="C50" s="153"/>
      <c r="D50" s="153"/>
      <c r="E50" s="153"/>
      <c r="F50" s="155" t="e">
        <f ca="1">IF(D50=$T$2,OFFSET('Converter Data'!#REF!,MATCH('Project 3 (1)'!E50,'Converter Data'!#REF!,0),0),IF(D50=$T$3,0,OFFSET(Other!$F$5,MATCH('Project 3 (1)'!E50,OTHER,0),0)))</f>
        <v>#N/A</v>
      </c>
      <c r="G50" s="231" t="str">
        <f t="shared" ca="1" si="2"/>
        <v>-</v>
      </c>
      <c r="H50" s="156" t="e">
        <f ca="1">IF(D50=$T$2,OFFSET('Converter Data'!#REF!,MATCH('Project 3 (1)'!E50,'Converter Data'!#REF!,0),0),IF(D50=$T$3,0,OFFSET(Other!$G$5,MATCH('Project 3 (1)'!E50,OTHER,0),0)))</f>
        <v>#N/A</v>
      </c>
      <c r="I50" s="223">
        <f ca="1">IF(B50=0,0,IF(D50=$T$2,OFFSET('Converter Data'!#REF!,MATCH('Project 3 (1)'!E50,'Converter Data'!#REF!,0),0)*B50,IF(D50=$T$3,C50*B50*F50*H50/365*(1-K50),B50*F50*H50/365*(1-K50))))</f>
        <v>0</v>
      </c>
      <c r="J50" s="156">
        <f t="shared" ca="1" si="3"/>
        <v>0</v>
      </c>
      <c r="K50" s="221" t="e">
        <f ca="1">IF(D50=$T$2,OFFSET('Converter Data'!#REF!,MATCH('Project 3 (1)'!E50,'Converter Data'!#REF!,0),0),IF('Project 3 (1)'!D50='Project 3 (1)'!$T$3,0,OFFSET(Other!$H$5,MATCH('Project 3 (1)'!E50,OTHER,0),0)))</f>
        <v>#N/A</v>
      </c>
      <c r="L50" s="242"/>
    </row>
    <row r="51" spans="1:12" ht="15" hidden="1">
      <c r="A51" s="209"/>
      <c r="B51" s="153"/>
      <c r="C51" s="153"/>
      <c r="D51" s="153"/>
      <c r="E51" s="153"/>
      <c r="F51" s="155" t="e">
        <f ca="1">IF(D51=$T$2,OFFSET('Converter Data'!#REF!,MATCH('Project 3 (1)'!E51,'Converter Data'!#REF!,0),0),IF(D51=$T$3,0,OFFSET(Other!$F$5,MATCH('Project 3 (1)'!E51,OTHER,0),0)))</f>
        <v>#N/A</v>
      </c>
      <c r="G51" s="231" t="str">
        <f t="shared" ca="1" si="2"/>
        <v>-</v>
      </c>
      <c r="H51" s="156" t="e">
        <f ca="1">IF(D51=$T$2,OFFSET('Converter Data'!#REF!,MATCH('Project 3 (1)'!E51,'Converter Data'!#REF!,0),0),IF(D51=$T$3,0,OFFSET(Other!$G$5,MATCH('Project 3 (1)'!E51,OTHER,0),0)))</f>
        <v>#N/A</v>
      </c>
      <c r="I51" s="223">
        <f ca="1">IF(B51=0,0,IF(D51=$T$2,OFFSET('Converter Data'!#REF!,MATCH('Project 3 (1)'!E51,'Converter Data'!#REF!,0),0)*B51,IF(D51=$T$3,C51*B51*F51*H51/365*(1-K51),B51*F51*H51/365*(1-K51))))</f>
        <v>0</v>
      </c>
      <c r="J51" s="156">
        <f t="shared" ca="1" si="3"/>
        <v>0</v>
      </c>
      <c r="K51" s="221" t="e">
        <f ca="1">IF(D51=$T$2,OFFSET('Converter Data'!#REF!,MATCH('Project 3 (1)'!E51,'Converter Data'!#REF!,0),0),IF('Project 3 (1)'!D51='Project 3 (1)'!$T$3,0,OFFSET(Other!$H$5,MATCH('Project 3 (1)'!E51,OTHER,0),0)))</f>
        <v>#N/A</v>
      </c>
      <c r="L51" s="242"/>
    </row>
    <row r="52" spans="1:12" ht="15" hidden="1">
      <c r="A52" s="209"/>
      <c r="B52" s="153"/>
      <c r="C52" s="153"/>
      <c r="D52" s="153"/>
      <c r="E52" s="153"/>
      <c r="F52" s="155" t="e">
        <f ca="1">IF(D52=$T$2,OFFSET('Converter Data'!#REF!,MATCH('Project 3 (1)'!E52,'Converter Data'!#REF!,0),0),IF(D52=$T$3,0,OFFSET(Other!$F$5,MATCH('Project 3 (1)'!E52,OTHER,0),0)))</f>
        <v>#N/A</v>
      </c>
      <c r="G52" s="231" t="str">
        <f t="shared" ca="1" si="2"/>
        <v>-</v>
      </c>
      <c r="H52" s="156" t="e">
        <f ca="1">IF(D52=$T$2,OFFSET('Converter Data'!#REF!,MATCH('Project 3 (1)'!E52,'Converter Data'!#REF!,0),0),IF(D52=$T$3,0,OFFSET(Other!$G$5,MATCH('Project 3 (1)'!E52,OTHER,0),0)))</f>
        <v>#N/A</v>
      </c>
      <c r="I52" s="223">
        <f ca="1">IF(B52=0,0,IF(D52=$T$2,OFFSET('Converter Data'!#REF!,MATCH('Project 3 (1)'!E52,'Converter Data'!#REF!,0),0)*B52,IF(D52=$T$3,C52*B52*F52*H52/365*(1-K52),B52*F52*H52/365*(1-K52))))</f>
        <v>0</v>
      </c>
      <c r="J52" s="156">
        <f t="shared" ca="1" si="3"/>
        <v>0</v>
      </c>
      <c r="K52" s="221" t="e">
        <f ca="1">IF(D52=$T$2,OFFSET('Converter Data'!#REF!,MATCH('Project 3 (1)'!E52,'Converter Data'!#REF!,0),0),IF('Project 3 (1)'!D52='Project 3 (1)'!$T$3,0,OFFSET(Other!$H$5,MATCH('Project 3 (1)'!E52,OTHER,0),0)))</f>
        <v>#N/A</v>
      </c>
      <c r="L52" s="242"/>
    </row>
    <row r="53" spans="1:12" ht="15" hidden="1">
      <c r="A53" s="209"/>
      <c r="B53" s="153"/>
      <c r="C53" s="153"/>
      <c r="D53" s="153"/>
      <c r="E53" s="153"/>
      <c r="F53" s="155" t="e">
        <f ca="1">IF(D53=$T$2,OFFSET('Converter Data'!#REF!,MATCH('Project 3 (1)'!E53,'Converter Data'!#REF!,0),0),IF(D53=$T$3,0,OFFSET(Other!$F$5,MATCH('Project 3 (1)'!E53,OTHER,0),0)))</f>
        <v>#N/A</v>
      </c>
      <c r="G53" s="231" t="str">
        <f t="shared" ca="1" si="2"/>
        <v>-</v>
      </c>
      <c r="H53" s="156" t="e">
        <f ca="1">IF(D53=$T$2,OFFSET('Converter Data'!#REF!,MATCH('Project 3 (1)'!E53,'Converter Data'!#REF!,0),0),IF(D53=$T$3,0,OFFSET(Other!$G$5,MATCH('Project 3 (1)'!E53,OTHER,0),0)))</f>
        <v>#N/A</v>
      </c>
      <c r="I53" s="223">
        <f ca="1">IF(B53=0,0,IF(D53=$T$2,OFFSET('Converter Data'!#REF!,MATCH('Project 3 (1)'!E53,'Converter Data'!#REF!,0),0)*B53,IF(D53=$T$3,C53*B53*F53*H53/365*(1-K53),B53*F53*H53/365*(1-K53))))</f>
        <v>0</v>
      </c>
      <c r="J53" s="156">
        <f t="shared" ca="1" si="3"/>
        <v>0</v>
      </c>
      <c r="K53" s="221" t="e">
        <f ca="1">IF(D53=$T$2,OFFSET('Converter Data'!#REF!,MATCH('Project 3 (1)'!E53,'Converter Data'!#REF!,0),0),IF('Project 3 (1)'!D53='Project 3 (1)'!$T$3,0,OFFSET(Other!$H$5,MATCH('Project 3 (1)'!E53,OTHER,0),0)))</f>
        <v>#N/A</v>
      </c>
      <c r="L53" s="242"/>
    </row>
    <row r="54" spans="1:12" ht="15" hidden="1">
      <c r="A54" s="209"/>
      <c r="B54" s="153"/>
      <c r="C54" s="153"/>
      <c r="D54" s="153"/>
      <c r="E54" s="153"/>
      <c r="F54" s="155" t="e">
        <f ca="1">IF(D54=$T$2,OFFSET('Converter Data'!#REF!,MATCH('Project 3 (1)'!E54,'Converter Data'!#REF!,0),0),IF(D54=$T$3,0,OFFSET(Other!$F$5,MATCH('Project 3 (1)'!E54,OTHER,0),0)))</f>
        <v>#N/A</v>
      </c>
      <c r="G54" s="231" t="str">
        <f t="shared" ca="1" si="2"/>
        <v>-</v>
      </c>
      <c r="H54" s="156" t="e">
        <f ca="1">IF(D54=$T$2,OFFSET('Converter Data'!#REF!,MATCH('Project 3 (1)'!E54,'Converter Data'!#REF!,0),0),IF(D54=$T$3,0,OFFSET(Other!$G$5,MATCH('Project 3 (1)'!E54,OTHER,0),0)))</f>
        <v>#N/A</v>
      </c>
      <c r="I54" s="223">
        <f ca="1">IF(B54=0,0,IF(D54=$T$2,OFFSET('Converter Data'!#REF!,MATCH('Project 3 (1)'!E54,'Converter Data'!#REF!,0),0)*B54,IF(D54=$T$3,C54*B54*F54*H54/365*(1-K54),B54*F54*H54/365*(1-K54))))</f>
        <v>0</v>
      </c>
      <c r="J54" s="156">
        <f t="shared" ca="1" si="3"/>
        <v>0</v>
      </c>
      <c r="K54" s="221" t="e">
        <f ca="1">IF(D54=$T$2,OFFSET('Converter Data'!#REF!,MATCH('Project 3 (1)'!E54,'Converter Data'!#REF!,0),0),IF('Project 3 (1)'!D54='Project 3 (1)'!$T$3,0,OFFSET(Other!$H$5,MATCH('Project 3 (1)'!E54,OTHER,0),0)))</f>
        <v>#N/A</v>
      </c>
      <c r="L54" s="242"/>
    </row>
    <row r="55" spans="1:12" ht="15" hidden="1">
      <c r="A55" s="209"/>
      <c r="B55" s="153"/>
      <c r="C55" s="153"/>
      <c r="D55" s="153"/>
      <c r="E55" s="153"/>
      <c r="F55" s="155" t="e">
        <f ca="1">IF(D55=$T$2,OFFSET('Converter Data'!#REF!,MATCH('Project 3 (1)'!E55,'Converter Data'!#REF!,0),0),IF(D55=$T$3,0,OFFSET(Other!$F$5,MATCH('Project 3 (1)'!E55,OTHER,0),0)))</f>
        <v>#N/A</v>
      </c>
      <c r="G55" s="231" t="str">
        <f t="shared" ca="1" si="2"/>
        <v>-</v>
      </c>
      <c r="H55" s="156" t="e">
        <f ca="1">IF(D55=$T$2,OFFSET('Converter Data'!#REF!,MATCH('Project 3 (1)'!E55,'Converter Data'!#REF!,0),0),IF(D55=$T$3,0,OFFSET(Other!$G$5,MATCH('Project 3 (1)'!E55,OTHER,0),0)))</f>
        <v>#N/A</v>
      </c>
      <c r="I55" s="223">
        <f ca="1">IF(B55=0,0,IF(D55=$T$2,OFFSET('Converter Data'!#REF!,MATCH('Project 3 (1)'!E55,'Converter Data'!#REF!,0),0)*B55,IF(D55=$T$3,C55*B55*F55*H55/365*(1-K55),B55*F55*H55/365*(1-K55))))</f>
        <v>0</v>
      </c>
      <c r="J55" s="156">
        <f t="shared" ca="1" si="3"/>
        <v>0</v>
      </c>
      <c r="K55" s="221" t="e">
        <f ca="1">IF(D55=$T$2,OFFSET('Converter Data'!#REF!,MATCH('Project 3 (1)'!E55,'Converter Data'!#REF!,0),0),IF('Project 3 (1)'!D55='Project 3 (1)'!$T$3,0,OFFSET(Other!$H$5,MATCH('Project 3 (1)'!E55,OTHER,0),0)))</f>
        <v>#N/A</v>
      </c>
      <c r="L55" s="242"/>
    </row>
    <row r="56" spans="1:12" ht="15" hidden="1">
      <c r="A56" s="209"/>
      <c r="B56" s="153"/>
      <c r="C56" s="153"/>
      <c r="D56" s="153"/>
      <c r="E56" s="153"/>
      <c r="F56" s="155" t="e">
        <f ca="1">IF(D56=$T$2,OFFSET('Converter Data'!#REF!,MATCH('Project 3 (1)'!E56,'Converter Data'!#REF!,0),0),IF(D56=$T$3,0,OFFSET(Other!$F$5,MATCH('Project 3 (1)'!E56,OTHER,0),0)))</f>
        <v>#N/A</v>
      </c>
      <c r="G56" s="231" t="str">
        <f t="shared" ca="1" si="2"/>
        <v>-</v>
      </c>
      <c r="H56" s="156" t="e">
        <f ca="1">IF(D56=$T$2,OFFSET('Converter Data'!#REF!,MATCH('Project 3 (1)'!E56,'Converter Data'!#REF!,0),0),IF(D56=$T$3,0,OFFSET(Other!$G$5,MATCH('Project 3 (1)'!E56,OTHER,0),0)))</f>
        <v>#N/A</v>
      </c>
      <c r="I56" s="223">
        <f ca="1">IF(B56=0,0,IF(D56=$T$2,OFFSET('Converter Data'!#REF!,MATCH('Project 3 (1)'!E56,'Converter Data'!#REF!,0),0)*B56,IF(D56=$T$3,C56*B56*F56*H56/365*(1-K56),B56*F56*H56/365*(1-K56))))</f>
        <v>0</v>
      </c>
      <c r="J56" s="156">
        <f t="shared" ca="1" si="3"/>
        <v>0</v>
      </c>
      <c r="K56" s="221" t="e">
        <f ca="1">IF(D56=$T$2,OFFSET('Converter Data'!#REF!,MATCH('Project 3 (1)'!E56,'Converter Data'!#REF!,0),0),IF('Project 3 (1)'!D56='Project 3 (1)'!$T$3,0,OFFSET(Other!$H$5,MATCH('Project 3 (1)'!E56,OTHER,0),0)))</f>
        <v>#N/A</v>
      </c>
      <c r="L56" s="242"/>
    </row>
    <row r="57" spans="1:12" ht="15" hidden="1">
      <c r="A57" s="209"/>
      <c r="B57" s="153"/>
      <c r="C57" s="153"/>
      <c r="D57" s="153"/>
      <c r="E57" s="153"/>
      <c r="F57" s="155" t="e">
        <f ca="1">IF(D57=$T$2,OFFSET('Converter Data'!#REF!,MATCH('Project 3 (1)'!E57,'Converter Data'!#REF!,0),0),IF(D57=$T$3,0,OFFSET(Other!$F$5,MATCH('Project 3 (1)'!E57,OTHER,0),0)))</f>
        <v>#N/A</v>
      </c>
      <c r="G57" s="231" t="str">
        <f t="shared" ca="1" si="2"/>
        <v>-</v>
      </c>
      <c r="H57" s="156" t="e">
        <f ca="1">IF(D57=$T$2,OFFSET('Converter Data'!#REF!,MATCH('Project 3 (1)'!E57,'Converter Data'!#REF!,0),0),IF(D57=$T$3,0,OFFSET(Other!$G$5,MATCH('Project 3 (1)'!E57,OTHER,0),0)))</f>
        <v>#N/A</v>
      </c>
      <c r="I57" s="223">
        <f ca="1">IF(B57=0,0,IF(D57=$T$2,OFFSET('Converter Data'!#REF!,MATCH('Project 3 (1)'!E57,'Converter Data'!#REF!,0),0)*B57,IF(D57=$T$3,C57*B57*F57*H57/365*(1-K57),B57*F57*H57/365*(1-K57))))</f>
        <v>0</v>
      </c>
      <c r="J57" s="156">
        <f t="shared" ca="1" si="3"/>
        <v>0</v>
      </c>
      <c r="K57" s="221" t="e">
        <f ca="1">IF(D57=$T$2,OFFSET('Converter Data'!#REF!,MATCH('Project 3 (1)'!E57,'Converter Data'!#REF!,0),0),IF('Project 3 (1)'!D57='Project 3 (1)'!$T$3,0,OFFSET(Other!$H$5,MATCH('Project 3 (1)'!E57,OTHER,0),0)))</f>
        <v>#N/A</v>
      </c>
      <c r="L57" s="242"/>
    </row>
    <row r="58" spans="1:12" ht="15" hidden="1">
      <c r="A58" s="209"/>
      <c r="B58" s="153"/>
      <c r="C58" s="153"/>
      <c r="D58" s="153"/>
      <c r="E58" s="153"/>
      <c r="F58" s="155" t="e">
        <f ca="1">IF(D58=$T$2,OFFSET('Converter Data'!#REF!,MATCH('Project 3 (1)'!E58,'Converter Data'!#REF!,0),0),IF(D58=$T$3,0,OFFSET(Other!$F$5,MATCH('Project 3 (1)'!E58,OTHER,0),0)))</f>
        <v>#N/A</v>
      </c>
      <c r="G58" s="231" t="str">
        <f t="shared" ca="1" si="2"/>
        <v>-</v>
      </c>
      <c r="H58" s="156" t="e">
        <f ca="1">IF(D58=$T$2,OFFSET('Converter Data'!#REF!,MATCH('Project 3 (1)'!E58,'Converter Data'!#REF!,0),0),IF(D58=$T$3,0,OFFSET(Other!$G$5,MATCH('Project 3 (1)'!E58,OTHER,0),0)))</f>
        <v>#N/A</v>
      </c>
      <c r="I58" s="223">
        <f ca="1">IF(B58=0,0,IF(D58=$T$2,OFFSET('Converter Data'!#REF!,MATCH('Project 3 (1)'!E58,'Converter Data'!#REF!,0),0)*B58,IF(D58=$T$3,C58*B58*F58*H58/365*(1-K58),B58*F58*H58/365*(1-K58))))</f>
        <v>0</v>
      </c>
      <c r="J58" s="156">
        <f t="shared" ca="1" si="3"/>
        <v>0</v>
      </c>
      <c r="K58" s="221" t="e">
        <f ca="1">IF(D58=$T$2,OFFSET('Converter Data'!#REF!,MATCH('Project 3 (1)'!E58,'Converter Data'!#REF!,0),0),IF('Project 3 (1)'!D58='Project 3 (1)'!$T$3,0,OFFSET(Other!$H$5,MATCH('Project 3 (1)'!E58,OTHER,0),0)))</f>
        <v>#N/A</v>
      </c>
      <c r="L58" s="242"/>
    </row>
    <row r="59" spans="1:12" ht="15.75" hidden="1" thickBot="1">
      <c r="A59" s="209"/>
      <c r="B59" s="162"/>
      <c r="C59" s="162"/>
      <c r="D59" s="162"/>
      <c r="E59" s="162"/>
      <c r="F59" s="164" t="e">
        <f ca="1">IF(D59=$T$2,OFFSET('Converter Data'!#REF!,MATCH('Project 3 (1)'!E59,'Converter Data'!#REF!,0),0),IF(D59=$T$3,0,OFFSET(Other!$F$5,MATCH('Project 3 (1)'!E59,OTHER,0),0)))</f>
        <v>#N/A</v>
      </c>
      <c r="G59" s="243" t="str">
        <f t="shared" ca="1" si="2"/>
        <v>-</v>
      </c>
      <c r="H59" s="165" t="e">
        <f ca="1">IF(D59=$T$2,OFFSET('Converter Data'!#REF!,MATCH('Project 3 (1)'!E59,'Converter Data'!#REF!,0),0),IF(D59=$T$3,0,OFFSET(Other!$G$5,MATCH('Project 3 (1)'!E59,OTHER,0),0)))</f>
        <v>#N/A</v>
      </c>
      <c r="I59" s="229">
        <f ca="1">IF(B59=0,0,IF(D59=$T$2,OFFSET('Converter Data'!#REF!,MATCH('Project 3 (1)'!E59,'Converter Data'!#REF!,0),0)*B59,IF(D59=$T$3,C59*B59*F59*H59/365*(1-K59),B59*F59*H59/365*(1-K59))))</f>
        <v>0</v>
      </c>
      <c r="J59" s="165">
        <f t="shared" ca="1" si="3"/>
        <v>0</v>
      </c>
      <c r="K59" s="230" t="e">
        <f ca="1">IF(D59=$T$2,OFFSET('Converter Data'!#REF!,MATCH('Project 3 (1)'!E59,'Converter Data'!#REF!,0),0),IF('Project 3 (1)'!D59='Project 3 (1)'!$T$3,0,OFFSET(Other!$H$5,MATCH('Project 3 (1)'!E59,OTHER,0),0)))</f>
        <v>#N/A</v>
      </c>
      <c r="L59" s="242"/>
    </row>
    <row r="60" spans="1:12">
      <c r="A60" s="209"/>
      <c r="B60" s="209"/>
      <c r="C60" s="209"/>
      <c r="D60" s="209"/>
      <c r="E60" s="209"/>
      <c r="F60" s="209"/>
      <c r="G60" s="209"/>
      <c r="H60" s="209"/>
      <c r="I60" s="209"/>
      <c r="J60" s="209"/>
      <c r="K60" s="209"/>
      <c r="L60" s="242"/>
    </row>
    <row r="61" spans="1:12" hidden="1">
      <c r="A61" s="209"/>
      <c r="B61" s="209"/>
      <c r="C61" s="209"/>
      <c r="D61" s="209"/>
      <c r="E61" s="209"/>
      <c r="F61" s="209"/>
      <c r="G61" s="209" t="s">
        <v>4</v>
      </c>
      <c r="H61" s="209" t="s">
        <v>95</v>
      </c>
      <c r="I61" s="209">
        <f ca="1">IF(SUM(I38:I59)&gt;1,1,SUM(I38:I59))</f>
        <v>5.4794520547945206E-3</v>
      </c>
      <c r="J61" s="244">
        <f ca="1">SUM(J38:J59,J10:J31)</f>
        <v>100.00000000000001</v>
      </c>
      <c r="K61" s="209"/>
      <c r="L61" s="242"/>
    </row>
    <row r="62" spans="1:12">
      <c r="A62" s="209"/>
      <c r="B62" s="209"/>
      <c r="C62" s="209"/>
      <c r="D62" s="209"/>
      <c r="E62" s="209"/>
      <c r="F62" s="209"/>
      <c r="G62" s="209"/>
      <c r="H62" s="209"/>
      <c r="I62" s="209"/>
      <c r="J62" s="209"/>
      <c r="K62" s="209"/>
      <c r="L62" s="242"/>
    </row>
    <row r="63" spans="1:12">
      <c r="A63" s="209"/>
      <c r="B63" s="209"/>
      <c r="C63" s="209"/>
      <c r="D63" s="209"/>
      <c r="E63" s="209"/>
      <c r="F63" s="209"/>
      <c r="G63" s="209" t="s">
        <v>37</v>
      </c>
      <c r="H63" s="209"/>
      <c r="I63" s="245">
        <f ca="1">IF(I61+I33&gt;1,1,I61+I33)</f>
        <v>4.1713698630136978E-2</v>
      </c>
      <c r="J63" s="209"/>
      <c r="K63" s="209"/>
      <c r="L63" s="242"/>
    </row>
    <row r="64" spans="1:12">
      <c r="A64" s="209"/>
      <c r="B64" s="209"/>
      <c r="C64" s="209"/>
      <c r="D64" s="209"/>
      <c r="E64" s="209"/>
      <c r="F64" s="209"/>
      <c r="G64" s="209"/>
      <c r="H64" s="209"/>
      <c r="I64" s="209"/>
      <c r="J64" s="209"/>
      <c r="K64" s="209"/>
      <c r="L64" s="242"/>
    </row>
    <row r="65" spans="1:12" ht="15">
      <c r="A65" s="246"/>
      <c r="B65" s="246"/>
      <c r="C65" s="246"/>
      <c r="D65" s="246"/>
      <c r="E65" s="246"/>
      <c r="F65" s="246"/>
      <c r="G65" s="247" t="s">
        <v>38</v>
      </c>
      <c r="H65" s="247"/>
      <c r="I65" s="248">
        <f ca="1">1-I63</f>
        <v>0.95828630136986304</v>
      </c>
      <c r="J65" s="246"/>
      <c r="K65" s="246"/>
      <c r="L65" s="249"/>
    </row>
    <row r="67" spans="1:12">
      <c r="A67" s="209"/>
      <c r="B67" s="209"/>
      <c r="C67" s="209"/>
      <c r="D67" s="209"/>
      <c r="E67" s="209"/>
      <c r="F67" s="209"/>
      <c r="G67" s="209"/>
      <c r="H67" s="209"/>
      <c r="I67" s="209"/>
      <c r="J67" s="209"/>
      <c r="K67" s="209"/>
      <c r="L67" s="209"/>
    </row>
  </sheetData>
  <sheetProtection password="DE2E" sheet="1" objects="1" scenarios="1"/>
  <mergeCells count="9">
    <mergeCell ref="N1:R1"/>
    <mergeCell ref="N5:R5"/>
    <mergeCell ref="G33:H33"/>
    <mergeCell ref="D1:J1"/>
    <mergeCell ref="K1:L1"/>
    <mergeCell ref="B4:D4"/>
    <mergeCell ref="B5:D5"/>
    <mergeCell ref="B6:D6"/>
    <mergeCell ref="B3:K3"/>
  </mergeCells>
  <conditionalFormatting sqref="J36:J59 J10:J31">
    <cfRule type="colorScale" priority="44">
      <colorScale>
        <cfvo type="min" val="0"/>
        <cfvo type="max" val="0"/>
        <color rgb="FFFFEF9C"/>
        <color rgb="FFFF7128"/>
      </colorScale>
    </cfRule>
    <cfRule type="colorScale" priority="45">
      <colorScale>
        <cfvo type="min" val="0"/>
        <cfvo type="percentile" val="50"/>
        <cfvo type="max" val="0"/>
        <color rgb="FF63BE7B"/>
        <color rgb="FFFFEB84"/>
        <color rgb="FFF8696B"/>
      </colorScale>
    </cfRule>
  </conditionalFormatting>
  <conditionalFormatting sqref="J13:J14">
    <cfRule type="colorScale" priority="42">
      <colorScale>
        <cfvo type="min" val="0"/>
        <cfvo type="max" val="0"/>
        <color rgb="FFFFEF9C"/>
        <color rgb="FFFF7128"/>
      </colorScale>
    </cfRule>
    <cfRule type="colorScale" priority="43">
      <colorScale>
        <cfvo type="min" val="0"/>
        <cfvo type="percentile" val="50"/>
        <cfvo type="max" val="0"/>
        <color rgb="FF63BE7B"/>
        <color rgb="FFFFEB84"/>
        <color rgb="FFF8696B"/>
      </colorScale>
    </cfRule>
  </conditionalFormatting>
  <conditionalFormatting sqref="J36:J59">
    <cfRule type="colorScale" priority="41">
      <colorScale>
        <cfvo type="min" val="0"/>
        <cfvo type="max" val="0"/>
        <color rgb="FFFFEF9C"/>
        <color rgb="FFFF7128"/>
      </colorScale>
    </cfRule>
  </conditionalFormatting>
  <conditionalFormatting sqref="J12">
    <cfRule type="colorScale" priority="39">
      <colorScale>
        <cfvo type="min" val="0"/>
        <cfvo type="max" val="0"/>
        <color rgb="FFFFEF9C"/>
        <color rgb="FFFF7128"/>
      </colorScale>
    </cfRule>
    <cfRule type="colorScale" priority="40">
      <colorScale>
        <cfvo type="min" val="0"/>
        <cfvo type="percentile" val="50"/>
        <cfvo type="max" val="0"/>
        <color rgb="FF63BE7B"/>
        <color rgb="FFFFEB84"/>
        <color rgb="FFF8696B"/>
      </colorScale>
    </cfRule>
  </conditionalFormatting>
  <conditionalFormatting sqref="J10:J31">
    <cfRule type="colorScale" priority="38">
      <colorScale>
        <cfvo type="min" val="0"/>
        <cfvo type="max" val="0"/>
        <color rgb="FFFFEF9C"/>
        <color rgb="FFFF7128"/>
      </colorScale>
    </cfRule>
  </conditionalFormatting>
  <conditionalFormatting sqref="J41:J42">
    <cfRule type="colorScale" priority="36">
      <colorScale>
        <cfvo type="min" val="0"/>
        <cfvo type="max" val="0"/>
        <color rgb="FFFFEF9C"/>
        <color rgb="FFFF7128"/>
      </colorScale>
    </cfRule>
    <cfRule type="colorScale" priority="37">
      <colorScale>
        <cfvo type="min" val="0"/>
        <cfvo type="percentile" val="50"/>
        <cfvo type="max" val="0"/>
        <color rgb="FF63BE7B"/>
        <color rgb="FFFFEB84"/>
        <color rgb="FFF8696B"/>
      </colorScale>
    </cfRule>
  </conditionalFormatting>
  <conditionalFormatting sqref="J40">
    <cfRule type="colorScale" priority="34">
      <colorScale>
        <cfvo type="min" val="0"/>
        <cfvo type="max" val="0"/>
        <color rgb="FFFFEF9C"/>
        <color rgb="FFFF7128"/>
      </colorScale>
    </cfRule>
    <cfRule type="colorScale" priority="35">
      <colorScale>
        <cfvo type="min" val="0"/>
        <cfvo type="percentile" val="50"/>
        <cfvo type="max" val="0"/>
        <color rgb="FF63BE7B"/>
        <color rgb="FFFFEB84"/>
        <color rgb="FFF8696B"/>
      </colorScale>
    </cfRule>
  </conditionalFormatting>
  <conditionalFormatting sqref="J38:J59">
    <cfRule type="colorScale" priority="33">
      <colorScale>
        <cfvo type="min" val="0"/>
        <cfvo type="max" val="0"/>
        <color rgb="FFFFEF9C"/>
        <color rgb="FFFF7128"/>
      </colorScale>
    </cfRule>
  </conditionalFormatting>
  <dataValidations count="5">
    <dataValidation type="list" allowBlank="1" showInputMessage="1" showErrorMessage="1" sqref="E10:E31 E38:E59">
      <formula1>IF(D10=$T$2,Converters,IF(D10=$T$3,Cable_Name,OTHER))</formula1>
    </dataValidation>
    <dataValidation type="list" allowBlank="1" showInputMessage="1" showErrorMessage="1" sqref="D10:D31 D38:D59">
      <formula1>Asset_Classes</formula1>
    </dataValidation>
    <dataValidation type="list" allowBlank="1" showInputMessage="1" showErrorMessage="1" sqref="C38">
      <formula1>Scheduled_Maintenance_Arrangements</formula1>
    </dataValidation>
    <dataValidation type="list" allowBlank="1" showInputMessage="1" showErrorMessage="1" sqref="O12">
      <formula1>$N$6:$N$8</formula1>
    </dataValidation>
    <dataValidation type="list" allowBlank="1" showInputMessage="1" showErrorMessage="1" sqref="O11">
      <formula1>$N$2:$N$3</formula1>
    </dataValidation>
  </dataValidations>
  <pageMargins left="0.7" right="0.6696428571428571" top="0.94362745098039214" bottom="0.75" header="0.3" footer="0.3"/>
  <pageSetup paperSize="9" orientation="portrait" r:id="rId1"/>
  <headerFooter>
    <oddHeader>&amp;L&amp;G
&amp;R&amp;G</oddHeader>
    <oddFooter>&amp;C&amp;K00-040Offshore Transmission Design
and Technology Study</oddFooter>
  </headerFooter>
  <legacyDrawing r:id="rId2"/>
  <legacyDrawingHF r:id="rId3"/>
  <oleObjects>
    <oleObject progId="Visio.Drawing.11" shapeId="2071" r:id="rId4"/>
  </oleObjects>
</worksheet>
</file>

<file path=xl/worksheets/sheet5.xml><?xml version="1.0" encoding="utf-8"?>
<worksheet xmlns="http://schemas.openxmlformats.org/spreadsheetml/2006/main" xmlns:r="http://schemas.openxmlformats.org/officeDocument/2006/relationships">
  <sheetPr>
    <tabColor theme="7" tint="0.39997558519241921"/>
  </sheetPr>
  <dimension ref="A1:T67"/>
  <sheetViews>
    <sheetView showGridLines="0" topLeftCell="A4" zoomScale="85" zoomScaleNormal="85" zoomScalePageLayoutView="85" workbookViewId="0">
      <selection activeCell="B11" sqref="B11"/>
    </sheetView>
  </sheetViews>
  <sheetFormatPr defaultRowHeight="14.25"/>
  <cols>
    <col min="1" max="1" width="2.28515625" style="188" customWidth="1"/>
    <col min="2" max="3" width="9.28515625" style="188" customWidth="1"/>
    <col min="4" max="4" width="12.42578125" style="188" customWidth="1"/>
    <col min="5" max="5" width="36.28515625" style="188" customWidth="1"/>
    <col min="6" max="6" width="13.28515625" style="188" customWidth="1"/>
    <col min="7" max="7" width="13.42578125" style="188" customWidth="1"/>
    <col min="8" max="8" width="13.140625" style="188" customWidth="1"/>
    <col min="9" max="9" width="14.42578125" style="188" customWidth="1"/>
    <col min="10" max="10" width="8.140625" style="188" customWidth="1"/>
    <col min="11" max="11" width="9.7109375" style="188" customWidth="1"/>
    <col min="12" max="12" width="2.85546875" style="188" customWidth="1"/>
    <col min="13" max="13" width="9.140625" style="188"/>
    <col min="14" max="14" width="21.85546875" style="188" customWidth="1"/>
    <col min="15" max="15" width="27.42578125" style="188" customWidth="1"/>
    <col min="16" max="16" width="19.5703125" style="188" customWidth="1"/>
    <col min="17" max="17" width="9.140625" style="188"/>
    <col min="18" max="18" width="12.7109375" style="188" customWidth="1"/>
    <col min="19" max="19" width="9.140625" style="188"/>
    <col min="20" max="20" width="15.42578125" style="188" customWidth="1"/>
    <col min="21" max="16384" width="9.140625" style="188"/>
  </cols>
  <sheetData>
    <row r="1" spans="1:20" ht="16.5" thickBot="1">
      <c r="A1" s="186"/>
      <c r="B1" s="187"/>
      <c r="C1" s="187"/>
      <c r="D1" s="392" t="s">
        <v>13</v>
      </c>
      <c r="E1" s="392"/>
      <c r="F1" s="392"/>
      <c r="G1" s="392"/>
      <c r="H1" s="392"/>
      <c r="I1" s="392"/>
      <c r="J1" s="392"/>
      <c r="K1" s="393" t="s">
        <v>124</v>
      </c>
      <c r="L1" s="394"/>
      <c r="N1" s="388" t="s">
        <v>138</v>
      </c>
      <c r="O1" s="389"/>
      <c r="P1" s="389"/>
      <c r="Q1" s="389"/>
      <c r="R1" s="390"/>
      <c r="T1" s="189" t="s">
        <v>26</v>
      </c>
    </row>
    <row r="2" spans="1:20">
      <c r="A2" s="190"/>
      <c r="B2" s="191"/>
      <c r="C2" s="191"/>
      <c r="D2" s="191"/>
      <c r="E2" s="191"/>
      <c r="F2" s="191"/>
      <c r="G2" s="191"/>
      <c r="H2" s="191"/>
      <c r="I2" s="191"/>
      <c r="J2" s="191"/>
      <c r="K2" s="191"/>
      <c r="L2" s="142"/>
      <c r="N2" s="192" t="s">
        <v>68</v>
      </c>
      <c r="O2" s="193" t="s">
        <v>139</v>
      </c>
      <c r="P2" s="193"/>
      <c r="Q2" s="193"/>
      <c r="R2" s="194"/>
      <c r="T2" s="195" t="s">
        <v>24</v>
      </c>
    </row>
    <row r="3" spans="1:20" ht="15.75" thickBot="1">
      <c r="A3" s="196"/>
      <c r="B3" s="395" t="s">
        <v>126</v>
      </c>
      <c r="C3" s="396"/>
      <c r="D3" s="396"/>
      <c r="E3" s="396"/>
      <c r="F3" s="396"/>
      <c r="G3" s="396"/>
      <c r="H3" s="396"/>
      <c r="I3" s="396"/>
      <c r="J3" s="396"/>
      <c r="K3" s="397"/>
      <c r="L3" s="197"/>
      <c r="N3" s="198" t="s">
        <v>165</v>
      </c>
      <c r="O3" s="199" t="s">
        <v>184</v>
      </c>
      <c r="P3" s="199"/>
      <c r="Q3" s="199"/>
      <c r="R3" s="200"/>
      <c r="T3" s="195" t="s">
        <v>27</v>
      </c>
    </row>
    <row r="4" spans="1:20" ht="15.75" thickBot="1">
      <c r="A4" s="196"/>
      <c r="B4" s="398" t="s">
        <v>118</v>
      </c>
      <c r="C4" s="399"/>
      <c r="D4" s="399"/>
      <c r="E4" s="201"/>
      <c r="F4" s="202"/>
      <c r="G4" s="202"/>
      <c r="H4" s="202"/>
      <c r="I4" s="202"/>
      <c r="J4" s="202"/>
      <c r="K4" s="197"/>
      <c r="L4" s="197"/>
      <c r="T4" s="203" t="s">
        <v>28</v>
      </c>
    </row>
    <row r="5" spans="1:20" ht="15.75" thickBot="1">
      <c r="A5" s="196"/>
      <c r="B5" s="398" t="s">
        <v>88</v>
      </c>
      <c r="C5" s="399"/>
      <c r="D5" s="399"/>
      <c r="E5" s="201"/>
      <c r="F5" s="202"/>
      <c r="G5" s="202"/>
      <c r="H5" s="202"/>
      <c r="I5" s="202"/>
      <c r="J5" s="202"/>
      <c r="K5" s="197"/>
      <c r="L5" s="197"/>
      <c r="N5" s="388" t="s">
        <v>142</v>
      </c>
      <c r="O5" s="389"/>
      <c r="P5" s="389"/>
      <c r="Q5" s="389"/>
      <c r="R5" s="390"/>
    </row>
    <row r="6" spans="1:20" ht="15">
      <c r="A6" s="196"/>
      <c r="B6" s="400" t="s">
        <v>123</v>
      </c>
      <c r="C6" s="401"/>
      <c r="D6" s="401"/>
      <c r="E6" s="204"/>
      <c r="F6" s="205"/>
      <c r="G6" s="205"/>
      <c r="H6" s="205"/>
      <c r="I6" s="205"/>
      <c r="J6" s="205"/>
      <c r="K6" s="206"/>
      <c r="L6" s="197"/>
      <c r="N6" s="192" t="s">
        <v>167</v>
      </c>
      <c r="O6" s="193" t="s">
        <v>185</v>
      </c>
      <c r="P6" s="193"/>
      <c r="Q6" s="193"/>
      <c r="R6" s="194"/>
    </row>
    <row r="7" spans="1:20" ht="15">
      <c r="A7" s="196"/>
      <c r="B7" s="207"/>
      <c r="C7" s="207"/>
      <c r="D7" s="207"/>
      <c r="E7" s="202"/>
      <c r="F7" s="202"/>
      <c r="G7" s="202"/>
      <c r="H7" s="202"/>
      <c r="I7" s="202"/>
      <c r="J7" s="202"/>
      <c r="K7" s="202"/>
      <c r="L7" s="197"/>
      <c r="N7" s="208" t="s">
        <v>68</v>
      </c>
      <c r="O7" s="209" t="s">
        <v>151</v>
      </c>
      <c r="P7" s="209"/>
      <c r="Q7" s="209"/>
      <c r="R7" s="210"/>
    </row>
    <row r="8" spans="1:20" ht="15.75" thickBot="1">
      <c r="A8" s="196"/>
      <c r="B8" s="91" t="s">
        <v>34</v>
      </c>
      <c r="C8" s="211"/>
      <c r="D8" s="211"/>
      <c r="E8" s="92"/>
      <c r="F8" s="92"/>
      <c r="G8" s="92"/>
      <c r="H8" s="92"/>
      <c r="I8" s="92"/>
      <c r="J8" s="92"/>
      <c r="K8" s="93"/>
      <c r="L8" s="197"/>
      <c r="N8" s="198" t="s">
        <v>166</v>
      </c>
      <c r="O8" s="199" t="s">
        <v>152</v>
      </c>
      <c r="P8" s="199"/>
      <c r="Q8" s="199"/>
      <c r="R8" s="200"/>
    </row>
    <row r="9" spans="1:20" ht="45.75" thickBot="1">
      <c r="A9" s="196"/>
      <c r="B9" s="94" t="s">
        <v>7</v>
      </c>
      <c r="C9" s="94" t="s">
        <v>84</v>
      </c>
      <c r="D9" s="212" t="s">
        <v>29</v>
      </c>
      <c r="E9" s="94" t="s">
        <v>0</v>
      </c>
      <c r="F9" s="97" t="s">
        <v>1</v>
      </c>
      <c r="G9" s="97" t="s">
        <v>2</v>
      </c>
      <c r="H9" s="97" t="s">
        <v>3</v>
      </c>
      <c r="I9" s="97" t="s">
        <v>136</v>
      </c>
      <c r="J9" s="97" t="s">
        <v>12</v>
      </c>
      <c r="K9" s="96" t="s">
        <v>6</v>
      </c>
      <c r="L9" s="197"/>
    </row>
    <row r="10" spans="1:20" ht="15.75" thickBot="1">
      <c r="A10" s="196"/>
      <c r="B10" s="145">
        <v>1</v>
      </c>
      <c r="C10" s="145"/>
      <c r="D10" s="145" t="s">
        <v>24</v>
      </c>
      <c r="E10" s="145" t="s">
        <v>129</v>
      </c>
      <c r="F10" s="147">
        <f ca="1">IF(D10=$T$2,OFFSET('Converter Data'!$G$14,MATCH('Project 3 (2)'!E10,'Converter Data'!$B$15:$B$36,0),0)*B10,IF(D10=$T$3,OFFSET('Cable Data'!$Q$6,MATCH('Project 3 (2)'!E10,Cable_Name,0),0)*B10*C10,OFFSET(Other!$D$5,MATCH('Project 3 (2)'!E10,OTHER,0),0)*B10))</f>
        <v>2</v>
      </c>
      <c r="G10" s="102">
        <f ca="1">IFERROR(1/F10,"-")</f>
        <v>0.5</v>
      </c>
      <c r="H10" s="215">
        <f ca="1">IF(D10=$T$2,OFFSET('Converter Data'!$F$14,MATCH('Project 3 (2)'!E10,'Converter Data'!$B$15:$B$36,0),0),IF(D10=$T$3,OFFSET('Cable Data'!$R$6,MATCH('Project 3 (2)'!E10,Cable_Name,0),0),OFFSET(Other!$E$5,MATCH('Project 3 (2)'!E10,OTHER,0),0)))</f>
        <v>0.59375</v>
      </c>
      <c r="I10" s="214">
        <f ca="1">IF(IF(B10=0,0,IF(D10=$T$2,OFFSET('Converter Data'!$H$14,MATCH('Project 3 (2)'!E10,'Converter Data'!$B$15:$B$36,0),0)*B10,IF(D10=$T$3,F10*H10/365*(1-K10),F10*H10/365*(1-K10))))&gt;1,1,IF(B10=0,0,IF(D10=$T$2,OFFSET('Converter Data'!$H$14,MATCH('Project 3 (2)'!E10,'Converter Data'!$B$15:$B$36,0),0)*B10,IF(D10=$T$3,F10*H10/365*(1-K10),F10*H10/365*(1-K10)))))</f>
        <v>1.6267123287671233E-3</v>
      </c>
      <c r="J10" s="215">
        <f ca="1">I10/$I$63*100</f>
        <v>5.8173712830059277</v>
      </c>
      <c r="K10" s="216">
        <f ca="1">IF(D10=$T$2,OFFSET('Converter Data'!$I$14,MATCH('Project 3 (2)'!E10,'Converter Data'!$B$15:$B$36,0),0),IF('Project 3 (2)'!D10='Project 3 (2)'!$T$3,OFFSET('Cable Data'!$S$6,MATCH('Project 3 (2)'!E10,Cable_Name,0),0),OFFSET(Other!$H$5,MATCH('Project 3 (2)'!E10,OTHER,0),0)))</f>
        <v>0.5</v>
      </c>
      <c r="L10" s="197"/>
      <c r="N10" s="217" t="s">
        <v>137</v>
      </c>
      <c r="O10" s="218"/>
    </row>
    <row r="11" spans="1:20" ht="15">
      <c r="A11" s="196"/>
      <c r="B11" s="153">
        <v>1</v>
      </c>
      <c r="C11" s="153">
        <v>140</v>
      </c>
      <c r="D11" s="153" t="s">
        <v>27</v>
      </c>
      <c r="E11" s="153" t="s">
        <v>131</v>
      </c>
      <c r="F11" s="155">
        <f ca="1">IF(D11=$T$2,OFFSET('Converter Data'!$G$14,MATCH('Project 3 (2)'!E11,'Converter Data'!$B$15:$B$36,0),0)*B11,IF(D11=$T$3,OFFSET('Cable Data'!$Q$6,MATCH('Project 3 (2)'!E11,Cable_Name,0),0)*B11*C11,OFFSET(Other!$D$5,MATCH('Project 3 (2)'!E11,OTHER,0),0)*B11))</f>
        <v>7.2800000000000004E-2</v>
      </c>
      <c r="G11" s="111">
        <f t="shared" ref="G11:G31" ca="1" si="0">IFERROR(1/F11,"-")</f>
        <v>13.736263736263735</v>
      </c>
      <c r="H11" s="156">
        <f ca="1">IF(D11=$T$2,OFFSET('Converter Data'!$F$14,MATCH('Project 3 (2)'!E11,'Converter Data'!$B$15:$B$36,0),0),IF(D11=$T$3,OFFSET('Cable Data'!$R$6,MATCH('Project 3 (2)'!E11,Cable_Name,0),0),OFFSET(Other!$E$5,MATCH('Project 3 (2)'!E11,OTHER,0),0)))</f>
        <v>64.999999999999986</v>
      </c>
      <c r="I11" s="220">
        <f ca="1">IF(IF(B11=0,0,IF(D11=$T$2,OFFSET('Converter Data'!$H$14,MATCH('Project 3 (2)'!E11,'Converter Data'!$B$15:$B$36,0),0)*B11,IF(D11=$T$3,F11*H11/365*(1-K11),F11*H11/365*(1-K11))))&gt;1,1,IF(B11=0,0,IF(D11=$T$2,OFFSET('Converter Data'!$H$14,MATCH('Project 3 (2)'!E11,'Converter Data'!$B$15:$B$36,0),0)*B11,IF(D11=$T$3,F11*H11/365*(1-K11),F11*H11/365*(1-K11)))))</f>
        <v>6.4821917808219167E-3</v>
      </c>
      <c r="J11" s="156">
        <f t="shared" ref="J11:J31" ca="1" si="1">I11/$I$63*100</f>
        <v>23.181306030470779</v>
      </c>
      <c r="K11" s="221">
        <f ca="1">IF(D11=$T$2,OFFSET('Converter Data'!$I$14,MATCH('Project 3 (2)'!E11,'Converter Data'!$B$15:$B$36,0),0),IF('Project 3 (2)'!D11='Project 3 (2)'!$T$3,OFFSET('Cable Data'!$S$6,MATCH('Project 3 (2)'!E11,Cable_Name,0),0),OFFSET(Other!$H$5,MATCH('Project 3 (2)'!E11,OTHER,0),0)))</f>
        <v>0.5</v>
      </c>
      <c r="L11" s="197"/>
      <c r="N11" s="222" t="s">
        <v>141</v>
      </c>
      <c r="O11" s="176" t="s">
        <v>68</v>
      </c>
    </row>
    <row r="12" spans="1:20" ht="15">
      <c r="A12" s="196"/>
      <c r="B12" s="153">
        <v>1</v>
      </c>
      <c r="C12" s="153">
        <v>10</v>
      </c>
      <c r="D12" s="153" t="s">
        <v>27</v>
      </c>
      <c r="E12" s="153" t="s">
        <v>130</v>
      </c>
      <c r="F12" s="155">
        <f ca="1">IF(D12=$T$2,OFFSET('Converter Data'!$G$14,MATCH('Project 3 (2)'!E12,'Converter Data'!$B$15:$B$36,0),0)*B12,IF(D12=$T$3,OFFSET('Cable Data'!$Q$6,MATCH('Project 3 (2)'!E12,Cable_Name,0),0)*B12*C12,OFFSET(Other!$D$5,MATCH('Project 3 (2)'!E12,OTHER,0),0)*B12))</f>
        <v>8.8000000000000005E-3</v>
      </c>
      <c r="G12" s="111">
        <f t="shared" ca="1" si="0"/>
        <v>113.63636363636363</v>
      </c>
      <c r="H12" s="156">
        <f ca="1">IF(D12=$T$2,OFFSET('Converter Data'!$F$14,MATCH('Project 3 (2)'!E12,'Converter Data'!$B$15:$B$36,0),0),IF(D12=$T$3,OFFSET('Cable Data'!$R$6,MATCH('Project 3 (2)'!E12,Cable_Name,0),0),OFFSET(Other!$E$5,MATCH('Project 3 (2)'!E12,OTHER,0),0)))</f>
        <v>39.999999999999993</v>
      </c>
      <c r="I12" s="223">
        <f ca="1">IF(IF(B12=0,0,IF(D12=$T$2,OFFSET('Converter Data'!$H$14,MATCH('Project 3 (2)'!E12,'Converter Data'!$B$15:$B$36,0),0)*B12,IF(D12=$T$3,F12*H12/365*(1-K12),F12*H12/365*(1-K12))))&gt;1,1,IF(B12=0,0,IF(D12=$T$2,OFFSET('Converter Data'!$H$14,MATCH('Project 3 (2)'!E12,'Converter Data'!$B$15:$B$36,0),0)*B12,IF(D12=$T$3,F12*H12/365*(1-K12),F12*H12/365*(1-K12)))))</f>
        <v>4.8219178082191779E-4</v>
      </c>
      <c r="J12" s="156">
        <f t="shared" ca="1" si="1"/>
        <v>1.7243913192573359</v>
      </c>
      <c r="K12" s="221">
        <f ca="1">IF(D12=$T$2,OFFSET('Converter Data'!$I$14,MATCH('Project 3 (2)'!E12,'Converter Data'!$B$15:$B$36,0),0),IF('Project 3 (2)'!D12='Project 3 (2)'!$T$3,OFFSET('Cable Data'!$S$6,MATCH('Project 3 (2)'!E12,Cable_Name,0),0),OFFSET(Other!$H$5,MATCH('Project 3 (2)'!E12,OTHER,0),0)))</f>
        <v>0.5</v>
      </c>
      <c r="L12" s="197"/>
      <c r="N12" s="224" t="s">
        <v>140</v>
      </c>
      <c r="O12" s="177" t="s">
        <v>68</v>
      </c>
    </row>
    <row r="13" spans="1:20" ht="15.75" thickBot="1">
      <c r="A13" s="196"/>
      <c r="B13" s="153">
        <v>3</v>
      </c>
      <c r="C13" s="153"/>
      <c r="D13" s="153" t="s">
        <v>28</v>
      </c>
      <c r="E13" s="153" t="s">
        <v>128</v>
      </c>
      <c r="F13" s="155">
        <f ca="1">IF(D13=$T$2,OFFSET('Converter Data'!$G$14,MATCH('Project 3 (2)'!E13,'Converter Data'!$B$15:$B$36,0),0)*B13,IF(D13=$T$3,OFFSET('Cable Data'!$Q$6,MATCH('Project 3 (2)'!E13,Cable_Name,0),0)*B13*C13,OFFSET(Other!$D$5,MATCH('Project 3 (2)'!E13,OTHER,0),0)*B13))</f>
        <v>2.7300000000000001E-2</v>
      </c>
      <c r="G13" s="111">
        <f t="shared" ca="1" si="0"/>
        <v>36.630036630036628</v>
      </c>
      <c r="H13" s="156">
        <f ca="1">IF(D13=$T$2,OFFSET('Converter Data'!$F$14,MATCH('Project 3 (2)'!E13,'Converter Data'!$B$15:$B$36,0),0),IF(D13=$T$3,OFFSET('Cable Data'!$R$6,MATCH('Project 3 (2)'!E13,Cable_Name,0),0),OFFSET(Other!$E$5,MATCH('Project 3 (2)'!E13,OTHER,0),0)))</f>
        <v>25</v>
      </c>
      <c r="I13" s="223">
        <f ca="1">IF(IF(B13=0,0,IF(D13=$T$2,OFFSET('Converter Data'!$H$14,MATCH('Project 3 (2)'!E13,'Converter Data'!$B$15:$B$36,0),0)*B13,IF(D13=$T$3,F13*H13/365*(1-K13),F13*H13/365*(1-K13))))&gt;1,1,IF(B13=0,0,IF(D13=$T$2,OFFSET('Converter Data'!$H$14,MATCH('Project 3 (2)'!E13,'Converter Data'!$B$15:$B$36,0),0)*B13,IF(D13=$T$3,F13*H13/365*(1-K13),F13*H13/365*(1-K13)))))</f>
        <v>9.3493150684931508E-4</v>
      </c>
      <c r="J13" s="156">
        <f t="shared" ca="1" si="1"/>
        <v>3.3434576005486702</v>
      </c>
      <c r="K13" s="221">
        <f ca="1">IF(D13=$T$2,OFFSET('Converter Data'!$I$14,MATCH('Project 3 (2)'!E13,'Converter Data'!$B$15:$B$36,0),0),IF('Project 3 (2)'!D13='Project 3 (2)'!$T$3,OFFSET('Cable Data'!$S$6,MATCH('Project 3 (2)'!E13,Cable_Name,0),0),OFFSET(Other!$H$5,MATCH('Project 3 (2)'!E13,OTHER,0),0)))</f>
        <v>0.5</v>
      </c>
      <c r="L13" s="197"/>
      <c r="N13" s="225" t="s">
        <v>150</v>
      </c>
      <c r="O13" s="200" t="str">
        <f>'Project 1'!O13</f>
        <v>Medium Case</v>
      </c>
      <c r="P13" s="188" t="s">
        <v>188</v>
      </c>
    </row>
    <row r="14" spans="1:20" ht="15">
      <c r="A14" s="196"/>
      <c r="B14" s="153">
        <v>1</v>
      </c>
      <c r="C14" s="153">
        <v>140</v>
      </c>
      <c r="D14" s="153" t="s">
        <v>27</v>
      </c>
      <c r="E14" s="153" t="s">
        <v>131</v>
      </c>
      <c r="F14" s="155">
        <f ca="1">IF(D14=$T$2,OFFSET('Converter Data'!$G$14,MATCH('Project 3 (2)'!E14,'Converter Data'!$B$15:$B$36,0),0)*B14,IF(D14=$T$3,OFFSET('Cable Data'!$Q$6,MATCH('Project 3 (2)'!E14,Cable_Name,0),0)*B14*C14,OFFSET(Other!$D$5,MATCH('Project 3 (2)'!E14,OTHER,0),0)*B14))</f>
        <v>7.2800000000000004E-2</v>
      </c>
      <c r="G14" s="111">
        <f t="shared" ca="1" si="0"/>
        <v>13.736263736263735</v>
      </c>
      <c r="H14" s="156">
        <f ca="1">IF(D14=$T$2,OFFSET('Converter Data'!$F$14,MATCH('Project 3 (2)'!E14,'Converter Data'!$B$15:$B$36,0),0),IF(D14=$T$3,OFFSET('Cable Data'!$R$6,MATCH('Project 3 (2)'!E14,Cable_Name,0),0),OFFSET(Other!$E$5,MATCH('Project 3 (2)'!E14,OTHER,0),0)))</f>
        <v>64.999999999999986</v>
      </c>
      <c r="I14" s="223">
        <f ca="1">IF(IF(B14=0,0,IF(D14=$T$2,OFFSET('Converter Data'!$H$14,MATCH('Project 3 (2)'!E14,'Converter Data'!$B$15:$B$36,0),0)*B14,IF(D14=$T$3,F14*H14/365*(1-K14),F14*H14/365*(1-K14))))&gt;1,1,IF(B14=0,0,IF(D14=$T$2,OFFSET('Converter Data'!$H$14,MATCH('Project 3 (2)'!E14,'Converter Data'!$B$15:$B$36,0),0)*B14,IF(D14=$T$3,F14*H14/365*(1-K14),F14*H14/365*(1-K14)))))</f>
        <v>6.4821917808219167E-3</v>
      </c>
      <c r="J14" s="156">
        <f t="shared" ca="1" si="1"/>
        <v>23.181306030470779</v>
      </c>
      <c r="K14" s="221">
        <f ca="1">IF(D14=$T$2,OFFSET('Converter Data'!$I$14,MATCH('Project 3 (2)'!E14,'Converter Data'!$B$15:$B$36,0),0),IF('Project 3 (2)'!D14='Project 3 (2)'!$T$3,OFFSET('Cable Data'!$S$6,MATCH('Project 3 (2)'!E14,Cable_Name,0),0),OFFSET(Other!$H$5,MATCH('Project 3 (2)'!E14,OTHER,0),0)))</f>
        <v>0.5</v>
      </c>
      <c r="L14" s="197"/>
    </row>
    <row r="15" spans="1:20" ht="15">
      <c r="A15" s="196"/>
      <c r="B15" s="153">
        <v>1</v>
      </c>
      <c r="C15" s="153">
        <v>10</v>
      </c>
      <c r="D15" s="153" t="s">
        <v>27</v>
      </c>
      <c r="E15" s="153" t="s">
        <v>130</v>
      </c>
      <c r="F15" s="155">
        <f ca="1">IF(D15=$T$2,OFFSET('Converter Data'!$G$14,MATCH('Project 3 (2)'!E15,'Converter Data'!$B$15:$B$36,0),0)*B15,IF(D15=$T$3,OFFSET('Cable Data'!$Q$6,MATCH('Project 3 (2)'!E15,Cable_Name,0),0)*B15*C15,OFFSET(Other!$D$5,MATCH('Project 3 (2)'!E15,OTHER,0),0)*B15))</f>
        <v>8.8000000000000005E-3</v>
      </c>
      <c r="G15" s="111">
        <f t="shared" ca="1" si="0"/>
        <v>113.63636363636363</v>
      </c>
      <c r="H15" s="156">
        <f ca="1">IF(D15=$T$2,OFFSET('Converter Data'!$F$14,MATCH('Project 3 (2)'!E15,'Converter Data'!$B$15:$B$36,0),0),IF(D15=$T$3,OFFSET('Cable Data'!$R$6,MATCH('Project 3 (2)'!E15,Cable_Name,0),0),OFFSET(Other!$E$5,MATCH('Project 3 (2)'!E15,OTHER,0),0)))</f>
        <v>39.999999999999993</v>
      </c>
      <c r="I15" s="223">
        <f ca="1">IF(IF(B15=0,0,IF(D15=$T$2,OFFSET('Converter Data'!$H$14,MATCH('Project 3 (2)'!E15,'Converter Data'!$B$15:$B$36,0),0)*B15,IF(D15=$T$3,F15*H15/365*(1-K15),F15*H15/365*(1-K15))))&gt;1,1,IF(B15=0,0,IF(D15=$T$2,OFFSET('Converter Data'!$H$14,MATCH('Project 3 (2)'!E15,'Converter Data'!$B$15:$B$36,0),0)*B15,IF(D15=$T$3,F15*H15/365*(1-K15),F15*H15/365*(1-K15)))))</f>
        <v>4.8219178082191779E-4</v>
      </c>
      <c r="J15" s="156">
        <f t="shared" ca="1" si="1"/>
        <v>1.7243913192573359</v>
      </c>
      <c r="K15" s="221">
        <f ca="1">IF(D15=$T$2,OFFSET('Converter Data'!$I$14,MATCH('Project 3 (2)'!E15,'Converter Data'!$B$15:$B$36,0),0),IF('Project 3 (2)'!D15='Project 3 (2)'!$T$3,OFFSET('Cable Data'!$S$6,MATCH('Project 3 (2)'!E15,Cable_Name,0),0),OFFSET(Other!$H$5,MATCH('Project 3 (2)'!E15,OTHER,0),0)))</f>
        <v>0.5</v>
      </c>
      <c r="L15" s="197"/>
      <c r="N15" s="250" t="s">
        <v>162</v>
      </c>
    </row>
    <row r="16" spans="1:20" ht="15">
      <c r="A16" s="196"/>
      <c r="B16" s="153">
        <v>1</v>
      </c>
      <c r="C16" s="153"/>
      <c r="D16" s="153" t="s">
        <v>24</v>
      </c>
      <c r="E16" s="153" t="s">
        <v>129</v>
      </c>
      <c r="F16" s="155">
        <f ca="1">IF(D16=$T$2,OFFSET('Converter Data'!$G$14,MATCH('Project 3 (2)'!E16,'Converter Data'!$B$15:$B$36,0),0)*B16,IF(D16=$T$3,OFFSET('Cable Data'!$Q$6,MATCH('Project 3 (2)'!E16,Cable_Name,0),0)*B16*C16,OFFSET(Other!$D$5,MATCH('Project 3 (2)'!E16,OTHER,0),0)*B16))</f>
        <v>2</v>
      </c>
      <c r="G16" s="111">
        <f t="shared" ca="1" si="0"/>
        <v>0.5</v>
      </c>
      <c r="H16" s="156">
        <f ca="1">IF(D16=$T$2,OFFSET('Converter Data'!$F$14,MATCH('Project 3 (2)'!E16,'Converter Data'!$B$15:$B$36,0),0),IF(D16=$T$3,OFFSET('Cable Data'!$R$6,MATCH('Project 3 (2)'!E16,Cable_Name,0),0),OFFSET(Other!$E$5,MATCH('Project 3 (2)'!E16,OTHER,0),0)))</f>
        <v>0.59375</v>
      </c>
      <c r="I16" s="223">
        <f ca="1">IF(IF(B16=0,0,IF(D16=$T$2,OFFSET('Converter Data'!$H$14,MATCH('Project 3 (2)'!E16,'Converter Data'!$B$15:$B$36,0),0)*B16,IF(D16=$T$3,F16*H16/365*(1-K16),F16*H16/365*(1-K16))))&gt;1,1,IF(B16=0,0,IF(D16=$T$2,OFFSET('Converter Data'!$H$14,MATCH('Project 3 (2)'!E16,'Converter Data'!$B$15:$B$36,0),0)*B16,IF(D16=$T$3,F16*H16/365*(1-K16),F16*H16/365*(1-K16)))))</f>
        <v>1.6267123287671233E-3</v>
      </c>
      <c r="J16" s="156">
        <f t="shared" ca="1" si="1"/>
        <v>5.8173712830059277</v>
      </c>
      <c r="K16" s="221">
        <f ca="1">IF(D16=$T$2,OFFSET('Converter Data'!$I$14,MATCH('Project 3 (2)'!E16,'Converter Data'!$B$15:$B$36,0),0),IF('Project 3 (2)'!D16='Project 3 (2)'!$T$3,OFFSET('Cable Data'!$S$6,MATCH('Project 3 (2)'!E16,Cable_Name,0),0),OFFSET(Other!$H$5,MATCH('Project 3 (2)'!E16,OTHER,0),0)))</f>
        <v>0.5</v>
      </c>
      <c r="L16" s="197"/>
      <c r="N16" s="227" t="s">
        <v>163</v>
      </c>
    </row>
    <row r="17" spans="1:14" ht="15">
      <c r="A17" s="196"/>
      <c r="B17" s="153">
        <v>1</v>
      </c>
      <c r="C17" s="153"/>
      <c r="D17" s="153" t="s">
        <v>24</v>
      </c>
      <c r="E17" s="153" t="s">
        <v>129</v>
      </c>
      <c r="F17" s="155">
        <f ca="1">IF(D17=$T$2,OFFSET('Converter Data'!$G$14,MATCH('Project 3 (2)'!E17,'Converter Data'!$B$15:$B$36,0),0)*B17,IF(D17=$T$3,OFFSET('Cable Data'!$Q$6,MATCH('Project 3 (2)'!E17,Cable_Name,0),0)*B17*C17,OFFSET(Other!$D$5,MATCH('Project 3 (2)'!E17,OTHER,0),0)*B17))</f>
        <v>2</v>
      </c>
      <c r="G17" s="111">
        <f t="shared" ca="1" si="0"/>
        <v>0.5</v>
      </c>
      <c r="H17" s="156">
        <f ca="1">IF(D17=$T$2,OFFSET('Converter Data'!$F$14,MATCH('Project 3 (2)'!E17,'Converter Data'!$B$15:$B$36,0),0),IF(D17=$T$3,OFFSET('Cable Data'!$R$6,MATCH('Project 3 (2)'!E17,Cable_Name,0),0),OFFSET(Other!$E$5,MATCH('Project 3 (2)'!E17,OTHER,0),0)))</f>
        <v>0.59375</v>
      </c>
      <c r="I17" s="223">
        <f ca="1">IF(IF(B17=0,0,IF(D17=$T$2,OFFSET('Converter Data'!$H$14,MATCH('Project 3 (2)'!E17,'Converter Data'!$B$15:$B$36,0),0)*B17,IF(D17=$T$3,F17*H17/365*(1-K17),F17*H17/365*(1-K17))))&gt;1,1,IF(B17=0,0,IF(D17=$T$2,OFFSET('Converter Data'!$H$14,MATCH('Project 3 (2)'!E17,'Converter Data'!$B$15:$B$36,0),0)*B17,IF(D17=$T$3,F17*H17/365*(1-K17),F17*H17/365*(1-K17)))))</f>
        <v>1.6267123287671233E-3</v>
      </c>
      <c r="J17" s="156">
        <f t="shared" ca="1" si="1"/>
        <v>5.8173712830059277</v>
      </c>
      <c r="K17" s="221">
        <f ca="1">IF(D17=$T$2,OFFSET('Converter Data'!$I$14,MATCH('Project 3 (2)'!E17,'Converter Data'!$B$15:$B$36,0),0),IF('Project 3 (2)'!D17='Project 3 (2)'!$T$3,OFFSET('Cable Data'!$S$6,MATCH('Project 3 (2)'!E17,Cable_Name,0),0),OFFSET(Other!$H$5,MATCH('Project 3 (2)'!E17,OTHER,0),0)))</f>
        <v>0.5</v>
      </c>
      <c r="L17" s="197"/>
      <c r="N17" s="227" t="s">
        <v>164</v>
      </c>
    </row>
    <row r="18" spans="1:14" ht="15">
      <c r="A18" s="196"/>
      <c r="B18" s="153"/>
      <c r="C18" s="153"/>
      <c r="D18" s="153"/>
      <c r="E18" s="153"/>
      <c r="F18" s="155" t="e">
        <f ca="1">IF(D18=$T$2,OFFSET('Converter Data'!$G$14,MATCH('Project 3 (2)'!E18,'Converter Data'!$B$15:$B$36,0),0)*B18,IF(D18=$T$3,OFFSET('Cable Data'!$Q$6,MATCH('Project 3 (2)'!E18,Cable_Name,0),0)*B18*C18,OFFSET(Other!$D$5,MATCH('Project 3 (2)'!E18,OTHER,0),0)*B18))</f>
        <v>#N/A</v>
      </c>
      <c r="G18" s="111" t="str">
        <f t="shared" ca="1" si="0"/>
        <v>-</v>
      </c>
      <c r="H18" s="156" t="e">
        <f ca="1">IF(D18=$T$2,OFFSET('Converter Data'!$F$14,MATCH('Project 3 (2)'!E18,'Converter Data'!$B$15:$B$36,0),0),IF(D18=$T$3,OFFSET('Cable Data'!$R$6,MATCH('Project 3 (2)'!E18,Cable_Name,0),0),OFFSET(Other!$E$5,MATCH('Project 3 (2)'!E18,OTHER,0),0)))</f>
        <v>#N/A</v>
      </c>
      <c r="I18" s="223">
        <f ca="1">IF(IF(B18=0,0,IF(D18=$T$2,OFFSET('Converter Data'!$H$14,MATCH('Project 3 (2)'!E18,'Converter Data'!$B$15:$B$36,0),0)*B18,IF(D18=$T$3,F18*H18/365*(1-K18),F18*H18/365*(1-K18))))&gt;1,1,IF(B18=0,0,IF(D18=$T$2,OFFSET('Converter Data'!$H$14,MATCH('Project 3 (2)'!E18,'Converter Data'!$B$15:$B$36,0),0)*B18,IF(D18=$T$3,F18*H18/365*(1-K18),F18*H18/365*(1-K18)))))</f>
        <v>0</v>
      </c>
      <c r="J18" s="156">
        <f t="shared" ca="1" si="1"/>
        <v>0</v>
      </c>
      <c r="K18" s="221" t="e">
        <f ca="1">IF(D18=$T$2,OFFSET('Converter Data'!$I$14,MATCH('Project 3 (2)'!E18,'Converter Data'!$B$15:$B$36,0),0),IF('Project 3 (2)'!D18='Project 3 (2)'!$T$3,OFFSET('Cable Data'!$S$6,MATCH('Project 3 (2)'!E18,Cable_Name,0),0),OFFSET(Other!$H$5,MATCH('Project 3 (2)'!E18,OTHER,0),0)))</f>
        <v>#N/A</v>
      </c>
      <c r="L18" s="197"/>
    </row>
    <row r="19" spans="1:14" ht="15">
      <c r="A19" s="196"/>
      <c r="B19" s="153"/>
      <c r="C19" s="153"/>
      <c r="D19" s="153"/>
      <c r="E19" s="153"/>
      <c r="F19" s="155" t="e">
        <f ca="1">IF(D19=$T$2,OFFSET('Converter Data'!$G$14,MATCH('Project 3 (2)'!E19,'Converter Data'!$B$15:$B$36,0),0)*B19,IF(D19=$T$3,OFFSET('Cable Data'!$Q$6,MATCH('Project 3 (2)'!E19,Cable_Name,0),0)*B19*C19,OFFSET(Other!$D$5,MATCH('Project 3 (2)'!E19,OTHER,0),0)*B19))</f>
        <v>#N/A</v>
      </c>
      <c r="G19" s="111" t="str">
        <f t="shared" ca="1" si="0"/>
        <v>-</v>
      </c>
      <c r="H19" s="156" t="e">
        <f ca="1">IF(D19=$T$2,OFFSET('Converter Data'!$F$14,MATCH('Project 3 (2)'!E19,'Converter Data'!$B$15:$B$36,0),0),IF(D19=$T$3,OFFSET('Cable Data'!$R$6,MATCH('Project 3 (2)'!E19,Cable_Name,0),0),OFFSET(Other!$E$5,MATCH('Project 3 (2)'!E19,OTHER,0),0)))</f>
        <v>#N/A</v>
      </c>
      <c r="I19" s="223">
        <f ca="1">IF(IF(B19=0,0,IF(D19=$T$2,OFFSET('Converter Data'!$H$14,MATCH('Project 3 (2)'!E19,'Converter Data'!$B$15:$B$36,0),0)*B19,IF(D19=$T$3,F19*H19/365*(1-K19),F19*H19/365*(1-K19))))&gt;1,1,IF(B19=0,0,IF(D19=$T$2,OFFSET('Converter Data'!$H$14,MATCH('Project 3 (2)'!E19,'Converter Data'!$B$15:$B$36,0),0)*B19,IF(D19=$T$3,F19*H19/365*(1-K19),F19*H19/365*(1-K19)))))</f>
        <v>0</v>
      </c>
      <c r="J19" s="156">
        <f t="shared" ca="1" si="1"/>
        <v>0</v>
      </c>
      <c r="K19" s="221" t="e">
        <f ca="1">IF(D19=$T$2,OFFSET('Converter Data'!$I$14,MATCH('Project 3 (2)'!E19,'Converter Data'!$B$15:$B$36,0),0),IF('Project 3 (2)'!D19='Project 3 (2)'!$T$3,OFFSET('Cable Data'!$S$6,MATCH('Project 3 (2)'!E19,Cable_Name,0),0),OFFSET(Other!$H$5,MATCH('Project 3 (2)'!E19,OTHER,0),0)))</f>
        <v>#N/A</v>
      </c>
      <c r="L19" s="197"/>
    </row>
    <row r="20" spans="1:14" ht="15">
      <c r="A20" s="196"/>
      <c r="B20" s="153"/>
      <c r="C20" s="153"/>
      <c r="D20" s="153"/>
      <c r="E20" s="153"/>
      <c r="F20" s="155" t="e">
        <f ca="1">IF(D20=$T$2,OFFSET('Converter Data'!$G$14,MATCH('Project 3 (2)'!E20,'Converter Data'!$B$15:$B$36,0),0)*B20,IF(D20=$T$3,OFFSET('Cable Data'!$Q$6,MATCH('Project 3 (2)'!E20,Cable_Name,0),0)*B20*C20,OFFSET(Other!$D$5,MATCH('Project 3 (2)'!E20,OTHER,0),0)*B20))</f>
        <v>#N/A</v>
      </c>
      <c r="G20" s="111" t="str">
        <f t="shared" ca="1" si="0"/>
        <v>-</v>
      </c>
      <c r="H20" s="156" t="e">
        <f ca="1">IF(D20=$T$2,OFFSET('Converter Data'!$F$14,MATCH('Project 3 (2)'!E20,'Converter Data'!$B$15:$B$36,0),0),IF(D20=$T$3,OFFSET('Cable Data'!$R$6,MATCH('Project 3 (2)'!E20,Cable_Name,0),0),OFFSET(Other!$E$5,MATCH('Project 3 (2)'!E20,OTHER,0),0)))</f>
        <v>#N/A</v>
      </c>
      <c r="I20" s="223">
        <f ca="1">IF(IF(B20=0,0,IF(D20=$T$2,OFFSET('Converter Data'!$H$14,MATCH('Project 3 (2)'!E20,'Converter Data'!$B$15:$B$36,0),0)*B20,IF(D20=$T$3,F20*H20/365*(1-K20),F20*H20/365*(1-K20))))&gt;1,1,IF(B20=0,0,IF(D20=$T$2,OFFSET('Converter Data'!$H$14,MATCH('Project 3 (2)'!E20,'Converter Data'!$B$15:$B$36,0),0)*B20,IF(D20=$T$3,F20*H20/365*(1-K20),F20*H20/365*(1-K20)))))</f>
        <v>0</v>
      </c>
      <c r="J20" s="156">
        <f t="shared" ca="1" si="1"/>
        <v>0</v>
      </c>
      <c r="K20" s="221" t="e">
        <f ca="1">IF(D20=$T$2,OFFSET('Converter Data'!$I$14,MATCH('Project 3 (2)'!E20,'Converter Data'!$B$15:$B$36,0),0),IF('Project 3 (2)'!D20='Project 3 (2)'!$T$3,OFFSET('Cable Data'!$S$6,MATCH('Project 3 (2)'!E20,Cable_Name,0),0),OFFSET(Other!$H$5,MATCH('Project 3 (2)'!E20,OTHER,0),0)))</f>
        <v>#N/A</v>
      </c>
      <c r="L20" s="197"/>
    </row>
    <row r="21" spans="1:14" ht="15">
      <c r="A21" s="196"/>
      <c r="B21" s="153"/>
      <c r="C21" s="153"/>
      <c r="D21" s="153"/>
      <c r="E21" s="153"/>
      <c r="F21" s="155" t="e">
        <f ca="1">IF(D21=$T$2,OFFSET('Converter Data'!$G$14,MATCH('Project 3 (2)'!E21,'Converter Data'!$B$15:$B$36,0),0)*B21,IF(D21=$T$3,OFFSET('Cable Data'!$Q$6,MATCH('Project 3 (2)'!E21,Cable_Name,0),0)*B21*C21,OFFSET(Other!$D$5,MATCH('Project 3 (2)'!E21,OTHER,0),0)*B21))</f>
        <v>#N/A</v>
      </c>
      <c r="G21" s="111" t="str">
        <f t="shared" ca="1" si="0"/>
        <v>-</v>
      </c>
      <c r="H21" s="156" t="e">
        <f ca="1">IF(D21=$T$2,OFFSET('Converter Data'!$F$14,MATCH('Project 3 (2)'!E21,'Converter Data'!$B$15:$B$36,0),0),IF(D21=$T$3,OFFSET('Cable Data'!$R$6,MATCH('Project 3 (2)'!E21,Cable_Name,0),0),OFFSET(Other!$E$5,MATCH('Project 3 (2)'!E21,OTHER,0),0)))</f>
        <v>#N/A</v>
      </c>
      <c r="I21" s="223">
        <f ca="1">IF(IF(B21=0,0,IF(D21=$T$2,OFFSET('Converter Data'!$H$14,MATCH('Project 3 (2)'!E21,'Converter Data'!$B$15:$B$36,0),0)*B21,IF(D21=$T$3,F21*H21/365*(1-K21),F21*H21/365*(1-K21))))&gt;1,1,IF(B21=0,0,IF(D21=$T$2,OFFSET('Converter Data'!$H$14,MATCH('Project 3 (2)'!E21,'Converter Data'!$B$15:$B$36,0),0)*B21,IF(D21=$T$3,F21*H21/365*(1-K21),F21*H21/365*(1-K21)))))</f>
        <v>0</v>
      </c>
      <c r="J21" s="156">
        <f t="shared" ca="1" si="1"/>
        <v>0</v>
      </c>
      <c r="K21" s="221" t="e">
        <f ca="1">IF(D21=$T$2,OFFSET('Converter Data'!$I$14,MATCH('Project 3 (2)'!E21,'Converter Data'!$B$15:$B$36,0),0),IF('Project 3 (2)'!D21='Project 3 (2)'!$T$3,OFFSET('Cable Data'!$S$6,MATCH('Project 3 (2)'!E21,Cable_Name,0),0),OFFSET(Other!$H$5,MATCH('Project 3 (2)'!E21,OTHER,0),0)))</f>
        <v>#N/A</v>
      </c>
      <c r="L21" s="197"/>
    </row>
    <row r="22" spans="1:14" ht="15">
      <c r="A22" s="196"/>
      <c r="B22" s="153"/>
      <c r="C22" s="153"/>
      <c r="D22" s="153"/>
      <c r="E22" s="153"/>
      <c r="F22" s="155" t="e">
        <f ca="1">IF(D22=$T$2,OFFSET('Converter Data'!$G$14,MATCH('Project 3 (2)'!E22,'Converter Data'!$B$15:$B$36,0),0)*B22,IF(D22=$T$3,OFFSET('Cable Data'!$Q$6,MATCH('Project 3 (2)'!E22,Cable_Name,0),0)*B22*C22,OFFSET(Other!$D$5,MATCH('Project 3 (2)'!E22,OTHER,0),0)*B22))</f>
        <v>#N/A</v>
      </c>
      <c r="G22" s="111" t="str">
        <f t="shared" ca="1" si="0"/>
        <v>-</v>
      </c>
      <c r="H22" s="156" t="e">
        <f ca="1">IF(D22=$T$2,OFFSET('Converter Data'!$F$14,MATCH('Project 3 (2)'!E22,'Converter Data'!$B$15:$B$36,0),0),IF(D22=$T$3,OFFSET('Cable Data'!$R$6,MATCH('Project 3 (2)'!E22,Cable_Name,0),0),OFFSET(Other!$E$5,MATCH('Project 3 (2)'!E22,OTHER,0),0)))</f>
        <v>#N/A</v>
      </c>
      <c r="I22" s="223">
        <f ca="1">IF(IF(B22=0,0,IF(D22=$T$2,OFFSET('Converter Data'!$H$14,MATCH('Project 3 (2)'!E22,'Converter Data'!$B$15:$B$36,0),0)*B22,IF(D22=$T$3,F22*H22/365*(1-K22),F22*H22/365*(1-K22))))&gt;1,1,IF(B22=0,0,IF(D22=$T$2,OFFSET('Converter Data'!$H$14,MATCH('Project 3 (2)'!E22,'Converter Data'!$B$15:$B$36,0),0)*B22,IF(D22=$T$3,F22*H22/365*(1-K22),F22*H22/365*(1-K22)))))</f>
        <v>0</v>
      </c>
      <c r="J22" s="156">
        <f t="shared" ca="1" si="1"/>
        <v>0</v>
      </c>
      <c r="K22" s="221" t="e">
        <f ca="1">IF(D22=$T$2,OFFSET('Converter Data'!$I$14,MATCH('Project 3 (2)'!E22,'Converter Data'!$B$15:$B$36,0),0),IF('Project 3 (2)'!D22='Project 3 (2)'!$T$3,OFFSET('Cable Data'!$S$6,MATCH('Project 3 (2)'!E22,Cable_Name,0),0),OFFSET(Other!$H$5,MATCH('Project 3 (2)'!E22,OTHER,0),0)))</f>
        <v>#N/A</v>
      </c>
      <c r="L22" s="197"/>
    </row>
    <row r="23" spans="1:14" ht="15">
      <c r="A23" s="196"/>
      <c r="B23" s="153"/>
      <c r="C23" s="153"/>
      <c r="D23" s="153"/>
      <c r="E23" s="153"/>
      <c r="F23" s="155" t="e">
        <f ca="1">IF(D23=$T$2,OFFSET('Converter Data'!$G$14,MATCH('Project 3 (2)'!E23,'Converter Data'!$B$15:$B$36,0),0)*B23,IF(D23=$T$3,OFFSET('Cable Data'!$Q$6,MATCH('Project 3 (2)'!E23,Cable_Name,0),0)*B23*C23,OFFSET(Other!$D$5,MATCH('Project 3 (2)'!E23,OTHER,0),0)*B23))</f>
        <v>#N/A</v>
      </c>
      <c r="G23" s="111" t="str">
        <f t="shared" ca="1" si="0"/>
        <v>-</v>
      </c>
      <c r="H23" s="156" t="e">
        <f ca="1">IF(D23=$T$2,OFFSET('Converter Data'!$F$14,MATCH('Project 3 (2)'!E23,'Converter Data'!$B$15:$B$36,0),0),IF(D23=$T$3,OFFSET('Cable Data'!$R$6,MATCH('Project 3 (2)'!E23,Cable_Name,0),0),OFFSET(Other!$E$5,MATCH('Project 3 (2)'!E23,OTHER,0),0)))</f>
        <v>#N/A</v>
      </c>
      <c r="I23" s="223">
        <f ca="1">IF(IF(B23=0,0,IF(D23=$T$2,OFFSET('Converter Data'!$H$14,MATCH('Project 3 (2)'!E23,'Converter Data'!$B$15:$B$36,0),0)*B23,IF(D23=$T$3,F23*H23/365*(1-K23),F23*H23/365*(1-K23))))&gt;1,1,IF(B23=0,0,IF(D23=$T$2,OFFSET('Converter Data'!$H$14,MATCH('Project 3 (2)'!E23,'Converter Data'!$B$15:$B$36,0),0)*B23,IF(D23=$T$3,F23*H23/365*(1-K23),F23*H23/365*(1-K23)))))</f>
        <v>0</v>
      </c>
      <c r="J23" s="156">
        <f t="shared" ca="1" si="1"/>
        <v>0</v>
      </c>
      <c r="K23" s="221" t="e">
        <f ca="1">IF(D23=$T$2,OFFSET('Converter Data'!$I$14,MATCH('Project 3 (2)'!E23,'Converter Data'!$B$15:$B$36,0),0),IF('Project 3 (2)'!D23='Project 3 (2)'!$T$3,OFFSET('Cable Data'!$S$6,MATCH('Project 3 (2)'!E23,Cable_Name,0),0),OFFSET(Other!$H$5,MATCH('Project 3 (2)'!E23,OTHER,0),0)))</f>
        <v>#N/A</v>
      </c>
      <c r="L23" s="197"/>
    </row>
    <row r="24" spans="1:14" ht="15">
      <c r="A24" s="196"/>
      <c r="B24" s="153"/>
      <c r="C24" s="153"/>
      <c r="D24" s="153"/>
      <c r="E24" s="153"/>
      <c r="F24" s="155" t="e">
        <f ca="1">IF(D24=$T$2,OFFSET('Converter Data'!$G$14,MATCH('Project 3 (2)'!E24,'Converter Data'!$B$15:$B$36,0),0)*B24,IF(D24=$T$3,OFFSET('Cable Data'!$Q$6,MATCH('Project 3 (2)'!E24,Cable_Name,0),0)*B24*C24,OFFSET(Other!$D$5,MATCH('Project 3 (2)'!E24,OTHER,0),0)*B24))</f>
        <v>#N/A</v>
      </c>
      <c r="G24" s="111" t="str">
        <f t="shared" ca="1" si="0"/>
        <v>-</v>
      </c>
      <c r="H24" s="156" t="e">
        <f ca="1">IF(D24=$T$2,OFFSET('Converter Data'!$F$14,MATCH('Project 3 (2)'!E24,'Converter Data'!$B$15:$B$36,0),0),IF(D24=$T$3,OFFSET('Cable Data'!$R$6,MATCH('Project 3 (2)'!E24,Cable_Name,0),0),OFFSET(Other!$E$5,MATCH('Project 3 (2)'!E24,OTHER,0),0)))</f>
        <v>#N/A</v>
      </c>
      <c r="I24" s="223">
        <f ca="1">IF(IF(B24=0,0,IF(D24=$T$2,OFFSET('Converter Data'!$H$14,MATCH('Project 3 (2)'!E24,'Converter Data'!$B$15:$B$36,0),0)*B24,IF(D24=$T$3,F24*H24/365*(1-K24),F24*H24/365*(1-K24))))&gt;1,1,IF(B24=0,0,IF(D24=$T$2,OFFSET('Converter Data'!$H$14,MATCH('Project 3 (2)'!E24,'Converter Data'!$B$15:$B$36,0),0)*B24,IF(D24=$T$3,F24*H24/365*(1-K24),F24*H24/365*(1-K24)))))</f>
        <v>0</v>
      </c>
      <c r="J24" s="156">
        <f t="shared" ca="1" si="1"/>
        <v>0</v>
      </c>
      <c r="K24" s="221" t="e">
        <f ca="1">IF(D24=$T$2,OFFSET('Converter Data'!$I$14,MATCH('Project 3 (2)'!E24,'Converter Data'!$B$15:$B$36,0),0),IF('Project 3 (2)'!D24='Project 3 (2)'!$T$3,OFFSET('Cable Data'!$S$6,MATCH('Project 3 (2)'!E24,Cable_Name,0),0),OFFSET(Other!$H$5,MATCH('Project 3 (2)'!E24,OTHER,0),0)))</f>
        <v>#N/A</v>
      </c>
      <c r="L24" s="197"/>
    </row>
    <row r="25" spans="1:14" ht="15">
      <c r="A25" s="196"/>
      <c r="B25" s="153"/>
      <c r="C25" s="153"/>
      <c r="D25" s="153"/>
      <c r="E25" s="153"/>
      <c r="F25" s="155" t="e">
        <f ca="1">IF(D25=$T$2,OFFSET('Converter Data'!$G$14,MATCH('Project 3 (2)'!E25,'Converter Data'!$B$15:$B$36,0),0)*B25,IF(D25=$T$3,OFFSET('Cable Data'!$Q$6,MATCH('Project 3 (2)'!E25,Cable_Name,0),0)*B25*C25,OFFSET(Other!$D$5,MATCH('Project 3 (2)'!E25,OTHER,0),0)*B25))</f>
        <v>#N/A</v>
      </c>
      <c r="G25" s="111" t="str">
        <f t="shared" ca="1" si="0"/>
        <v>-</v>
      </c>
      <c r="H25" s="156" t="e">
        <f ca="1">IF(D25=$T$2,OFFSET('Converter Data'!$F$14,MATCH('Project 3 (2)'!E25,'Converter Data'!$B$15:$B$36,0),0),IF(D25=$T$3,OFFSET('Cable Data'!$R$6,MATCH('Project 3 (2)'!E25,Cable_Name,0),0),OFFSET(Other!$E$5,MATCH('Project 3 (2)'!E25,OTHER,0),0)))</f>
        <v>#N/A</v>
      </c>
      <c r="I25" s="223">
        <f ca="1">IF(IF(B25=0,0,IF(D25=$T$2,OFFSET('Converter Data'!$H$14,MATCH('Project 3 (2)'!E25,'Converter Data'!$B$15:$B$36,0),0)*B25,IF(D25=$T$3,F25*H25/365*(1-K25),F25*H25/365*(1-K25))))&gt;1,1,IF(B25=0,0,IF(D25=$T$2,OFFSET('Converter Data'!$H$14,MATCH('Project 3 (2)'!E25,'Converter Data'!$B$15:$B$36,0),0)*B25,IF(D25=$T$3,F25*H25/365*(1-K25),F25*H25/365*(1-K25)))))</f>
        <v>0</v>
      </c>
      <c r="J25" s="156">
        <f t="shared" ca="1" si="1"/>
        <v>0</v>
      </c>
      <c r="K25" s="221" t="e">
        <f ca="1">IF(D25=$T$2,OFFSET('Converter Data'!$I$14,MATCH('Project 3 (2)'!E25,'Converter Data'!$B$15:$B$36,0),0),IF('Project 3 (2)'!D25='Project 3 (2)'!$T$3,OFFSET('Cable Data'!$S$6,MATCH('Project 3 (2)'!E25,Cable_Name,0),0),OFFSET(Other!$H$5,MATCH('Project 3 (2)'!E25,OTHER,0),0)))</f>
        <v>#N/A</v>
      </c>
      <c r="L25" s="197"/>
    </row>
    <row r="26" spans="1:14" ht="15">
      <c r="A26" s="196"/>
      <c r="B26" s="153"/>
      <c r="C26" s="153"/>
      <c r="D26" s="153"/>
      <c r="E26" s="153"/>
      <c r="F26" s="155" t="e">
        <f ca="1">IF(D26=$T$2,OFFSET('Converter Data'!$G$14,MATCH('Project 3 (2)'!E26,'Converter Data'!$B$15:$B$36,0),0)*B26,IF(D26=$T$3,OFFSET('Cable Data'!$Q$6,MATCH('Project 3 (2)'!E26,Cable_Name,0),0)*B26*C26,OFFSET(Other!$D$5,MATCH('Project 3 (2)'!E26,OTHER,0),0)*B26))</f>
        <v>#N/A</v>
      </c>
      <c r="G26" s="111" t="str">
        <f t="shared" ca="1" si="0"/>
        <v>-</v>
      </c>
      <c r="H26" s="156" t="e">
        <f ca="1">IF(D26=$T$2,OFFSET('Converter Data'!$F$14,MATCH('Project 3 (2)'!E26,'Converter Data'!$B$15:$B$36,0),0),IF(D26=$T$3,OFFSET('Cable Data'!$R$6,MATCH('Project 3 (2)'!E26,Cable_Name,0),0),OFFSET(Other!$E$5,MATCH('Project 3 (2)'!E26,OTHER,0),0)))</f>
        <v>#N/A</v>
      </c>
      <c r="I26" s="223">
        <f ca="1">IF(IF(B26=0,0,IF(D26=$T$2,OFFSET('Converter Data'!$H$14,MATCH('Project 3 (2)'!E26,'Converter Data'!$B$15:$B$36,0),0)*B26,IF(D26=$T$3,F26*H26/365*(1-K26),F26*H26/365*(1-K26))))&gt;1,1,IF(B26=0,0,IF(D26=$T$2,OFFSET('Converter Data'!$H$14,MATCH('Project 3 (2)'!E26,'Converter Data'!$B$15:$B$36,0),0)*B26,IF(D26=$T$3,F26*H26/365*(1-K26),F26*H26/365*(1-K26)))))</f>
        <v>0</v>
      </c>
      <c r="J26" s="156">
        <f t="shared" ca="1" si="1"/>
        <v>0</v>
      </c>
      <c r="K26" s="221" t="e">
        <f ca="1">IF(D26=$T$2,OFFSET('Converter Data'!$I$14,MATCH('Project 3 (2)'!E26,'Converter Data'!$B$15:$B$36,0),0),IF('Project 3 (2)'!D26='Project 3 (2)'!$T$3,OFFSET('Cable Data'!$S$6,MATCH('Project 3 (2)'!E26,Cable_Name,0),0),OFFSET(Other!$H$5,MATCH('Project 3 (2)'!E26,OTHER,0),0)))</f>
        <v>#N/A</v>
      </c>
      <c r="L26" s="197"/>
    </row>
    <row r="27" spans="1:14" ht="15">
      <c r="A27" s="196"/>
      <c r="B27" s="153"/>
      <c r="C27" s="153"/>
      <c r="D27" s="153"/>
      <c r="E27" s="153"/>
      <c r="F27" s="155" t="e">
        <f ca="1">IF(D27=$T$2,OFFSET('Converter Data'!$G$14,MATCH('Project 3 (2)'!E27,'Converter Data'!$B$15:$B$36,0),0)*B27,IF(D27=$T$3,OFFSET('Cable Data'!$Q$6,MATCH('Project 3 (2)'!E27,Cable_Name,0),0)*B27*C27,OFFSET(Other!$D$5,MATCH('Project 3 (2)'!E27,OTHER,0),0)*B27))</f>
        <v>#N/A</v>
      </c>
      <c r="G27" s="111" t="str">
        <f t="shared" ca="1" si="0"/>
        <v>-</v>
      </c>
      <c r="H27" s="156" t="e">
        <f ca="1">IF(D27=$T$2,OFFSET('Converter Data'!$F$14,MATCH('Project 3 (2)'!E27,'Converter Data'!$B$15:$B$36,0),0),IF(D27=$T$3,OFFSET('Cable Data'!$R$6,MATCH('Project 3 (2)'!E27,Cable_Name,0),0),OFFSET(Other!$E$5,MATCH('Project 3 (2)'!E27,OTHER,0),0)))</f>
        <v>#N/A</v>
      </c>
      <c r="I27" s="223">
        <f ca="1">IF(IF(B27=0,0,IF(D27=$T$2,OFFSET('Converter Data'!$H$14,MATCH('Project 3 (2)'!E27,'Converter Data'!$B$15:$B$36,0),0)*B27,IF(D27=$T$3,F27*H27/365*(1-K27),F27*H27/365*(1-K27))))&gt;1,1,IF(B27=0,0,IF(D27=$T$2,OFFSET('Converter Data'!$H$14,MATCH('Project 3 (2)'!E27,'Converter Data'!$B$15:$B$36,0),0)*B27,IF(D27=$T$3,F27*H27/365*(1-K27),F27*H27/365*(1-K27)))))</f>
        <v>0</v>
      </c>
      <c r="J27" s="156">
        <f t="shared" ca="1" si="1"/>
        <v>0</v>
      </c>
      <c r="K27" s="221" t="e">
        <f ca="1">IF(D27=$T$2,OFFSET('Converter Data'!$I$14,MATCH('Project 3 (2)'!E27,'Converter Data'!$B$15:$B$36,0),0),IF('Project 3 (2)'!D27='Project 3 (2)'!$T$3,OFFSET('Cable Data'!$S$6,MATCH('Project 3 (2)'!E27,Cable_Name,0),0),OFFSET(Other!$H$5,MATCH('Project 3 (2)'!E27,OTHER,0),0)))</f>
        <v>#N/A</v>
      </c>
      <c r="L27" s="197"/>
    </row>
    <row r="28" spans="1:14" ht="15">
      <c r="A28" s="196"/>
      <c r="B28" s="153"/>
      <c r="C28" s="153"/>
      <c r="D28" s="153"/>
      <c r="E28" s="153"/>
      <c r="F28" s="155" t="e">
        <f ca="1">IF(D28=$T$2,OFFSET('Converter Data'!$G$14,MATCH('Project 3 (2)'!E28,'Converter Data'!$B$15:$B$36,0),0)*B28,IF(D28=$T$3,OFFSET('Cable Data'!$Q$6,MATCH('Project 3 (2)'!E28,Cable_Name,0),0)*B28*C28,OFFSET(Other!$D$5,MATCH('Project 3 (2)'!E28,OTHER,0),0)*B28))</f>
        <v>#N/A</v>
      </c>
      <c r="G28" s="111" t="str">
        <f t="shared" ca="1" si="0"/>
        <v>-</v>
      </c>
      <c r="H28" s="156" t="e">
        <f ca="1">IF(D28=$T$2,OFFSET('Converter Data'!$F$14,MATCH('Project 3 (2)'!E28,'Converter Data'!$B$15:$B$36,0),0),IF(D28=$T$3,OFFSET('Cable Data'!$R$6,MATCH('Project 3 (2)'!E28,Cable_Name,0),0),OFFSET(Other!$E$5,MATCH('Project 3 (2)'!E28,OTHER,0),0)))</f>
        <v>#N/A</v>
      </c>
      <c r="I28" s="223">
        <f ca="1">IF(IF(B28=0,0,IF(D28=$T$2,OFFSET('Converter Data'!$H$14,MATCH('Project 3 (2)'!E28,'Converter Data'!$B$15:$B$36,0),0)*B28,IF(D28=$T$3,F28*H28/365*(1-K28),F28*H28/365*(1-K28))))&gt;1,1,IF(B28=0,0,IF(D28=$T$2,OFFSET('Converter Data'!$H$14,MATCH('Project 3 (2)'!E28,'Converter Data'!$B$15:$B$36,0),0)*B28,IF(D28=$T$3,F28*H28/365*(1-K28),F28*H28/365*(1-K28)))))</f>
        <v>0</v>
      </c>
      <c r="J28" s="156">
        <f t="shared" ca="1" si="1"/>
        <v>0</v>
      </c>
      <c r="K28" s="221" t="e">
        <f ca="1">IF(D28=$T$2,OFFSET('Converter Data'!$I$14,MATCH('Project 3 (2)'!E28,'Converter Data'!$B$15:$B$36,0),0),IF('Project 3 (2)'!D28='Project 3 (2)'!$T$3,OFFSET('Cable Data'!$S$6,MATCH('Project 3 (2)'!E28,Cable_Name,0),0),OFFSET(Other!$H$5,MATCH('Project 3 (2)'!E28,OTHER,0),0)))</f>
        <v>#N/A</v>
      </c>
      <c r="L28" s="197"/>
    </row>
    <row r="29" spans="1:14" ht="15">
      <c r="A29" s="196"/>
      <c r="B29" s="153"/>
      <c r="C29" s="153"/>
      <c r="D29" s="153"/>
      <c r="E29" s="153"/>
      <c r="F29" s="155" t="e">
        <f ca="1">IF(D29=$T$2,OFFSET('Converter Data'!$G$14,MATCH('Project 3 (2)'!E29,'Converter Data'!$B$15:$B$36,0),0)*B29,IF(D29=$T$3,OFFSET('Cable Data'!$Q$6,MATCH('Project 3 (2)'!E29,Cable_Name,0),0)*B29*C29,OFFSET(Other!$D$5,MATCH('Project 3 (2)'!E29,OTHER,0),0)*B29))</f>
        <v>#N/A</v>
      </c>
      <c r="G29" s="111" t="str">
        <f t="shared" ca="1" si="0"/>
        <v>-</v>
      </c>
      <c r="H29" s="156" t="e">
        <f ca="1">IF(D29=$T$2,OFFSET('Converter Data'!$F$14,MATCH('Project 3 (2)'!E29,'Converter Data'!$B$15:$B$36,0),0),IF(D29=$T$3,OFFSET('Cable Data'!$R$6,MATCH('Project 3 (2)'!E29,Cable_Name,0),0),OFFSET(Other!$E$5,MATCH('Project 3 (2)'!E29,OTHER,0),0)))</f>
        <v>#N/A</v>
      </c>
      <c r="I29" s="223">
        <f ca="1">IF(IF(B29=0,0,IF(D29=$T$2,OFFSET('Converter Data'!$H$14,MATCH('Project 3 (2)'!E29,'Converter Data'!$B$15:$B$36,0),0)*B29,IF(D29=$T$3,F29*H29/365*(1-K29),F29*H29/365*(1-K29))))&gt;1,1,IF(B29=0,0,IF(D29=$T$2,OFFSET('Converter Data'!$H$14,MATCH('Project 3 (2)'!E29,'Converter Data'!$B$15:$B$36,0),0)*B29,IF(D29=$T$3,F29*H29/365*(1-K29),F29*H29/365*(1-K29)))))</f>
        <v>0</v>
      </c>
      <c r="J29" s="156">
        <f t="shared" ca="1" si="1"/>
        <v>0</v>
      </c>
      <c r="K29" s="221" t="e">
        <f ca="1">IF(D29=$T$2,OFFSET('Converter Data'!$I$14,MATCH('Project 3 (2)'!E29,'Converter Data'!$B$15:$B$36,0),0),IF('Project 3 (2)'!D29='Project 3 (2)'!$T$3,OFFSET('Cable Data'!$S$6,MATCH('Project 3 (2)'!E29,Cable_Name,0),0),OFFSET(Other!$H$5,MATCH('Project 3 (2)'!E29,OTHER,0),0)))</f>
        <v>#N/A</v>
      </c>
      <c r="L29" s="197"/>
    </row>
    <row r="30" spans="1:14" ht="15">
      <c r="A30" s="196"/>
      <c r="B30" s="153"/>
      <c r="C30" s="153"/>
      <c r="D30" s="153"/>
      <c r="E30" s="153"/>
      <c r="F30" s="155" t="e">
        <f ca="1">IF(D30=$T$2,OFFSET('Converter Data'!$G$14,MATCH('Project 3 (2)'!E30,'Converter Data'!$B$15:$B$36,0),0)*B30,IF(D30=$T$3,OFFSET('Cable Data'!$Q$6,MATCH('Project 3 (2)'!E30,Cable_Name,0),0)*B30*C30,OFFSET(Other!$D$5,MATCH('Project 3 (2)'!E30,OTHER,0),0)*B30))</f>
        <v>#N/A</v>
      </c>
      <c r="G30" s="111" t="str">
        <f t="shared" ca="1" si="0"/>
        <v>-</v>
      </c>
      <c r="H30" s="156" t="e">
        <f ca="1">IF(D30=$T$2,OFFSET('Converter Data'!$F$14,MATCH('Project 3 (2)'!E30,'Converter Data'!$B$15:$B$36,0),0),IF(D30=$T$3,OFFSET('Cable Data'!$R$6,MATCH('Project 3 (2)'!E30,Cable_Name,0),0),OFFSET(Other!$E$5,MATCH('Project 3 (2)'!E30,OTHER,0),0)))</f>
        <v>#N/A</v>
      </c>
      <c r="I30" s="223">
        <f ca="1">IF(IF(B30=0,0,IF(D30=$T$2,OFFSET('Converter Data'!$H$14,MATCH('Project 3 (2)'!E30,'Converter Data'!$B$15:$B$36,0),0)*B30,IF(D30=$T$3,F30*H30/365*(1-K30),F30*H30/365*(1-K30))))&gt;1,1,IF(B30=0,0,IF(D30=$T$2,OFFSET('Converter Data'!$H$14,MATCH('Project 3 (2)'!E30,'Converter Data'!$B$15:$B$36,0),0)*B30,IF(D30=$T$3,F30*H30/365*(1-K30),F30*H30/365*(1-K30)))))</f>
        <v>0</v>
      </c>
      <c r="J30" s="156">
        <f t="shared" ca="1" si="1"/>
        <v>0</v>
      </c>
      <c r="K30" s="221" t="e">
        <f ca="1">IF(D30=$T$2,OFFSET('Converter Data'!$I$14,MATCH('Project 3 (2)'!E30,'Converter Data'!$B$15:$B$36,0),0),IF('Project 3 (2)'!D30='Project 3 (2)'!$T$3,OFFSET('Cable Data'!$S$6,MATCH('Project 3 (2)'!E30,Cable_Name,0),0),OFFSET(Other!$H$5,MATCH('Project 3 (2)'!E30,OTHER,0),0)))</f>
        <v>#N/A</v>
      </c>
      <c r="L30" s="197"/>
    </row>
    <row r="31" spans="1:14" ht="15.75" thickBot="1">
      <c r="A31" s="196"/>
      <c r="B31" s="162"/>
      <c r="C31" s="162"/>
      <c r="D31" s="162"/>
      <c r="E31" s="162"/>
      <c r="F31" s="164" t="e">
        <f ca="1">IF(D31=$T$2,OFFSET('Converter Data'!$G$14,MATCH('Project 3 (2)'!E31,'Converter Data'!$B$15:$B$36,0),0)*B31,IF(D31=$T$3,OFFSET('Cable Data'!$Q$6,MATCH('Project 3 (2)'!E31,Cable_Name,0),0)*B31*C31,OFFSET(Other!$D$5,MATCH('Project 3 (2)'!E31,OTHER,0),0)*B31))</f>
        <v>#N/A</v>
      </c>
      <c r="G31" s="121" t="str">
        <f t="shared" ca="1" si="0"/>
        <v>-</v>
      </c>
      <c r="H31" s="165" t="e">
        <f ca="1">IF(D31=$T$2,OFFSET('Converter Data'!$F$14,MATCH('Project 3 (2)'!E31,'Converter Data'!$B$15:$B$36,0),0),IF(D31=$T$3,OFFSET('Cable Data'!$R$6,MATCH('Project 3 (2)'!E31,Cable_Name,0),0),OFFSET(Other!$E$5,MATCH('Project 3 (2)'!E31,OTHER,0),0)))</f>
        <v>#N/A</v>
      </c>
      <c r="I31" s="229">
        <f ca="1">IF(IF(B31=0,0,IF(D31=$T$2,OFFSET('Converter Data'!$H$14,MATCH('Project 3 (2)'!E31,'Converter Data'!$B$15:$B$36,0),0)*B31,IF(D31=$T$3,F31*H31/365*(1-K31),F31*H31/365*(1-K31))))&gt;1,1,IF(B31=0,0,IF(D31=$T$2,OFFSET('Converter Data'!$H$14,MATCH('Project 3 (2)'!E31,'Converter Data'!$B$15:$B$36,0),0)*B31,IF(D31=$T$3,F31*H31/365*(1-K31),F31*H31/365*(1-K31)))))</f>
        <v>0</v>
      </c>
      <c r="J31" s="165">
        <f t="shared" ca="1" si="1"/>
        <v>0</v>
      </c>
      <c r="K31" s="230" t="e">
        <f ca="1">IF(D31=$T$2,OFFSET('Converter Data'!$I$14,MATCH('Project 3 (2)'!E31,'Converter Data'!$B$15:$B$36,0),0),IF('Project 3 (2)'!D31='Project 3 (2)'!$T$3,OFFSET('Cable Data'!$S$6,MATCH('Project 3 (2)'!E31,Cable_Name,0),0),OFFSET(Other!$H$5,MATCH('Project 3 (2)'!E31,OTHER,0),0)))</f>
        <v>#N/A</v>
      </c>
      <c r="L31" s="197"/>
    </row>
    <row r="32" spans="1:14" ht="15" hidden="1">
      <c r="A32" s="196"/>
      <c r="B32" s="231"/>
      <c r="C32" s="231"/>
      <c r="D32" s="209"/>
      <c r="E32" s="231"/>
      <c r="F32" s="231"/>
      <c r="G32" s="231"/>
      <c r="H32" s="231"/>
      <c r="I32" s="214"/>
      <c r="J32" s="231"/>
      <c r="K32" s="232"/>
      <c r="L32" s="197"/>
    </row>
    <row r="33" spans="1:14" ht="15" hidden="1">
      <c r="A33" s="196"/>
      <c r="B33" s="231"/>
      <c r="C33" s="231"/>
      <c r="D33" s="209"/>
      <c r="E33" s="231"/>
      <c r="F33" s="231"/>
      <c r="G33" s="391" t="s">
        <v>9</v>
      </c>
      <c r="H33" s="391"/>
      <c r="I33" s="82">
        <f ca="1">IF(SUM(I10:I31)&gt;1,1,SUM(I10:I31))</f>
        <v>1.9743835616438353E-2</v>
      </c>
      <c r="J33" s="156"/>
      <c r="K33" s="232"/>
      <c r="L33" s="197"/>
    </row>
    <row r="34" spans="1:14" ht="15.75" hidden="1" thickBot="1">
      <c r="A34" s="196"/>
      <c r="B34" s="231"/>
      <c r="C34" s="231"/>
      <c r="D34" s="209"/>
      <c r="E34" s="233"/>
      <c r="F34" s="231"/>
      <c r="G34" s="231"/>
      <c r="H34" s="231"/>
      <c r="I34" s="82"/>
      <c r="J34" s="231"/>
      <c r="K34" s="232"/>
      <c r="L34" s="197"/>
    </row>
    <row r="35" spans="1:14" ht="15" hidden="1">
      <c r="A35" s="196"/>
      <c r="B35" s="231"/>
      <c r="C35" s="231"/>
      <c r="D35" s="209"/>
      <c r="E35" s="231"/>
      <c r="F35" s="231"/>
      <c r="G35" s="231"/>
      <c r="H35" s="231"/>
      <c r="I35" s="214"/>
      <c r="J35" s="231"/>
      <c r="K35" s="232"/>
      <c r="L35" s="197"/>
    </row>
    <row r="36" spans="1:14" ht="15.75" thickBot="1">
      <c r="A36" s="196"/>
      <c r="B36" s="91" t="s">
        <v>35</v>
      </c>
      <c r="C36" s="211"/>
      <c r="D36" s="211"/>
      <c r="E36" s="92"/>
      <c r="F36" s="92"/>
      <c r="G36" s="92"/>
      <c r="H36" s="92"/>
      <c r="I36" s="92"/>
      <c r="J36" s="92"/>
      <c r="K36" s="93"/>
      <c r="L36" s="197"/>
    </row>
    <row r="37" spans="1:14" ht="45.75" thickBot="1">
      <c r="A37" s="196"/>
      <c r="B37" s="94" t="s">
        <v>7</v>
      </c>
      <c r="C37" s="94"/>
      <c r="D37" s="212" t="s">
        <v>29</v>
      </c>
      <c r="E37" s="94" t="s">
        <v>135</v>
      </c>
      <c r="F37" s="97" t="s">
        <v>89</v>
      </c>
      <c r="G37" s="97" t="s">
        <v>90</v>
      </c>
      <c r="H37" s="97" t="s">
        <v>91</v>
      </c>
      <c r="I37" s="97" t="s">
        <v>136</v>
      </c>
      <c r="J37" s="97" t="s">
        <v>12</v>
      </c>
      <c r="K37" s="96" t="s">
        <v>6</v>
      </c>
      <c r="L37" s="197"/>
    </row>
    <row r="38" spans="1:14" ht="15.75" thickBot="1">
      <c r="A38" s="196"/>
      <c r="B38" s="234">
        <v>3</v>
      </c>
      <c r="C38" s="235"/>
      <c r="D38" s="235" t="s">
        <v>28</v>
      </c>
      <c r="E38" s="235" t="str">
        <f>IF(O12=$N$7,Other!$C$11,IF(O12=N6,Other!$C$10,Other!$C$12))</f>
        <v>Scheduled Maintenance Medium Case (3-2)</v>
      </c>
      <c r="F38" s="236">
        <f ca="1">IF(D38=$T$2,OFFSET('Converter Data'!#REF!,MATCH('Project 3 (2)'!E38,'Converter Data'!#REF!,0),0),IF(D38=$T$3,0,OFFSET(Other!$F$5,MATCH('Project 3 (2)'!E38,OTHER,0),0)*B38))</f>
        <v>3</v>
      </c>
      <c r="G38" s="237">
        <f ca="1">IFERROR(1/F38,"-")</f>
        <v>0.33333333333333331</v>
      </c>
      <c r="H38" s="238">
        <f ca="1">IF(D38=$T$2,OFFSET('Converter Data'!#REF!,MATCH('Project 3 (2)'!E38,'Converter Data'!#REF!,0),0),IF(D38=$T$3,0,OFFSET(Other!$G$5,MATCH('Project 3 (2)'!E38,OTHER,0),0)))</f>
        <v>2</v>
      </c>
      <c r="I38" s="239">
        <f ca="1">IF(IF(B38=0,0,IF(D38=$T$2,OFFSET('Converter Data'!#REF!,MATCH('Project 3 (2)'!E38,'Converter Data'!#REF!,0),0)*B38,IF(D38=$T$3,C38*B38*F38*H38/365*(1-K38),F38*H38/365*(1-K38))))&gt;1,1,IF(B38=0,0,IF(D38=$T$2,OFFSET('Converter Data'!#REF!,MATCH('Project 3 (2)'!E38,'Converter Data'!#REF!,0),0)*B38,IF(D38=$T$3,C38*B38*F38*H38/365*(1-K38),F38*H38/365*(1-K38)))))</f>
        <v>8.21917808219178E-3</v>
      </c>
      <c r="J38" s="238">
        <f ca="1">I38/$I$63*100</f>
        <v>29.393033850977318</v>
      </c>
      <c r="K38" s="240">
        <f ca="1">OFFSET(Other!$H$5,MATCH('Project 3 (2)'!$E$38,OTHER,0),0)</f>
        <v>0.5</v>
      </c>
      <c r="L38" s="197"/>
      <c r="N38" s="241"/>
    </row>
    <row r="39" spans="1:14" ht="15" hidden="1">
      <c r="A39" s="196"/>
      <c r="B39" s="153"/>
      <c r="C39" s="153"/>
      <c r="D39" s="153"/>
      <c r="E39" s="153"/>
      <c r="F39" s="155" t="e">
        <f ca="1">IF(D39=$T$2,OFFSET('Converter Data'!#REF!,MATCH('Project 3 (2)'!E39,'Converter Data'!#REF!,0),0),IF(D39=$T$3,0,OFFSET(Other!$F$5,MATCH('Project 3 (2)'!E39,OTHER,0),0)))</f>
        <v>#N/A</v>
      </c>
      <c r="G39" s="231" t="str">
        <f t="shared" ref="G39:G59" ca="1" si="2">IFERROR(1/F39,"-")</f>
        <v>-</v>
      </c>
      <c r="H39" s="156" t="e">
        <f ca="1">IF(D39=$T$2,OFFSET('Converter Data'!#REF!,MATCH('Project 3 (2)'!E39,'Converter Data'!#REF!,0),0),IF(D39=$T$3,0,OFFSET(Other!$G$5,MATCH('Project 3 (2)'!E39,OTHER,0),0)))</f>
        <v>#N/A</v>
      </c>
      <c r="I39" s="220">
        <f ca="1">IF(B39=0,0,IF(D39=$T$2,OFFSET('Converter Data'!#REF!,MATCH('Project 3 (2)'!E39,'Converter Data'!#REF!,0),0)*B39,IF(D39=$T$3,C39*B39*F39*H39/365*(1-K39),B39*F39*H39/365*(1-K39))))</f>
        <v>0</v>
      </c>
      <c r="J39" s="156">
        <f t="shared" ref="J39:J59" ca="1" si="3">I39/$I$63*100</f>
        <v>0</v>
      </c>
      <c r="K39" s="221" t="e">
        <f ca="1">IF(D39=$T$2,OFFSET('Converter Data'!#REF!,MATCH('Project 3 (2)'!E39,'Converter Data'!#REF!,0),0),IF('Project 3 (2)'!D39='Project 3 (2)'!$T$3,0,OFFSET(Other!$H$5,MATCH('Project 3 (2)'!E39,OTHER,0),0)))</f>
        <v>#N/A</v>
      </c>
      <c r="L39" s="197"/>
    </row>
    <row r="40" spans="1:14" ht="15" hidden="1">
      <c r="A40" s="196"/>
      <c r="B40" s="153"/>
      <c r="C40" s="153"/>
      <c r="D40" s="153"/>
      <c r="E40" s="153"/>
      <c r="F40" s="155" t="e">
        <f ca="1">IF(D40=$T$2,OFFSET('Converter Data'!#REF!,MATCH('Project 3 (2)'!E40,'Converter Data'!#REF!,0),0),IF(D40=$T$3,0,OFFSET(Other!$F$5,MATCH('Project 3 (2)'!E40,OTHER,0),0)))</f>
        <v>#N/A</v>
      </c>
      <c r="G40" s="231" t="str">
        <f t="shared" ca="1" si="2"/>
        <v>-</v>
      </c>
      <c r="H40" s="156" t="e">
        <f ca="1">IF(D40=$T$2,OFFSET('Converter Data'!#REF!,MATCH('Project 3 (2)'!E40,'Converter Data'!#REF!,0),0),IF(D40=$T$3,0,OFFSET(Other!$G$5,MATCH('Project 3 (2)'!E40,OTHER,0),0)))</f>
        <v>#N/A</v>
      </c>
      <c r="I40" s="223">
        <f ca="1">IF(B40=0,0,IF(D40=$T$2,OFFSET('Converter Data'!#REF!,MATCH('Project 3 (2)'!E40,'Converter Data'!#REF!,0),0)*B40,IF(D40=$T$3,C40*B40*F40*H40/365*(1-K40),B40*F40*H40/365*(1-K40))))</f>
        <v>0</v>
      </c>
      <c r="J40" s="156">
        <f t="shared" ca="1" si="3"/>
        <v>0</v>
      </c>
      <c r="K40" s="221" t="e">
        <f ca="1">IF(D40=$T$2,OFFSET('Converter Data'!#REF!,MATCH('Project 3 (2)'!E40,'Converter Data'!#REF!,0),0),IF('Project 3 (2)'!D40='Project 3 (2)'!$T$3,0,OFFSET(Other!$H$5,MATCH('Project 3 (2)'!E40,OTHER,0),0)))</f>
        <v>#N/A</v>
      </c>
      <c r="L40" s="197"/>
    </row>
    <row r="41" spans="1:14" ht="15" hidden="1">
      <c r="A41" s="196"/>
      <c r="B41" s="153"/>
      <c r="C41" s="153"/>
      <c r="D41" s="153"/>
      <c r="E41" s="153"/>
      <c r="F41" s="155" t="e">
        <f ca="1">IF(D41=$T$2,OFFSET('Converter Data'!#REF!,MATCH('Project 3 (2)'!E41,'Converter Data'!#REF!,0),0),IF(D41=$T$3,0,OFFSET(Other!$F$5,MATCH('Project 3 (2)'!E41,OTHER,0),0)))</f>
        <v>#N/A</v>
      </c>
      <c r="G41" s="231" t="str">
        <f t="shared" ca="1" si="2"/>
        <v>-</v>
      </c>
      <c r="H41" s="156" t="e">
        <f ca="1">IF(D41=$T$2,OFFSET('Converter Data'!#REF!,MATCH('Project 3 (2)'!E41,'Converter Data'!#REF!,0),0),IF(D41=$T$3,0,OFFSET(Other!$G$5,MATCH('Project 3 (2)'!E41,OTHER,0),0)))</f>
        <v>#N/A</v>
      </c>
      <c r="I41" s="223">
        <f ca="1">IF(B41=0,0,IF(D41=$T$2,OFFSET('Converter Data'!#REF!,MATCH('Project 3 (2)'!E41,'Converter Data'!#REF!,0),0)*B41,IF(D41=$T$3,C41*B41*F41*H41/365*(1-K41),B41*F41*H41/365*(1-K41))))</f>
        <v>0</v>
      </c>
      <c r="J41" s="156">
        <f t="shared" ca="1" si="3"/>
        <v>0</v>
      </c>
      <c r="K41" s="221" t="e">
        <f ca="1">IF(D41=$T$2,OFFSET('Converter Data'!#REF!,MATCH('Project 3 (2)'!E41,'Converter Data'!#REF!,0),0),IF('Project 3 (2)'!D41='Project 3 (2)'!$T$3,0,OFFSET(Other!$H$5,MATCH('Project 3 (2)'!E41,OTHER,0),0)))</f>
        <v>#N/A</v>
      </c>
      <c r="L41" s="197"/>
    </row>
    <row r="42" spans="1:14" ht="15" hidden="1">
      <c r="A42" s="196"/>
      <c r="B42" s="153"/>
      <c r="C42" s="153"/>
      <c r="D42" s="153"/>
      <c r="E42" s="153"/>
      <c r="F42" s="155" t="e">
        <f ca="1">IF(D42=$T$2,OFFSET('Converter Data'!#REF!,MATCH('Project 3 (2)'!E42,'Converter Data'!#REF!,0),0),IF(D42=$T$3,0,OFFSET(Other!$F$5,MATCH('Project 3 (2)'!E42,OTHER,0),0)))</f>
        <v>#N/A</v>
      </c>
      <c r="G42" s="231" t="str">
        <f t="shared" ca="1" si="2"/>
        <v>-</v>
      </c>
      <c r="H42" s="156" t="e">
        <f ca="1">IF(D42=$T$2,OFFSET('Converter Data'!#REF!,MATCH('Project 3 (2)'!E42,'Converter Data'!#REF!,0),0),IF(D42=$T$3,0,OFFSET(Other!$G$5,MATCH('Project 3 (2)'!E42,OTHER,0),0)))</f>
        <v>#N/A</v>
      </c>
      <c r="I42" s="223">
        <f ca="1">IF(B42=0,0,IF(D42=$T$2,OFFSET('Converter Data'!#REF!,MATCH('Project 3 (2)'!E42,'Converter Data'!#REF!,0),0)*B42,IF(D42=$T$3,C42*B42*F42*H42/365*(1-K42),B42*F42*H42/365*(1-K42))))</f>
        <v>0</v>
      </c>
      <c r="J42" s="156">
        <f t="shared" ca="1" si="3"/>
        <v>0</v>
      </c>
      <c r="K42" s="221" t="e">
        <f ca="1">IF(D42=$T$2,OFFSET('Converter Data'!#REF!,MATCH('Project 3 (2)'!E42,'Converter Data'!#REF!,0),0),IF('Project 3 (2)'!D42='Project 3 (2)'!$T$3,0,OFFSET(Other!$H$5,MATCH('Project 3 (2)'!E42,OTHER,0),0)))</f>
        <v>#N/A</v>
      </c>
      <c r="L42" s="197"/>
    </row>
    <row r="43" spans="1:14" ht="15" hidden="1">
      <c r="A43" s="196"/>
      <c r="B43" s="153"/>
      <c r="C43" s="153"/>
      <c r="D43" s="153"/>
      <c r="E43" s="153"/>
      <c r="F43" s="155" t="e">
        <f ca="1">IF(D43=$T$2,OFFSET('Converter Data'!#REF!,MATCH('Project 3 (2)'!E43,'Converter Data'!#REF!,0),0),IF(D43=$T$3,0,OFFSET(Other!$F$5,MATCH('Project 3 (2)'!E43,OTHER,0),0)))</f>
        <v>#N/A</v>
      </c>
      <c r="G43" s="231" t="str">
        <f t="shared" ca="1" si="2"/>
        <v>-</v>
      </c>
      <c r="H43" s="156" t="e">
        <f ca="1">IF(D43=$T$2,OFFSET('Converter Data'!#REF!,MATCH('Project 3 (2)'!E43,'Converter Data'!#REF!,0),0),IF(D43=$T$3,0,OFFSET(Other!$G$5,MATCH('Project 3 (2)'!E43,OTHER,0),0)))</f>
        <v>#N/A</v>
      </c>
      <c r="I43" s="223">
        <f ca="1">IF(B43=0,0,IF(D43=$T$2,OFFSET('Converter Data'!#REF!,MATCH('Project 3 (2)'!E43,'Converter Data'!#REF!,0),0)*B43,IF(D43=$T$3,C43*B43*F43*H43/365*(1-K43),B43*F43*H43/365*(1-K43))))</f>
        <v>0</v>
      </c>
      <c r="J43" s="156">
        <f t="shared" ca="1" si="3"/>
        <v>0</v>
      </c>
      <c r="K43" s="221" t="e">
        <f ca="1">IF(D43=$T$2,OFFSET('Converter Data'!#REF!,MATCH('Project 3 (2)'!E43,'Converter Data'!#REF!,0),0),IF('Project 3 (2)'!D43='Project 3 (2)'!$T$3,0,OFFSET(Other!$H$5,MATCH('Project 3 (2)'!E43,OTHER,0),0)))</f>
        <v>#N/A</v>
      </c>
      <c r="L43" s="197"/>
    </row>
    <row r="44" spans="1:14" ht="15" hidden="1">
      <c r="A44" s="196"/>
      <c r="B44" s="153"/>
      <c r="C44" s="153"/>
      <c r="D44" s="153"/>
      <c r="E44" s="153"/>
      <c r="F44" s="155" t="e">
        <f ca="1">IF(D44=$T$2,OFFSET('Converter Data'!#REF!,MATCH('Project 3 (2)'!E44,'Converter Data'!#REF!,0),0),IF(D44=$T$3,0,OFFSET(Other!$F$5,MATCH('Project 3 (2)'!E44,OTHER,0),0)))</f>
        <v>#N/A</v>
      </c>
      <c r="G44" s="231" t="str">
        <f t="shared" ca="1" si="2"/>
        <v>-</v>
      </c>
      <c r="H44" s="156" t="e">
        <f ca="1">IF(D44=$T$2,OFFSET('Converter Data'!#REF!,MATCH('Project 3 (2)'!E44,'Converter Data'!#REF!,0),0),IF(D44=$T$3,0,OFFSET(Other!$G$5,MATCH('Project 3 (2)'!E44,OTHER,0),0)))</f>
        <v>#N/A</v>
      </c>
      <c r="I44" s="223">
        <f ca="1">IF(B44=0,0,IF(D44=$T$2,OFFSET('Converter Data'!#REF!,MATCH('Project 3 (2)'!E44,'Converter Data'!#REF!,0),0)*B44,IF(D44=$T$3,C44*B44*F44*H44/365*(1-K44),B44*F44*H44/365*(1-K44))))</f>
        <v>0</v>
      </c>
      <c r="J44" s="156">
        <f t="shared" ca="1" si="3"/>
        <v>0</v>
      </c>
      <c r="K44" s="221" t="e">
        <f ca="1">IF(D44=$T$2,OFFSET('Converter Data'!#REF!,MATCH('Project 3 (2)'!E44,'Converter Data'!#REF!,0),0),IF('Project 3 (2)'!D44='Project 3 (2)'!$T$3,0,OFFSET(Other!$H$5,MATCH('Project 3 (2)'!E44,OTHER,0),0)))</f>
        <v>#N/A</v>
      </c>
      <c r="L44" s="197"/>
    </row>
    <row r="45" spans="1:14" ht="15" hidden="1">
      <c r="A45" s="196"/>
      <c r="B45" s="153"/>
      <c r="C45" s="153"/>
      <c r="D45" s="153"/>
      <c r="E45" s="153"/>
      <c r="F45" s="155" t="e">
        <f ca="1">IF(D45=$T$2,OFFSET('Converter Data'!#REF!,MATCH('Project 3 (2)'!E45,'Converter Data'!#REF!,0),0),IF(D45=$T$3,0,OFFSET(Other!$F$5,MATCH('Project 3 (2)'!E45,OTHER,0),0)))</f>
        <v>#N/A</v>
      </c>
      <c r="G45" s="231" t="str">
        <f t="shared" ca="1" si="2"/>
        <v>-</v>
      </c>
      <c r="H45" s="156" t="e">
        <f ca="1">IF(D45=$T$2,OFFSET('Converter Data'!#REF!,MATCH('Project 3 (2)'!E45,'Converter Data'!#REF!,0),0),IF(D45=$T$3,0,OFFSET(Other!$G$5,MATCH('Project 3 (2)'!E45,OTHER,0),0)))</f>
        <v>#N/A</v>
      </c>
      <c r="I45" s="223">
        <f ca="1">IF(B45=0,0,IF(D45=$T$2,OFFSET('Converter Data'!#REF!,MATCH('Project 3 (2)'!E45,'Converter Data'!#REF!,0),0)*B45,IF(D45=$T$3,C45*B45*F45*H45/365*(1-K45),B45*F45*H45/365*(1-K45))))</f>
        <v>0</v>
      </c>
      <c r="J45" s="156">
        <f t="shared" ca="1" si="3"/>
        <v>0</v>
      </c>
      <c r="K45" s="221" t="e">
        <f ca="1">IF(D45=$T$2,OFFSET('Converter Data'!#REF!,MATCH('Project 3 (2)'!E45,'Converter Data'!#REF!,0),0),IF('Project 3 (2)'!D45='Project 3 (2)'!$T$3,0,OFFSET(Other!$H$5,MATCH('Project 3 (2)'!E45,OTHER,0),0)))</f>
        <v>#N/A</v>
      </c>
      <c r="L45" s="197"/>
    </row>
    <row r="46" spans="1:14" ht="15" hidden="1">
      <c r="A46" s="202"/>
      <c r="B46" s="153"/>
      <c r="C46" s="153"/>
      <c r="D46" s="153"/>
      <c r="E46" s="153"/>
      <c r="F46" s="155" t="e">
        <f ca="1">IF(D46=$T$2,OFFSET('Converter Data'!#REF!,MATCH('Project 3 (2)'!E46,'Converter Data'!#REF!,0),0),IF(D46=$T$3,0,OFFSET(Other!$F$5,MATCH('Project 3 (2)'!E46,OTHER,0),0)))</f>
        <v>#N/A</v>
      </c>
      <c r="G46" s="231" t="str">
        <f t="shared" ca="1" si="2"/>
        <v>-</v>
      </c>
      <c r="H46" s="156" t="e">
        <f ca="1">IF(D46=$T$2,OFFSET('Converter Data'!#REF!,MATCH('Project 3 (2)'!E46,'Converter Data'!#REF!,0),0),IF(D46=$T$3,0,OFFSET(Other!$G$5,MATCH('Project 3 (2)'!E46,OTHER,0),0)))</f>
        <v>#N/A</v>
      </c>
      <c r="I46" s="223">
        <f ca="1">IF(B46=0,0,IF(D46=$T$2,OFFSET('Converter Data'!#REF!,MATCH('Project 3 (2)'!E46,'Converter Data'!#REF!,0),0)*B46,IF(D46=$T$3,C46*B46*F46*H46/365*(1-K46),B46*F46*H46/365*(1-K46))))</f>
        <v>0</v>
      </c>
      <c r="J46" s="156">
        <f t="shared" ca="1" si="3"/>
        <v>0</v>
      </c>
      <c r="K46" s="221" t="e">
        <f ca="1">IF(D46=$T$2,OFFSET('Converter Data'!#REF!,MATCH('Project 3 (2)'!E46,'Converter Data'!#REF!,0),0),IF('Project 3 (2)'!D46='Project 3 (2)'!$T$3,0,OFFSET(Other!$H$5,MATCH('Project 3 (2)'!E46,OTHER,0),0)))</f>
        <v>#N/A</v>
      </c>
      <c r="L46" s="197"/>
    </row>
    <row r="47" spans="1:14" ht="15" hidden="1">
      <c r="A47" s="209"/>
      <c r="B47" s="153"/>
      <c r="C47" s="153"/>
      <c r="D47" s="153"/>
      <c r="E47" s="153"/>
      <c r="F47" s="155" t="e">
        <f ca="1">IF(D47=$T$2,OFFSET('Converter Data'!#REF!,MATCH('Project 3 (2)'!E47,'Converter Data'!#REF!,0),0),IF(D47=$T$3,0,OFFSET(Other!$F$5,MATCH('Project 3 (2)'!E47,OTHER,0),0)))</f>
        <v>#N/A</v>
      </c>
      <c r="G47" s="231" t="str">
        <f t="shared" ca="1" si="2"/>
        <v>-</v>
      </c>
      <c r="H47" s="156" t="e">
        <f ca="1">IF(D47=$T$2,OFFSET('Converter Data'!#REF!,MATCH('Project 3 (2)'!E47,'Converter Data'!#REF!,0),0),IF(D47=$T$3,0,OFFSET(Other!$G$5,MATCH('Project 3 (2)'!E47,OTHER,0),0)))</f>
        <v>#N/A</v>
      </c>
      <c r="I47" s="223">
        <f ca="1">IF(B47=0,0,IF(D47=$T$2,OFFSET('Converter Data'!#REF!,MATCH('Project 3 (2)'!E47,'Converter Data'!#REF!,0),0)*B47,IF(D47=$T$3,C47*B47*F47*H47/365*(1-K47),B47*F47*H47/365*(1-K47))))</f>
        <v>0</v>
      </c>
      <c r="J47" s="156">
        <f t="shared" ca="1" si="3"/>
        <v>0</v>
      </c>
      <c r="K47" s="221" t="e">
        <f ca="1">IF(D47=$T$2,OFFSET('Converter Data'!#REF!,MATCH('Project 3 (2)'!E47,'Converter Data'!#REF!,0),0),IF('Project 3 (2)'!D47='Project 3 (2)'!$T$3,0,OFFSET(Other!$H$5,MATCH('Project 3 (2)'!E47,OTHER,0),0)))</f>
        <v>#N/A</v>
      </c>
      <c r="L47" s="242"/>
    </row>
    <row r="48" spans="1:14" ht="15" hidden="1">
      <c r="A48" s="209"/>
      <c r="B48" s="153"/>
      <c r="C48" s="153"/>
      <c r="D48" s="153"/>
      <c r="E48" s="153"/>
      <c r="F48" s="155" t="e">
        <f ca="1">IF(D48=$T$2,OFFSET('Converter Data'!#REF!,MATCH('Project 3 (2)'!E48,'Converter Data'!#REF!,0),0),IF(D48=$T$3,0,OFFSET(Other!$F$5,MATCH('Project 3 (2)'!E48,OTHER,0),0)))</f>
        <v>#N/A</v>
      </c>
      <c r="G48" s="231" t="str">
        <f t="shared" ca="1" si="2"/>
        <v>-</v>
      </c>
      <c r="H48" s="156" t="e">
        <f ca="1">IF(D48=$T$2,OFFSET('Converter Data'!#REF!,MATCH('Project 3 (2)'!E48,'Converter Data'!#REF!,0),0),IF(D48=$T$3,0,OFFSET(Other!$G$5,MATCH('Project 3 (2)'!E48,OTHER,0),0)))</f>
        <v>#N/A</v>
      </c>
      <c r="I48" s="223">
        <f ca="1">IF(B48=0,0,IF(D48=$T$2,OFFSET('Converter Data'!#REF!,MATCH('Project 3 (2)'!E48,'Converter Data'!#REF!,0),0)*B48,IF(D48=$T$3,C48*B48*F48*H48/365*(1-K48),B48*F48*H48/365*(1-K48))))</f>
        <v>0</v>
      </c>
      <c r="J48" s="156">
        <f t="shared" ca="1" si="3"/>
        <v>0</v>
      </c>
      <c r="K48" s="221" t="e">
        <f ca="1">IF(D48=$T$2,OFFSET('Converter Data'!#REF!,MATCH('Project 3 (2)'!E48,'Converter Data'!#REF!,0),0),IF('Project 3 (2)'!D48='Project 3 (2)'!$T$3,0,OFFSET(Other!$H$5,MATCH('Project 3 (2)'!E48,OTHER,0),0)))</f>
        <v>#N/A</v>
      </c>
      <c r="L48" s="242"/>
    </row>
    <row r="49" spans="1:12" ht="15" hidden="1">
      <c r="A49" s="209"/>
      <c r="B49" s="153"/>
      <c r="C49" s="153"/>
      <c r="D49" s="153"/>
      <c r="E49" s="153"/>
      <c r="F49" s="155" t="e">
        <f ca="1">IF(D49=$T$2,OFFSET('Converter Data'!#REF!,MATCH('Project 3 (2)'!E49,'Converter Data'!#REF!,0),0),IF(D49=$T$3,0,OFFSET(Other!$F$5,MATCH('Project 3 (2)'!E49,OTHER,0),0)))</f>
        <v>#N/A</v>
      </c>
      <c r="G49" s="231" t="str">
        <f t="shared" ca="1" si="2"/>
        <v>-</v>
      </c>
      <c r="H49" s="156" t="e">
        <f ca="1">IF(D49=$T$2,OFFSET('Converter Data'!#REF!,MATCH('Project 3 (2)'!E49,'Converter Data'!#REF!,0),0),IF(D49=$T$3,0,OFFSET(Other!$G$5,MATCH('Project 3 (2)'!E49,OTHER,0),0)))</f>
        <v>#N/A</v>
      </c>
      <c r="I49" s="223">
        <f ca="1">IF(B49=0,0,IF(D49=$T$2,OFFSET('Converter Data'!#REF!,MATCH('Project 3 (2)'!E49,'Converter Data'!#REF!,0),0)*B49,IF(D49=$T$3,C49*B49*F49*H49/365*(1-K49),B49*F49*H49/365*(1-K49))))</f>
        <v>0</v>
      </c>
      <c r="J49" s="156">
        <f t="shared" ca="1" si="3"/>
        <v>0</v>
      </c>
      <c r="K49" s="221" t="e">
        <f ca="1">IF(D49=$T$2,OFFSET('Converter Data'!#REF!,MATCH('Project 3 (2)'!E49,'Converter Data'!#REF!,0),0),IF('Project 3 (2)'!D49='Project 3 (2)'!$T$3,0,OFFSET(Other!$H$5,MATCH('Project 3 (2)'!E49,OTHER,0),0)))</f>
        <v>#N/A</v>
      </c>
      <c r="L49" s="242"/>
    </row>
    <row r="50" spans="1:12" ht="15" hidden="1">
      <c r="A50" s="209"/>
      <c r="B50" s="153"/>
      <c r="C50" s="153"/>
      <c r="D50" s="153"/>
      <c r="E50" s="153"/>
      <c r="F50" s="155" t="e">
        <f ca="1">IF(D50=$T$2,OFFSET('Converter Data'!#REF!,MATCH('Project 3 (2)'!E50,'Converter Data'!#REF!,0),0),IF(D50=$T$3,0,OFFSET(Other!$F$5,MATCH('Project 3 (2)'!E50,OTHER,0),0)))</f>
        <v>#N/A</v>
      </c>
      <c r="G50" s="231" t="str">
        <f t="shared" ca="1" si="2"/>
        <v>-</v>
      </c>
      <c r="H50" s="156" t="e">
        <f ca="1">IF(D50=$T$2,OFFSET('Converter Data'!#REF!,MATCH('Project 3 (2)'!E50,'Converter Data'!#REF!,0),0),IF(D50=$T$3,0,OFFSET(Other!$G$5,MATCH('Project 3 (2)'!E50,OTHER,0),0)))</f>
        <v>#N/A</v>
      </c>
      <c r="I50" s="223">
        <f ca="1">IF(B50=0,0,IF(D50=$T$2,OFFSET('Converter Data'!#REF!,MATCH('Project 3 (2)'!E50,'Converter Data'!#REF!,0),0)*B50,IF(D50=$T$3,C50*B50*F50*H50/365*(1-K50),B50*F50*H50/365*(1-K50))))</f>
        <v>0</v>
      </c>
      <c r="J50" s="156">
        <f t="shared" ca="1" si="3"/>
        <v>0</v>
      </c>
      <c r="K50" s="221" t="e">
        <f ca="1">IF(D50=$T$2,OFFSET('Converter Data'!#REF!,MATCH('Project 3 (2)'!E50,'Converter Data'!#REF!,0),0),IF('Project 3 (2)'!D50='Project 3 (2)'!$T$3,0,OFFSET(Other!$H$5,MATCH('Project 3 (2)'!E50,OTHER,0),0)))</f>
        <v>#N/A</v>
      </c>
      <c r="L50" s="242"/>
    </row>
    <row r="51" spans="1:12" ht="15" hidden="1">
      <c r="A51" s="209"/>
      <c r="B51" s="153"/>
      <c r="C51" s="153"/>
      <c r="D51" s="153"/>
      <c r="E51" s="153"/>
      <c r="F51" s="155" t="e">
        <f ca="1">IF(D51=$T$2,OFFSET('Converter Data'!#REF!,MATCH('Project 3 (2)'!E51,'Converter Data'!#REF!,0),0),IF(D51=$T$3,0,OFFSET(Other!$F$5,MATCH('Project 3 (2)'!E51,OTHER,0),0)))</f>
        <v>#N/A</v>
      </c>
      <c r="G51" s="231" t="str">
        <f t="shared" ca="1" si="2"/>
        <v>-</v>
      </c>
      <c r="H51" s="156" t="e">
        <f ca="1">IF(D51=$T$2,OFFSET('Converter Data'!#REF!,MATCH('Project 3 (2)'!E51,'Converter Data'!#REF!,0),0),IF(D51=$T$3,0,OFFSET(Other!$G$5,MATCH('Project 3 (2)'!E51,OTHER,0),0)))</f>
        <v>#N/A</v>
      </c>
      <c r="I51" s="223">
        <f ca="1">IF(B51=0,0,IF(D51=$T$2,OFFSET('Converter Data'!#REF!,MATCH('Project 3 (2)'!E51,'Converter Data'!#REF!,0),0)*B51,IF(D51=$T$3,C51*B51*F51*H51/365*(1-K51),B51*F51*H51/365*(1-K51))))</f>
        <v>0</v>
      </c>
      <c r="J51" s="156">
        <f t="shared" ca="1" si="3"/>
        <v>0</v>
      </c>
      <c r="K51" s="221" t="e">
        <f ca="1">IF(D51=$T$2,OFFSET('Converter Data'!#REF!,MATCH('Project 3 (2)'!E51,'Converter Data'!#REF!,0),0),IF('Project 3 (2)'!D51='Project 3 (2)'!$T$3,0,OFFSET(Other!$H$5,MATCH('Project 3 (2)'!E51,OTHER,0),0)))</f>
        <v>#N/A</v>
      </c>
      <c r="L51" s="242"/>
    </row>
    <row r="52" spans="1:12" ht="15" hidden="1">
      <c r="A52" s="209"/>
      <c r="B52" s="153"/>
      <c r="C52" s="153"/>
      <c r="D52" s="153"/>
      <c r="E52" s="153"/>
      <c r="F52" s="155" t="e">
        <f ca="1">IF(D52=$T$2,OFFSET('Converter Data'!#REF!,MATCH('Project 3 (2)'!E52,'Converter Data'!#REF!,0),0),IF(D52=$T$3,0,OFFSET(Other!$F$5,MATCH('Project 3 (2)'!E52,OTHER,0),0)))</f>
        <v>#N/A</v>
      </c>
      <c r="G52" s="231" t="str">
        <f t="shared" ca="1" si="2"/>
        <v>-</v>
      </c>
      <c r="H52" s="156" t="e">
        <f ca="1">IF(D52=$T$2,OFFSET('Converter Data'!#REF!,MATCH('Project 3 (2)'!E52,'Converter Data'!#REF!,0),0),IF(D52=$T$3,0,OFFSET(Other!$G$5,MATCH('Project 3 (2)'!E52,OTHER,0),0)))</f>
        <v>#N/A</v>
      </c>
      <c r="I52" s="223">
        <f ca="1">IF(B52=0,0,IF(D52=$T$2,OFFSET('Converter Data'!#REF!,MATCH('Project 3 (2)'!E52,'Converter Data'!#REF!,0),0)*B52,IF(D52=$T$3,C52*B52*F52*H52/365*(1-K52),B52*F52*H52/365*(1-K52))))</f>
        <v>0</v>
      </c>
      <c r="J52" s="156">
        <f t="shared" ca="1" si="3"/>
        <v>0</v>
      </c>
      <c r="K52" s="221" t="e">
        <f ca="1">IF(D52=$T$2,OFFSET('Converter Data'!#REF!,MATCH('Project 3 (2)'!E52,'Converter Data'!#REF!,0),0),IF('Project 3 (2)'!D52='Project 3 (2)'!$T$3,0,OFFSET(Other!$H$5,MATCH('Project 3 (2)'!E52,OTHER,0),0)))</f>
        <v>#N/A</v>
      </c>
      <c r="L52" s="242"/>
    </row>
    <row r="53" spans="1:12" ht="15" hidden="1">
      <c r="A53" s="209"/>
      <c r="B53" s="153"/>
      <c r="C53" s="153"/>
      <c r="D53" s="153"/>
      <c r="E53" s="153"/>
      <c r="F53" s="155" t="e">
        <f ca="1">IF(D53=$T$2,OFFSET('Converter Data'!#REF!,MATCH('Project 3 (2)'!E53,'Converter Data'!#REF!,0),0),IF(D53=$T$3,0,OFFSET(Other!$F$5,MATCH('Project 3 (2)'!E53,OTHER,0),0)))</f>
        <v>#N/A</v>
      </c>
      <c r="G53" s="231" t="str">
        <f t="shared" ca="1" si="2"/>
        <v>-</v>
      </c>
      <c r="H53" s="156" t="e">
        <f ca="1">IF(D53=$T$2,OFFSET('Converter Data'!#REF!,MATCH('Project 3 (2)'!E53,'Converter Data'!#REF!,0),0),IF(D53=$T$3,0,OFFSET(Other!$G$5,MATCH('Project 3 (2)'!E53,OTHER,0),0)))</f>
        <v>#N/A</v>
      </c>
      <c r="I53" s="223">
        <f ca="1">IF(B53=0,0,IF(D53=$T$2,OFFSET('Converter Data'!#REF!,MATCH('Project 3 (2)'!E53,'Converter Data'!#REF!,0),0)*B53,IF(D53=$T$3,C53*B53*F53*H53/365*(1-K53),B53*F53*H53/365*(1-K53))))</f>
        <v>0</v>
      </c>
      <c r="J53" s="156">
        <f t="shared" ca="1" si="3"/>
        <v>0</v>
      </c>
      <c r="K53" s="221" t="e">
        <f ca="1">IF(D53=$T$2,OFFSET('Converter Data'!#REF!,MATCH('Project 3 (2)'!E53,'Converter Data'!#REF!,0),0),IF('Project 3 (2)'!D53='Project 3 (2)'!$T$3,0,OFFSET(Other!$H$5,MATCH('Project 3 (2)'!E53,OTHER,0),0)))</f>
        <v>#N/A</v>
      </c>
      <c r="L53" s="242"/>
    </row>
    <row r="54" spans="1:12" ht="15" hidden="1">
      <c r="A54" s="209"/>
      <c r="B54" s="153"/>
      <c r="C54" s="153"/>
      <c r="D54" s="153"/>
      <c r="E54" s="153"/>
      <c r="F54" s="155" t="e">
        <f ca="1">IF(D54=$T$2,OFFSET('Converter Data'!#REF!,MATCH('Project 3 (2)'!E54,'Converter Data'!#REF!,0),0),IF(D54=$T$3,0,OFFSET(Other!$F$5,MATCH('Project 3 (2)'!E54,OTHER,0),0)))</f>
        <v>#N/A</v>
      </c>
      <c r="G54" s="231" t="str">
        <f t="shared" ca="1" si="2"/>
        <v>-</v>
      </c>
      <c r="H54" s="156" t="e">
        <f ca="1">IF(D54=$T$2,OFFSET('Converter Data'!#REF!,MATCH('Project 3 (2)'!E54,'Converter Data'!#REF!,0),0),IF(D54=$T$3,0,OFFSET(Other!$G$5,MATCH('Project 3 (2)'!E54,OTHER,0),0)))</f>
        <v>#N/A</v>
      </c>
      <c r="I54" s="223">
        <f ca="1">IF(B54=0,0,IF(D54=$T$2,OFFSET('Converter Data'!#REF!,MATCH('Project 3 (2)'!E54,'Converter Data'!#REF!,0),0)*B54,IF(D54=$T$3,C54*B54*F54*H54/365*(1-K54),B54*F54*H54/365*(1-K54))))</f>
        <v>0</v>
      </c>
      <c r="J54" s="156">
        <f t="shared" ca="1" si="3"/>
        <v>0</v>
      </c>
      <c r="K54" s="221" t="e">
        <f ca="1">IF(D54=$T$2,OFFSET('Converter Data'!#REF!,MATCH('Project 3 (2)'!E54,'Converter Data'!#REF!,0),0),IF('Project 3 (2)'!D54='Project 3 (2)'!$T$3,0,OFFSET(Other!$H$5,MATCH('Project 3 (2)'!E54,OTHER,0),0)))</f>
        <v>#N/A</v>
      </c>
      <c r="L54" s="242"/>
    </row>
    <row r="55" spans="1:12" ht="15" hidden="1">
      <c r="A55" s="209"/>
      <c r="B55" s="153"/>
      <c r="C55" s="153"/>
      <c r="D55" s="153"/>
      <c r="E55" s="153"/>
      <c r="F55" s="155" t="e">
        <f ca="1">IF(D55=$T$2,OFFSET('Converter Data'!#REF!,MATCH('Project 3 (2)'!E55,'Converter Data'!#REF!,0),0),IF(D55=$T$3,0,OFFSET(Other!$F$5,MATCH('Project 3 (2)'!E55,OTHER,0),0)))</f>
        <v>#N/A</v>
      </c>
      <c r="G55" s="231" t="str">
        <f t="shared" ca="1" si="2"/>
        <v>-</v>
      </c>
      <c r="H55" s="156" t="e">
        <f ca="1">IF(D55=$T$2,OFFSET('Converter Data'!#REF!,MATCH('Project 3 (2)'!E55,'Converter Data'!#REF!,0),0),IF(D55=$T$3,0,OFFSET(Other!$G$5,MATCH('Project 3 (2)'!E55,OTHER,0),0)))</f>
        <v>#N/A</v>
      </c>
      <c r="I55" s="223">
        <f ca="1">IF(B55=0,0,IF(D55=$T$2,OFFSET('Converter Data'!#REF!,MATCH('Project 3 (2)'!E55,'Converter Data'!#REF!,0),0)*B55,IF(D55=$T$3,C55*B55*F55*H55/365*(1-K55),B55*F55*H55/365*(1-K55))))</f>
        <v>0</v>
      </c>
      <c r="J55" s="156">
        <f t="shared" ca="1" si="3"/>
        <v>0</v>
      </c>
      <c r="K55" s="221" t="e">
        <f ca="1">IF(D55=$T$2,OFFSET('Converter Data'!#REF!,MATCH('Project 3 (2)'!E55,'Converter Data'!#REF!,0),0),IF('Project 3 (2)'!D55='Project 3 (2)'!$T$3,0,OFFSET(Other!$H$5,MATCH('Project 3 (2)'!E55,OTHER,0),0)))</f>
        <v>#N/A</v>
      </c>
      <c r="L55" s="242"/>
    </row>
    <row r="56" spans="1:12" ht="15" hidden="1">
      <c r="A56" s="209"/>
      <c r="B56" s="153"/>
      <c r="C56" s="153"/>
      <c r="D56" s="153"/>
      <c r="E56" s="153"/>
      <c r="F56" s="155" t="e">
        <f ca="1">IF(D56=$T$2,OFFSET('Converter Data'!#REF!,MATCH('Project 3 (2)'!E56,'Converter Data'!#REF!,0),0),IF(D56=$T$3,0,OFFSET(Other!$F$5,MATCH('Project 3 (2)'!E56,OTHER,0),0)))</f>
        <v>#N/A</v>
      </c>
      <c r="G56" s="231" t="str">
        <f t="shared" ca="1" si="2"/>
        <v>-</v>
      </c>
      <c r="H56" s="156" t="e">
        <f ca="1">IF(D56=$T$2,OFFSET('Converter Data'!#REF!,MATCH('Project 3 (2)'!E56,'Converter Data'!#REF!,0),0),IF(D56=$T$3,0,OFFSET(Other!$G$5,MATCH('Project 3 (2)'!E56,OTHER,0),0)))</f>
        <v>#N/A</v>
      </c>
      <c r="I56" s="223">
        <f ca="1">IF(B56=0,0,IF(D56=$T$2,OFFSET('Converter Data'!#REF!,MATCH('Project 3 (2)'!E56,'Converter Data'!#REF!,0),0)*B56,IF(D56=$T$3,C56*B56*F56*H56/365*(1-K56),B56*F56*H56/365*(1-K56))))</f>
        <v>0</v>
      </c>
      <c r="J56" s="156">
        <f t="shared" ca="1" si="3"/>
        <v>0</v>
      </c>
      <c r="K56" s="221" t="e">
        <f ca="1">IF(D56=$T$2,OFFSET('Converter Data'!#REF!,MATCH('Project 3 (2)'!E56,'Converter Data'!#REF!,0),0),IF('Project 3 (2)'!D56='Project 3 (2)'!$T$3,0,OFFSET(Other!$H$5,MATCH('Project 3 (2)'!E56,OTHER,0),0)))</f>
        <v>#N/A</v>
      </c>
      <c r="L56" s="242"/>
    </row>
    <row r="57" spans="1:12" ht="15" hidden="1">
      <c r="A57" s="209"/>
      <c r="B57" s="153"/>
      <c r="C57" s="153"/>
      <c r="D57" s="153"/>
      <c r="E57" s="153"/>
      <c r="F57" s="155" t="e">
        <f ca="1">IF(D57=$T$2,OFFSET('Converter Data'!#REF!,MATCH('Project 3 (2)'!E57,'Converter Data'!#REF!,0),0),IF(D57=$T$3,0,OFFSET(Other!$F$5,MATCH('Project 3 (2)'!E57,OTHER,0),0)))</f>
        <v>#N/A</v>
      </c>
      <c r="G57" s="231" t="str">
        <f t="shared" ca="1" si="2"/>
        <v>-</v>
      </c>
      <c r="H57" s="156" t="e">
        <f ca="1">IF(D57=$T$2,OFFSET('Converter Data'!#REF!,MATCH('Project 3 (2)'!E57,'Converter Data'!#REF!,0),0),IF(D57=$T$3,0,OFFSET(Other!$G$5,MATCH('Project 3 (2)'!E57,OTHER,0),0)))</f>
        <v>#N/A</v>
      </c>
      <c r="I57" s="223">
        <f ca="1">IF(B57=0,0,IF(D57=$T$2,OFFSET('Converter Data'!#REF!,MATCH('Project 3 (2)'!E57,'Converter Data'!#REF!,0),0)*B57,IF(D57=$T$3,C57*B57*F57*H57/365*(1-K57),B57*F57*H57/365*(1-K57))))</f>
        <v>0</v>
      </c>
      <c r="J57" s="156">
        <f t="shared" ca="1" si="3"/>
        <v>0</v>
      </c>
      <c r="K57" s="221" t="e">
        <f ca="1">IF(D57=$T$2,OFFSET('Converter Data'!#REF!,MATCH('Project 3 (2)'!E57,'Converter Data'!#REF!,0),0),IF('Project 3 (2)'!D57='Project 3 (2)'!$T$3,0,OFFSET(Other!$H$5,MATCH('Project 3 (2)'!E57,OTHER,0),0)))</f>
        <v>#N/A</v>
      </c>
      <c r="L57" s="242"/>
    </row>
    <row r="58" spans="1:12" ht="15" hidden="1">
      <c r="A58" s="209"/>
      <c r="B58" s="153"/>
      <c r="C58" s="153"/>
      <c r="D58" s="153"/>
      <c r="E58" s="153"/>
      <c r="F58" s="155" t="e">
        <f ca="1">IF(D58=$T$2,OFFSET('Converter Data'!#REF!,MATCH('Project 3 (2)'!E58,'Converter Data'!#REF!,0),0),IF(D58=$T$3,0,OFFSET(Other!$F$5,MATCH('Project 3 (2)'!E58,OTHER,0),0)))</f>
        <v>#N/A</v>
      </c>
      <c r="G58" s="231" t="str">
        <f t="shared" ca="1" si="2"/>
        <v>-</v>
      </c>
      <c r="H58" s="156" t="e">
        <f ca="1">IF(D58=$T$2,OFFSET('Converter Data'!#REF!,MATCH('Project 3 (2)'!E58,'Converter Data'!#REF!,0),0),IF(D58=$T$3,0,OFFSET(Other!$G$5,MATCH('Project 3 (2)'!E58,OTHER,0),0)))</f>
        <v>#N/A</v>
      </c>
      <c r="I58" s="223">
        <f ca="1">IF(B58=0,0,IF(D58=$T$2,OFFSET('Converter Data'!#REF!,MATCH('Project 3 (2)'!E58,'Converter Data'!#REF!,0),0)*B58,IF(D58=$T$3,C58*B58*F58*H58/365*(1-K58),B58*F58*H58/365*(1-K58))))</f>
        <v>0</v>
      </c>
      <c r="J58" s="156">
        <f t="shared" ca="1" si="3"/>
        <v>0</v>
      </c>
      <c r="K58" s="221" t="e">
        <f ca="1">IF(D58=$T$2,OFFSET('Converter Data'!#REF!,MATCH('Project 3 (2)'!E58,'Converter Data'!#REF!,0),0),IF('Project 3 (2)'!D58='Project 3 (2)'!$T$3,0,OFFSET(Other!$H$5,MATCH('Project 3 (2)'!E58,OTHER,0),0)))</f>
        <v>#N/A</v>
      </c>
      <c r="L58" s="242"/>
    </row>
    <row r="59" spans="1:12" ht="15.75" hidden="1" thickBot="1">
      <c r="A59" s="209"/>
      <c r="B59" s="162"/>
      <c r="C59" s="162"/>
      <c r="D59" s="162"/>
      <c r="E59" s="162"/>
      <c r="F59" s="164" t="e">
        <f ca="1">IF(D59=$T$2,OFFSET('Converter Data'!#REF!,MATCH('Project 3 (2)'!E59,'Converter Data'!#REF!,0),0),IF(D59=$T$3,0,OFFSET(Other!$F$5,MATCH('Project 3 (2)'!E59,OTHER,0),0)))</f>
        <v>#N/A</v>
      </c>
      <c r="G59" s="243" t="str">
        <f t="shared" ca="1" si="2"/>
        <v>-</v>
      </c>
      <c r="H59" s="165" t="e">
        <f ca="1">IF(D59=$T$2,OFFSET('Converter Data'!#REF!,MATCH('Project 3 (2)'!E59,'Converter Data'!#REF!,0),0),IF(D59=$T$3,0,OFFSET(Other!$G$5,MATCH('Project 3 (2)'!E59,OTHER,0),0)))</f>
        <v>#N/A</v>
      </c>
      <c r="I59" s="229">
        <f ca="1">IF(B59=0,0,IF(D59=$T$2,OFFSET('Converter Data'!#REF!,MATCH('Project 3 (2)'!E59,'Converter Data'!#REF!,0),0)*B59,IF(D59=$T$3,C59*B59*F59*H59/365*(1-K59),B59*F59*H59/365*(1-K59))))</f>
        <v>0</v>
      </c>
      <c r="J59" s="165">
        <f t="shared" ca="1" si="3"/>
        <v>0</v>
      </c>
      <c r="K59" s="230" t="e">
        <f ca="1">IF(D59=$T$2,OFFSET('Converter Data'!#REF!,MATCH('Project 3 (2)'!E59,'Converter Data'!#REF!,0),0),IF('Project 3 (2)'!D59='Project 3 (2)'!$T$3,0,OFFSET(Other!$H$5,MATCH('Project 3 (2)'!E59,OTHER,0),0)))</f>
        <v>#N/A</v>
      </c>
      <c r="L59" s="242"/>
    </row>
    <row r="60" spans="1:12">
      <c r="A60" s="209"/>
      <c r="B60" s="209"/>
      <c r="C60" s="209"/>
      <c r="D60" s="209"/>
      <c r="E60" s="209"/>
      <c r="F60" s="209"/>
      <c r="G60" s="209"/>
      <c r="H60" s="209"/>
      <c r="I60" s="209"/>
      <c r="J60" s="209"/>
      <c r="K60" s="209"/>
      <c r="L60" s="242"/>
    </row>
    <row r="61" spans="1:12" hidden="1">
      <c r="A61" s="209"/>
      <c r="B61" s="209"/>
      <c r="C61" s="209"/>
      <c r="D61" s="209"/>
      <c r="E61" s="209"/>
      <c r="F61" s="209"/>
      <c r="G61" s="209" t="s">
        <v>4</v>
      </c>
      <c r="H61" s="209" t="s">
        <v>95</v>
      </c>
      <c r="I61" s="209">
        <f ca="1">IF(SUM(I38:I59)&gt;1,1,SUM(I38:I59))</f>
        <v>8.21917808219178E-3</v>
      </c>
      <c r="J61" s="244">
        <f ca="1">SUM(J38:J59,J10:J31)</f>
        <v>100</v>
      </c>
      <c r="K61" s="209"/>
      <c r="L61" s="242"/>
    </row>
    <row r="62" spans="1:12">
      <c r="A62" s="209"/>
      <c r="B62" s="209"/>
      <c r="C62" s="209"/>
      <c r="D62" s="209"/>
      <c r="E62" s="209"/>
      <c r="F62" s="209"/>
      <c r="G62" s="209"/>
      <c r="H62" s="209"/>
      <c r="I62" s="209"/>
      <c r="J62" s="209"/>
      <c r="K62" s="209"/>
      <c r="L62" s="242"/>
    </row>
    <row r="63" spans="1:12">
      <c r="A63" s="209"/>
      <c r="B63" s="209"/>
      <c r="C63" s="209"/>
      <c r="D63" s="209"/>
      <c r="E63" s="209"/>
      <c r="F63" s="209"/>
      <c r="G63" s="209" t="s">
        <v>37</v>
      </c>
      <c r="H63" s="209"/>
      <c r="I63" s="245">
        <f ca="1">IF(I61+I33&gt;1,1,I61+I33)</f>
        <v>2.7963013698630135E-2</v>
      </c>
      <c r="J63" s="209"/>
      <c r="K63" s="209"/>
      <c r="L63" s="242"/>
    </row>
    <row r="64" spans="1:12">
      <c r="A64" s="209"/>
      <c r="B64" s="209"/>
      <c r="C64" s="209"/>
      <c r="D64" s="209"/>
      <c r="E64" s="209"/>
      <c r="F64" s="209"/>
      <c r="G64" s="209"/>
      <c r="H64" s="209"/>
      <c r="I64" s="209"/>
      <c r="J64" s="209"/>
      <c r="K64" s="209"/>
      <c r="L64" s="242"/>
    </row>
    <row r="65" spans="1:12" ht="15">
      <c r="A65" s="246"/>
      <c r="B65" s="246"/>
      <c r="C65" s="246"/>
      <c r="D65" s="246"/>
      <c r="E65" s="246"/>
      <c r="F65" s="246"/>
      <c r="G65" s="247" t="s">
        <v>38</v>
      </c>
      <c r="H65" s="247"/>
      <c r="I65" s="248">
        <f ca="1">1-I63</f>
        <v>0.97203698630136981</v>
      </c>
      <c r="J65" s="246"/>
      <c r="K65" s="246"/>
      <c r="L65" s="249"/>
    </row>
    <row r="67" spans="1:12">
      <c r="A67" s="209"/>
      <c r="B67" s="209"/>
      <c r="C67" s="209"/>
      <c r="D67" s="209"/>
      <c r="E67" s="209"/>
      <c r="F67" s="209"/>
      <c r="G67" s="209"/>
      <c r="H67" s="209"/>
      <c r="I67" s="209"/>
      <c r="J67" s="209"/>
      <c r="K67" s="209"/>
      <c r="L67" s="209"/>
    </row>
  </sheetData>
  <sheetProtection password="DE2E" sheet="1" objects="1" scenarios="1"/>
  <mergeCells count="9">
    <mergeCell ref="N1:R1"/>
    <mergeCell ref="N5:R5"/>
    <mergeCell ref="G33:H33"/>
    <mergeCell ref="D1:J1"/>
    <mergeCell ref="K1:L1"/>
    <mergeCell ref="B3:K3"/>
    <mergeCell ref="B4:D4"/>
    <mergeCell ref="B5:D5"/>
    <mergeCell ref="B6:D6"/>
  </mergeCells>
  <conditionalFormatting sqref="J36:J59 J10:J31">
    <cfRule type="colorScale" priority="12">
      <colorScale>
        <cfvo type="min" val="0"/>
        <cfvo type="max" val="0"/>
        <color rgb="FFFFEF9C"/>
        <color rgb="FFFF7128"/>
      </colorScale>
    </cfRule>
    <cfRule type="colorScale" priority="13">
      <colorScale>
        <cfvo type="min" val="0"/>
        <cfvo type="percentile" val="50"/>
        <cfvo type="max" val="0"/>
        <color rgb="FF63BE7B"/>
        <color rgb="FFFFEB84"/>
        <color rgb="FFF8696B"/>
      </colorScale>
    </cfRule>
  </conditionalFormatting>
  <conditionalFormatting sqref="J13:J14">
    <cfRule type="colorScale" priority="10">
      <colorScale>
        <cfvo type="min" val="0"/>
        <cfvo type="max" val="0"/>
        <color rgb="FFFFEF9C"/>
        <color rgb="FFFF7128"/>
      </colorScale>
    </cfRule>
    <cfRule type="colorScale" priority="11">
      <colorScale>
        <cfvo type="min" val="0"/>
        <cfvo type="percentile" val="50"/>
        <cfvo type="max" val="0"/>
        <color rgb="FF63BE7B"/>
        <color rgb="FFFFEB84"/>
        <color rgb="FFF8696B"/>
      </colorScale>
    </cfRule>
  </conditionalFormatting>
  <conditionalFormatting sqref="J36:J59">
    <cfRule type="colorScale" priority="9">
      <colorScale>
        <cfvo type="min" val="0"/>
        <cfvo type="max" val="0"/>
        <color rgb="FFFFEF9C"/>
        <color rgb="FFFF7128"/>
      </colorScale>
    </cfRule>
  </conditionalFormatting>
  <conditionalFormatting sqref="J12">
    <cfRule type="colorScale" priority="7">
      <colorScale>
        <cfvo type="min" val="0"/>
        <cfvo type="max" val="0"/>
        <color rgb="FFFFEF9C"/>
        <color rgb="FFFF7128"/>
      </colorScale>
    </cfRule>
    <cfRule type="colorScale" priority="8">
      <colorScale>
        <cfvo type="min" val="0"/>
        <cfvo type="percentile" val="50"/>
        <cfvo type="max" val="0"/>
        <color rgb="FF63BE7B"/>
        <color rgb="FFFFEB84"/>
        <color rgb="FFF8696B"/>
      </colorScale>
    </cfRule>
  </conditionalFormatting>
  <conditionalFormatting sqref="J10:J31">
    <cfRule type="colorScale" priority="6">
      <colorScale>
        <cfvo type="min" val="0"/>
        <cfvo type="max" val="0"/>
        <color rgb="FFFFEF9C"/>
        <color rgb="FFFF7128"/>
      </colorScale>
    </cfRule>
  </conditionalFormatting>
  <conditionalFormatting sqref="J41:J42">
    <cfRule type="colorScale" priority="4">
      <colorScale>
        <cfvo type="min" val="0"/>
        <cfvo type="max" val="0"/>
        <color rgb="FFFFEF9C"/>
        <color rgb="FFFF7128"/>
      </colorScale>
    </cfRule>
    <cfRule type="colorScale" priority="5">
      <colorScale>
        <cfvo type="min" val="0"/>
        <cfvo type="percentile" val="50"/>
        <cfvo type="max" val="0"/>
        <color rgb="FF63BE7B"/>
        <color rgb="FFFFEB84"/>
        <color rgb="FFF8696B"/>
      </colorScale>
    </cfRule>
  </conditionalFormatting>
  <conditionalFormatting sqref="J40">
    <cfRule type="colorScale" priority="2">
      <colorScale>
        <cfvo type="min" val="0"/>
        <cfvo type="max" val="0"/>
        <color rgb="FFFFEF9C"/>
        <color rgb="FFFF7128"/>
      </colorScale>
    </cfRule>
    <cfRule type="colorScale" priority="3">
      <colorScale>
        <cfvo type="min" val="0"/>
        <cfvo type="percentile" val="50"/>
        <cfvo type="max" val="0"/>
        <color rgb="FF63BE7B"/>
        <color rgb="FFFFEB84"/>
        <color rgb="FFF8696B"/>
      </colorScale>
    </cfRule>
  </conditionalFormatting>
  <conditionalFormatting sqref="J38:J59">
    <cfRule type="colorScale" priority="1">
      <colorScale>
        <cfvo type="min" val="0"/>
        <cfvo type="max" val="0"/>
        <color rgb="FFFFEF9C"/>
        <color rgb="FFFF7128"/>
      </colorScale>
    </cfRule>
  </conditionalFormatting>
  <dataValidations count="5">
    <dataValidation type="list" allowBlank="1" showInputMessage="1" showErrorMessage="1" sqref="C38">
      <formula1>Scheduled_Maintenance_Arrangements</formula1>
    </dataValidation>
    <dataValidation type="list" allowBlank="1" showInputMessage="1" showErrorMessage="1" sqref="D10:D31 D38:D59">
      <formula1>Asset_Classes</formula1>
    </dataValidation>
    <dataValidation type="list" allowBlank="1" showInputMessage="1" showErrorMessage="1" sqref="E10:E31 E38:E59">
      <formula1>IF(D10=$T$2,Converters,IF(D10=$T$3,Cable_Name,OTHER))</formula1>
    </dataValidation>
    <dataValidation type="list" allowBlank="1" showInputMessage="1" showErrorMessage="1" sqref="O12">
      <formula1>$N$6:$N$8</formula1>
    </dataValidation>
    <dataValidation type="list" allowBlank="1" showInputMessage="1" showErrorMessage="1" sqref="O11">
      <formula1>$N$2:$N$3</formula1>
    </dataValidation>
  </dataValidations>
  <pageMargins left="0.7" right="0.6696428571428571" top="0.94362745098039214" bottom="0.75" header="0.3" footer="0.3"/>
  <pageSetup paperSize="9" orientation="portrait" r:id="rId1"/>
  <headerFooter>
    <oddHeader>&amp;L&amp;G
&amp;R&amp;G</oddHeader>
    <oddFooter>&amp;C&amp;K00-040Offshore Transmission Design
and Technology Study</oddFooter>
  </headerFooter>
  <legacyDrawing r:id="rId2"/>
  <legacyDrawingHF r:id="rId3"/>
  <oleObjects>
    <oleObject progId="Visio.Drawing.11" shapeId="7171" r:id="rId4"/>
    <oleObject progId="Visio.Drawing.11" shapeId="7172" r:id="rId5"/>
  </oleObjects>
</worksheet>
</file>

<file path=xl/worksheets/sheet6.xml><?xml version="1.0" encoding="utf-8"?>
<worksheet xmlns="http://schemas.openxmlformats.org/spreadsheetml/2006/main" xmlns:r="http://schemas.openxmlformats.org/officeDocument/2006/relationships">
  <dimension ref="B2:V537"/>
  <sheetViews>
    <sheetView showGridLines="0" zoomScale="85" zoomScaleNormal="85" workbookViewId="0">
      <selection activeCell="L19" sqref="L19"/>
    </sheetView>
  </sheetViews>
  <sheetFormatPr defaultRowHeight="15"/>
  <cols>
    <col min="1" max="1" width="9.140625" style="82"/>
    <col min="2" max="2" width="37.140625" style="82" customWidth="1"/>
    <col min="3" max="3" width="21.5703125" style="82" customWidth="1"/>
    <col min="4" max="4" width="17.140625" style="82" customWidth="1"/>
    <col min="5" max="5" width="12.140625" style="82" customWidth="1"/>
    <col min="6" max="6" width="11.7109375" style="82" customWidth="1"/>
    <col min="7" max="7" width="13.85546875" style="82" customWidth="1"/>
    <col min="8" max="8" width="15" style="82" customWidth="1"/>
    <col min="9" max="9" width="17.140625" style="82" customWidth="1"/>
    <col min="10" max="10" width="9.140625" style="82"/>
    <col min="11" max="11" width="35.42578125" style="82" customWidth="1"/>
    <col min="12" max="12" width="16.28515625" style="82" customWidth="1"/>
    <col min="13" max="13" width="14.85546875" style="82" customWidth="1"/>
    <col min="14" max="14" width="25.28515625" style="82" customWidth="1"/>
    <col min="15" max="15" width="16.42578125" style="82" customWidth="1"/>
    <col min="16" max="16" width="21.7109375" style="82" customWidth="1"/>
    <col min="17" max="17" width="20.42578125" style="82" customWidth="1"/>
    <col min="18" max="18" width="10.28515625" style="82" customWidth="1"/>
    <col min="19" max="19" width="16.140625" style="82" customWidth="1"/>
    <col min="20" max="20" width="13.5703125" style="82" customWidth="1"/>
    <col min="21" max="21" width="20.42578125" style="82" customWidth="1"/>
    <col min="22" max="22" width="9.140625" style="82"/>
    <col min="23" max="23" width="18.140625" style="82" customWidth="1"/>
    <col min="24" max="24" width="17.5703125" style="82" customWidth="1"/>
    <col min="25" max="25" width="26.140625" style="82" customWidth="1"/>
    <col min="26" max="26" width="17.85546875" style="82" customWidth="1"/>
    <col min="27" max="16384" width="9.140625" style="82"/>
  </cols>
  <sheetData>
    <row r="2" spans="2:22" ht="18" thickBot="1">
      <c r="B2" s="81" t="s">
        <v>112</v>
      </c>
      <c r="C2" s="81"/>
    </row>
    <row r="3" spans="2:22" ht="16.5" thickTop="1" thickBot="1">
      <c r="B3" s="83"/>
      <c r="C3" s="83"/>
      <c r="D3" s="83"/>
      <c r="E3" s="83"/>
      <c r="F3" s="83"/>
      <c r="G3" s="83"/>
    </row>
    <row r="4" spans="2:22" ht="15.75" thickBot="1">
      <c r="B4" s="84"/>
      <c r="C4" s="402" t="s">
        <v>16</v>
      </c>
      <c r="D4" s="403"/>
      <c r="E4" s="404"/>
      <c r="F4" s="404"/>
    </row>
    <row r="5" spans="2:22" ht="48.75" customHeight="1" thickBot="1">
      <c r="B5" s="85" t="s">
        <v>105</v>
      </c>
      <c r="C5" s="86" t="s">
        <v>187</v>
      </c>
      <c r="D5" s="86" t="s">
        <v>186</v>
      </c>
    </row>
    <row r="6" spans="2:22">
      <c r="B6" s="171" t="s">
        <v>122</v>
      </c>
      <c r="C6" s="88">
        <v>1</v>
      </c>
      <c r="D6" s="87">
        <v>1.5</v>
      </c>
    </row>
    <row r="7" spans="2:22">
      <c r="B7" s="171" t="s">
        <v>121</v>
      </c>
      <c r="C7" s="88">
        <v>1</v>
      </c>
      <c r="D7" s="87">
        <v>1</v>
      </c>
    </row>
    <row r="8" spans="2:22" ht="15.75" thickBot="1">
      <c r="B8" s="172" t="s">
        <v>120</v>
      </c>
      <c r="C8" s="173">
        <v>1</v>
      </c>
      <c r="D8" s="89">
        <v>0.5</v>
      </c>
    </row>
    <row r="9" spans="2:22">
      <c r="B9" s="90"/>
      <c r="C9" s="90"/>
      <c r="D9" s="90"/>
      <c r="E9" s="90"/>
      <c r="F9" s="90"/>
    </row>
    <row r="11" spans="2:22" ht="18" thickBot="1">
      <c r="B11" s="81" t="s">
        <v>153</v>
      </c>
      <c r="C11" s="81"/>
    </row>
    <row r="12" spans="2:22" ht="15.75" thickTop="1"/>
    <row r="13" spans="2:22" ht="15.75" thickBot="1">
      <c r="B13" s="91" t="s">
        <v>15</v>
      </c>
      <c r="C13" s="92"/>
      <c r="D13" s="92"/>
      <c r="E13" s="92"/>
      <c r="F13" s="92"/>
      <c r="G13" s="92"/>
      <c r="H13" s="92"/>
      <c r="I13" s="93"/>
    </row>
    <row r="14" spans="2:22" ht="30.75" thickBot="1">
      <c r="B14" s="94" t="s">
        <v>61</v>
      </c>
      <c r="C14" s="95" t="s">
        <v>10</v>
      </c>
      <c r="D14" s="96" t="s">
        <v>11</v>
      </c>
      <c r="E14" s="97" t="s">
        <v>11</v>
      </c>
      <c r="F14" s="97" t="s">
        <v>10</v>
      </c>
      <c r="G14" s="97" t="s">
        <v>106</v>
      </c>
      <c r="H14" s="97" t="s">
        <v>5</v>
      </c>
      <c r="I14" s="96" t="s">
        <v>6</v>
      </c>
    </row>
    <row r="15" spans="2:22">
      <c r="B15" s="98" t="str">
        <f>$B$69</f>
        <v>Monopole (Onshore)</v>
      </c>
      <c r="C15" s="99" t="s">
        <v>121</v>
      </c>
      <c r="D15" s="100" t="str">
        <f>IF('Project 1'!$O$13='Converter Data'!$B$7,'Converter Data'!$B$7,IF('Project 1'!$O$13='Converter Data'!$B$8,'Converter Data'!$B$8,'Converter Data'!$B$6))</f>
        <v>Medium Case</v>
      </c>
      <c r="E15" s="101">
        <f ca="1">IFERROR(1/G15,"")</f>
        <v>0.5</v>
      </c>
      <c r="F15" s="102">
        <f t="shared" ref="F15:F36" ca="1" si="0">IFERROR(OFFSET($O$69,MATCH(B15,$B$69:$B$511,0),0)*OFFSET($C$5,MATCH(C15,Component,0),0),0)</f>
        <v>0.59375</v>
      </c>
      <c r="G15" s="103">
        <f t="shared" ref="G15:G36" ca="1" si="1">IFERROR(OFFSET($N$69,MATCH(B15,$B$69:$B$511,0),0)*OFFSET($D$5,MATCH(D15,Component,0),0),0)</f>
        <v>2</v>
      </c>
      <c r="H15" s="104">
        <f ca="1">IFERROR((G15*F15/365)*(1-I15),0)</f>
        <v>3.2534246575342467E-3</v>
      </c>
      <c r="I15" s="105">
        <f t="shared" ref="I15:I36" ca="1" si="2">IFERROR(OFFSET($P$69,MATCH(B15,$B$69:$B$511,0),0),0)</f>
        <v>0</v>
      </c>
      <c r="V15" s="106"/>
    </row>
    <row r="16" spans="2:22">
      <c r="B16" s="107" t="str">
        <f>$B$103</f>
        <v>Monopole (Offshore)</v>
      </c>
      <c r="C16" s="108" t="s">
        <v>121</v>
      </c>
      <c r="D16" s="109" t="str">
        <f>IF('Project 1'!$O$13='Converter Data'!$B$7,'Converter Data'!$B$7,IF('Project 1'!$O$13='Converter Data'!$B$8,'Converter Data'!$B$8,'Converter Data'!$B$6))</f>
        <v>Medium Case</v>
      </c>
      <c r="E16" s="110">
        <f t="shared" ref="E16:E36" ca="1" si="3">IFERROR(1/G16,"")</f>
        <v>0.5</v>
      </c>
      <c r="F16" s="111">
        <f t="shared" ca="1" si="0"/>
        <v>1.1875</v>
      </c>
      <c r="G16" s="112">
        <f t="shared" ca="1" si="1"/>
        <v>2</v>
      </c>
      <c r="H16" s="113">
        <f t="shared" ref="H16:H36" ca="1" si="4">IFERROR((G16*F16/365)*(1-I16),0)</f>
        <v>6.5068493150684933E-3</v>
      </c>
      <c r="I16" s="114">
        <f t="shared" ca="1" si="2"/>
        <v>0</v>
      </c>
      <c r="V16" s="115"/>
    </row>
    <row r="17" spans="2:22">
      <c r="B17" s="107" t="str">
        <f>$B$137</f>
        <v>Symmetrical Monopole (Onshore)</v>
      </c>
      <c r="C17" s="108" t="s">
        <v>121</v>
      </c>
      <c r="D17" s="109" t="str">
        <f>IF('Project 1'!$O$13='Converter Data'!$B$7,'Converter Data'!$B$7,IF('Project 1'!$O$13='Converter Data'!$B$8,'Converter Data'!$B$8,'Converter Data'!$B$6))</f>
        <v>Medium Case</v>
      </c>
      <c r="E17" s="110">
        <f t="shared" ca="1" si="3"/>
        <v>0.5</v>
      </c>
      <c r="F17" s="111">
        <f t="shared" ca="1" si="0"/>
        <v>0.59375</v>
      </c>
      <c r="G17" s="112">
        <f t="shared" ca="1" si="1"/>
        <v>2</v>
      </c>
      <c r="H17" s="113">
        <f t="shared" ca="1" si="4"/>
        <v>3.2534246575342467E-3</v>
      </c>
      <c r="I17" s="114">
        <f t="shared" ca="1" si="2"/>
        <v>0</v>
      </c>
    </row>
    <row r="18" spans="2:22">
      <c r="B18" s="107" t="str">
        <f>$B$171</f>
        <v>Symmetrical Monopole (Offshore)</v>
      </c>
      <c r="C18" s="108" t="s">
        <v>121</v>
      </c>
      <c r="D18" s="109" t="str">
        <f>IF('Project 1'!$O$13='Converter Data'!$B$7,'Converter Data'!$B$7,IF('Project 1'!$O$13='Converter Data'!$B$8,'Converter Data'!$B$8,'Converter Data'!$B$6))</f>
        <v>Medium Case</v>
      </c>
      <c r="E18" s="110">
        <f t="shared" ca="1" si="3"/>
        <v>0.5</v>
      </c>
      <c r="F18" s="111">
        <f t="shared" ca="1" si="0"/>
        <v>1.1875</v>
      </c>
      <c r="G18" s="112">
        <f t="shared" ca="1" si="1"/>
        <v>2</v>
      </c>
      <c r="H18" s="113">
        <f t="shared" ca="1" si="4"/>
        <v>6.5068493150684933E-3</v>
      </c>
      <c r="I18" s="114">
        <f t="shared" ca="1" si="2"/>
        <v>0</v>
      </c>
      <c r="V18" s="116"/>
    </row>
    <row r="19" spans="2:22">
      <c r="B19" s="107" t="str">
        <f>$B$205</f>
        <v>Bipole with earth return (Onshore)</v>
      </c>
      <c r="C19" s="108" t="s">
        <v>121</v>
      </c>
      <c r="D19" s="109" t="str">
        <f>IF('Project 1'!$O$13='Converter Data'!$B$7,'Converter Data'!$B$7,IF('Project 1'!$O$13='Converter Data'!$B$8,'Converter Data'!$B$8,'Converter Data'!$B$6))</f>
        <v>Medium Case</v>
      </c>
      <c r="E19" s="110">
        <f t="shared" ca="1" si="3"/>
        <v>0.5</v>
      </c>
      <c r="F19" s="111">
        <f t="shared" ca="1" si="0"/>
        <v>0.59375</v>
      </c>
      <c r="G19" s="112">
        <f t="shared" ca="1" si="1"/>
        <v>2</v>
      </c>
      <c r="H19" s="113">
        <f t="shared" ca="1" si="4"/>
        <v>1.6267123287671233E-3</v>
      </c>
      <c r="I19" s="114">
        <f t="shared" ca="1" si="2"/>
        <v>0.5</v>
      </c>
    </row>
    <row r="20" spans="2:22">
      <c r="B20" s="107" t="str">
        <f>$B$239</f>
        <v>Bipole with earth return (Offshore)</v>
      </c>
      <c r="C20" s="108" t="s">
        <v>121</v>
      </c>
      <c r="D20" s="109" t="str">
        <f>IF('Project 1'!$O$13='Converter Data'!$B$7,'Converter Data'!$B$7,IF('Project 1'!$O$13='Converter Data'!$B$8,'Converter Data'!$B$8,'Converter Data'!$B$6))</f>
        <v>Medium Case</v>
      </c>
      <c r="E20" s="110">
        <f t="shared" ca="1" si="3"/>
        <v>0.5</v>
      </c>
      <c r="F20" s="111">
        <f t="shared" ca="1" si="0"/>
        <v>1.1875</v>
      </c>
      <c r="G20" s="112">
        <f t="shared" ca="1" si="1"/>
        <v>2</v>
      </c>
      <c r="H20" s="113">
        <f t="shared" ca="1" si="4"/>
        <v>3.2534246575342467E-3</v>
      </c>
      <c r="I20" s="114">
        <f t="shared" ca="1" si="2"/>
        <v>0.5</v>
      </c>
    </row>
    <row r="21" spans="2:22">
      <c r="B21" s="107" t="str">
        <f>$B$273</f>
        <v>Bipole no earth return (onshore)</v>
      </c>
      <c r="C21" s="108" t="s">
        <v>121</v>
      </c>
      <c r="D21" s="109" t="str">
        <f>IF('Project 1'!$O$13='Converter Data'!$B$7,'Converter Data'!$B$7,IF('Project 1'!$O$13='Converter Data'!$B$8,'Converter Data'!$B$8,'Converter Data'!$B$6))</f>
        <v>Medium Case</v>
      </c>
      <c r="E21" s="110">
        <f t="shared" ca="1" si="3"/>
        <v>0.5</v>
      </c>
      <c r="F21" s="111">
        <f t="shared" ca="1" si="0"/>
        <v>0.59375</v>
      </c>
      <c r="G21" s="112">
        <f t="shared" ca="1" si="1"/>
        <v>2</v>
      </c>
      <c r="H21" s="113">
        <f t="shared" ca="1" si="4"/>
        <v>1.6267123287671233E-3</v>
      </c>
      <c r="I21" s="114">
        <f t="shared" ca="1" si="2"/>
        <v>0.5</v>
      </c>
    </row>
    <row r="22" spans="2:22">
      <c r="B22" s="107" t="str">
        <f>$B$307</f>
        <v>Bipole no earth return (offshore)</v>
      </c>
      <c r="C22" s="108" t="s">
        <v>121</v>
      </c>
      <c r="D22" s="109" t="str">
        <f>IF('Project 1'!$O$13='Converter Data'!$B$7,'Converter Data'!$B$7,IF('Project 1'!$O$13='Converter Data'!$B$8,'Converter Data'!$B$8,'Converter Data'!$B$6))</f>
        <v>Medium Case</v>
      </c>
      <c r="E22" s="110">
        <f t="shared" ca="1" si="3"/>
        <v>0.5</v>
      </c>
      <c r="F22" s="111">
        <f t="shared" ca="1" si="0"/>
        <v>1.1875</v>
      </c>
      <c r="G22" s="112">
        <f t="shared" ca="1" si="1"/>
        <v>2</v>
      </c>
      <c r="H22" s="113">
        <f t="shared" ca="1" si="4"/>
        <v>3.2534246575342467E-3</v>
      </c>
      <c r="I22" s="114">
        <f t="shared" ca="1" si="2"/>
        <v>0.5</v>
      </c>
    </row>
    <row r="23" spans="2:22">
      <c r="B23" s="107" t="str">
        <f>$B$341</f>
        <v>Symmetrical Monopole (Onshore) 3-2</v>
      </c>
      <c r="C23" s="108" t="s">
        <v>121</v>
      </c>
      <c r="D23" s="109" t="str">
        <f>IF('Project 1'!$O$13='Converter Data'!$B$7,'Converter Data'!$B$7,IF('Project 1'!$O$13='Converter Data'!$B$8,'Converter Data'!$B$8,'Converter Data'!$B$6))</f>
        <v>Medium Case</v>
      </c>
      <c r="E23" s="110">
        <f t="shared" ca="1" si="3"/>
        <v>0.5</v>
      </c>
      <c r="F23" s="111">
        <f t="shared" ca="1" si="0"/>
        <v>0.59375</v>
      </c>
      <c r="G23" s="112">
        <f t="shared" ca="1" si="1"/>
        <v>2</v>
      </c>
      <c r="H23" s="113">
        <f t="shared" ca="1" si="4"/>
        <v>1.6267123287671233E-3</v>
      </c>
      <c r="I23" s="114">
        <f t="shared" ca="1" si="2"/>
        <v>0.5</v>
      </c>
    </row>
    <row r="24" spans="2:22">
      <c r="B24" s="107" t="str">
        <f>$B$375</f>
        <v>User Defined 1 (Offshore)</v>
      </c>
      <c r="C24" s="108" t="s">
        <v>121</v>
      </c>
      <c r="D24" s="109" t="str">
        <f>IF('Project 1'!$O$13='Converter Data'!$B$7,'Converter Data'!$B$7,IF('Project 1'!$O$13='Converter Data'!$B$8,'Converter Data'!$B$8,'Converter Data'!$B$6))</f>
        <v>Medium Case</v>
      </c>
      <c r="E24" s="110">
        <f t="shared" ca="1" si="3"/>
        <v>0.5</v>
      </c>
      <c r="F24" s="111">
        <f t="shared" ca="1" si="0"/>
        <v>1.1875</v>
      </c>
      <c r="G24" s="112">
        <f t="shared" ca="1" si="1"/>
        <v>2</v>
      </c>
      <c r="H24" s="113">
        <f t="shared" ca="1" si="4"/>
        <v>6.5068493150684933E-3</v>
      </c>
      <c r="I24" s="114">
        <f t="shared" ca="1" si="2"/>
        <v>0</v>
      </c>
    </row>
    <row r="25" spans="2:22">
      <c r="B25" s="107" t="str">
        <f>$B$409</f>
        <v>User Defined 2 (Onshore)</v>
      </c>
      <c r="C25" s="108" t="s">
        <v>121</v>
      </c>
      <c r="D25" s="109" t="str">
        <f>IF('Project 1'!$O$13='Converter Data'!$B$7,'Converter Data'!$B$7,IF('Project 1'!$O$13='Converter Data'!$B$8,'Converter Data'!$B$8,'Converter Data'!$B$6))</f>
        <v>Medium Case</v>
      </c>
      <c r="E25" s="110">
        <f t="shared" ca="1" si="3"/>
        <v>0.5</v>
      </c>
      <c r="F25" s="111">
        <f t="shared" ca="1" si="0"/>
        <v>0.59375</v>
      </c>
      <c r="G25" s="112">
        <f t="shared" ca="1" si="1"/>
        <v>2</v>
      </c>
      <c r="H25" s="113">
        <f t="shared" ca="1" si="4"/>
        <v>1.6267123287671233E-3</v>
      </c>
      <c r="I25" s="114">
        <f t="shared" ca="1" si="2"/>
        <v>0.5</v>
      </c>
    </row>
    <row r="26" spans="2:22">
      <c r="B26" s="107" t="str">
        <f>$B$443</f>
        <v>User Defined 2 (Offshore)</v>
      </c>
      <c r="C26" s="108" t="s">
        <v>121</v>
      </c>
      <c r="D26" s="109" t="str">
        <f>IF('Project 1'!$O$13='Converter Data'!$B$7,'Converter Data'!$B$7,IF('Project 1'!$O$13='Converter Data'!$B$8,'Converter Data'!$B$8,'Converter Data'!$B$6))</f>
        <v>Medium Case</v>
      </c>
      <c r="E26" s="110">
        <f t="shared" ca="1" si="3"/>
        <v>0.5</v>
      </c>
      <c r="F26" s="111">
        <f t="shared" ca="1" si="0"/>
        <v>1.1875</v>
      </c>
      <c r="G26" s="112">
        <f t="shared" ca="1" si="1"/>
        <v>2</v>
      </c>
      <c r="H26" s="113">
        <f t="shared" ca="1" si="4"/>
        <v>3.2534246575342467E-3</v>
      </c>
      <c r="I26" s="114">
        <f t="shared" ca="1" si="2"/>
        <v>0.5</v>
      </c>
    </row>
    <row r="27" spans="2:22">
      <c r="B27" s="107" t="str">
        <f>$B$477</f>
        <v>User Defined 3 (Onshore)</v>
      </c>
      <c r="C27" s="108" t="s">
        <v>121</v>
      </c>
      <c r="D27" s="109" t="str">
        <f>IF('Project 1'!$O$13='Converter Data'!$B$7,'Converter Data'!$B$7,IF('Project 1'!$O$13='Converter Data'!$B$8,'Converter Data'!$B$8,'Converter Data'!$B$6))</f>
        <v>Medium Case</v>
      </c>
      <c r="E27" s="110">
        <f t="shared" ca="1" si="3"/>
        <v>0.5</v>
      </c>
      <c r="F27" s="111">
        <f t="shared" ca="1" si="0"/>
        <v>0.59375</v>
      </c>
      <c r="G27" s="112">
        <f t="shared" ca="1" si="1"/>
        <v>2</v>
      </c>
      <c r="H27" s="113">
        <f t="shared" ca="1" si="4"/>
        <v>3.2534246575342467E-3</v>
      </c>
      <c r="I27" s="114">
        <f t="shared" ca="1" si="2"/>
        <v>0</v>
      </c>
    </row>
    <row r="28" spans="2:22">
      <c r="B28" s="107" t="str">
        <f>$B$511</f>
        <v>User Defined 3 (Offshore)</v>
      </c>
      <c r="C28" s="108" t="s">
        <v>121</v>
      </c>
      <c r="D28" s="109" t="str">
        <f>IF('Project 1'!$O$13='Converter Data'!$B$7,'Converter Data'!$B$7,IF('Project 1'!$O$13='Converter Data'!$B$8,'Converter Data'!$B$8,'Converter Data'!$B$6))</f>
        <v>Medium Case</v>
      </c>
      <c r="E28" s="110">
        <f t="shared" ca="1" si="3"/>
        <v>0.5</v>
      </c>
      <c r="F28" s="111">
        <f t="shared" ca="1" si="0"/>
        <v>1.1875</v>
      </c>
      <c r="G28" s="112">
        <f t="shared" ca="1" si="1"/>
        <v>2</v>
      </c>
      <c r="H28" s="113">
        <f t="shared" ca="1" si="4"/>
        <v>6.5068493150684933E-3</v>
      </c>
      <c r="I28" s="114">
        <f t="shared" ca="1" si="2"/>
        <v>0</v>
      </c>
    </row>
    <row r="29" spans="2:22">
      <c r="B29" s="107"/>
      <c r="C29" s="108"/>
      <c r="D29" s="109" t="str">
        <f>IF('Project 1'!$O$13='Converter Data'!$B$7,'Converter Data'!$B$7,IF('Project 1'!$O$13='Converter Data'!$B$8,'Converter Data'!$B$8,'Converter Data'!$B$6))</f>
        <v>Medium Case</v>
      </c>
      <c r="E29" s="110" t="str">
        <f t="shared" ca="1" si="3"/>
        <v/>
      </c>
      <c r="F29" s="111">
        <f t="shared" ca="1" si="0"/>
        <v>0</v>
      </c>
      <c r="G29" s="112">
        <f t="shared" ca="1" si="1"/>
        <v>0</v>
      </c>
      <c r="H29" s="113">
        <f t="shared" ca="1" si="4"/>
        <v>0</v>
      </c>
      <c r="I29" s="114">
        <f t="shared" ca="1" si="2"/>
        <v>0</v>
      </c>
    </row>
    <row r="30" spans="2:22">
      <c r="B30" s="107"/>
      <c r="C30" s="108"/>
      <c r="D30" s="109" t="str">
        <f>IF('Project 1'!$O$13='Converter Data'!$B$7,'Converter Data'!$B$7,IF('Project 1'!$O$13='Converter Data'!$B$8,'Converter Data'!$B$8,'Converter Data'!$B$6))</f>
        <v>Medium Case</v>
      </c>
      <c r="E30" s="110" t="str">
        <f t="shared" ca="1" si="3"/>
        <v/>
      </c>
      <c r="F30" s="111">
        <f t="shared" ca="1" si="0"/>
        <v>0</v>
      </c>
      <c r="G30" s="112">
        <f t="shared" ca="1" si="1"/>
        <v>0</v>
      </c>
      <c r="H30" s="113">
        <f t="shared" ca="1" si="4"/>
        <v>0</v>
      </c>
      <c r="I30" s="114">
        <f t="shared" ca="1" si="2"/>
        <v>0</v>
      </c>
    </row>
    <row r="31" spans="2:22">
      <c r="B31" s="107"/>
      <c r="C31" s="108"/>
      <c r="D31" s="109" t="str">
        <f>IF('Project 1'!$O$13='Converter Data'!$B$7,'Converter Data'!$B$7,IF('Project 1'!$O$13='Converter Data'!$B$8,'Converter Data'!$B$8,'Converter Data'!$B$6))</f>
        <v>Medium Case</v>
      </c>
      <c r="E31" s="110" t="str">
        <f t="shared" ca="1" si="3"/>
        <v/>
      </c>
      <c r="F31" s="111">
        <f t="shared" ca="1" si="0"/>
        <v>0</v>
      </c>
      <c r="G31" s="112">
        <f t="shared" ca="1" si="1"/>
        <v>0</v>
      </c>
      <c r="H31" s="113">
        <f t="shared" ca="1" si="4"/>
        <v>0</v>
      </c>
      <c r="I31" s="114">
        <f t="shared" ca="1" si="2"/>
        <v>0</v>
      </c>
    </row>
    <row r="32" spans="2:22">
      <c r="B32" s="107"/>
      <c r="C32" s="108"/>
      <c r="D32" s="109" t="str">
        <f>IF('Project 1'!$O$13='Converter Data'!$B$7,'Converter Data'!$B$7,IF('Project 1'!$O$13='Converter Data'!$B$8,'Converter Data'!$B$8,'Converter Data'!$B$6))</f>
        <v>Medium Case</v>
      </c>
      <c r="E32" s="110" t="str">
        <f t="shared" ca="1" si="3"/>
        <v/>
      </c>
      <c r="F32" s="111">
        <f t="shared" ca="1" si="0"/>
        <v>0</v>
      </c>
      <c r="G32" s="112">
        <f t="shared" ca="1" si="1"/>
        <v>0</v>
      </c>
      <c r="H32" s="113">
        <f t="shared" ca="1" si="4"/>
        <v>0</v>
      </c>
      <c r="I32" s="114">
        <f t="shared" ca="1" si="2"/>
        <v>0</v>
      </c>
    </row>
    <row r="33" spans="2:9">
      <c r="B33" s="107"/>
      <c r="C33" s="108"/>
      <c r="D33" s="109" t="str">
        <f>IF('Project 1'!$O$13='Converter Data'!$B$7,'Converter Data'!$B$7,IF('Project 1'!$O$13='Converter Data'!$B$8,'Converter Data'!$B$8,'Converter Data'!$B$6))</f>
        <v>Medium Case</v>
      </c>
      <c r="E33" s="110" t="str">
        <f t="shared" ca="1" si="3"/>
        <v/>
      </c>
      <c r="F33" s="111">
        <f t="shared" ca="1" si="0"/>
        <v>0</v>
      </c>
      <c r="G33" s="112">
        <f t="shared" ca="1" si="1"/>
        <v>0</v>
      </c>
      <c r="H33" s="113">
        <f t="shared" ca="1" si="4"/>
        <v>0</v>
      </c>
      <c r="I33" s="114">
        <f t="shared" ca="1" si="2"/>
        <v>0</v>
      </c>
    </row>
    <row r="34" spans="2:9">
      <c r="B34" s="107"/>
      <c r="C34" s="108"/>
      <c r="D34" s="109" t="str">
        <f>IF('Project 1'!$O$13='Converter Data'!$B$7,'Converter Data'!$B$7,IF('Project 1'!$O$13='Converter Data'!$B$8,'Converter Data'!$B$8,'Converter Data'!$B$6))</f>
        <v>Medium Case</v>
      </c>
      <c r="E34" s="110" t="str">
        <f t="shared" ca="1" si="3"/>
        <v/>
      </c>
      <c r="F34" s="111">
        <f t="shared" ca="1" si="0"/>
        <v>0</v>
      </c>
      <c r="G34" s="112">
        <f t="shared" ca="1" si="1"/>
        <v>0</v>
      </c>
      <c r="H34" s="113">
        <f t="shared" ca="1" si="4"/>
        <v>0</v>
      </c>
      <c r="I34" s="114">
        <f t="shared" ca="1" si="2"/>
        <v>0</v>
      </c>
    </row>
    <row r="35" spans="2:9">
      <c r="B35" s="107"/>
      <c r="C35" s="108"/>
      <c r="D35" s="109" t="str">
        <f>IF('Project 1'!$O$13='Converter Data'!$B$7,'Converter Data'!$B$7,IF('Project 1'!$O$13='Converter Data'!$B$8,'Converter Data'!$B$8,'Converter Data'!$B$6))</f>
        <v>Medium Case</v>
      </c>
      <c r="E35" s="110" t="str">
        <f t="shared" ca="1" si="3"/>
        <v/>
      </c>
      <c r="F35" s="111">
        <f t="shared" ca="1" si="0"/>
        <v>0</v>
      </c>
      <c r="G35" s="112">
        <f t="shared" ca="1" si="1"/>
        <v>0</v>
      </c>
      <c r="H35" s="113">
        <f t="shared" ca="1" si="4"/>
        <v>0</v>
      </c>
      <c r="I35" s="114">
        <f t="shared" ca="1" si="2"/>
        <v>0</v>
      </c>
    </row>
    <row r="36" spans="2:9" ht="15.75" thickBot="1">
      <c r="B36" s="117"/>
      <c r="C36" s="118"/>
      <c r="D36" s="119" t="str">
        <f>IF('Project 1'!$O$13='Converter Data'!$B$7,'Converter Data'!$B$7,IF('Project 1'!$O$13='Converter Data'!$B$8,'Converter Data'!$B$8,'Converter Data'!$B$6))</f>
        <v>Medium Case</v>
      </c>
      <c r="E36" s="120" t="str">
        <f t="shared" ca="1" si="3"/>
        <v/>
      </c>
      <c r="F36" s="121">
        <f t="shared" ca="1" si="0"/>
        <v>0</v>
      </c>
      <c r="G36" s="122">
        <f t="shared" ca="1" si="1"/>
        <v>0</v>
      </c>
      <c r="H36" s="123">
        <f t="shared" ca="1" si="4"/>
        <v>0</v>
      </c>
      <c r="I36" s="124">
        <f t="shared" ca="1" si="2"/>
        <v>0</v>
      </c>
    </row>
    <row r="37" spans="2:9">
      <c r="B37" s="125"/>
    </row>
    <row r="40" spans="2:9" ht="18" thickBot="1">
      <c r="B40" s="81" t="s">
        <v>154</v>
      </c>
      <c r="C40" s="81"/>
    </row>
    <row r="41" spans="2:9" ht="16.5" thickTop="1" thickBot="1">
      <c r="B41" s="83"/>
      <c r="C41" s="83"/>
      <c r="D41" s="83"/>
      <c r="E41" s="83"/>
      <c r="F41" s="83"/>
    </row>
    <row r="42" spans="2:9" ht="15.75" thickBot="1">
      <c r="B42" s="84"/>
      <c r="C42" s="402" t="s">
        <v>16</v>
      </c>
      <c r="D42" s="403"/>
      <c r="E42" s="404"/>
      <c r="F42" s="404"/>
    </row>
    <row r="43" spans="2:9" ht="15.75" thickBot="1">
      <c r="B43" s="85" t="s">
        <v>14</v>
      </c>
      <c r="C43" s="86" t="s">
        <v>119</v>
      </c>
      <c r="D43" s="86" t="s">
        <v>17</v>
      </c>
    </row>
    <row r="44" spans="2:9">
      <c r="B44" s="126" t="s">
        <v>41</v>
      </c>
      <c r="C44" s="127">
        <v>0.5</v>
      </c>
      <c r="D44" s="87">
        <v>0.59375</v>
      </c>
    </row>
    <row r="45" spans="2:9">
      <c r="B45" s="128" t="s">
        <v>40</v>
      </c>
      <c r="C45" s="127">
        <v>0.5</v>
      </c>
      <c r="D45" s="87">
        <v>1.1875</v>
      </c>
    </row>
    <row r="46" spans="2:9">
      <c r="B46" s="128" t="s">
        <v>98</v>
      </c>
      <c r="C46" s="127">
        <v>0.5</v>
      </c>
      <c r="D46" s="87">
        <v>0.59375</v>
      </c>
    </row>
    <row r="47" spans="2:9">
      <c r="B47" s="128" t="s">
        <v>99</v>
      </c>
      <c r="C47" s="127">
        <v>0.5</v>
      </c>
      <c r="D47" s="87">
        <v>1.1875</v>
      </c>
    </row>
    <row r="48" spans="2:9">
      <c r="B48" s="128" t="s">
        <v>100</v>
      </c>
      <c r="C48" s="127">
        <v>0.5</v>
      </c>
      <c r="D48" s="87">
        <v>0.59375</v>
      </c>
    </row>
    <row r="49" spans="2:4">
      <c r="B49" s="128" t="s">
        <v>101</v>
      </c>
      <c r="C49" s="127">
        <v>0.5</v>
      </c>
      <c r="D49" s="87">
        <v>1.1875</v>
      </c>
    </row>
    <row r="50" spans="2:4">
      <c r="B50" s="128" t="s">
        <v>102</v>
      </c>
      <c r="C50" s="127">
        <v>0.5</v>
      </c>
      <c r="D50" s="87">
        <v>0.59375</v>
      </c>
    </row>
    <row r="51" spans="2:4">
      <c r="B51" s="128" t="s">
        <v>103</v>
      </c>
      <c r="C51" s="127">
        <v>0.5</v>
      </c>
      <c r="D51" s="87">
        <v>1.1875</v>
      </c>
    </row>
    <row r="52" spans="2:4">
      <c r="B52" s="129" t="s">
        <v>129</v>
      </c>
      <c r="C52" s="127">
        <v>0.5</v>
      </c>
      <c r="D52" s="87">
        <v>0.59375</v>
      </c>
    </row>
    <row r="53" spans="2:4">
      <c r="B53" s="129" t="s">
        <v>42</v>
      </c>
      <c r="C53" s="127">
        <v>0.5</v>
      </c>
      <c r="D53" s="87">
        <v>1.1875</v>
      </c>
    </row>
    <row r="54" spans="2:4">
      <c r="B54" s="129" t="s">
        <v>43</v>
      </c>
      <c r="C54" s="127">
        <v>0.5</v>
      </c>
      <c r="D54" s="87">
        <v>0.59375</v>
      </c>
    </row>
    <row r="55" spans="2:4">
      <c r="B55" s="129" t="s">
        <v>44</v>
      </c>
      <c r="C55" s="127">
        <v>0.5</v>
      </c>
      <c r="D55" s="87">
        <v>1.1875</v>
      </c>
    </row>
    <row r="56" spans="2:4">
      <c r="B56" s="129" t="s">
        <v>45</v>
      </c>
      <c r="C56" s="127">
        <v>0.5</v>
      </c>
      <c r="D56" s="87">
        <v>0.59375</v>
      </c>
    </row>
    <row r="57" spans="2:4">
      <c r="B57" s="129" t="s">
        <v>46</v>
      </c>
      <c r="C57" s="127">
        <v>0.5</v>
      </c>
      <c r="D57" s="87">
        <v>1.1875</v>
      </c>
    </row>
    <row r="58" spans="2:4">
      <c r="B58" s="130" t="s">
        <v>113</v>
      </c>
      <c r="C58" s="127"/>
      <c r="D58" s="87"/>
    </row>
    <row r="59" spans="2:4">
      <c r="B59" s="130" t="s">
        <v>114</v>
      </c>
      <c r="C59" s="127"/>
      <c r="D59" s="87"/>
    </row>
    <row r="60" spans="2:4">
      <c r="B60" s="130" t="s">
        <v>115</v>
      </c>
      <c r="C60" s="127"/>
      <c r="D60" s="87"/>
    </row>
    <row r="61" spans="2:4">
      <c r="B61" s="130" t="s">
        <v>116</v>
      </c>
      <c r="C61" s="127"/>
      <c r="D61" s="87"/>
    </row>
    <row r="62" spans="2:4">
      <c r="B62" s="130" t="s">
        <v>117</v>
      </c>
      <c r="C62" s="127"/>
      <c r="D62" s="87"/>
    </row>
    <row r="63" spans="2:4">
      <c r="B63" s="130"/>
      <c r="C63" s="127"/>
      <c r="D63" s="87"/>
    </row>
    <row r="64" spans="2:4" ht="15.75" thickBot="1">
      <c r="B64" s="131"/>
      <c r="C64" s="132"/>
      <c r="D64" s="89"/>
    </row>
    <row r="68" spans="2:18" ht="18" thickBot="1">
      <c r="B68" s="81" t="s">
        <v>92</v>
      </c>
      <c r="C68" s="81"/>
    </row>
    <row r="69" spans="2:18" ht="46.5" thickTop="1" thickBot="1">
      <c r="B69" s="133" t="s">
        <v>41</v>
      </c>
      <c r="C69" s="134" t="s">
        <v>23</v>
      </c>
      <c r="D69" s="135">
        <f ca="1">L69</f>
        <v>3.2534246575342467E-3</v>
      </c>
      <c r="E69" s="133"/>
      <c r="F69" s="134"/>
      <c r="G69" s="135"/>
      <c r="H69" s="133"/>
      <c r="I69" s="133"/>
      <c r="J69" s="133"/>
      <c r="K69" s="134" t="s">
        <v>107</v>
      </c>
      <c r="L69" s="136">
        <f ca="1">SUM(G74:G95)</f>
        <v>3.2534246575342467E-3</v>
      </c>
      <c r="M69" s="133"/>
      <c r="N69" s="137" t="s">
        <v>108</v>
      </c>
      <c r="O69" s="137" t="s">
        <v>109</v>
      </c>
      <c r="P69" s="137" t="s">
        <v>110</v>
      </c>
      <c r="Q69" s="133"/>
      <c r="R69" s="133"/>
    </row>
    <row r="70" spans="2:18">
      <c r="C70" s="138" t="s">
        <v>111</v>
      </c>
      <c r="D70" s="139">
        <f ca="1">1-D69</f>
        <v>0.9967465753424658</v>
      </c>
      <c r="N70" s="140">
        <f ca="1">SUM(D74:D95)</f>
        <v>2</v>
      </c>
      <c r="O70" s="140">
        <f ca="1">IFERROR(SUM(K74:K95)/N70,0)</f>
        <v>0.59375</v>
      </c>
      <c r="P70" s="141">
        <f ca="1">IFERROR(SUM(L74:L95)/SUM(K74:K95),0)</f>
        <v>0</v>
      </c>
    </row>
    <row r="72" spans="2:18" ht="15.75" thickBot="1">
      <c r="B72" s="91" t="s">
        <v>15</v>
      </c>
      <c r="C72" s="92"/>
      <c r="D72" s="92"/>
      <c r="E72" s="92"/>
      <c r="F72" s="92"/>
      <c r="G72" s="92"/>
      <c r="H72" s="92"/>
      <c r="I72" s="93"/>
      <c r="K72" s="91" t="s">
        <v>85</v>
      </c>
      <c r="L72" s="142"/>
    </row>
    <row r="73" spans="2:18" ht="45.75" thickBot="1">
      <c r="B73" s="94" t="s">
        <v>7</v>
      </c>
      <c r="C73" s="94" t="s">
        <v>0</v>
      </c>
      <c r="D73" s="97" t="s">
        <v>1</v>
      </c>
      <c r="E73" s="97" t="s">
        <v>2</v>
      </c>
      <c r="F73" s="97" t="s">
        <v>3</v>
      </c>
      <c r="G73" s="97" t="s">
        <v>5</v>
      </c>
      <c r="H73" s="97" t="s">
        <v>12</v>
      </c>
      <c r="I73" s="96" t="s">
        <v>6</v>
      </c>
      <c r="K73" s="143" t="s">
        <v>86</v>
      </c>
      <c r="L73" s="144" t="s">
        <v>87</v>
      </c>
    </row>
    <row r="74" spans="2:18">
      <c r="B74" s="98">
        <v>1</v>
      </c>
      <c r="C74" s="174" t="s">
        <v>41</v>
      </c>
      <c r="D74" s="147">
        <f ca="1">IFERROR(1/E74,0)</f>
        <v>2</v>
      </c>
      <c r="E74" s="125">
        <f ca="1">IFERROR(OFFSET($C$43,MATCH(C74,$B$44:$B$64,0),0),0)</f>
        <v>0.5</v>
      </c>
      <c r="F74" s="148">
        <f ca="1">IFERROR(OFFSET($D$43,MATCH(C74,$B$44:$B$64,0),0),0)</f>
        <v>0.59375</v>
      </c>
      <c r="G74" s="104">
        <f ca="1">IFERROR(((B74*D74*F74)/365)*(1-I74),0)</f>
        <v>3.2534246575342467E-3</v>
      </c>
      <c r="H74" s="149">
        <f ca="1">G74/$D$69</f>
        <v>1</v>
      </c>
      <c r="I74" s="150">
        <v>0</v>
      </c>
      <c r="K74" s="151">
        <f t="shared" ref="K74:K95" ca="1" si="5">D74*F74</f>
        <v>1.1875</v>
      </c>
      <c r="L74" s="152">
        <f t="shared" ref="L74:L95" ca="1" si="6">K74*I74</f>
        <v>0</v>
      </c>
      <c r="R74" s="106"/>
    </row>
    <row r="75" spans="2:18" hidden="1">
      <c r="B75" s="153"/>
      <c r="C75" s="154"/>
      <c r="D75" s="155">
        <f t="shared" ref="D75:D95" ca="1" si="7">IFERROR(1/E75,0)</f>
        <v>0</v>
      </c>
      <c r="E75" s="156">
        <f t="shared" ref="E75:E95" ca="1" si="8">IFERROR(OFFSET($C$43,MATCH(C75,$B$44:$B$64,0),0),0)</f>
        <v>0</v>
      </c>
      <c r="F75" s="157">
        <f t="shared" ref="F75:F95" ca="1" si="9">IFERROR(OFFSET($D$43,MATCH(C75,$B$44:$B$64,0),0),0)</f>
        <v>0</v>
      </c>
      <c r="G75" s="113">
        <f t="shared" ref="G75:G95" ca="1" si="10">IFERROR(((B75*D75*F75)/365)*(1-I75),0)</f>
        <v>0</v>
      </c>
      <c r="H75" s="158">
        <f t="shared" ref="H75:H95" ca="1" si="11">G75/$D$69</f>
        <v>0</v>
      </c>
      <c r="I75" s="159"/>
      <c r="K75" s="160">
        <f t="shared" ca="1" si="5"/>
        <v>0</v>
      </c>
      <c r="L75" s="161">
        <f t="shared" ca="1" si="6"/>
        <v>0</v>
      </c>
      <c r="R75" s="115"/>
    </row>
    <row r="76" spans="2:18" hidden="1">
      <c r="B76" s="153"/>
      <c r="C76" s="154"/>
      <c r="D76" s="155">
        <f t="shared" ca="1" si="7"/>
        <v>0</v>
      </c>
      <c r="E76" s="156">
        <f t="shared" ca="1" si="8"/>
        <v>0</v>
      </c>
      <c r="F76" s="157">
        <f t="shared" ca="1" si="9"/>
        <v>0</v>
      </c>
      <c r="G76" s="113">
        <f t="shared" ca="1" si="10"/>
        <v>0</v>
      </c>
      <c r="H76" s="158">
        <f t="shared" ca="1" si="11"/>
        <v>0</v>
      </c>
      <c r="I76" s="159"/>
      <c r="K76" s="160">
        <f t="shared" ca="1" si="5"/>
        <v>0</v>
      </c>
      <c r="L76" s="161">
        <f t="shared" ca="1" si="6"/>
        <v>0</v>
      </c>
    </row>
    <row r="77" spans="2:18" hidden="1">
      <c r="B77" s="153"/>
      <c r="C77" s="154"/>
      <c r="D77" s="155">
        <f t="shared" ca="1" si="7"/>
        <v>0</v>
      </c>
      <c r="E77" s="156">
        <f t="shared" ca="1" si="8"/>
        <v>0</v>
      </c>
      <c r="F77" s="157">
        <f t="shared" ca="1" si="9"/>
        <v>0</v>
      </c>
      <c r="G77" s="113">
        <f t="shared" ca="1" si="10"/>
        <v>0</v>
      </c>
      <c r="H77" s="158">
        <f t="shared" ca="1" si="11"/>
        <v>0</v>
      </c>
      <c r="I77" s="159"/>
      <c r="K77" s="160">
        <f t="shared" ca="1" si="5"/>
        <v>0</v>
      </c>
      <c r="L77" s="161">
        <f t="shared" ca="1" si="6"/>
        <v>0</v>
      </c>
      <c r="R77" s="116"/>
    </row>
    <row r="78" spans="2:18" hidden="1">
      <c r="B78" s="153"/>
      <c r="C78" s="154"/>
      <c r="D78" s="155">
        <f t="shared" ca="1" si="7"/>
        <v>0</v>
      </c>
      <c r="E78" s="156">
        <f t="shared" ca="1" si="8"/>
        <v>0</v>
      </c>
      <c r="F78" s="157">
        <f t="shared" ca="1" si="9"/>
        <v>0</v>
      </c>
      <c r="G78" s="113">
        <f t="shared" ca="1" si="10"/>
        <v>0</v>
      </c>
      <c r="H78" s="158">
        <f t="shared" ca="1" si="11"/>
        <v>0</v>
      </c>
      <c r="I78" s="159"/>
      <c r="K78" s="160">
        <f t="shared" ca="1" si="5"/>
        <v>0</v>
      </c>
      <c r="L78" s="161">
        <f t="shared" ca="1" si="6"/>
        <v>0</v>
      </c>
    </row>
    <row r="79" spans="2:18" hidden="1">
      <c r="B79" s="153"/>
      <c r="C79" s="154"/>
      <c r="D79" s="155">
        <f t="shared" ca="1" si="7"/>
        <v>0</v>
      </c>
      <c r="E79" s="156">
        <f t="shared" ca="1" si="8"/>
        <v>0</v>
      </c>
      <c r="F79" s="157">
        <f t="shared" ca="1" si="9"/>
        <v>0</v>
      </c>
      <c r="G79" s="113">
        <f t="shared" ca="1" si="10"/>
        <v>0</v>
      </c>
      <c r="H79" s="158">
        <f t="shared" ca="1" si="11"/>
        <v>0</v>
      </c>
      <c r="I79" s="159"/>
      <c r="K79" s="160">
        <f t="shared" ca="1" si="5"/>
        <v>0</v>
      </c>
      <c r="L79" s="161">
        <f t="shared" ca="1" si="6"/>
        <v>0</v>
      </c>
    </row>
    <row r="80" spans="2:18" hidden="1">
      <c r="B80" s="153"/>
      <c r="C80" s="154"/>
      <c r="D80" s="155">
        <f t="shared" ca="1" si="7"/>
        <v>0</v>
      </c>
      <c r="E80" s="156">
        <f t="shared" ca="1" si="8"/>
        <v>0</v>
      </c>
      <c r="F80" s="157">
        <f t="shared" ca="1" si="9"/>
        <v>0</v>
      </c>
      <c r="G80" s="113">
        <f t="shared" ca="1" si="10"/>
        <v>0</v>
      </c>
      <c r="H80" s="158">
        <f t="shared" ca="1" si="11"/>
        <v>0</v>
      </c>
      <c r="I80" s="159"/>
      <c r="K80" s="160">
        <f t="shared" ca="1" si="5"/>
        <v>0</v>
      </c>
      <c r="L80" s="161">
        <f t="shared" ca="1" si="6"/>
        <v>0</v>
      </c>
    </row>
    <row r="81" spans="2:12" hidden="1">
      <c r="B81" s="153"/>
      <c r="C81" s="154"/>
      <c r="D81" s="155">
        <f t="shared" ca="1" si="7"/>
        <v>0</v>
      </c>
      <c r="E81" s="156">
        <f t="shared" ca="1" si="8"/>
        <v>0</v>
      </c>
      <c r="F81" s="157">
        <f t="shared" ca="1" si="9"/>
        <v>0</v>
      </c>
      <c r="G81" s="113">
        <f t="shared" ca="1" si="10"/>
        <v>0</v>
      </c>
      <c r="H81" s="158">
        <f t="shared" ca="1" si="11"/>
        <v>0</v>
      </c>
      <c r="I81" s="159"/>
      <c r="K81" s="160">
        <f t="shared" ca="1" si="5"/>
        <v>0</v>
      </c>
      <c r="L81" s="161">
        <f t="shared" ca="1" si="6"/>
        <v>0</v>
      </c>
    </row>
    <row r="82" spans="2:12" hidden="1">
      <c r="B82" s="153"/>
      <c r="C82" s="154"/>
      <c r="D82" s="155">
        <f t="shared" ca="1" si="7"/>
        <v>0</v>
      </c>
      <c r="E82" s="156">
        <f t="shared" ca="1" si="8"/>
        <v>0</v>
      </c>
      <c r="F82" s="157">
        <f t="shared" ca="1" si="9"/>
        <v>0</v>
      </c>
      <c r="G82" s="113">
        <f t="shared" ca="1" si="10"/>
        <v>0</v>
      </c>
      <c r="H82" s="158">
        <f t="shared" ca="1" si="11"/>
        <v>0</v>
      </c>
      <c r="I82" s="159"/>
      <c r="K82" s="160">
        <f t="shared" ca="1" si="5"/>
        <v>0</v>
      </c>
      <c r="L82" s="161">
        <f t="shared" ca="1" si="6"/>
        <v>0</v>
      </c>
    </row>
    <row r="83" spans="2:12" hidden="1">
      <c r="B83" s="153"/>
      <c r="C83" s="154"/>
      <c r="D83" s="155">
        <f t="shared" ca="1" si="7"/>
        <v>0</v>
      </c>
      <c r="E83" s="156">
        <f t="shared" ca="1" si="8"/>
        <v>0</v>
      </c>
      <c r="F83" s="157">
        <f t="shared" ca="1" si="9"/>
        <v>0</v>
      </c>
      <c r="G83" s="113">
        <f t="shared" ca="1" si="10"/>
        <v>0</v>
      </c>
      <c r="H83" s="158">
        <f t="shared" ca="1" si="11"/>
        <v>0</v>
      </c>
      <c r="I83" s="159"/>
      <c r="K83" s="160">
        <f t="shared" ca="1" si="5"/>
        <v>0</v>
      </c>
      <c r="L83" s="161">
        <f t="shared" ca="1" si="6"/>
        <v>0</v>
      </c>
    </row>
    <row r="84" spans="2:12" hidden="1">
      <c r="B84" s="153"/>
      <c r="C84" s="154"/>
      <c r="D84" s="155">
        <f t="shared" ca="1" si="7"/>
        <v>0</v>
      </c>
      <c r="E84" s="156">
        <f t="shared" ca="1" si="8"/>
        <v>0</v>
      </c>
      <c r="F84" s="157">
        <f t="shared" ca="1" si="9"/>
        <v>0</v>
      </c>
      <c r="G84" s="113">
        <f t="shared" ca="1" si="10"/>
        <v>0</v>
      </c>
      <c r="H84" s="158">
        <f t="shared" ca="1" si="11"/>
        <v>0</v>
      </c>
      <c r="I84" s="159"/>
      <c r="K84" s="160">
        <f t="shared" ca="1" si="5"/>
        <v>0</v>
      </c>
      <c r="L84" s="161">
        <f t="shared" ca="1" si="6"/>
        <v>0</v>
      </c>
    </row>
    <row r="85" spans="2:12" hidden="1">
      <c r="B85" s="153"/>
      <c r="C85" s="154"/>
      <c r="D85" s="155">
        <f t="shared" ca="1" si="7"/>
        <v>0</v>
      </c>
      <c r="E85" s="156">
        <f t="shared" ca="1" si="8"/>
        <v>0</v>
      </c>
      <c r="F85" s="157">
        <f t="shared" ca="1" si="9"/>
        <v>0</v>
      </c>
      <c r="G85" s="113">
        <f t="shared" ca="1" si="10"/>
        <v>0</v>
      </c>
      <c r="H85" s="158">
        <f t="shared" ca="1" si="11"/>
        <v>0</v>
      </c>
      <c r="I85" s="159"/>
      <c r="K85" s="160">
        <f t="shared" ca="1" si="5"/>
        <v>0</v>
      </c>
      <c r="L85" s="161">
        <f t="shared" ca="1" si="6"/>
        <v>0</v>
      </c>
    </row>
    <row r="86" spans="2:12" hidden="1">
      <c r="B86" s="153"/>
      <c r="C86" s="154"/>
      <c r="D86" s="155">
        <f t="shared" ca="1" si="7"/>
        <v>0</v>
      </c>
      <c r="E86" s="156">
        <f t="shared" ca="1" si="8"/>
        <v>0</v>
      </c>
      <c r="F86" s="157">
        <f t="shared" ca="1" si="9"/>
        <v>0</v>
      </c>
      <c r="G86" s="113">
        <f t="shared" ca="1" si="10"/>
        <v>0</v>
      </c>
      <c r="H86" s="158">
        <f t="shared" ca="1" si="11"/>
        <v>0</v>
      </c>
      <c r="I86" s="159"/>
      <c r="K86" s="160">
        <f t="shared" ca="1" si="5"/>
        <v>0</v>
      </c>
      <c r="L86" s="161">
        <f t="shared" ca="1" si="6"/>
        <v>0</v>
      </c>
    </row>
    <row r="87" spans="2:12" hidden="1">
      <c r="B87" s="153"/>
      <c r="C87" s="154"/>
      <c r="D87" s="155">
        <f t="shared" ca="1" si="7"/>
        <v>0</v>
      </c>
      <c r="E87" s="156">
        <f t="shared" ca="1" si="8"/>
        <v>0</v>
      </c>
      <c r="F87" s="157">
        <f t="shared" ca="1" si="9"/>
        <v>0</v>
      </c>
      <c r="G87" s="113">
        <f t="shared" ca="1" si="10"/>
        <v>0</v>
      </c>
      <c r="H87" s="158">
        <f t="shared" ca="1" si="11"/>
        <v>0</v>
      </c>
      <c r="I87" s="159"/>
      <c r="K87" s="160">
        <f t="shared" ca="1" si="5"/>
        <v>0</v>
      </c>
      <c r="L87" s="161">
        <f t="shared" ca="1" si="6"/>
        <v>0</v>
      </c>
    </row>
    <row r="88" spans="2:12" hidden="1">
      <c r="B88" s="153"/>
      <c r="C88" s="154"/>
      <c r="D88" s="155">
        <f t="shared" ca="1" si="7"/>
        <v>0</v>
      </c>
      <c r="E88" s="156">
        <f t="shared" ca="1" si="8"/>
        <v>0</v>
      </c>
      <c r="F88" s="157">
        <f t="shared" ca="1" si="9"/>
        <v>0</v>
      </c>
      <c r="G88" s="113">
        <f t="shared" ca="1" si="10"/>
        <v>0</v>
      </c>
      <c r="H88" s="158">
        <f t="shared" ca="1" si="11"/>
        <v>0</v>
      </c>
      <c r="I88" s="159"/>
      <c r="K88" s="160">
        <f t="shared" ca="1" si="5"/>
        <v>0</v>
      </c>
      <c r="L88" s="161">
        <f t="shared" ca="1" si="6"/>
        <v>0</v>
      </c>
    </row>
    <row r="89" spans="2:12" hidden="1">
      <c r="B89" s="153"/>
      <c r="C89" s="154"/>
      <c r="D89" s="155">
        <f t="shared" ca="1" si="7"/>
        <v>0</v>
      </c>
      <c r="E89" s="156">
        <f t="shared" ca="1" si="8"/>
        <v>0</v>
      </c>
      <c r="F89" s="157">
        <f t="shared" ca="1" si="9"/>
        <v>0</v>
      </c>
      <c r="G89" s="113">
        <f t="shared" ca="1" si="10"/>
        <v>0</v>
      </c>
      <c r="H89" s="158">
        <f t="shared" ca="1" si="11"/>
        <v>0</v>
      </c>
      <c r="I89" s="159"/>
      <c r="K89" s="160">
        <f t="shared" ca="1" si="5"/>
        <v>0</v>
      </c>
      <c r="L89" s="161">
        <f t="shared" ca="1" si="6"/>
        <v>0</v>
      </c>
    </row>
    <row r="90" spans="2:12" hidden="1">
      <c r="B90" s="153"/>
      <c r="C90" s="154"/>
      <c r="D90" s="155">
        <f t="shared" ca="1" si="7"/>
        <v>0</v>
      </c>
      <c r="E90" s="156">
        <f t="shared" ca="1" si="8"/>
        <v>0</v>
      </c>
      <c r="F90" s="157">
        <f t="shared" ca="1" si="9"/>
        <v>0</v>
      </c>
      <c r="G90" s="113">
        <f t="shared" ca="1" si="10"/>
        <v>0</v>
      </c>
      <c r="H90" s="158">
        <f t="shared" ca="1" si="11"/>
        <v>0</v>
      </c>
      <c r="I90" s="159"/>
      <c r="K90" s="160">
        <f t="shared" ca="1" si="5"/>
        <v>0</v>
      </c>
      <c r="L90" s="161">
        <f t="shared" ca="1" si="6"/>
        <v>0</v>
      </c>
    </row>
    <row r="91" spans="2:12" hidden="1">
      <c r="B91" s="153"/>
      <c r="C91" s="154"/>
      <c r="D91" s="155">
        <f t="shared" ca="1" si="7"/>
        <v>0</v>
      </c>
      <c r="E91" s="156">
        <f t="shared" ca="1" si="8"/>
        <v>0</v>
      </c>
      <c r="F91" s="157">
        <f t="shared" ca="1" si="9"/>
        <v>0</v>
      </c>
      <c r="G91" s="113">
        <f t="shared" ca="1" si="10"/>
        <v>0</v>
      </c>
      <c r="H91" s="158">
        <f t="shared" ca="1" si="11"/>
        <v>0</v>
      </c>
      <c r="I91" s="159"/>
      <c r="K91" s="160">
        <f t="shared" ca="1" si="5"/>
        <v>0</v>
      </c>
      <c r="L91" s="161">
        <f t="shared" ca="1" si="6"/>
        <v>0</v>
      </c>
    </row>
    <row r="92" spans="2:12" hidden="1">
      <c r="B92" s="153"/>
      <c r="C92" s="154"/>
      <c r="D92" s="155">
        <f t="shared" ca="1" si="7"/>
        <v>0</v>
      </c>
      <c r="E92" s="156">
        <f t="shared" ca="1" si="8"/>
        <v>0</v>
      </c>
      <c r="F92" s="157">
        <f t="shared" ca="1" si="9"/>
        <v>0</v>
      </c>
      <c r="G92" s="113">
        <f t="shared" ca="1" si="10"/>
        <v>0</v>
      </c>
      <c r="H92" s="158">
        <f t="shared" ca="1" si="11"/>
        <v>0</v>
      </c>
      <c r="I92" s="159"/>
      <c r="K92" s="160">
        <f t="shared" ca="1" si="5"/>
        <v>0</v>
      </c>
      <c r="L92" s="161">
        <f t="shared" ca="1" si="6"/>
        <v>0</v>
      </c>
    </row>
    <row r="93" spans="2:12" hidden="1">
      <c r="B93" s="153"/>
      <c r="C93" s="154"/>
      <c r="D93" s="155">
        <f t="shared" ca="1" si="7"/>
        <v>0</v>
      </c>
      <c r="E93" s="156">
        <f t="shared" ca="1" si="8"/>
        <v>0</v>
      </c>
      <c r="F93" s="157">
        <f t="shared" ca="1" si="9"/>
        <v>0</v>
      </c>
      <c r="G93" s="113">
        <f t="shared" ca="1" si="10"/>
        <v>0</v>
      </c>
      <c r="H93" s="158">
        <f t="shared" ca="1" si="11"/>
        <v>0</v>
      </c>
      <c r="I93" s="159"/>
      <c r="K93" s="160">
        <f t="shared" ca="1" si="5"/>
        <v>0</v>
      </c>
      <c r="L93" s="161">
        <f t="shared" ca="1" si="6"/>
        <v>0</v>
      </c>
    </row>
    <row r="94" spans="2:12" hidden="1">
      <c r="B94" s="153"/>
      <c r="C94" s="154"/>
      <c r="D94" s="155">
        <f t="shared" ca="1" si="7"/>
        <v>0</v>
      </c>
      <c r="E94" s="156">
        <f t="shared" ca="1" si="8"/>
        <v>0</v>
      </c>
      <c r="F94" s="157">
        <f t="shared" ca="1" si="9"/>
        <v>0</v>
      </c>
      <c r="G94" s="113">
        <f t="shared" ca="1" si="10"/>
        <v>0</v>
      </c>
      <c r="H94" s="158">
        <f t="shared" ca="1" si="11"/>
        <v>0</v>
      </c>
      <c r="I94" s="159"/>
      <c r="K94" s="160">
        <f t="shared" ca="1" si="5"/>
        <v>0</v>
      </c>
      <c r="L94" s="161">
        <f t="shared" ca="1" si="6"/>
        <v>0</v>
      </c>
    </row>
    <row r="95" spans="2:12" ht="15.75" hidden="1" thickBot="1">
      <c r="B95" s="162"/>
      <c r="C95" s="163"/>
      <c r="D95" s="164">
        <f t="shared" ca="1" si="7"/>
        <v>0</v>
      </c>
      <c r="E95" s="165">
        <f t="shared" ca="1" si="8"/>
        <v>0</v>
      </c>
      <c r="F95" s="166">
        <f t="shared" ca="1" si="9"/>
        <v>0</v>
      </c>
      <c r="G95" s="123">
        <f t="shared" ca="1" si="10"/>
        <v>0</v>
      </c>
      <c r="H95" s="167">
        <f t="shared" ca="1" si="11"/>
        <v>0</v>
      </c>
      <c r="I95" s="168"/>
      <c r="K95" s="169">
        <f t="shared" ca="1" si="5"/>
        <v>0</v>
      </c>
      <c r="L95" s="170">
        <f t="shared" ca="1" si="6"/>
        <v>0</v>
      </c>
    </row>
    <row r="96" spans="2:12" hidden="1">
      <c r="B96" s="125"/>
    </row>
    <row r="97" spans="2:22" hidden="1">
      <c r="H97" s="115"/>
    </row>
    <row r="98" spans="2:22" hidden="1"/>
    <row r="99" spans="2:22" hidden="1"/>
    <row r="100" spans="2:22" hidden="1"/>
    <row r="102" spans="2:22" ht="15.75" thickBot="1"/>
    <row r="103" spans="2:22" ht="45.75" thickBot="1">
      <c r="B103" s="133" t="s">
        <v>40</v>
      </c>
      <c r="C103" s="134" t="s">
        <v>23</v>
      </c>
      <c r="D103" s="135">
        <f ca="1">L103</f>
        <v>6.5068493150684933E-3</v>
      </c>
      <c r="E103" s="133"/>
      <c r="F103" s="134"/>
      <c r="G103" s="135"/>
      <c r="H103" s="133"/>
      <c r="I103" s="133"/>
      <c r="J103" s="133"/>
      <c r="K103" s="134" t="s">
        <v>107</v>
      </c>
      <c r="L103" s="136">
        <f ca="1">SUM(G108:G129)</f>
        <v>6.5068493150684933E-3</v>
      </c>
      <c r="M103" s="133"/>
      <c r="N103" s="137" t="s">
        <v>108</v>
      </c>
      <c r="O103" s="137" t="s">
        <v>109</v>
      </c>
      <c r="P103" s="137" t="s">
        <v>110</v>
      </c>
      <c r="Q103" s="133"/>
      <c r="R103" s="133"/>
      <c r="S103" s="133"/>
      <c r="T103" s="133"/>
      <c r="U103" s="133"/>
      <c r="V103" s="133"/>
    </row>
    <row r="104" spans="2:22">
      <c r="C104" s="138" t="s">
        <v>111</v>
      </c>
      <c r="D104" s="139">
        <f ca="1">1-D103</f>
        <v>0.99349315068493149</v>
      </c>
      <c r="N104" s="140">
        <f ca="1">SUM(D108:D129)</f>
        <v>2</v>
      </c>
      <c r="O104" s="140">
        <f ca="1">IFERROR(SUM(K108:K129)/N104,0)</f>
        <v>1.1875</v>
      </c>
      <c r="P104" s="141">
        <f ca="1">IFERROR(SUM(L108:L129)/SUM(K108:K129),0)</f>
        <v>0</v>
      </c>
    </row>
    <row r="106" spans="2:22" ht="15.75" thickBot="1">
      <c r="B106" s="91" t="s">
        <v>15</v>
      </c>
      <c r="C106" s="92"/>
      <c r="D106" s="92"/>
      <c r="E106" s="92"/>
      <c r="F106" s="92"/>
      <c r="G106" s="92"/>
      <c r="H106" s="92"/>
      <c r="I106" s="93"/>
      <c r="K106" s="91" t="s">
        <v>85</v>
      </c>
      <c r="L106" s="142"/>
    </row>
    <row r="107" spans="2:22" ht="45.75" thickBot="1">
      <c r="B107" s="94" t="s">
        <v>7</v>
      </c>
      <c r="C107" s="94" t="s">
        <v>0</v>
      </c>
      <c r="D107" s="97" t="s">
        <v>1</v>
      </c>
      <c r="E107" s="97" t="s">
        <v>2</v>
      </c>
      <c r="F107" s="97" t="s">
        <v>3</v>
      </c>
      <c r="G107" s="97" t="s">
        <v>5</v>
      </c>
      <c r="H107" s="97" t="s">
        <v>12</v>
      </c>
      <c r="I107" s="96" t="s">
        <v>6</v>
      </c>
      <c r="K107" s="143" t="s">
        <v>86</v>
      </c>
      <c r="L107" s="144" t="s">
        <v>87</v>
      </c>
    </row>
    <row r="108" spans="2:22">
      <c r="B108" s="98">
        <v>1</v>
      </c>
      <c r="C108" s="174" t="s">
        <v>40</v>
      </c>
      <c r="D108" s="147">
        <f ca="1">IFERROR(1/E108,0)</f>
        <v>2</v>
      </c>
      <c r="E108" s="125">
        <f ca="1">IFERROR(OFFSET($C$43,MATCH(C108,$B$44:$B$64,0),0),0)</f>
        <v>0.5</v>
      </c>
      <c r="F108" s="148">
        <f ca="1">IFERROR(OFFSET($D$43,MATCH(C108,$B$44:$B$64,0),0),0)</f>
        <v>1.1875</v>
      </c>
      <c r="G108" s="104">
        <f ca="1">IFERROR(((B108*D108*F108)/365)*(1-I108),0)</f>
        <v>6.5068493150684933E-3</v>
      </c>
      <c r="H108" s="149">
        <f ca="1">G108/$D$103</f>
        <v>1</v>
      </c>
      <c r="I108" s="150">
        <v>0</v>
      </c>
      <c r="K108" s="151">
        <f t="shared" ref="K108:K129" ca="1" si="12">D108*F108</f>
        <v>2.375</v>
      </c>
      <c r="L108" s="152">
        <f t="shared" ref="L108:L129" ca="1" si="13">K108*I108</f>
        <v>0</v>
      </c>
      <c r="V108" s="106"/>
    </row>
    <row r="109" spans="2:22" hidden="1">
      <c r="B109" s="153"/>
      <c r="C109" s="154"/>
      <c r="D109" s="155">
        <f t="shared" ref="D109:D129" ca="1" si="14">IFERROR(1/E109,0)</f>
        <v>0</v>
      </c>
      <c r="E109" s="156">
        <f t="shared" ref="E109:E129" ca="1" si="15">IFERROR(OFFSET($C$43,MATCH(C109,$B$44:$B$64,0),0),0)</f>
        <v>0</v>
      </c>
      <c r="F109" s="157">
        <f t="shared" ref="F109:F129" ca="1" si="16">IFERROR(OFFSET($D$43,MATCH(C109,$B$44:$B$64,0),0),0)</f>
        <v>0</v>
      </c>
      <c r="G109" s="113">
        <f t="shared" ref="G109:G129" ca="1" si="17">IFERROR(((B109*D109*F109)/365)*(1-I109),0)</f>
        <v>0</v>
      </c>
      <c r="H109" s="158">
        <f t="shared" ref="H109:H129" ca="1" si="18">G109/$D$103</f>
        <v>0</v>
      </c>
      <c r="I109" s="159"/>
      <c r="K109" s="160">
        <f t="shared" ca="1" si="12"/>
        <v>0</v>
      </c>
      <c r="L109" s="161">
        <f t="shared" ca="1" si="13"/>
        <v>0</v>
      </c>
      <c r="V109" s="115"/>
    </row>
    <row r="110" spans="2:22" hidden="1">
      <c r="B110" s="153"/>
      <c r="C110" s="154"/>
      <c r="D110" s="155">
        <f t="shared" ca="1" si="14"/>
        <v>0</v>
      </c>
      <c r="E110" s="156">
        <f t="shared" ca="1" si="15"/>
        <v>0</v>
      </c>
      <c r="F110" s="157">
        <f t="shared" ca="1" si="16"/>
        <v>0</v>
      </c>
      <c r="G110" s="113">
        <f t="shared" ca="1" si="17"/>
        <v>0</v>
      </c>
      <c r="H110" s="158">
        <f t="shared" ca="1" si="18"/>
        <v>0</v>
      </c>
      <c r="I110" s="159"/>
      <c r="K110" s="160">
        <f t="shared" ca="1" si="12"/>
        <v>0</v>
      </c>
      <c r="L110" s="161">
        <f t="shared" ca="1" si="13"/>
        <v>0</v>
      </c>
    </row>
    <row r="111" spans="2:22" hidden="1">
      <c r="B111" s="153"/>
      <c r="C111" s="154"/>
      <c r="D111" s="155">
        <f t="shared" ca="1" si="14"/>
        <v>0</v>
      </c>
      <c r="E111" s="156">
        <f t="shared" ca="1" si="15"/>
        <v>0</v>
      </c>
      <c r="F111" s="157">
        <f t="shared" ca="1" si="16"/>
        <v>0</v>
      </c>
      <c r="G111" s="113">
        <f t="shared" ca="1" si="17"/>
        <v>0</v>
      </c>
      <c r="H111" s="158">
        <f t="shared" ca="1" si="18"/>
        <v>0</v>
      </c>
      <c r="I111" s="159"/>
      <c r="K111" s="160">
        <f t="shared" ca="1" si="12"/>
        <v>0</v>
      </c>
      <c r="L111" s="161">
        <f t="shared" ca="1" si="13"/>
        <v>0</v>
      </c>
      <c r="V111" s="116"/>
    </row>
    <row r="112" spans="2:22" hidden="1">
      <c r="B112" s="153"/>
      <c r="C112" s="154"/>
      <c r="D112" s="155">
        <f t="shared" ca="1" si="14"/>
        <v>0</v>
      </c>
      <c r="E112" s="156">
        <f t="shared" ca="1" si="15"/>
        <v>0</v>
      </c>
      <c r="F112" s="157">
        <f t="shared" ca="1" si="16"/>
        <v>0</v>
      </c>
      <c r="G112" s="113">
        <f t="shared" ca="1" si="17"/>
        <v>0</v>
      </c>
      <c r="H112" s="158">
        <f t="shared" ca="1" si="18"/>
        <v>0</v>
      </c>
      <c r="I112" s="159"/>
      <c r="K112" s="160">
        <f t="shared" ca="1" si="12"/>
        <v>0</v>
      </c>
      <c r="L112" s="161">
        <f t="shared" ca="1" si="13"/>
        <v>0</v>
      </c>
    </row>
    <row r="113" spans="2:12" hidden="1">
      <c r="B113" s="153"/>
      <c r="C113" s="154"/>
      <c r="D113" s="155">
        <f t="shared" ca="1" si="14"/>
        <v>0</v>
      </c>
      <c r="E113" s="156">
        <f t="shared" ca="1" si="15"/>
        <v>0</v>
      </c>
      <c r="F113" s="157">
        <f t="shared" ca="1" si="16"/>
        <v>0</v>
      </c>
      <c r="G113" s="113">
        <f t="shared" ca="1" si="17"/>
        <v>0</v>
      </c>
      <c r="H113" s="158">
        <f t="shared" ca="1" si="18"/>
        <v>0</v>
      </c>
      <c r="I113" s="159"/>
      <c r="K113" s="160">
        <f t="shared" ca="1" si="12"/>
        <v>0</v>
      </c>
      <c r="L113" s="161">
        <f t="shared" ca="1" si="13"/>
        <v>0</v>
      </c>
    </row>
    <row r="114" spans="2:12" hidden="1">
      <c r="B114" s="153"/>
      <c r="C114" s="154"/>
      <c r="D114" s="155">
        <f t="shared" ca="1" si="14"/>
        <v>0</v>
      </c>
      <c r="E114" s="156">
        <f t="shared" ca="1" si="15"/>
        <v>0</v>
      </c>
      <c r="F114" s="157">
        <f t="shared" ca="1" si="16"/>
        <v>0</v>
      </c>
      <c r="G114" s="113">
        <f t="shared" ca="1" si="17"/>
        <v>0</v>
      </c>
      <c r="H114" s="158">
        <f t="shared" ca="1" si="18"/>
        <v>0</v>
      </c>
      <c r="I114" s="159"/>
      <c r="K114" s="160">
        <f t="shared" ca="1" si="12"/>
        <v>0</v>
      </c>
      <c r="L114" s="161">
        <f t="shared" ca="1" si="13"/>
        <v>0</v>
      </c>
    </row>
    <row r="115" spans="2:12" hidden="1">
      <c r="B115" s="153"/>
      <c r="C115" s="154"/>
      <c r="D115" s="155">
        <f t="shared" ca="1" si="14"/>
        <v>0</v>
      </c>
      <c r="E115" s="156">
        <f t="shared" ca="1" si="15"/>
        <v>0</v>
      </c>
      <c r="F115" s="157">
        <f t="shared" ca="1" si="16"/>
        <v>0</v>
      </c>
      <c r="G115" s="113">
        <f t="shared" ca="1" si="17"/>
        <v>0</v>
      </c>
      <c r="H115" s="158">
        <f t="shared" ca="1" si="18"/>
        <v>0</v>
      </c>
      <c r="I115" s="159"/>
      <c r="K115" s="160">
        <f t="shared" ca="1" si="12"/>
        <v>0</v>
      </c>
      <c r="L115" s="161">
        <f t="shared" ca="1" si="13"/>
        <v>0</v>
      </c>
    </row>
    <row r="116" spans="2:12" hidden="1">
      <c r="B116" s="153"/>
      <c r="C116" s="154"/>
      <c r="D116" s="155">
        <f t="shared" ca="1" si="14"/>
        <v>0</v>
      </c>
      <c r="E116" s="156">
        <f t="shared" ca="1" si="15"/>
        <v>0</v>
      </c>
      <c r="F116" s="157">
        <f t="shared" ca="1" si="16"/>
        <v>0</v>
      </c>
      <c r="G116" s="113">
        <f t="shared" ca="1" si="17"/>
        <v>0</v>
      </c>
      <c r="H116" s="158">
        <f t="shared" ca="1" si="18"/>
        <v>0</v>
      </c>
      <c r="I116" s="159"/>
      <c r="K116" s="160">
        <f t="shared" ca="1" si="12"/>
        <v>0</v>
      </c>
      <c r="L116" s="161">
        <f t="shared" ca="1" si="13"/>
        <v>0</v>
      </c>
    </row>
    <row r="117" spans="2:12" hidden="1">
      <c r="B117" s="153"/>
      <c r="C117" s="154"/>
      <c r="D117" s="155">
        <f t="shared" ca="1" si="14"/>
        <v>0</v>
      </c>
      <c r="E117" s="156">
        <f t="shared" ca="1" si="15"/>
        <v>0</v>
      </c>
      <c r="F117" s="157">
        <f t="shared" ca="1" si="16"/>
        <v>0</v>
      </c>
      <c r="G117" s="113">
        <f t="shared" ca="1" si="17"/>
        <v>0</v>
      </c>
      <c r="H117" s="158">
        <f t="shared" ca="1" si="18"/>
        <v>0</v>
      </c>
      <c r="I117" s="159"/>
      <c r="K117" s="160">
        <f t="shared" ca="1" si="12"/>
        <v>0</v>
      </c>
      <c r="L117" s="161">
        <f t="shared" ca="1" si="13"/>
        <v>0</v>
      </c>
    </row>
    <row r="118" spans="2:12" hidden="1">
      <c r="B118" s="153"/>
      <c r="C118" s="154"/>
      <c r="D118" s="155">
        <f t="shared" ca="1" si="14"/>
        <v>0</v>
      </c>
      <c r="E118" s="156">
        <f t="shared" ca="1" si="15"/>
        <v>0</v>
      </c>
      <c r="F118" s="157">
        <f t="shared" ca="1" si="16"/>
        <v>0</v>
      </c>
      <c r="G118" s="113">
        <f t="shared" ca="1" si="17"/>
        <v>0</v>
      </c>
      <c r="H118" s="158">
        <f t="shared" ca="1" si="18"/>
        <v>0</v>
      </c>
      <c r="I118" s="159"/>
      <c r="K118" s="160">
        <f t="shared" ca="1" si="12"/>
        <v>0</v>
      </c>
      <c r="L118" s="161">
        <f t="shared" ca="1" si="13"/>
        <v>0</v>
      </c>
    </row>
    <row r="119" spans="2:12" hidden="1">
      <c r="B119" s="153"/>
      <c r="C119" s="154"/>
      <c r="D119" s="155">
        <f t="shared" ca="1" si="14"/>
        <v>0</v>
      </c>
      <c r="E119" s="156">
        <f t="shared" ca="1" si="15"/>
        <v>0</v>
      </c>
      <c r="F119" s="157">
        <f t="shared" ca="1" si="16"/>
        <v>0</v>
      </c>
      <c r="G119" s="113">
        <f t="shared" ca="1" si="17"/>
        <v>0</v>
      </c>
      <c r="H119" s="158">
        <f t="shared" ca="1" si="18"/>
        <v>0</v>
      </c>
      <c r="I119" s="159"/>
      <c r="K119" s="160">
        <f t="shared" ca="1" si="12"/>
        <v>0</v>
      </c>
      <c r="L119" s="161">
        <f t="shared" ca="1" si="13"/>
        <v>0</v>
      </c>
    </row>
    <row r="120" spans="2:12" hidden="1">
      <c r="B120" s="153"/>
      <c r="C120" s="154"/>
      <c r="D120" s="155">
        <f t="shared" ca="1" si="14"/>
        <v>0</v>
      </c>
      <c r="E120" s="156">
        <f t="shared" ca="1" si="15"/>
        <v>0</v>
      </c>
      <c r="F120" s="157">
        <f t="shared" ca="1" si="16"/>
        <v>0</v>
      </c>
      <c r="G120" s="113">
        <f t="shared" ca="1" si="17"/>
        <v>0</v>
      </c>
      <c r="H120" s="158">
        <f t="shared" ca="1" si="18"/>
        <v>0</v>
      </c>
      <c r="I120" s="159"/>
      <c r="K120" s="160">
        <f t="shared" ca="1" si="12"/>
        <v>0</v>
      </c>
      <c r="L120" s="161">
        <f t="shared" ca="1" si="13"/>
        <v>0</v>
      </c>
    </row>
    <row r="121" spans="2:12" hidden="1">
      <c r="B121" s="153"/>
      <c r="C121" s="154"/>
      <c r="D121" s="155">
        <f t="shared" ca="1" si="14"/>
        <v>0</v>
      </c>
      <c r="E121" s="156">
        <f t="shared" ca="1" si="15"/>
        <v>0</v>
      </c>
      <c r="F121" s="157">
        <f t="shared" ca="1" si="16"/>
        <v>0</v>
      </c>
      <c r="G121" s="113">
        <f t="shared" ca="1" si="17"/>
        <v>0</v>
      </c>
      <c r="H121" s="158">
        <f t="shared" ca="1" si="18"/>
        <v>0</v>
      </c>
      <c r="I121" s="159"/>
      <c r="K121" s="160">
        <f t="shared" ca="1" si="12"/>
        <v>0</v>
      </c>
      <c r="L121" s="161">
        <f t="shared" ca="1" si="13"/>
        <v>0</v>
      </c>
    </row>
    <row r="122" spans="2:12" hidden="1">
      <c r="B122" s="153"/>
      <c r="C122" s="154"/>
      <c r="D122" s="155">
        <f t="shared" ca="1" si="14"/>
        <v>0</v>
      </c>
      <c r="E122" s="156">
        <f t="shared" ca="1" si="15"/>
        <v>0</v>
      </c>
      <c r="F122" s="157">
        <f t="shared" ca="1" si="16"/>
        <v>0</v>
      </c>
      <c r="G122" s="113">
        <f t="shared" ca="1" si="17"/>
        <v>0</v>
      </c>
      <c r="H122" s="158">
        <f t="shared" ca="1" si="18"/>
        <v>0</v>
      </c>
      <c r="I122" s="159"/>
      <c r="K122" s="160">
        <f t="shared" ca="1" si="12"/>
        <v>0</v>
      </c>
      <c r="L122" s="161">
        <f t="shared" ca="1" si="13"/>
        <v>0</v>
      </c>
    </row>
    <row r="123" spans="2:12" hidden="1">
      <c r="B123" s="153"/>
      <c r="C123" s="154"/>
      <c r="D123" s="155">
        <f t="shared" ca="1" si="14"/>
        <v>0</v>
      </c>
      <c r="E123" s="156">
        <f t="shared" ca="1" si="15"/>
        <v>0</v>
      </c>
      <c r="F123" s="157">
        <f t="shared" ca="1" si="16"/>
        <v>0</v>
      </c>
      <c r="G123" s="113">
        <f t="shared" ca="1" si="17"/>
        <v>0</v>
      </c>
      <c r="H123" s="158">
        <f t="shared" ca="1" si="18"/>
        <v>0</v>
      </c>
      <c r="I123" s="159"/>
      <c r="K123" s="160">
        <f t="shared" ca="1" si="12"/>
        <v>0</v>
      </c>
      <c r="L123" s="161">
        <f t="shared" ca="1" si="13"/>
        <v>0</v>
      </c>
    </row>
    <row r="124" spans="2:12" hidden="1">
      <c r="B124" s="153"/>
      <c r="C124" s="154"/>
      <c r="D124" s="155">
        <f t="shared" ca="1" si="14"/>
        <v>0</v>
      </c>
      <c r="E124" s="156">
        <f t="shared" ca="1" si="15"/>
        <v>0</v>
      </c>
      <c r="F124" s="157">
        <f t="shared" ca="1" si="16"/>
        <v>0</v>
      </c>
      <c r="G124" s="113">
        <f t="shared" ca="1" si="17"/>
        <v>0</v>
      </c>
      <c r="H124" s="158">
        <f t="shared" ca="1" si="18"/>
        <v>0</v>
      </c>
      <c r="I124" s="159"/>
      <c r="K124" s="160">
        <f t="shared" ca="1" si="12"/>
        <v>0</v>
      </c>
      <c r="L124" s="161">
        <f t="shared" ca="1" si="13"/>
        <v>0</v>
      </c>
    </row>
    <row r="125" spans="2:12" hidden="1">
      <c r="B125" s="153"/>
      <c r="C125" s="154"/>
      <c r="D125" s="155">
        <f t="shared" ca="1" si="14"/>
        <v>0</v>
      </c>
      <c r="E125" s="156">
        <f t="shared" ca="1" si="15"/>
        <v>0</v>
      </c>
      <c r="F125" s="157">
        <f t="shared" ca="1" si="16"/>
        <v>0</v>
      </c>
      <c r="G125" s="113">
        <f t="shared" ca="1" si="17"/>
        <v>0</v>
      </c>
      <c r="H125" s="158">
        <f t="shared" ca="1" si="18"/>
        <v>0</v>
      </c>
      <c r="I125" s="159"/>
      <c r="K125" s="160">
        <f t="shared" ca="1" si="12"/>
        <v>0</v>
      </c>
      <c r="L125" s="161">
        <f t="shared" ca="1" si="13"/>
        <v>0</v>
      </c>
    </row>
    <row r="126" spans="2:12" hidden="1">
      <c r="B126" s="153"/>
      <c r="C126" s="154"/>
      <c r="D126" s="155">
        <f t="shared" ca="1" si="14"/>
        <v>0</v>
      </c>
      <c r="E126" s="156">
        <f t="shared" ca="1" si="15"/>
        <v>0</v>
      </c>
      <c r="F126" s="157">
        <f t="shared" ca="1" si="16"/>
        <v>0</v>
      </c>
      <c r="G126" s="113">
        <f t="shared" ca="1" si="17"/>
        <v>0</v>
      </c>
      <c r="H126" s="158">
        <f t="shared" ca="1" si="18"/>
        <v>0</v>
      </c>
      <c r="I126" s="159"/>
      <c r="K126" s="160">
        <f t="shared" ca="1" si="12"/>
        <v>0</v>
      </c>
      <c r="L126" s="161">
        <f t="shared" ca="1" si="13"/>
        <v>0</v>
      </c>
    </row>
    <row r="127" spans="2:12" hidden="1">
      <c r="B127" s="153"/>
      <c r="C127" s="154"/>
      <c r="D127" s="155">
        <f t="shared" ca="1" si="14"/>
        <v>0</v>
      </c>
      <c r="E127" s="156">
        <f t="shared" ca="1" si="15"/>
        <v>0</v>
      </c>
      <c r="F127" s="157">
        <f t="shared" ca="1" si="16"/>
        <v>0</v>
      </c>
      <c r="G127" s="113">
        <f t="shared" ca="1" si="17"/>
        <v>0</v>
      </c>
      <c r="H127" s="158">
        <f t="shared" ca="1" si="18"/>
        <v>0</v>
      </c>
      <c r="I127" s="159"/>
      <c r="K127" s="160">
        <f t="shared" ca="1" si="12"/>
        <v>0</v>
      </c>
      <c r="L127" s="161">
        <f t="shared" ca="1" si="13"/>
        <v>0</v>
      </c>
    </row>
    <row r="128" spans="2:12" hidden="1">
      <c r="B128" s="153"/>
      <c r="C128" s="154"/>
      <c r="D128" s="155">
        <f t="shared" ca="1" si="14"/>
        <v>0</v>
      </c>
      <c r="E128" s="156">
        <f t="shared" ca="1" si="15"/>
        <v>0</v>
      </c>
      <c r="F128" s="157">
        <f t="shared" ca="1" si="16"/>
        <v>0</v>
      </c>
      <c r="G128" s="113">
        <f t="shared" ca="1" si="17"/>
        <v>0</v>
      </c>
      <c r="H128" s="158">
        <f t="shared" ca="1" si="18"/>
        <v>0</v>
      </c>
      <c r="I128" s="159"/>
      <c r="K128" s="160">
        <f t="shared" ca="1" si="12"/>
        <v>0</v>
      </c>
      <c r="L128" s="161">
        <f t="shared" ca="1" si="13"/>
        <v>0</v>
      </c>
    </row>
    <row r="129" spans="2:22" ht="15.75" hidden="1" thickBot="1">
      <c r="B129" s="162"/>
      <c r="C129" s="163"/>
      <c r="D129" s="164">
        <f t="shared" ca="1" si="14"/>
        <v>0</v>
      </c>
      <c r="E129" s="165">
        <f t="shared" ca="1" si="15"/>
        <v>0</v>
      </c>
      <c r="F129" s="166">
        <f t="shared" ca="1" si="16"/>
        <v>0</v>
      </c>
      <c r="G129" s="123">
        <f t="shared" ca="1" si="17"/>
        <v>0</v>
      </c>
      <c r="H129" s="167">
        <f t="shared" ca="1" si="18"/>
        <v>0</v>
      </c>
      <c r="I129" s="168"/>
      <c r="K129" s="169">
        <f t="shared" ca="1" si="12"/>
        <v>0</v>
      </c>
      <c r="L129" s="170">
        <f t="shared" ca="1" si="13"/>
        <v>0</v>
      </c>
    </row>
    <row r="130" spans="2:22" hidden="1"/>
    <row r="131" spans="2:22" hidden="1"/>
    <row r="132" spans="2:22" hidden="1"/>
    <row r="133" spans="2:22" hidden="1"/>
    <row r="134" spans="2:22" hidden="1"/>
    <row r="135" spans="2:22" hidden="1"/>
    <row r="136" spans="2:22" ht="15.75" thickBot="1"/>
    <row r="137" spans="2:22" ht="45.75" thickBot="1">
      <c r="B137" s="133" t="s">
        <v>98</v>
      </c>
      <c r="C137" s="134" t="s">
        <v>23</v>
      </c>
      <c r="D137" s="135">
        <f ca="1">L137</f>
        <v>3.2534246575342467E-3</v>
      </c>
      <c r="E137" s="133"/>
      <c r="F137" s="134"/>
      <c r="G137" s="135"/>
      <c r="H137" s="133"/>
      <c r="I137" s="133"/>
      <c r="J137" s="133"/>
      <c r="K137" s="134" t="s">
        <v>107</v>
      </c>
      <c r="L137" s="136">
        <f ca="1">SUM(G142:G163)</f>
        <v>3.2534246575342467E-3</v>
      </c>
      <c r="M137" s="133"/>
      <c r="N137" s="137" t="s">
        <v>108</v>
      </c>
      <c r="O137" s="137" t="s">
        <v>109</v>
      </c>
      <c r="P137" s="137" t="s">
        <v>110</v>
      </c>
      <c r="Q137" s="133"/>
      <c r="R137" s="133"/>
      <c r="S137" s="133"/>
      <c r="T137" s="133"/>
      <c r="U137" s="133"/>
      <c r="V137" s="133"/>
    </row>
    <row r="138" spans="2:22">
      <c r="C138" s="138" t="s">
        <v>111</v>
      </c>
      <c r="D138" s="139">
        <f ca="1">1-D137</f>
        <v>0.9967465753424658</v>
      </c>
      <c r="N138" s="140">
        <f ca="1">SUM(D142:D163)</f>
        <v>2</v>
      </c>
      <c r="O138" s="140">
        <f ca="1">IFERROR(SUM(K142:K163)/N138,0)</f>
        <v>0.59375</v>
      </c>
      <c r="P138" s="141">
        <f ca="1">IFERROR(SUM(L142:L163)/SUM(K142:K163),0)</f>
        <v>0</v>
      </c>
    </row>
    <row r="140" spans="2:22" ht="15.75" thickBot="1">
      <c r="B140" s="91" t="s">
        <v>15</v>
      </c>
      <c r="C140" s="92"/>
      <c r="D140" s="92"/>
      <c r="E140" s="92"/>
      <c r="F140" s="92"/>
      <c r="G140" s="92"/>
      <c r="H140" s="92"/>
      <c r="I140" s="93"/>
      <c r="K140" s="91" t="s">
        <v>85</v>
      </c>
      <c r="L140" s="142"/>
    </row>
    <row r="141" spans="2:22" ht="45.75" thickBot="1">
      <c r="B141" s="94" t="s">
        <v>7</v>
      </c>
      <c r="C141" s="94" t="s">
        <v>0</v>
      </c>
      <c r="D141" s="97" t="s">
        <v>1</v>
      </c>
      <c r="E141" s="97" t="s">
        <v>2</v>
      </c>
      <c r="F141" s="97" t="s">
        <v>3</v>
      </c>
      <c r="G141" s="97" t="s">
        <v>5</v>
      </c>
      <c r="H141" s="97" t="s">
        <v>12</v>
      </c>
      <c r="I141" s="96" t="s">
        <v>6</v>
      </c>
      <c r="K141" s="143" t="s">
        <v>86</v>
      </c>
      <c r="L141" s="144" t="s">
        <v>87</v>
      </c>
    </row>
    <row r="142" spans="2:22">
      <c r="B142" s="98">
        <v>1</v>
      </c>
      <c r="C142" s="174" t="s">
        <v>98</v>
      </c>
      <c r="D142" s="147">
        <f ca="1">IFERROR(1/E142,0)</f>
        <v>2</v>
      </c>
      <c r="E142" s="125">
        <f ca="1">IFERROR(OFFSET($C$43,MATCH(C142,$B$44:$B$64,0),0),0)</f>
        <v>0.5</v>
      </c>
      <c r="F142" s="148">
        <f ca="1">IFERROR(OFFSET($D$43,MATCH(C142,$B$44:$B$64,0),0),0)</f>
        <v>0.59375</v>
      </c>
      <c r="G142" s="104">
        <f ca="1">IFERROR(((B142*D142*F142)/365)*(1-I142),0)</f>
        <v>3.2534246575342467E-3</v>
      </c>
      <c r="H142" s="149">
        <f ca="1">G142/$D$137</f>
        <v>1</v>
      </c>
      <c r="I142" s="150">
        <v>0</v>
      </c>
      <c r="K142" s="151">
        <f t="shared" ref="K142:K163" ca="1" si="19">D142*F142</f>
        <v>1.1875</v>
      </c>
      <c r="L142" s="152">
        <f t="shared" ref="L142:L163" ca="1" si="20">K142*I142</f>
        <v>0</v>
      </c>
      <c r="V142" s="106"/>
    </row>
    <row r="143" spans="2:22" hidden="1">
      <c r="B143" s="153"/>
      <c r="C143" s="154"/>
      <c r="D143" s="155">
        <f t="shared" ref="D143:D163" ca="1" si="21">IFERROR(1/E143,0)</f>
        <v>0</v>
      </c>
      <c r="E143" s="156">
        <f t="shared" ref="E143:E163" ca="1" si="22">IFERROR(OFFSET($C$43,MATCH(C143,$B$44:$B$64,0),0),0)</f>
        <v>0</v>
      </c>
      <c r="F143" s="157">
        <f t="shared" ref="F143:F163" ca="1" si="23">IFERROR(OFFSET($D$43,MATCH(C143,$B$44:$B$64,0),0),0)</f>
        <v>0</v>
      </c>
      <c r="G143" s="113">
        <f t="shared" ref="G143:G163" ca="1" si="24">IFERROR(((B143*D143*F143)/365)*(1-I143),0)</f>
        <v>0</v>
      </c>
      <c r="H143" s="158">
        <f t="shared" ref="H143:H163" ca="1" si="25">G143/$D$137</f>
        <v>0</v>
      </c>
      <c r="I143" s="159"/>
      <c r="K143" s="160">
        <f t="shared" ca="1" si="19"/>
        <v>0</v>
      </c>
      <c r="L143" s="161">
        <f t="shared" ca="1" si="20"/>
        <v>0</v>
      </c>
      <c r="V143" s="115"/>
    </row>
    <row r="144" spans="2:22" hidden="1">
      <c r="B144" s="153"/>
      <c r="C144" s="154"/>
      <c r="D144" s="155">
        <f t="shared" ca="1" si="21"/>
        <v>0</v>
      </c>
      <c r="E144" s="156">
        <f t="shared" ca="1" si="22"/>
        <v>0</v>
      </c>
      <c r="F144" s="157">
        <f t="shared" ca="1" si="23"/>
        <v>0</v>
      </c>
      <c r="G144" s="113">
        <f t="shared" ca="1" si="24"/>
        <v>0</v>
      </c>
      <c r="H144" s="158">
        <f t="shared" ca="1" si="25"/>
        <v>0</v>
      </c>
      <c r="I144" s="159"/>
      <c r="K144" s="160">
        <f t="shared" ca="1" si="19"/>
        <v>0</v>
      </c>
      <c r="L144" s="161">
        <f t="shared" ca="1" si="20"/>
        <v>0</v>
      </c>
    </row>
    <row r="145" spans="2:22" hidden="1">
      <c r="B145" s="153"/>
      <c r="C145" s="154"/>
      <c r="D145" s="155">
        <f t="shared" ca="1" si="21"/>
        <v>0</v>
      </c>
      <c r="E145" s="156">
        <f t="shared" ca="1" si="22"/>
        <v>0</v>
      </c>
      <c r="F145" s="157">
        <f t="shared" ca="1" si="23"/>
        <v>0</v>
      </c>
      <c r="G145" s="113">
        <f t="shared" ca="1" si="24"/>
        <v>0</v>
      </c>
      <c r="H145" s="158">
        <f t="shared" ca="1" si="25"/>
        <v>0</v>
      </c>
      <c r="I145" s="159"/>
      <c r="K145" s="160">
        <f t="shared" ca="1" si="19"/>
        <v>0</v>
      </c>
      <c r="L145" s="161">
        <f t="shared" ca="1" si="20"/>
        <v>0</v>
      </c>
      <c r="V145" s="116"/>
    </row>
    <row r="146" spans="2:22" hidden="1">
      <c r="B146" s="153"/>
      <c r="C146" s="154"/>
      <c r="D146" s="155">
        <f t="shared" ca="1" si="21"/>
        <v>0</v>
      </c>
      <c r="E146" s="156">
        <f t="shared" ca="1" si="22"/>
        <v>0</v>
      </c>
      <c r="F146" s="157">
        <f t="shared" ca="1" si="23"/>
        <v>0</v>
      </c>
      <c r="G146" s="113">
        <f t="shared" ca="1" si="24"/>
        <v>0</v>
      </c>
      <c r="H146" s="158">
        <f t="shared" ca="1" si="25"/>
        <v>0</v>
      </c>
      <c r="I146" s="159"/>
      <c r="K146" s="160">
        <f t="shared" ca="1" si="19"/>
        <v>0</v>
      </c>
      <c r="L146" s="161">
        <f t="shared" ca="1" si="20"/>
        <v>0</v>
      </c>
    </row>
    <row r="147" spans="2:22" hidden="1">
      <c r="B147" s="153"/>
      <c r="C147" s="154"/>
      <c r="D147" s="155">
        <f t="shared" ca="1" si="21"/>
        <v>0</v>
      </c>
      <c r="E147" s="156">
        <f t="shared" ca="1" si="22"/>
        <v>0</v>
      </c>
      <c r="F147" s="157">
        <f t="shared" ca="1" si="23"/>
        <v>0</v>
      </c>
      <c r="G147" s="113">
        <f t="shared" ca="1" si="24"/>
        <v>0</v>
      </c>
      <c r="H147" s="158">
        <f t="shared" ca="1" si="25"/>
        <v>0</v>
      </c>
      <c r="I147" s="159"/>
      <c r="K147" s="160">
        <f t="shared" ca="1" si="19"/>
        <v>0</v>
      </c>
      <c r="L147" s="161">
        <f t="shared" ca="1" si="20"/>
        <v>0</v>
      </c>
    </row>
    <row r="148" spans="2:22" hidden="1">
      <c r="B148" s="153"/>
      <c r="C148" s="154"/>
      <c r="D148" s="155">
        <f t="shared" ca="1" si="21"/>
        <v>0</v>
      </c>
      <c r="E148" s="156">
        <f t="shared" ca="1" si="22"/>
        <v>0</v>
      </c>
      <c r="F148" s="157">
        <f t="shared" ca="1" si="23"/>
        <v>0</v>
      </c>
      <c r="G148" s="113">
        <f t="shared" ca="1" si="24"/>
        <v>0</v>
      </c>
      <c r="H148" s="158">
        <f t="shared" ca="1" si="25"/>
        <v>0</v>
      </c>
      <c r="I148" s="159"/>
      <c r="K148" s="160">
        <f t="shared" ca="1" si="19"/>
        <v>0</v>
      </c>
      <c r="L148" s="161">
        <f t="shared" ca="1" si="20"/>
        <v>0</v>
      </c>
    </row>
    <row r="149" spans="2:22" hidden="1">
      <c r="B149" s="153"/>
      <c r="C149" s="154"/>
      <c r="D149" s="155">
        <f t="shared" ca="1" si="21"/>
        <v>0</v>
      </c>
      <c r="E149" s="156">
        <f t="shared" ca="1" si="22"/>
        <v>0</v>
      </c>
      <c r="F149" s="157">
        <f t="shared" ca="1" si="23"/>
        <v>0</v>
      </c>
      <c r="G149" s="113">
        <f t="shared" ca="1" si="24"/>
        <v>0</v>
      </c>
      <c r="H149" s="158">
        <f t="shared" ca="1" si="25"/>
        <v>0</v>
      </c>
      <c r="I149" s="159"/>
      <c r="K149" s="160">
        <f t="shared" ca="1" si="19"/>
        <v>0</v>
      </c>
      <c r="L149" s="161">
        <f t="shared" ca="1" si="20"/>
        <v>0</v>
      </c>
    </row>
    <row r="150" spans="2:22" hidden="1">
      <c r="B150" s="153"/>
      <c r="C150" s="154"/>
      <c r="D150" s="155">
        <f t="shared" ca="1" si="21"/>
        <v>0</v>
      </c>
      <c r="E150" s="156">
        <f t="shared" ca="1" si="22"/>
        <v>0</v>
      </c>
      <c r="F150" s="157">
        <f t="shared" ca="1" si="23"/>
        <v>0</v>
      </c>
      <c r="G150" s="113">
        <f t="shared" ca="1" si="24"/>
        <v>0</v>
      </c>
      <c r="H150" s="158">
        <f t="shared" ca="1" si="25"/>
        <v>0</v>
      </c>
      <c r="I150" s="159"/>
      <c r="K150" s="160">
        <f t="shared" ca="1" si="19"/>
        <v>0</v>
      </c>
      <c r="L150" s="161">
        <f t="shared" ca="1" si="20"/>
        <v>0</v>
      </c>
    </row>
    <row r="151" spans="2:22" hidden="1">
      <c r="B151" s="153"/>
      <c r="C151" s="154"/>
      <c r="D151" s="155">
        <f t="shared" ca="1" si="21"/>
        <v>0</v>
      </c>
      <c r="E151" s="156">
        <f t="shared" ca="1" si="22"/>
        <v>0</v>
      </c>
      <c r="F151" s="157">
        <f t="shared" ca="1" si="23"/>
        <v>0</v>
      </c>
      <c r="G151" s="113">
        <f t="shared" ca="1" si="24"/>
        <v>0</v>
      </c>
      <c r="H151" s="158">
        <f t="shared" ca="1" si="25"/>
        <v>0</v>
      </c>
      <c r="I151" s="159"/>
      <c r="K151" s="160">
        <f t="shared" ca="1" si="19"/>
        <v>0</v>
      </c>
      <c r="L151" s="161">
        <f t="shared" ca="1" si="20"/>
        <v>0</v>
      </c>
    </row>
    <row r="152" spans="2:22" hidden="1">
      <c r="B152" s="153"/>
      <c r="C152" s="154"/>
      <c r="D152" s="155">
        <f t="shared" ca="1" si="21"/>
        <v>0</v>
      </c>
      <c r="E152" s="156">
        <f t="shared" ca="1" si="22"/>
        <v>0</v>
      </c>
      <c r="F152" s="157">
        <f t="shared" ca="1" si="23"/>
        <v>0</v>
      </c>
      <c r="G152" s="113">
        <f t="shared" ca="1" si="24"/>
        <v>0</v>
      </c>
      <c r="H152" s="158">
        <f t="shared" ca="1" si="25"/>
        <v>0</v>
      </c>
      <c r="I152" s="159"/>
      <c r="K152" s="160">
        <f t="shared" ca="1" si="19"/>
        <v>0</v>
      </c>
      <c r="L152" s="161">
        <f t="shared" ca="1" si="20"/>
        <v>0</v>
      </c>
    </row>
    <row r="153" spans="2:22" hidden="1">
      <c r="B153" s="153"/>
      <c r="C153" s="154"/>
      <c r="D153" s="155">
        <f t="shared" ca="1" si="21"/>
        <v>0</v>
      </c>
      <c r="E153" s="156">
        <f t="shared" ca="1" si="22"/>
        <v>0</v>
      </c>
      <c r="F153" s="157">
        <f t="shared" ca="1" si="23"/>
        <v>0</v>
      </c>
      <c r="G153" s="113">
        <f t="shared" ca="1" si="24"/>
        <v>0</v>
      </c>
      <c r="H153" s="158">
        <f t="shared" ca="1" si="25"/>
        <v>0</v>
      </c>
      <c r="I153" s="159"/>
      <c r="K153" s="160">
        <f t="shared" ca="1" si="19"/>
        <v>0</v>
      </c>
      <c r="L153" s="161">
        <f t="shared" ca="1" si="20"/>
        <v>0</v>
      </c>
    </row>
    <row r="154" spans="2:22" hidden="1">
      <c r="B154" s="153"/>
      <c r="C154" s="154"/>
      <c r="D154" s="155">
        <f t="shared" ca="1" si="21"/>
        <v>0</v>
      </c>
      <c r="E154" s="156">
        <f t="shared" ca="1" si="22"/>
        <v>0</v>
      </c>
      <c r="F154" s="157">
        <f t="shared" ca="1" si="23"/>
        <v>0</v>
      </c>
      <c r="G154" s="113">
        <f t="shared" ca="1" si="24"/>
        <v>0</v>
      </c>
      <c r="H154" s="158">
        <f t="shared" ca="1" si="25"/>
        <v>0</v>
      </c>
      <c r="I154" s="159"/>
      <c r="K154" s="160">
        <f t="shared" ca="1" si="19"/>
        <v>0</v>
      </c>
      <c r="L154" s="161">
        <f t="shared" ca="1" si="20"/>
        <v>0</v>
      </c>
    </row>
    <row r="155" spans="2:22" hidden="1">
      <c r="B155" s="153"/>
      <c r="C155" s="154"/>
      <c r="D155" s="155">
        <f t="shared" ca="1" si="21"/>
        <v>0</v>
      </c>
      <c r="E155" s="156">
        <f t="shared" ca="1" si="22"/>
        <v>0</v>
      </c>
      <c r="F155" s="157">
        <f t="shared" ca="1" si="23"/>
        <v>0</v>
      </c>
      <c r="G155" s="113">
        <f t="shared" ca="1" si="24"/>
        <v>0</v>
      </c>
      <c r="H155" s="158">
        <f t="shared" ca="1" si="25"/>
        <v>0</v>
      </c>
      <c r="I155" s="159"/>
      <c r="K155" s="160">
        <f t="shared" ca="1" si="19"/>
        <v>0</v>
      </c>
      <c r="L155" s="161">
        <f t="shared" ca="1" si="20"/>
        <v>0</v>
      </c>
    </row>
    <row r="156" spans="2:22" hidden="1">
      <c r="B156" s="153"/>
      <c r="C156" s="154"/>
      <c r="D156" s="155">
        <f t="shared" ca="1" si="21"/>
        <v>0</v>
      </c>
      <c r="E156" s="156">
        <f t="shared" ca="1" si="22"/>
        <v>0</v>
      </c>
      <c r="F156" s="157">
        <f t="shared" ca="1" si="23"/>
        <v>0</v>
      </c>
      <c r="G156" s="113">
        <f t="shared" ca="1" si="24"/>
        <v>0</v>
      </c>
      <c r="H156" s="158">
        <f t="shared" ca="1" si="25"/>
        <v>0</v>
      </c>
      <c r="I156" s="159"/>
      <c r="K156" s="160">
        <f t="shared" ca="1" si="19"/>
        <v>0</v>
      </c>
      <c r="L156" s="161">
        <f t="shared" ca="1" si="20"/>
        <v>0</v>
      </c>
    </row>
    <row r="157" spans="2:22" hidden="1">
      <c r="B157" s="153"/>
      <c r="C157" s="154"/>
      <c r="D157" s="155">
        <f t="shared" ca="1" si="21"/>
        <v>0</v>
      </c>
      <c r="E157" s="156">
        <f t="shared" ca="1" si="22"/>
        <v>0</v>
      </c>
      <c r="F157" s="157">
        <f t="shared" ca="1" si="23"/>
        <v>0</v>
      </c>
      <c r="G157" s="113">
        <f t="shared" ca="1" si="24"/>
        <v>0</v>
      </c>
      <c r="H157" s="158">
        <f t="shared" ca="1" si="25"/>
        <v>0</v>
      </c>
      <c r="I157" s="159"/>
      <c r="K157" s="160">
        <f t="shared" ca="1" si="19"/>
        <v>0</v>
      </c>
      <c r="L157" s="161">
        <f t="shared" ca="1" si="20"/>
        <v>0</v>
      </c>
    </row>
    <row r="158" spans="2:22" hidden="1">
      <c r="B158" s="153"/>
      <c r="C158" s="154"/>
      <c r="D158" s="155">
        <f t="shared" ca="1" si="21"/>
        <v>0</v>
      </c>
      <c r="E158" s="156">
        <f t="shared" ca="1" si="22"/>
        <v>0</v>
      </c>
      <c r="F158" s="157">
        <f t="shared" ca="1" si="23"/>
        <v>0</v>
      </c>
      <c r="G158" s="113">
        <f t="shared" ca="1" si="24"/>
        <v>0</v>
      </c>
      <c r="H158" s="158">
        <f t="shared" ca="1" si="25"/>
        <v>0</v>
      </c>
      <c r="I158" s="159"/>
      <c r="K158" s="160">
        <f t="shared" ca="1" si="19"/>
        <v>0</v>
      </c>
      <c r="L158" s="161">
        <f t="shared" ca="1" si="20"/>
        <v>0</v>
      </c>
    </row>
    <row r="159" spans="2:22" hidden="1">
      <c r="B159" s="153"/>
      <c r="C159" s="154"/>
      <c r="D159" s="155">
        <f t="shared" ca="1" si="21"/>
        <v>0</v>
      </c>
      <c r="E159" s="156">
        <f t="shared" ca="1" si="22"/>
        <v>0</v>
      </c>
      <c r="F159" s="157">
        <f t="shared" ca="1" si="23"/>
        <v>0</v>
      </c>
      <c r="G159" s="113">
        <f t="shared" ca="1" si="24"/>
        <v>0</v>
      </c>
      <c r="H159" s="158">
        <f t="shared" ca="1" si="25"/>
        <v>0</v>
      </c>
      <c r="I159" s="159"/>
      <c r="K159" s="160">
        <f t="shared" ca="1" si="19"/>
        <v>0</v>
      </c>
      <c r="L159" s="161">
        <f t="shared" ca="1" si="20"/>
        <v>0</v>
      </c>
    </row>
    <row r="160" spans="2:22" hidden="1">
      <c r="B160" s="153"/>
      <c r="C160" s="154"/>
      <c r="D160" s="155">
        <f t="shared" ca="1" si="21"/>
        <v>0</v>
      </c>
      <c r="E160" s="156">
        <f t="shared" ca="1" si="22"/>
        <v>0</v>
      </c>
      <c r="F160" s="157">
        <f t="shared" ca="1" si="23"/>
        <v>0</v>
      </c>
      <c r="G160" s="113">
        <f t="shared" ca="1" si="24"/>
        <v>0</v>
      </c>
      <c r="H160" s="158">
        <f t="shared" ca="1" si="25"/>
        <v>0</v>
      </c>
      <c r="I160" s="159"/>
      <c r="K160" s="160">
        <f t="shared" ca="1" si="19"/>
        <v>0</v>
      </c>
      <c r="L160" s="161">
        <f t="shared" ca="1" si="20"/>
        <v>0</v>
      </c>
    </row>
    <row r="161" spans="2:22" hidden="1">
      <c r="B161" s="153"/>
      <c r="C161" s="154"/>
      <c r="D161" s="155">
        <f t="shared" ca="1" si="21"/>
        <v>0</v>
      </c>
      <c r="E161" s="156">
        <f t="shared" ca="1" si="22"/>
        <v>0</v>
      </c>
      <c r="F161" s="157">
        <f t="shared" ca="1" si="23"/>
        <v>0</v>
      </c>
      <c r="G161" s="113">
        <f t="shared" ca="1" si="24"/>
        <v>0</v>
      </c>
      <c r="H161" s="158">
        <f t="shared" ca="1" si="25"/>
        <v>0</v>
      </c>
      <c r="I161" s="159"/>
      <c r="K161" s="160">
        <f t="shared" ca="1" si="19"/>
        <v>0</v>
      </c>
      <c r="L161" s="161">
        <f t="shared" ca="1" si="20"/>
        <v>0</v>
      </c>
    </row>
    <row r="162" spans="2:22" hidden="1">
      <c r="B162" s="153"/>
      <c r="C162" s="154"/>
      <c r="D162" s="155">
        <f t="shared" ca="1" si="21"/>
        <v>0</v>
      </c>
      <c r="E162" s="156">
        <f t="shared" ca="1" si="22"/>
        <v>0</v>
      </c>
      <c r="F162" s="157">
        <f t="shared" ca="1" si="23"/>
        <v>0</v>
      </c>
      <c r="G162" s="113">
        <f t="shared" ca="1" si="24"/>
        <v>0</v>
      </c>
      <c r="H162" s="158">
        <f t="shared" ca="1" si="25"/>
        <v>0</v>
      </c>
      <c r="I162" s="159"/>
      <c r="K162" s="160">
        <f t="shared" ca="1" si="19"/>
        <v>0</v>
      </c>
      <c r="L162" s="161">
        <f t="shared" ca="1" si="20"/>
        <v>0</v>
      </c>
    </row>
    <row r="163" spans="2:22" ht="15.75" hidden="1" thickBot="1">
      <c r="B163" s="162"/>
      <c r="C163" s="163"/>
      <c r="D163" s="164">
        <f t="shared" ca="1" si="21"/>
        <v>0</v>
      </c>
      <c r="E163" s="165">
        <f t="shared" ca="1" si="22"/>
        <v>0</v>
      </c>
      <c r="F163" s="166">
        <f t="shared" ca="1" si="23"/>
        <v>0</v>
      </c>
      <c r="G163" s="123">
        <f t="shared" ca="1" si="24"/>
        <v>0</v>
      </c>
      <c r="H163" s="167">
        <f t="shared" ca="1" si="25"/>
        <v>0</v>
      </c>
      <c r="I163" s="168"/>
      <c r="K163" s="169">
        <f t="shared" ca="1" si="19"/>
        <v>0</v>
      </c>
      <c r="L163" s="170">
        <f t="shared" ca="1" si="20"/>
        <v>0</v>
      </c>
    </row>
    <row r="164" spans="2:22" hidden="1"/>
    <row r="165" spans="2:22" hidden="1"/>
    <row r="166" spans="2:22" hidden="1"/>
    <row r="167" spans="2:22" hidden="1"/>
    <row r="168" spans="2:22" hidden="1"/>
    <row r="169" spans="2:22" hidden="1"/>
    <row r="170" spans="2:22" ht="15.75" thickBot="1"/>
    <row r="171" spans="2:22" ht="45.75" thickBot="1">
      <c r="B171" s="133" t="s">
        <v>99</v>
      </c>
      <c r="C171" s="134" t="s">
        <v>23</v>
      </c>
      <c r="D171" s="135">
        <f ca="1">L171</f>
        <v>6.5068493150684933E-3</v>
      </c>
      <c r="E171" s="133"/>
      <c r="F171" s="134"/>
      <c r="G171" s="135"/>
      <c r="H171" s="133"/>
      <c r="I171" s="133"/>
      <c r="J171" s="133"/>
      <c r="K171" s="134" t="s">
        <v>107</v>
      </c>
      <c r="L171" s="136">
        <f ca="1">SUM(G176:G197)</f>
        <v>6.5068493150684933E-3</v>
      </c>
      <c r="M171" s="133"/>
      <c r="N171" s="137" t="s">
        <v>108</v>
      </c>
      <c r="O171" s="137" t="s">
        <v>109</v>
      </c>
      <c r="P171" s="137" t="s">
        <v>110</v>
      </c>
      <c r="Q171" s="133"/>
      <c r="R171" s="133"/>
      <c r="S171" s="133"/>
      <c r="T171" s="133"/>
      <c r="U171" s="133"/>
      <c r="V171" s="133"/>
    </row>
    <row r="172" spans="2:22">
      <c r="C172" s="138" t="s">
        <v>111</v>
      </c>
      <c r="D172" s="139">
        <f ca="1">1-D171</f>
        <v>0.99349315068493149</v>
      </c>
      <c r="N172" s="140">
        <f ca="1">SUM(D176:D197)</f>
        <v>2</v>
      </c>
      <c r="O172" s="140">
        <f ca="1">IFERROR(SUM(K176:K197)/N172,0)</f>
        <v>1.1875</v>
      </c>
      <c r="P172" s="141">
        <f ca="1">IFERROR(SUM(L176:L197)/SUM(K176:K197),0)</f>
        <v>0</v>
      </c>
    </row>
    <row r="174" spans="2:22" ht="15.75" thickBot="1">
      <c r="B174" s="91" t="s">
        <v>15</v>
      </c>
      <c r="C174" s="92"/>
      <c r="D174" s="92"/>
      <c r="E174" s="92"/>
      <c r="F174" s="92"/>
      <c r="G174" s="92"/>
      <c r="H174" s="92"/>
      <c r="I174" s="93"/>
      <c r="K174" s="91" t="s">
        <v>85</v>
      </c>
      <c r="L174" s="142"/>
    </row>
    <row r="175" spans="2:22" ht="45.75" thickBot="1">
      <c r="B175" s="94" t="s">
        <v>7</v>
      </c>
      <c r="C175" s="94" t="s">
        <v>0</v>
      </c>
      <c r="D175" s="97" t="s">
        <v>1</v>
      </c>
      <c r="E175" s="97" t="s">
        <v>2</v>
      </c>
      <c r="F175" s="97" t="s">
        <v>3</v>
      </c>
      <c r="G175" s="97" t="s">
        <v>5</v>
      </c>
      <c r="H175" s="97" t="s">
        <v>12</v>
      </c>
      <c r="I175" s="96" t="s">
        <v>6</v>
      </c>
      <c r="K175" s="143" t="s">
        <v>86</v>
      </c>
      <c r="L175" s="144" t="s">
        <v>87</v>
      </c>
    </row>
    <row r="176" spans="2:22">
      <c r="B176" s="98">
        <v>1</v>
      </c>
      <c r="C176" s="174" t="s">
        <v>99</v>
      </c>
      <c r="D176" s="147">
        <f ca="1">IFERROR(1/E176,0)</f>
        <v>2</v>
      </c>
      <c r="E176" s="125">
        <f ca="1">IFERROR(OFFSET($C$43,MATCH(C176,$B$44:$B$64,0),0),0)</f>
        <v>0.5</v>
      </c>
      <c r="F176" s="148">
        <f ca="1">IFERROR(OFFSET($D$43,MATCH(C176,$B$44:$B$64,0),0),0)</f>
        <v>1.1875</v>
      </c>
      <c r="G176" s="104">
        <f ca="1">IFERROR(((B176*D176*F176)/365)*(1-I176),0)</f>
        <v>6.5068493150684933E-3</v>
      </c>
      <c r="H176" s="149">
        <f ca="1">G176/$D$171</f>
        <v>1</v>
      </c>
      <c r="I176" s="150">
        <v>0</v>
      </c>
      <c r="K176" s="151">
        <f t="shared" ref="K176:K197" ca="1" si="26">D176*F176</f>
        <v>2.375</v>
      </c>
      <c r="L176" s="152">
        <f t="shared" ref="L176:L197" ca="1" si="27">K176*I176</f>
        <v>0</v>
      </c>
      <c r="V176" s="106"/>
    </row>
    <row r="177" spans="2:22" hidden="1">
      <c r="B177" s="153"/>
      <c r="C177" s="154"/>
      <c r="D177" s="155">
        <f t="shared" ref="D177:D196" ca="1" si="28">IFERROR(1/E177,0)</f>
        <v>0</v>
      </c>
      <c r="E177" s="156">
        <f t="shared" ref="E177:E196" ca="1" si="29">IFERROR(OFFSET($C$43,MATCH(C177,$B$44:$B$64,0),0),0)</f>
        <v>0</v>
      </c>
      <c r="F177" s="157">
        <f t="shared" ref="F177:F196" ca="1" si="30">IFERROR(OFFSET($D$43,MATCH(C177,$B$44:$B$64,0),0),0)</f>
        <v>0</v>
      </c>
      <c r="G177" s="113">
        <f t="shared" ref="G177:G196" ca="1" si="31">IFERROR(((B177*D177*F177)/365)*(1-I177),0)</f>
        <v>0</v>
      </c>
      <c r="H177" s="158">
        <f t="shared" ref="H177:H197" ca="1" si="32">G177/$D$171</f>
        <v>0</v>
      </c>
      <c r="I177" s="159"/>
      <c r="K177" s="160">
        <f t="shared" ca="1" si="26"/>
        <v>0</v>
      </c>
      <c r="L177" s="161">
        <f t="shared" ca="1" si="27"/>
        <v>0</v>
      </c>
      <c r="V177" s="115"/>
    </row>
    <row r="178" spans="2:22" hidden="1">
      <c r="B178" s="153"/>
      <c r="C178" s="154"/>
      <c r="D178" s="155">
        <f t="shared" ca="1" si="28"/>
        <v>0</v>
      </c>
      <c r="E178" s="156">
        <f t="shared" ca="1" si="29"/>
        <v>0</v>
      </c>
      <c r="F178" s="157">
        <f t="shared" ca="1" si="30"/>
        <v>0</v>
      </c>
      <c r="G178" s="113">
        <f t="shared" ca="1" si="31"/>
        <v>0</v>
      </c>
      <c r="H178" s="158">
        <f t="shared" ca="1" si="32"/>
        <v>0</v>
      </c>
      <c r="I178" s="159"/>
      <c r="K178" s="160">
        <f t="shared" ca="1" si="26"/>
        <v>0</v>
      </c>
      <c r="L178" s="161">
        <f t="shared" ca="1" si="27"/>
        <v>0</v>
      </c>
    </row>
    <row r="179" spans="2:22" hidden="1">
      <c r="B179" s="153"/>
      <c r="C179" s="154"/>
      <c r="D179" s="155">
        <f t="shared" ca="1" si="28"/>
        <v>0</v>
      </c>
      <c r="E179" s="156">
        <f t="shared" ca="1" si="29"/>
        <v>0</v>
      </c>
      <c r="F179" s="157">
        <f t="shared" ca="1" si="30"/>
        <v>0</v>
      </c>
      <c r="G179" s="113">
        <f t="shared" ca="1" si="31"/>
        <v>0</v>
      </c>
      <c r="H179" s="158">
        <f t="shared" ca="1" si="32"/>
        <v>0</v>
      </c>
      <c r="I179" s="159"/>
      <c r="K179" s="160">
        <f t="shared" ca="1" si="26"/>
        <v>0</v>
      </c>
      <c r="L179" s="161">
        <f t="shared" ca="1" si="27"/>
        <v>0</v>
      </c>
      <c r="V179" s="116"/>
    </row>
    <row r="180" spans="2:22" hidden="1">
      <c r="B180" s="153"/>
      <c r="C180" s="154"/>
      <c r="D180" s="155">
        <f t="shared" ca="1" si="28"/>
        <v>0</v>
      </c>
      <c r="E180" s="156">
        <f t="shared" ca="1" si="29"/>
        <v>0</v>
      </c>
      <c r="F180" s="157">
        <f t="shared" ca="1" si="30"/>
        <v>0</v>
      </c>
      <c r="G180" s="113">
        <f t="shared" ca="1" si="31"/>
        <v>0</v>
      </c>
      <c r="H180" s="158">
        <f t="shared" ca="1" si="32"/>
        <v>0</v>
      </c>
      <c r="I180" s="159"/>
      <c r="K180" s="160">
        <f t="shared" ca="1" si="26"/>
        <v>0</v>
      </c>
      <c r="L180" s="161">
        <f t="shared" ca="1" si="27"/>
        <v>0</v>
      </c>
    </row>
    <row r="181" spans="2:22" hidden="1">
      <c r="B181" s="153"/>
      <c r="C181" s="154"/>
      <c r="D181" s="155">
        <f t="shared" ca="1" si="28"/>
        <v>0</v>
      </c>
      <c r="E181" s="156">
        <f t="shared" ca="1" si="29"/>
        <v>0</v>
      </c>
      <c r="F181" s="157">
        <f t="shared" ca="1" si="30"/>
        <v>0</v>
      </c>
      <c r="G181" s="113">
        <f t="shared" ca="1" si="31"/>
        <v>0</v>
      </c>
      <c r="H181" s="158">
        <f t="shared" ca="1" si="32"/>
        <v>0</v>
      </c>
      <c r="I181" s="159"/>
      <c r="K181" s="160">
        <f t="shared" ca="1" si="26"/>
        <v>0</v>
      </c>
      <c r="L181" s="161">
        <f t="shared" ca="1" si="27"/>
        <v>0</v>
      </c>
    </row>
    <row r="182" spans="2:22" hidden="1">
      <c r="B182" s="153"/>
      <c r="C182" s="154"/>
      <c r="D182" s="155">
        <f t="shared" ca="1" si="28"/>
        <v>0</v>
      </c>
      <c r="E182" s="156">
        <f t="shared" ca="1" si="29"/>
        <v>0</v>
      </c>
      <c r="F182" s="157">
        <f t="shared" ca="1" si="30"/>
        <v>0</v>
      </c>
      <c r="G182" s="113">
        <f t="shared" ca="1" si="31"/>
        <v>0</v>
      </c>
      <c r="H182" s="158">
        <f t="shared" ca="1" si="32"/>
        <v>0</v>
      </c>
      <c r="I182" s="159"/>
      <c r="K182" s="160">
        <f t="shared" ca="1" si="26"/>
        <v>0</v>
      </c>
      <c r="L182" s="161">
        <f t="shared" ca="1" si="27"/>
        <v>0</v>
      </c>
    </row>
    <row r="183" spans="2:22" hidden="1">
      <c r="B183" s="153"/>
      <c r="C183" s="154"/>
      <c r="D183" s="155">
        <f t="shared" ca="1" si="28"/>
        <v>0</v>
      </c>
      <c r="E183" s="156">
        <f t="shared" ca="1" si="29"/>
        <v>0</v>
      </c>
      <c r="F183" s="157">
        <f t="shared" ca="1" si="30"/>
        <v>0</v>
      </c>
      <c r="G183" s="113">
        <f t="shared" ca="1" si="31"/>
        <v>0</v>
      </c>
      <c r="H183" s="158">
        <f t="shared" ca="1" si="32"/>
        <v>0</v>
      </c>
      <c r="I183" s="159"/>
      <c r="K183" s="160">
        <f t="shared" ca="1" si="26"/>
        <v>0</v>
      </c>
      <c r="L183" s="161">
        <f t="shared" ca="1" si="27"/>
        <v>0</v>
      </c>
    </row>
    <row r="184" spans="2:22" hidden="1">
      <c r="B184" s="153"/>
      <c r="C184" s="154"/>
      <c r="D184" s="155">
        <f t="shared" ca="1" si="28"/>
        <v>0</v>
      </c>
      <c r="E184" s="156">
        <f t="shared" ca="1" si="29"/>
        <v>0</v>
      </c>
      <c r="F184" s="157">
        <f t="shared" ca="1" si="30"/>
        <v>0</v>
      </c>
      <c r="G184" s="113">
        <f t="shared" ca="1" si="31"/>
        <v>0</v>
      </c>
      <c r="H184" s="158">
        <f t="shared" ca="1" si="32"/>
        <v>0</v>
      </c>
      <c r="I184" s="159"/>
      <c r="K184" s="160">
        <f t="shared" ca="1" si="26"/>
        <v>0</v>
      </c>
      <c r="L184" s="161">
        <f t="shared" ca="1" si="27"/>
        <v>0</v>
      </c>
    </row>
    <row r="185" spans="2:22" hidden="1">
      <c r="B185" s="153"/>
      <c r="C185" s="154"/>
      <c r="D185" s="155">
        <f t="shared" ca="1" si="28"/>
        <v>0</v>
      </c>
      <c r="E185" s="156">
        <f t="shared" ca="1" si="29"/>
        <v>0</v>
      </c>
      <c r="F185" s="157">
        <f t="shared" ca="1" si="30"/>
        <v>0</v>
      </c>
      <c r="G185" s="113">
        <f t="shared" ca="1" si="31"/>
        <v>0</v>
      </c>
      <c r="H185" s="158">
        <f t="shared" ca="1" si="32"/>
        <v>0</v>
      </c>
      <c r="I185" s="159"/>
      <c r="K185" s="160">
        <f t="shared" ca="1" si="26"/>
        <v>0</v>
      </c>
      <c r="L185" s="161">
        <f t="shared" ca="1" si="27"/>
        <v>0</v>
      </c>
    </row>
    <row r="186" spans="2:22" hidden="1">
      <c r="B186" s="153"/>
      <c r="C186" s="154"/>
      <c r="D186" s="155">
        <f t="shared" ca="1" si="28"/>
        <v>0</v>
      </c>
      <c r="E186" s="156">
        <f t="shared" ca="1" si="29"/>
        <v>0</v>
      </c>
      <c r="F186" s="157">
        <f t="shared" ca="1" si="30"/>
        <v>0</v>
      </c>
      <c r="G186" s="113">
        <f t="shared" ca="1" si="31"/>
        <v>0</v>
      </c>
      <c r="H186" s="158">
        <f t="shared" ca="1" si="32"/>
        <v>0</v>
      </c>
      <c r="I186" s="159"/>
      <c r="K186" s="160">
        <f t="shared" ca="1" si="26"/>
        <v>0</v>
      </c>
      <c r="L186" s="161">
        <f t="shared" ca="1" si="27"/>
        <v>0</v>
      </c>
    </row>
    <row r="187" spans="2:22" hidden="1">
      <c r="B187" s="153"/>
      <c r="C187" s="154"/>
      <c r="D187" s="155">
        <f t="shared" ca="1" si="28"/>
        <v>0</v>
      </c>
      <c r="E187" s="156">
        <f t="shared" ca="1" si="29"/>
        <v>0</v>
      </c>
      <c r="F187" s="157">
        <f t="shared" ca="1" si="30"/>
        <v>0</v>
      </c>
      <c r="G187" s="113">
        <f t="shared" ca="1" si="31"/>
        <v>0</v>
      </c>
      <c r="H187" s="158">
        <f t="shared" ca="1" si="32"/>
        <v>0</v>
      </c>
      <c r="I187" s="159"/>
      <c r="K187" s="160">
        <f t="shared" ca="1" si="26"/>
        <v>0</v>
      </c>
      <c r="L187" s="161">
        <f t="shared" ca="1" si="27"/>
        <v>0</v>
      </c>
    </row>
    <row r="188" spans="2:22" hidden="1">
      <c r="B188" s="153"/>
      <c r="C188" s="154"/>
      <c r="D188" s="155">
        <f t="shared" ca="1" si="28"/>
        <v>0</v>
      </c>
      <c r="E188" s="156">
        <f t="shared" ca="1" si="29"/>
        <v>0</v>
      </c>
      <c r="F188" s="157">
        <f t="shared" ca="1" si="30"/>
        <v>0</v>
      </c>
      <c r="G188" s="113">
        <f t="shared" ca="1" si="31"/>
        <v>0</v>
      </c>
      <c r="H188" s="158">
        <f t="shared" ca="1" si="32"/>
        <v>0</v>
      </c>
      <c r="I188" s="159"/>
      <c r="K188" s="160">
        <f t="shared" ca="1" si="26"/>
        <v>0</v>
      </c>
      <c r="L188" s="161">
        <f t="shared" ca="1" si="27"/>
        <v>0</v>
      </c>
    </row>
    <row r="189" spans="2:22" hidden="1">
      <c r="B189" s="153"/>
      <c r="C189" s="154"/>
      <c r="D189" s="155">
        <f t="shared" ca="1" si="28"/>
        <v>0</v>
      </c>
      <c r="E189" s="156">
        <f t="shared" ca="1" si="29"/>
        <v>0</v>
      </c>
      <c r="F189" s="157">
        <f t="shared" ca="1" si="30"/>
        <v>0</v>
      </c>
      <c r="G189" s="113">
        <f t="shared" ca="1" si="31"/>
        <v>0</v>
      </c>
      <c r="H189" s="158">
        <f t="shared" ca="1" si="32"/>
        <v>0</v>
      </c>
      <c r="I189" s="159"/>
      <c r="K189" s="160">
        <f t="shared" ca="1" si="26"/>
        <v>0</v>
      </c>
      <c r="L189" s="161">
        <f t="shared" ca="1" si="27"/>
        <v>0</v>
      </c>
    </row>
    <row r="190" spans="2:22" hidden="1">
      <c r="B190" s="153"/>
      <c r="C190" s="154"/>
      <c r="D190" s="155">
        <f t="shared" ca="1" si="28"/>
        <v>0</v>
      </c>
      <c r="E190" s="156">
        <f t="shared" ca="1" si="29"/>
        <v>0</v>
      </c>
      <c r="F190" s="157">
        <f t="shared" ca="1" si="30"/>
        <v>0</v>
      </c>
      <c r="G190" s="113">
        <f t="shared" ca="1" si="31"/>
        <v>0</v>
      </c>
      <c r="H190" s="158">
        <f t="shared" ca="1" si="32"/>
        <v>0</v>
      </c>
      <c r="I190" s="159"/>
      <c r="K190" s="160">
        <f t="shared" ca="1" si="26"/>
        <v>0</v>
      </c>
      <c r="L190" s="161">
        <f t="shared" ca="1" si="27"/>
        <v>0</v>
      </c>
    </row>
    <row r="191" spans="2:22" hidden="1">
      <c r="B191" s="153"/>
      <c r="C191" s="154"/>
      <c r="D191" s="155">
        <f t="shared" ca="1" si="28"/>
        <v>0</v>
      </c>
      <c r="E191" s="156">
        <f t="shared" ca="1" si="29"/>
        <v>0</v>
      </c>
      <c r="F191" s="157">
        <f t="shared" ca="1" si="30"/>
        <v>0</v>
      </c>
      <c r="G191" s="113">
        <f t="shared" ca="1" si="31"/>
        <v>0</v>
      </c>
      <c r="H191" s="158">
        <f t="shared" ca="1" si="32"/>
        <v>0</v>
      </c>
      <c r="I191" s="159"/>
      <c r="K191" s="160">
        <f t="shared" ca="1" si="26"/>
        <v>0</v>
      </c>
      <c r="L191" s="161">
        <f t="shared" ca="1" si="27"/>
        <v>0</v>
      </c>
    </row>
    <row r="192" spans="2:22" hidden="1">
      <c r="B192" s="153"/>
      <c r="C192" s="154"/>
      <c r="D192" s="155">
        <f t="shared" ca="1" si="28"/>
        <v>0</v>
      </c>
      <c r="E192" s="156">
        <f t="shared" ca="1" si="29"/>
        <v>0</v>
      </c>
      <c r="F192" s="157">
        <f t="shared" ca="1" si="30"/>
        <v>0</v>
      </c>
      <c r="G192" s="113">
        <f t="shared" ca="1" si="31"/>
        <v>0</v>
      </c>
      <c r="H192" s="158">
        <f t="shared" ca="1" si="32"/>
        <v>0</v>
      </c>
      <c r="I192" s="159"/>
      <c r="K192" s="160">
        <f t="shared" ca="1" si="26"/>
        <v>0</v>
      </c>
      <c r="L192" s="161">
        <f t="shared" ca="1" si="27"/>
        <v>0</v>
      </c>
    </row>
    <row r="193" spans="2:22" hidden="1">
      <c r="B193" s="153"/>
      <c r="C193" s="154"/>
      <c r="D193" s="155">
        <f t="shared" ca="1" si="28"/>
        <v>0</v>
      </c>
      <c r="E193" s="156">
        <f t="shared" ca="1" si="29"/>
        <v>0</v>
      </c>
      <c r="F193" s="157">
        <f t="shared" ca="1" si="30"/>
        <v>0</v>
      </c>
      <c r="G193" s="113">
        <f t="shared" ca="1" si="31"/>
        <v>0</v>
      </c>
      <c r="H193" s="158">
        <f t="shared" ca="1" si="32"/>
        <v>0</v>
      </c>
      <c r="I193" s="159"/>
      <c r="K193" s="160">
        <f t="shared" ca="1" si="26"/>
        <v>0</v>
      </c>
      <c r="L193" s="161">
        <f t="shared" ca="1" si="27"/>
        <v>0</v>
      </c>
    </row>
    <row r="194" spans="2:22" hidden="1">
      <c r="B194" s="153"/>
      <c r="C194" s="154"/>
      <c r="D194" s="155">
        <f t="shared" ca="1" si="28"/>
        <v>0</v>
      </c>
      <c r="E194" s="156">
        <f t="shared" ca="1" si="29"/>
        <v>0</v>
      </c>
      <c r="F194" s="157">
        <f t="shared" ca="1" si="30"/>
        <v>0</v>
      </c>
      <c r="G194" s="113">
        <f t="shared" ca="1" si="31"/>
        <v>0</v>
      </c>
      <c r="H194" s="158">
        <f t="shared" ca="1" si="32"/>
        <v>0</v>
      </c>
      <c r="I194" s="159"/>
      <c r="K194" s="160">
        <f t="shared" ca="1" si="26"/>
        <v>0</v>
      </c>
      <c r="L194" s="161">
        <f t="shared" ca="1" si="27"/>
        <v>0</v>
      </c>
    </row>
    <row r="195" spans="2:22" hidden="1">
      <c r="B195" s="153"/>
      <c r="C195" s="154"/>
      <c r="D195" s="155">
        <f t="shared" ca="1" si="28"/>
        <v>0</v>
      </c>
      <c r="E195" s="156">
        <f t="shared" ca="1" si="29"/>
        <v>0</v>
      </c>
      <c r="F195" s="157">
        <f t="shared" ca="1" si="30"/>
        <v>0</v>
      </c>
      <c r="G195" s="113">
        <f t="shared" ca="1" si="31"/>
        <v>0</v>
      </c>
      <c r="H195" s="158">
        <f t="shared" ca="1" si="32"/>
        <v>0</v>
      </c>
      <c r="I195" s="159"/>
      <c r="K195" s="160">
        <f t="shared" ca="1" si="26"/>
        <v>0</v>
      </c>
      <c r="L195" s="161">
        <f t="shared" ca="1" si="27"/>
        <v>0</v>
      </c>
    </row>
    <row r="196" spans="2:22" hidden="1">
      <c r="B196" s="153"/>
      <c r="C196" s="154"/>
      <c r="D196" s="155">
        <f t="shared" ca="1" si="28"/>
        <v>0</v>
      </c>
      <c r="E196" s="156">
        <f t="shared" ca="1" si="29"/>
        <v>0</v>
      </c>
      <c r="F196" s="157">
        <f t="shared" ca="1" si="30"/>
        <v>0</v>
      </c>
      <c r="G196" s="113">
        <f t="shared" ca="1" si="31"/>
        <v>0</v>
      </c>
      <c r="H196" s="158">
        <f t="shared" ca="1" si="32"/>
        <v>0</v>
      </c>
      <c r="I196" s="159"/>
      <c r="K196" s="160">
        <f t="shared" ca="1" si="26"/>
        <v>0</v>
      </c>
      <c r="L196" s="161">
        <f t="shared" ca="1" si="27"/>
        <v>0</v>
      </c>
    </row>
    <row r="197" spans="2:22" ht="15.75" hidden="1" thickBot="1">
      <c r="B197" s="162"/>
      <c r="C197" s="163"/>
      <c r="D197" s="164">
        <f ca="1">IFERROR(1/E197,0)</f>
        <v>0</v>
      </c>
      <c r="E197" s="165">
        <f ca="1">IFERROR(OFFSET($C$43,MATCH(C197,$B$44:$B$64,0),0),0)</f>
        <v>0</v>
      </c>
      <c r="F197" s="166">
        <f ca="1">IFERROR(OFFSET($D$43,MATCH(C197,$B$44:$B$64,0),0),0)</f>
        <v>0</v>
      </c>
      <c r="G197" s="123">
        <f ca="1">IFERROR(((B197*D197*F197)/365)*(1-I197),0)</f>
        <v>0</v>
      </c>
      <c r="H197" s="167">
        <f t="shared" ca="1" si="32"/>
        <v>0</v>
      </c>
      <c r="I197" s="168"/>
      <c r="K197" s="169">
        <f t="shared" ca="1" si="26"/>
        <v>0</v>
      </c>
      <c r="L197" s="170">
        <f t="shared" ca="1" si="27"/>
        <v>0</v>
      </c>
    </row>
    <row r="198" spans="2:22" hidden="1"/>
    <row r="199" spans="2:22" hidden="1"/>
    <row r="200" spans="2:22" hidden="1"/>
    <row r="201" spans="2:22" hidden="1"/>
    <row r="202" spans="2:22" hidden="1"/>
    <row r="203" spans="2:22" hidden="1"/>
    <row r="204" spans="2:22" ht="15.75" thickBot="1"/>
    <row r="205" spans="2:22" ht="45.75" thickBot="1">
      <c r="B205" s="133" t="s">
        <v>100</v>
      </c>
      <c r="C205" s="134" t="s">
        <v>23</v>
      </c>
      <c r="D205" s="135">
        <f ca="1">L205</f>
        <v>1.6267123287671233E-3</v>
      </c>
      <c r="E205" s="133"/>
      <c r="F205" s="134"/>
      <c r="G205" s="135"/>
      <c r="H205" s="133"/>
      <c r="I205" s="133"/>
      <c r="J205" s="133"/>
      <c r="K205" s="134" t="s">
        <v>107</v>
      </c>
      <c r="L205" s="136">
        <f ca="1">SUM(G210:G231)</f>
        <v>1.6267123287671233E-3</v>
      </c>
      <c r="M205" s="133"/>
      <c r="N205" s="137" t="s">
        <v>108</v>
      </c>
      <c r="O205" s="137" t="s">
        <v>109</v>
      </c>
      <c r="P205" s="137" t="s">
        <v>110</v>
      </c>
      <c r="R205" s="133"/>
      <c r="S205" s="133"/>
      <c r="T205" s="133"/>
      <c r="U205" s="133"/>
      <c r="V205" s="133"/>
    </row>
    <row r="206" spans="2:22">
      <c r="C206" s="138" t="s">
        <v>111</v>
      </c>
      <c r="D206" s="139">
        <f ca="1">1-D205</f>
        <v>0.9983732876712329</v>
      </c>
      <c r="N206" s="140">
        <f ca="1">SUM(D210:D231)</f>
        <v>2</v>
      </c>
      <c r="O206" s="140">
        <f ca="1">IFERROR(SUM(K210:K231)/N206,0)</f>
        <v>0.59375</v>
      </c>
      <c r="P206" s="141">
        <f ca="1">IFERROR(SUM(L210:L231)/SUM(K210:K231),0)</f>
        <v>0.5</v>
      </c>
    </row>
    <row r="208" spans="2:22" ht="15.75" thickBot="1">
      <c r="B208" s="91" t="s">
        <v>15</v>
      </c>
      <c r="C208" s="92"/>
      <c r="D208" s="92"/>
      <c r="E208" s="92"/>
      <c r="F208" s="92"/>
      <c r="G208" s="92"/>
      <c r="H208" s="92"/>
      <c r="I208" s="93"/>
      <c r="K208" s="91" t="s">
        <v>85</v>
      </c>
      <c r="L208" s="142"/>
    </row>
    <row r="209" spans="2:22" ht="45.75" thickBot="1">
      <c r="B209" s="94" t="s">
        <v>7</v>
      </c>
      <c r="C209" s="94" t="s">
        <v>0</v>
      </c>
      <c r="D209" s="97" t="s">
        <v>1</v>
      </c>
      <c r="E209" s="97" t="s">
        <v>2</v>
      </c>
      <c r="F209" s="97" t="s">
        <v>3</v>
      </c>
      <c r="G209" s="97" t="s">
        <v>5</v>
      </c>
      <c r="H209" s="97" t="s">
        <v>12</v>
      </c>
      <c r="I209" s="96" t="s">
        <v>6</v>
      </c>
      <c r="K209" s="143" t="s">
        <v>86</v>
      </c>
      <c r="L209" s="144" t="s">
        <v>87</v>
      </c>
    </row>
    <row r="210" spans="2:22">
      <c r="B210" s="98">
        <v>1</v>
      </c>
      <c r="C210" s="174" t="s">
        <v>100</v>
      </c>
      <c r="D210" s="147">
        <f ca="1">IFERROR(1/E210,0)</f>
        <v>2</v>
      </c>
      <c r="E210" s="125">
        <f ca="1">IFERROR(OFFSET($C$43,MATCH(C210,$B$44:$B$64,0),0),0)</f>
        <v>0.5</v>
      </c>
      <c r="F210" s="148">
        <f ca="1">IFERROR(OFFSET($D$43,MATCH(C210,$B$44:$B$64,0),0),0)</f>
        <v>0.59375</v>
      </c>
      <c r="G210" s="104">
        <f ca="1">IFERROR(((B210*D210*F210)/365)*(1-I210),0)</f>
        <v>1.6267123287671233E-3</v>
      </c>
      <c r="H210" s="149">
        <f ca="1">G210/$D$205</f>
        <v>1</v>
      </c>
      <c r="I210" s="150">
        <v>0.5</v>
      </c>
      <c r="K210" s="151">
        <f t="shared" ref="K210:K231" ca="1" si="33">D210*F210</f>
        <v>1.1875</v>
      </c>
      <c r="L210" s="152">
        <f t="shared" ref="L210:L231" ca="1" si="34">K210*I210</f>
        <v>0.59375</v>
      </c>
      <c r="V210" s="106"/>
    </row>
    <row r="211" spans="2:22" hidden="1">
      <c r="B211" s="153"/>
      <c r="C211" s="154"/>
      <c r="D211" s="155">
        <f t="shared" ref="D211:D231" ca="1" si="35">IFERROR(1/E211,0)</f>
        <v>0</v>
      </c>
      <c r="E211" s="156">
        <f t="shared" ref="E211:E231" ca="1" si="36">IFERROR(OFFSET($C$43,MATCH(C211,$B$44:$B$64,0),0),0)</f>
        <v>0</v>
      </c>
      <c r="F211" s="157">
        <f t="shared" ref="F211:F231" ca="1" si="37">IFERROR(OFFSET($D$43,MATCH(C211,$B$44:$B$64,0),0),0)</f>
        <v>0</v>
      </c>
      <c r="G211" s="113">
        <f t="shared" ref="G211:G231" ca="1" si="38">IFERROR(((B211*D211*F211)/365)*(1-I211),0)</f>
        <v>0</v>
      </c>
      <c r="H211" s="158">
        <f t="shared" ref="H211:H231" ca="1" si="39">G211/$D$205</f>
        <v>0</v>
      </c>
      <c r="I211" s="159"/>
      <c r="K211" s="160">
        <f t="shared" ca="1" si="33"/>
        <v>0</v>
      </c>
      <c r="L211" s="161">
        <f t="shared" ca="1" si="34"/>
        <v>0</v>
      </c>
      <c r="V211" s="115"/>
    </row>
    <row r="212" spans="2:22" hidden="1">
      <c r="B212" s="153"/>
      <c r="C212" s="154"/>
      <c r="D212" s="155">
        <f t="shared" ca="1" si="35"/>
        <v>0</v>
      </c>
      <c r="E212" s="156">
        <f t="shared" ca="1" si="36"/>
        <v>0</v>
      </c>
      <c r="F212" s="157">
        <f t="shared" ca="1" si="37"/>
        <v>0</v>
      </c>
      <c r="G212" s="113">
        <f t="shared" ca="1" si="38"/>
        <v>0</v>
      </c>
      <c r="H212" s="158">
        <f t="shared" ca="1" si="39"/>
        <v>0</v>
      </c>
      <c r="I212" s="159"/>
      <c r="K212" s="160">
        <f t="shared" ca="1" si="33"/>
        <v>0</v>
      </c>
      <c r="L212" s="161">
        <f t="shared" ca="1" si="34"/>
        <v>0</v>
      </c>
    </row>
    <row r="213" spans="2:22" hidden="1">
      <c r="B213" s="153"/>
      <c r="C213" s="154"/>
      <c r="D213" s="155">
        <f t="shared" ca="1" si="35"/>
        <v>0</v>
      </c>
      <c r="E213" s="156">
        <f t="shared" ca="1" si="36"/>
        <v>0</v>
      </c>
      <c r="F213" s="157">
        <f t="shared" ca="1" si="37"/>
        <v>0</v>
      </c>
      <c r="G213" s="113">
        <f t="shared" ca="1" si="38"/>
        <v>0</v>
      </c>
      <c r="H213" s="158">
        <f t="shared" ca="1" si="39"/>
        <v>0</v>
      </c>
      <c r="I213" s="159"/>
      <c r="K213" s="160">
        <f t="shared" ca="1" si="33"/>
        <v>0</v>
      </c>
      <c r="L213" s="161">
        <f t="shared" ca="1" si="34"/>
        <v>0</v>
      </c>
      <c r="V213" s="116"/>
    </row>
    <row r="214" spans="2:22" hidden="1">
      <c r="B214" s="153"/>
      <c r="C214" s="154"/>
      <c r="D214" s="155">
        <f t="shared" ca="1" si="35"/>
        <v>0</v>
      </c>
      <c r="E214" s="156">
        <f t="shared" ca="1" si="36"/>
        <v>0</v>
      </c>
      <c r="F214" s="157">
        <f t="shared" ca="1" si="37"/>
        <v>0</v>
      </c>
      <c r="G214" s="113">
        <f t="shared" ca="1" si="38"/>
        <v>0</v>
      </c>
      <c r="H214" s="158">
        <f t="shared" ca="1" si="39"/>
        <v>0</v>
      </c>
      <c r="I214" s="159"/>
      <c r="K214" s="160">
        <f t="shared" ca="1" si="33"/>
        <v>0</v>
      </c>
      <c r="L214" s="161">
        <f t="shared" ca="1" si="34"/>
        <v>0</v>
      </c>
    </row>
    <row r="215" spans="2:22" hidden="1">
      <c r="B215" s="153"/>
      <c r="C215" s="154"/>
      <c r="D215" s="155">
        <f t="shared" ca="1" si="35"/>
        <v>0</v>
      </c>
      <c r="E215" s="156">
        <f t="shared" ca="1" si="36"/>
        <v>0</v>
      </c>
      <c r="F215" s="157">
        <f t="shared" ca="1" si="37"/>
        <v>0</v>
      </c>
      <c r="G215" s="113">
        <f t="shared" ca="1" si="38"/>
        <v>0</v>
      </c>
      <c r="H215" s="158">
        <f t="shared" ca="1" si="39"/>
        <v>0</v>
      </c>
      <c r="I215" s="159"/>
      <c r="K215" s="160">
        <f t="shared" ca="1" si="33"/>
        <v>0</v>
      </c>
      <c r="L215" s="161">
        <f t="shared" ca="1" si="34"/>
        <v>0</v>
      </c>
    </row>
    <row r="216" spans="2:22" hidden="1">
      <c r="B216" s="153"/>
      <c r="C216" s="154"/>
      <c r="D216" s="155">
        <f t="shared" ca="1" si="35"/>
        <v>0</v>
      </c>
      <c r="E216" s="156">
        <f t="shared" ca="1" si="36"/>
        <v>0</v>
      </c>
      <c r="F216" s="157">
        <f t="shared" ca="1" si="37"/>
        <v>0</v>
      </c>
      <c r="G216" s="113">
        <f t="shared" ca="1" si="38"/>
        <v>0</v>
      </c>
      <c r="H216" s="158">
        <f t="shared" ca="1" si="39"/>
        <v>0</v>
      </c>
      <c r="I216" s="159"/>
      <c r="K216" s="160">
        <f t="shared" ca="1" si="33"/>
        <v>0</v>
      </c>
      <c r="L216" s="161">
        <f t="shared" ca="1" si="34"/>
        <v>0</v>
      </c>
    </row>
    <row r="217" spans="2:22" hidden="1">
      <c r="B217" s="153"/>
      <c r="C217" s="154"/>
      <c r="D217" s="155">
        <f t="shared" ca="1" si="35"/>
        <v>0</v>
      </c>
      <c r="E217" s="156">
        <f t="shared" ca="1" si="36"/>
        <v>0</v>
      </c>
      <c r="F217" s="157">
        <f t="shared" ca="1" si="37"/>
        <v>0</v>
      </c>
      <c r="G217" s="113">
        <f t="shared" ca="1" si="38"/>
        <v>0</v>
      </c>
      <c r="H217" s="158">
        <f t="shared" ca="1" si="39"/>
        <v>0</v>
      </c>
      <c r="I217" s="159"/>
      <c r="K217" s="160">
        <f t="shared" ca="1" si="33"/>
        <v>0</v>
      </c>
      <c r="L217" s="161">
        <f t="shared" ca="1" si="34"/>
        <v>0</v>
      </c>
    </row>
    <row r="218" spans="2:22" hidden="1">
      <c r="B218" s="153"/>
      <c r="C218" s="154"/>
      <c r="D218" s="155">
        <f t="shared" ca="1" si="35"/>
        <v>0</v>
      </c>
      <c r="E218" s="156">
        <f t="shared" ca="1" si="36"/>
        <v>0</v>
      </c>
      <c r="F218" s="157">
        <f t="shared" ca="1" si="37"/>
        <v>0</v>
      </c>
      <c r="G218" s="113">
        <f t="shared" ca="1" si="38"/>
        <v>0</v>
      </c>
      <c r="H218" s="158">
        <f t="shared" ca="1" si="39"/>
        <v>0</v>
      </c>
      <c r="I218" s="159"/>
      <c r="K218" s="160">
        <f t="shared" ca="1" si="33"/>
        <v>0</v>
      </c>
      <c r="L218" s="161">
        <f t="shared" ca="1" si="34"/>
        <v>0</v>
      </c>
    </row>
    <row r="219" spans="2:22" hidden="1">
      <c r="B219" s="153"/>
      <c r="C219" s="154"/>
      <c r="D219" s="155">
        <f t="shared" ca="1" si="35"/>
        <v>0</v>
      </c>
      <c r="E219" s="156">
        <f t="shared" ca="1" si="36"/>
        <v>0</v>
      </c>
      <c r="F219" s="157">
        <f t="shared" ca="1" si="37"/>
        <v>0</v>
      </c>
      <c r="G219" s="113">
        <f t="shared" ca="1" si="38"/>
        <v>0</v>
      </c>
      <c r="H219" s="158">
        <f t="shared" ca="1" si="39"/>
        <v>0</v>
      </c>
      <c r="I219" s="159"/>
      <c r="K219" s="160">
        <f t="shared" ca="1" si="33"/>
        <v>0</v>
      </c>
      <c r="L219" s="161">
        <f t="shared" ca="1" si="34"/>
        <v>0</v>
      </c>
    </row>
    <row r="220" spans="2:22" hidden="1">
      <c r="B220" s="153"/>
      <c r="C220" s="154"/>
      <c r="D220" s="155">
        <f t="shared" ca="1" si="35"/>
        <v>0</v>
      </c>
      <c r="E220" s="156">
        <f t="shared" ca="1" si="36"/>
        <v>0</v>
      </c>
      <c r="F220" s="157">
        <f t="shared" ca="1" si="37"/>
        <v>0</v>
      </c>
      <c r="G220" s="113">
        <f t="shared" ca="1" si="38"/>
        <v>0</v>
      </c>
      <c r="H220" s="158">
        <f t="shared" ca="1" si="39"/>
        <v>0</v>
      </c>
      <c r="I220" s="159"/>
      <c r="K220" s="160">
        <f t="shared" ca="1" si="33"/>
        <v>0</v>
      </c>
      <c r="L220" s="161">
        <f t="shared" ca="1" si="34"/>
        <v>0</v>
      </c>
    </row>
    <row r="221" spans="2:22" hidden="1">
      <c r="B221" s="153"/>
      <c r="C221" s="154"/>
      <c r="D221" s="155">
        <f t="shared" ca="1" si="35"/>
        <v>0</v>
      </c>
      <c r="E221" s="156">
        <f t="shared" ca="1" si="36"/>
        <v>0</v>
      </c>
      <c r="F221" s="157">
        <f t="shared" ca="1" si="37"/>
        <v>0</v>
      </c>
      <c r="G221" s="113">
        <f t="shared" ca="1" si="38"/>
        <v>0</v>
      </c>
      <c r="H221" s="158">
        <f t="shared" ca="1" si="39"/>
        <v>0</v>
      </c>
      <c r="I221" s="159"/>
      <c r="K221" s="160">
        <f t="shared" ca="1" si="33"/>
        <v>0</v>
      </c>
      <c r="L221" s="161">
        <f t="shared" ca="1" si="34"/>
        <v>0</v>
      </c>
    </row>
    <row r="222" spans="2:22" hidden="1">
      <c r="B222" s="153"/>
      <c r="C222" s="154"/>
      <c r="D222" s="155">
        <f t="shared" ca="1" si="35"/>
        <v>0</v>
      </c>
      <c r="E222" s="156">
        <f t="shared" ca="1" si="36"/>
        <v>0</v>
      </c>
      <c r="F222" s="157">
        <f t="shared" ca="1" si="37"/>
        <v>0</v>
      </c>
      <c r="G222" s="113">
        <f t="shared" ca="1" si="38"/>
        <v>0</v>
      </c>
      <c r="H222" s="158">
        <f t="shared" ca="1" si="39"/>
        <v>0</v>
      </c>
      <c r="I222" s="159"/>
      <c r="K222" s="160">
        <f t="shared" ca="1" si="33"/>
        <v>0</v>
      </c>
      <c r="L222" s="161">
        <f t="shared" ca="1" si="34"/>
        <v>0</v>
      </c>
    </row>
    <row r="223" spans="2:22" hidden="1">
      <c r="B223" s="153"/>
      <c r="C223" s="154"/>
      <c r="D223" s="155">
        <f t="shared" ca="1" si="35"/>
        <v>0</v>
      </c>
      <c r="E223" s="156">
        <f t="shared" ca="1" si="36"/>
        <v>0</v>
      </c>
      <c r="F223" s="157">
        <f t="shared" ca="1" si="37"/>
        <v>0</v>
      </c>
      <c r="G223" s="113">
        <f t="shared" ca="1" si="38"/>
        <v>0</v>
      </c>
      <c r="H223" s="158">
        <f t="shared" ca="1" si="39"/>
        <v>0</v>
      </c>
      <c r="I223" s="159"/>
      <c r="K223" s="160">
        <f t="shared" ca="1" si="33"/>
        <v>0</v>
      </c>
      <c r="L223" s="161">
        <f t="shared" ca="1" si="34"/>
        <v>0</v>
      </c>
    </row>
    <row r="224" spans="2:22" hidden="1">
      <c r="B224" s="153"/>
      <c r="C224" s="154"/>
      <c r="D224" s="155">
        <f t="shared" ca="1" si="35"/>
        <v>0</v>
      </c>
      <c r="E224" s="156">
        <f t="shared" ca="1" si="36"/>
        <v>0</v>
      </c>
      <c r="F224" s="157">
        <f t="shared" ca="1" si="37"/>
        <v>0</v>
      </c>
      <c r="G224" s="113">
        <f t="shared" ca="1" si="38"/>
        <v>0</v>
      </c>
      <c r="H224" s="158">
        <f t="shared" ca="1" si="39"/>
        <v>0</v>
      </c>
      <c r="I224" s="159"/>
      <c r="K224" s="160">
        <f t="shared" ca="1" si="33"/>
        <v>0</v>
      </c>
      <c r="L224" s="161">
        <f t="shared" ca="1" si="34"/>
        <v>0</v>
      </c>
    </row>
    <row r="225" spans="2:22" hidden="1">
      <c r="B225" s="153"/>
      <c r="C225" s="154"/>
      <c r="D225" s="155">
        <f t="shared" ca="1" si="35"/>
        <v>0</v>
      </c>
      <c r="E225" s="156">
        <f t="shared" ca="1" si="36"/>
        <v>0</v>
      </c>
      <c r="F225" s="157">
        <f t="shared" ca="1" si="37"/>
        <v>0</v>
      </c>
      <c r="G225" s="113">
        <f t="shared" ca="1" si="38"/>
        <v>0</v>
      </c>
      <c r="H225" s="158">
        <f t="shared" ca="1" si="39"/>
        <v>0</v>
      </c>
      <c r="I225" s="159"/>
      <c r="K225" s="160">
        <f t="shared" ca="1" si="33"/>
        <v>0</v>
      </c>
      <c r="L225" s="161">
        <f t="shared" ca="1" si="34"/>
        <v>0</v>
      </c>
    </row>
    <row r="226" spans="2:22" hidden="1">
      <c r="B226" s="153"/>
      <c r="C226" s="154"/>
      <c r="D226" s="155">
        <f t="shared" ca="1" si="35"/>
        <v>0</v>
      </c>
      <c r="E226" s="156">
        <f t="shared" ca="1" si="36"/>
        <v>0</v>
      </c>
      <c r="F226" s="157">
        <f t="shared" ca="1" si="37"/>
        <v>0</v>
      </c>
      <c r="G226" s="113">
        <f t="shared" ca="1" si="38"/>
        <v>0</v>
      </c>
      <c r="H226" s="158">
        <f t="shared" ca="1" si="39"/>
        <v>0</v>
      </c>
      <c r="I226" s="159"/>
      <c r="K226" s="160">
        <f t="shared" ca="1" si="33"/>
        <v>0</v>
      </c>
      <c r="L226" s="161">
        <f t="shared" ca="1" si="34"/>
        <v>0</v>
      </c>
    </row>
    <row r="227" spans="2:22" hidden="1">
      <c r="B227" s="153"/>
      <c r="C227" s="154"/>
      <c r="D227" s="155">
        <f t="shared" ca="1" si="35"/>
        <v>0</v>
      </c>
      <c r="E227" s="156">
        <f t="shared" ca="1" si="36"/>
        <v>0</v>
      </c>
      <c r="F227" s="157">
        <f t="shared" ca="1" si="37"/>
        <v>0</v>
      </c>
      <c r="G227" s="113">
        <f t="shared" ca="1" si="38"/>
        <v>0</v>
      </c>
      <c r="H227" s="158">
        <f t="shared" ca="1" si="39"/>
        <v>0</v>
      </c>
      <c r="I227" s="159"/>
      <c r="K227" s="160">
        <f t="shared" ca="1" si="33"/>
        <v>0</v>
      </c>
      <c r="L227" s="161">
        <f t="shared" ca="1" si="34"/>
        <v>0</v>
      </c>
    </row>
    <row r="228" spans="2:22" hidden="1">
      <c r="B228" s="153"/>
      <c r="C228" s="154"/>
      <c r="D228" s="155">
        <f t="shared" ca="1" si="35"/>
        <v>0</v>
      </c>
      <c r="E228" s="156">
        <f t="shared" ca="1" si="36"/>
        <v>0</v>
      </c>
      <c r="F228" s="157">
        <f t="shared" ca="1" si="37"/>
        <v>0</v>
      </c>
      <c r="G228" s="113">
        <f t="shared" ca="1" si="38"/>
        <v>0</v>
      </c>
      <c r="H228" s="158">
        <f t="shared" ca="1" si="39"/>
        <v>0</v>
      </c>
      <c r="I228" s="159"/>
      <c r="K228" s="160">
        <f t="shared" ca="1" si="33"/>
        <v>0</v>
      </c>
      <c r="L228" s="161">
        <f t="shared" ca="1" si="34"/>
        <v>0</v>
      </c>
    </row>
    <row r="229" spans="2:22" hidden="1">
      <c r="B229" s="153"/>
      <c r="C229" s="154"/>
      <c r="D229" s="155">
        <f t="shared" ca="1" si="35"/>
        <v>0</v>
      </c>
      <c r="E229" s="156">
        <f t="shared" ca="1" si="36"/>
        <v>0</v>
      </c>
      <c r="F229" s="157">
        <f t="shared" ca="1" si="37"/>
        <v>0</v>
      </c>
      <c r="G229" s="113">
        <f t="shared" ca="1" si="38"/>
        <v>0</v>
      </c>
      <c r="H229" s="158">
        <f t="shared" ca="1" si="39"/>
        <v>0</v>
      </c>
      <c r="I229" s="159"/>
      <c r="K229" s="160">
        <f t="shared" ca="1" si="33"/>
        <v>0</v>
      </c>
      <c r="L229" s="161">
        <f t="shared" ca="1" si="34"/>
        <v>0</v>
      </c>
    </row>
    <row r="230" spans="2:22" hidden="1">
      <c r="B230" s="153"/>
      <c r="C230" s="154"/>
      <c r="D230" s="155">
        <f t="shared" ca="1" si="35"/>
        <v>0</v>
      </c>
      <c r="E230" s="156">
        <f t="shared" ca="1" si="36"/>
        <v>0</v>
      </c>
      <c r="F230" s="157">
        <f t="shared" ca="1" si="37"/>
        <v>0</v>
      </c>
      <c r="G230" s="113">
        <f t="shared" ca="1" si="38"/>
        <v>0</v>
      </c>
      <c r="H230" s="158">
        <f t="shared" ca="1" si="39"/>
        <v>0</v>
      </c>
      <c r="I230" s="159"/>
      <c r="K230" s="160">
        <f t="shared" ca="1" si="33"/>
        <v>0</v>
      </c>
      <c r="L230" s="161">
        <f t="shared" ca="1" si="34"/>
        <v>0</v>
      </c>
    </row>
    <row r="231" spans="2:22" ht="15.75" hidden="1" thickBot="1">
      <c r="B231" s="162"/>
      <c r="C231" s="163"/>
      <c r="D231" s="164">
        <f t="shared" ca="1" si="35"/>
        <v>0</v>
      </c>
      <c r="E231" s="165">
        <f t="shared" ca="1" si="36"/>
        <v>0</v>
      </c>
      <c r="F231" s="166">
        <f t="shared" ca="1" si="37"/>
        <v>0</v>
      </c>
      <c r="G231" s="123">
        <f t="shared" ca="1" si="38"/>
        <v>0</v>
      </c>
      <c r="H231" s="167">
        <f t="shared" ca="1" si="39"/>
        <v>0</v>
      </c>
      <c r="I231" s="168"/>
      <c r="K231" s="169">
        <f t="shared" ca="1" si="33"/>
        <v>0</v>
      </c>
      <c r="L231" s="170">
        <f t="shared" ca="1" si="34"/>
        <v>0</v>
      </c>
    </row>
    <row r="232" spans="2:22" hidden="1"/>
    <row r="233" spans="2:22" hidden="1"/>
    <row r="234" spans="2:22" hidden="1"/>
    <row r="235" spans="2:22" hidden="1"/>
    <row r="236" spans="2:22" hidden="1"/>
    <row r="237" spans="2:22" hidden="1"/>
    <row r="238" spans="2:22" ht="15.75" thickBot="1"/>
    <row r="239" spans="2:22" ht="45.75" thickBot="1">
      <c r="B239" s="133" t="s">
        <v>101</v>
      </c>
      <c r="C239" s="134" t="s">
        <v>23</v>
      </c>
      <c r="D239" s="135">
        <f ca="1">L239</f>
        <v>3.2534246575342467E-3</v>
      </c>
      <c r="E239" s="133"/>
      <c r="F239" s="134"/>
      <c r="G239" s="135"/>
      <c r="H239" s="133"/>
      <c r="I239" s="133"/>
      <c r="J239" s="133"/>
      <c r="K239" s="134" t="s">
        <v>107</v>
      </c>
      <c r="L239" s="136">
        <f ca="1">SUM(G244:G265)</f>
        <v>3.2534246575342467E-3</v>
      </c>
      <c r="M239" s="133"/>
      <c r="N239" s="137" t="s">
        <v>108</v>
      </c>
      <c r="O239" s="137" t="s">
        <v>109</v>
      </c>
      <c r="P239" s="137" t="s">
        <v>110</v>
      </c>
      <c r="Q239" s="133"/>
      <c r="R239" s="133"/>
      <c r="S239" s="133"/>
      <c r="T239" s="133"/>
      <c r="U239" s="133"/>
      <c r="V239" s="133"/>
    </row>
    <row r="240" spans="2:22">
      <c r="C240" s="138" t="s">
        <v>111</v>
      </c>
      <c r="D240" s="139">
        <f ca="1">1-D239</f>
        <v>0.9967465753424658</v>
      </c>
      <c r="N240" s="140">
        <f ca="1">SUM(D244:D265)</f>
        <v>2</v>
      </c>
      <c r="O240" s="140">
        <f ca="1">IFERROR(SUM(K244:K265)/N240,0)</f>
        <v>1.1875</v>
      </c>
      <c r="P240" s="141">
        <f ca="1">IFERROR(SUM(L244:L265)/SUM(K244:K265),0)</f>
        <v>0.5</v>
      </c>
    </row>
    <row r="242" spans="2:22" ht="15.75" thickBot="1">
      <c r="B242" s="91" t="s">
        <v>15</v>
      </c>
      <c r="C242" s="92"/>
      <c r="D242" s="92"/>
      <c r="E242" s="92"/>
      <c r="F242" s="92"/>
      <c r="G242" s="92"/>
      <c r="H242" s="92"/>
      <c r="I242" s="93"/>
      <c r="K242" s="91" t="s">
        <v>85</v>
      </c>
      <c r="L242" s="142"/>
    </row>
    <row r="243" spans="2:22" ht="45.75" thickBot="1">
      <c r="B243" s="94" t="s">
        <v>7</v>
      </c>
      <c r="C243" s="94" t="s">
        <v>0</v>
      </c>
      <c r="D243" s="97" t="s">
        <v>1</v>
      </c>
      <c r="E243" s="97" t="s">
        <v>2</v>
      </c>
      <c r="F243" s="97" t="s">
        <v>3</v>
      </c>
      <c r="G243" s="97" t="s">
        <v>5</v>
      </c>
      <c r="H243" s="97" t="s">
        <v>12</v>
      </c>
      <c r="I243" s="96" t="s">
        <v>6</v>
      </c>
      <c r="K243" s="143" t="s">
        <v>86</v>
      </c>
      <c r="L243" s="144" t="s">
        <v>87</v>
      </c>
    </row>
    <row r="244" spans="2:22">
      <c r="B244" s="98">
        <v>1</v>
      </c>
      <c r="C244" s="174" t="s">
        <v>101</v>
      </c>
      <c r="D244" s="147">
        <f ca="1">IFERROR(1/E244,0)</f>
        <v>2</v>
      </c>
      <c r="E244" s="125">
        <f ca="1">IFERROR(OFFSET($C$43,MATCH(C244,$B$44:$B$64,0),0),0)</f>
        <v>0.5</v>
      </c>
      <c r="F244" s="148">
        <f ca="1">IFERROR(OFFSET($D$43,MATCH(C244,$B$44:$B$64,0),0),0)</f>
        <v>1.1875</v>
      </c>
      <c r="G244" s="104">
        <f ca="1">IFERROR(((B244*D244*F244)/365)*(1-I244),0)</f>
        <v>3.2534246575342467E-3</v>
      </c>
      <c r="H244" s="149">
        <f ca="1">G244/$D$239</f>
        <v>1</v>
      </c>
      <c r="I244" s="150">
        <v>0.5</v>
      </c>
      <c r="K244" s="151">
        <f t="shared" ref="K244:K265" ca="1" si="40">D244*F244</f>
        <v>2.375</v>
      </c>
      <c r="L244" s="152">
        <f t="shared" ref="L244:L265" ca="1" si="41">K244*I244</f>
        <v>1.1875</v>
      </c>
      <c r="V244" s="106"/>
    </row>
    <row r="245" spans="2:22" hidden="1">
      <c r="B245" s="153"/>
      <c r="C245" s="154"/>
      <c r="D245" s="155">
        <f t="shared" ref="D245:D265" ca="1" si="42">IFERROR(1/E245,0)</f>
        <v>0</v>
      </c>
      <c r="E245" s="156">
        <f t="shared" ref="E245:E265" ca="1" si="43">IFERROR(OFFSET($C$43,MATCH(C245,$B$44:$B$64,0),0),0)</f>
        <v>0</v>
      </c>
      <c r="F245" s="157">
        <f t="shared" ref="F245:F265" ca="1" si="44">IFERROR(OFFSET($D$43,MATCH(C245,$B$44:$B$64,0),0),0)</f>
        <v>0</v>
      </c>
      <c r="G245" s="113">
        <f t="shared" ref="G245:G265" ca="1" si="45">IFERROR(((B245*D245*F245)/365)*(1-I245),0)</f>
        <v>0</v>
      </c>
      <c r="H245" s="158">
        <f t="shared" ref="H245:H265" ca="1" si="46">G245/$D$239</f>
        <v>0</v>
      </c>
      <c r="I245" s="159"/>
      <c r="K245" s="160">
        <f t="shared" ca="1" si="40"/>
        <v>0</v>
      </c>
      <c r="L245" s="161">
        <f t="shared" ca="1" si="41"/>
        <v>0</v>
      </c>
      <c r="V245" s="115"/>
    </row>
    <row r="246" spans="2:22" hidden="1">
      <c r="B246" s="153"/>
      <c r="C246" s="154"/>
      <c r="D246" s="155">
        <f t="shared" ca="1" si="42"/>
        <v>0</v>
      </c>
      <c r="E246" s="156">
        <f t="shared" ca="1" si="43"/>
        <v>0</v>
      </c>
      <c r="F246" s="157">
        <f t="shared" ca="1" si="44"/>
        <v>0</v>
      </c>
      <c r="G246" s="113">
        <f t="shared" ca="1" si="45"/>
        <v>0</v>
      </c>
      <c r="H246" s="158">
        <f t="shared" ca="1" si="46"/>
        <v>0</v>
      </c>
      <c r="I246" s="159"/>
      <c r="K246" s="160">
        <f t="shared" ca="1" si="40"/>
        <v>0</v>
      </c>
      <c r="L246" s="161">
        <f t="shared" ca="1" si="41"/>
        <v>0</v>
      </c>
    </row>
    <row r="247" spans="2:22" hidden="1">
      <c r="B247" s="153"/>
      <c r="C247" s="154"/>
      <c r="D247" s="155">
        <f t="shared" ca="1" si="42"/>
        <v>0</v>
      </c>
      <c r="E247" s="156">
        <f t="shared" ca="1" si="43"/>
        <v>0</v>
      </c>
      <c r="F247" s="157">
        <f t="shared" ca="1" si="44"/>
        <v>0</v>
      </c>
      <c r="G247" s="113">
        <f t="shared" ca="1" si="45"/>
        <v>0</v>
      </c>
      <c r="H247" s="158">
        <f t="shared" ca="1" si="46"/>
        <v>0</v>
      </c>
      <c r="I247" s="159"/>
      <c r="K247" s="160">
        <f t="shared" ca="1" si="40"/>
        <v>0</v>
      </c>
      <c r="L247" s="161">
        <f t="shared" ca="1" si="41"/>
        <v>0</v>
      </c>
      <c r="V247" s="116"/>
    </row>
    <row r="248" spans="2:22" hidden="1">
      <c r="B248" s="153"/>
      <c r="C248" s="154"/>
      <c r="D248" s="155">
        <f t="shared" ca="1" si="42"/>
        <v>0</v>
      </c>
      <c r="E248" s="156">
        <f t="shared" ca="1" si="43"/>
        <v>0</v>
      </c>
      <c r="F248" s="157">
        <f t="shared" ca="1" si="44"/>
        <v>0</v>
      </c>
      <c r="G248" s="113">
        <f t="shared" ca="1" si="45"/>
        <v>0</v>
      </c>
      <c r="H248" s="158">
        <f t="shared" ca="1" si="46"/>
        <v>0</v>
      </c>
      <c r="I248" s="159"/>
      <c r="K248" s="160">
        <f t="shared" ca="1" si="40"/>
        <v>0</v>
      </c>
      <c r="L248" s="161">
        <f t="shared" ca="1" si="41"/>
        <v>0</v>
      </c>
    </row>
    <row r="249" spans="2:22" hidden="1">
      <c r="B249" s="153"/>
      <c r="C249" s="154"/>
      <c r="D249" s="155">
        <f t="shared" ca="1" si="42"/>
        <v>0</v>
      </c>
      <c r="E249" s="156">
        <f t="shared" ca="1" si="43"/>
        <v>0</v>
      </c>
      <c r="F249" s="157">
        <f t="shared" ca="1" si="44"/>
        <v>0</v>
      </c>
      <c r="G249" s="113">
        <f t="shared" ca="1" si="45"/>
        <v>0</v>
      </c>
      <c r="H249" s="158">
        <f t="shared" ca="1" si="46"/>
        <v>0</v>
      </c>
      <c r="I249" s="159"/>
      <c r="K249" s="160">
        <f t="shared" ca="1" si="40"/>
        <v>0</v>
      </c>
      <c r="L249" s="161">
        <f t="shared" ca="1" si="41"/>
        <v>0</v>
      </c>
    </row>
    <row r="250" spans="2:22" hidden="1">
      <c r="B250" s="153"/>
      <c r="C250" s="154"/>
      <c r="D250" s="155">
        <f t="shared" ca="1" si="42"/>
        <v>0</v>
      </c>
      <c r="E250" s="156">
        <f t="shared" ca="1" si="43"/>
        <v>0</v>
      </c>
      <c r="F250" s="157">
        <f t="shared" ca="1" si="44"/>
        <v>0</v>
      </c>
      <c r="G250" s="113">
        <f t="shared" ca="1" si="45"/>
        <v>0</v>
      </c>
      <c r="H250" s="158">
        <f t="shared" ca="1" si="46"/>
        <v>0</v>
      </c>
      <c r="I250" s="159"/>
      <c r="K250" s="160">
        <f t="shared" ca="1" si="40"/>
        <v>0</v>
      </c>
      <c r="L250" s="161">
        <f t="shared" ca="1" si="41"/>
        <v>0</v>
      </c>
    </row>
    <row r="251" spans="2:22" hidden="1">
      <c r="B251" s="153"/>
      <c r="C251" s="154"/>
      <c r="D251" s="155">
        <f t="shared" ca="1" si="42"/>
        <v>0</v>
      </c>
      <c r="E251" s="156">
        <f t="shared" ca="1" si="43"/>
        <v>0</v>
      </c>
      <c r="F251" s="157">
        <f t="shared" ca="1" si="44"/>
        <v>0</v>
      </c>
      <c r="G251" s="113">
        <f t="shared" ca="1" si="45"/>
        <v>0</v>
      </c>
      <c r="H251" s="158">
        <f t="shared" ca="1" si="46"/>
        <v>0</v>
      </c>
      <c r="I251" s="159"/>
      <c r="K251" s="160">
        <f t="shared" ca="1" si="40"/>
        <v>0</v>
      </c>
      <c r="L251" s="161">
        <f t="shared" ca="1" si="41"/>
        <v>0</v>
      </c>
    </row>
    <row r="252" spans="2:22" hidden="1">
      <c r="B252" s="153"/>
      <c r="C252" s="154"/>
      <c r="D252" s="155">
        <f t="shared" ca="1" si="42"/>
        <v>0</v>
      </c>
      <c r="E252" s="156">
        <f t="shared" ca="1" si="43"/>
        <v>0</v>
      </c>
      <c r="F252" s="157">
        <f t="shared" ca="1" si="44"/>
        <v>0</v>
      </c>
      <c r="G252" s="113">
        <f t="shared" ca="1" si="45"/>
        <v>0</v>
      </c>
      <c r="H252" s="158">
        <f t="shared" ca="1" si="46"/>
        <v>0</v>
      </c>
      <c r="I252" s="159"/>
      <c r="K252" s="160">
        <f t="shared" ca="1" si="40"/>
        <v>0</v>
      </c>
      <c r="L252" s="161">
        <f t="shared" ca="1" si="41"/>
        <v>0</v>
      </c>
    </row>
    <row r="253" spans="2:22" hidden="1">
      <c r="B253" s="153"/>
      <c r="C253" s="154"/>
      <c r="D253" s="155">
        <f t="shared" ca="1" si="42"/>
        <v>0</v>
      </c>
      <c r="E253" s="156">
        <f t="shared" ca="1" si="43"/>
        <v>0</v>
      </c>
      <c r="F253" s="157">
        <f t="shared" ca="1" si="44"/>
        <v>0</v>
      </c>
      <c r="G253" s="113">
        <f t="shared" ca="1" si="45"/>
        <v>0</v>
      </c>
      <c r="H253" s="158">
        <f t="shared" ca="1" si="46"/>
        <v>0</v>
      </c>
      <c r="I253" s="159"/>
      <c r="K253" s="160">
        <f t="shared" ca="1" si="40"/>
        <v>0</v>
      </c>
      <c r="L253" s="161">
        <f t="shared" ca="1" si="41"/>
        <v>0</v>
      </c>
    </row>
    <row r="254" spans="2:22" hidden="1">
      <c r="B254" s="153"/>
      <c r="C254" s="154"/>
      <c r="D254" s="155">
        <f t="shared" ca="1" si="42"/>
        <v>0</v>
      </c>
      <c r="E254" s="156">
        <f t="shared" ca="1" si="43"/>
        <v>0</v>
      </c>
      <c r="F254" s="157">
        <f t="shared" ca="1" si="44"/>
        <v>0</v>
      </c>
      <c r="G254" s="113">
        <f t="shared" ca="1" si="45"/>
        <v>0</v>
      </c>
      <c r="H254" s="158">
        <f t="shared" ca="1" si="46"/>
        <v>0</v>
      </c>
      <c r="I254" s="159"/>
      <c r="K254" s="160">
        <f t="shared" ca="1" si="40"/>
        <v>0</v>
      </c>
      <c r="L254" s="161">
        <f t="shared" ca="1" si="41"/>
        <v>0</v>
      </c>
    </row>
    <row r="255" spans="2:22" hidden="1">
      <c r="B255" s="153"/>
      <c r="C255" s="154"/>
      <c r="D255" s="155">
        <f t="shared" ca="1" si="42"/>
        <v>0</v>
      </c>
      <c r="E255" s="156">
        <f t="shared" ca="1" si="43"/>
        <v>0</v>
      </c>
      <c r="F255" s="157">
        <f t="shared" ca="1" si="44"/>
        <v>0</v>
      </c>
      <c r="G255" s="113">
        <f t="shared" ca="1" si="45"/>
        <v>0</v>
      </c>
      <c r="H255" s="158">
        <f t="shared" ca="1" si="46"/>
        <v>0</v>
      </c>
      <c r="I255" s="159"/>
      <c r="K255" s="160">
        <f t="shared" ca="1" si="40"/>
        <v>0</v>
      </c>
      <c r="L255" s="161">
        <f t="shared" ca="1" si="41"/>
        <v>0</v>
      </c>
    </row>
    <row r="256" spans="2:22" hidden="1">
      <c r="B256" s="153"/>
      <c r="C256" s="154"/>
      <c r="D256" s="155">
        <f t="shared" ca="1" si="42"/>
        <v>0</v>
      </c>
      <c r="E256" s="156">
        <f t="shared" ca="1" si="43"/>
        <v>0</v>
      </c>
      <c r="F256" s="157">
        <f t="shared" ca="1" si="44"/>
        <v>0</v>
      </c>
      <c r="G256" s="113">
        <f t="shared" ca="1" si="45"/>
        <v>0</v>
      </c>
      <c r="H256" s="158">
        <f t="shared" ca="1" si="46"/>
        <v>0</v>
      </c>
      <c r="I256" s="159"/>
      <c r="K256" s="160">
        <f t="shared" ca="1" si="40"/>
        <v>0</v>
      </c>
      <c r="L256" s="161">
        <f t="shared" ca="1" si="41"/>
        <v>0</v>
      </c>
    </row>
    <row r="257" spans="2:12" hidden="1">
      <c r="B257" s="153"/>
      <c r="C257" s="154"/>
      <c r="D257" s="155">
        <f t="shared" ca="1" si="42"/>
        <v>0</v>
      </c>
      <c r="E257" s="156">
        <f t="shared" ca="1" si="43"/>
        <v>0</v>
      </c>
      <c r="F257" s="157">
        <f t="shared" ca="1" si="44"/>
        <v>0</v>
      </c>
      <c r="G257" s="113">
        <f t="shared" ca="1" si="45"/>
        <v>0</v>
      </c>
      <c r="H257" s="158">
        <f t="shared" ca="1" si="46"/>
        <v>0</v>
      </c>
      <c r="I257" s="159"/>
      <c r="K257" s="160">
        <f t="shared" ca="1" si="40"/>
        <v>0</v>
      </c>
      <c r="L257" s="161">
        <f t="shared" ca="1" si="41"/>
        <v>0</v>
      </c>
    </row>
    <row r="258" spans="2:12" hidden="1">
      <c r="B258" s="153"/>
      <c r="C258" s="154"/>
      <c r="D258" s="155">
        <f t="shared" ca="1" si="42"/>
        <v>0</v>
      </c>
      <c r="E258" s="156">
        <f t="shared" ca="1" si="43"/>
        <v>0</v>
      </c>
      <c r="F258" s="157">
        <f t="shared" ca="1" si="44"/>
        <v>0</v>
      </c>
      <c r="G258" s="113">
        <f t="shared" ca="1" si="45"/>
        <v>0</v>
      </c>
      <c r="H258" s="158">
        <f t="shared" ca="1" si="46"/>
        <v>0</v>
      </c>
      <c r="I258" s="159"/>
      <c r="K258" s="160">
        <f t="shared" ca="1" si="40"/>
        <v>0</v>
      </c>
      <c r="L258" s="161">
        <f t="shared" ca="1" si="41"/>
        <v>0</v>
      </c>
    </row>
    <row r="259" spans="2:12" hidden="1">
      <c r="B259" s="153"/>
      <c r="C259" s="154"/>
      <c r="D259" s="155">
        <f t="shared" ca="1" si="42"/>
        <v>0</v>
      </c>
      <c r="E259" s="156">
        <f t="shared" ca="1" si="43"/>
        <v>0</v>
      </c>
      <c r="F259" s="157">
        <f t="shared" ca="1" si="44"/>
        <v>0</v>
      </c>
      <c r="G259" s="113">
        <f t="shared" ca="1" si="45"/>
        <v>0</v>
      </c>
      <c r="H259" s="158">
        <f t="shared" ca="1" si="46"/>
        <v>0</v>
      </c>
      <c r="I259" s="159"/>
      <c r="K259" s="160">
        <f t="shared" ca="1" si="40"/>
        <v>0</v>
      </c>
      <c r="L259" s="161">
        <f t="shared" ca="1" si="41"/>
        <v>0</v>
      </c>
    </row>
    <row r="260" spans="2:12" hidden="1">
      <c r="B260" s="153"/>
      <c r="C260" s="154"/>
      <c r="D260" s="155">
        <f t="shared" ca="1" si="42"/>
        <v>0</v>
      </c>
      <c r="E260" s="156">
        <f t="shared" ca="1" si="43"/>
        <v>0</v>
      </c>
      <c r="F260" s="157">
        <f t="shared" ca="1" si="44"/>
        <v>0</v>
      </c>
      <c r="G260" s="113">
        <f t="shared" ca="1" si="45"/>
        <v>0</v>
      </c>
      <c r="H260" s="158">
        <f t="shared" ca="1" si="46"/>
        <v>0</v>
      </c>
      <c r="I260" s="159"/>
      <c r="K260" s="160">
        <f t="shared" ca="1" si="40"/>
        <v>0</v>
      </c>
      <c r="L260" s="161">
        <f t="shared" ca="1" si="41"/>
        <v>0</v>
      </c>
    </row>
    <row r="261" spans="2:12" hidden="1">
      <c r="B261" s="153"/>
      <c r="C261" s="154"/>
      <c r="D261" s="155">
        <f t="shared" ca="1" si="42"/>
        <v>0</v>
      </c>
      <c r="E261" s="156">
        <f t="shared" ca="1" si="43"/>
        <v>0</v>
      </c>
      <c r="F261" s="157">
        <f t="shared" ca="1" si="44"/>
        <v>0</v>
      </c>
      <c r="G261" s="113">
        <f t="shared" ca="1" si="45"/>
        <v>0</v>
      </c>
      <c r="H261" s="158">
        <f t="shared" ca="1" si="46"/>
        <v>0</v>
      </c>
      <c r="I261" s="159"/>
      <c r="K261" s="160">
        <f t="shared" ca="1" si="40"/>
        <v>0</v>
      </c>
      <c r="L261" s="161">
        <f t="shared" ca="1" si="41"/>
        <v>0</v>
      </c>
    </row>
    <row r="262" spans="2:12" hidden="1">
      <c r="B262" s="153"/>
      <c r="C262" s="154"/>
      <c r="D262" s="155">
        <f t="shared" ca="1" si="42"/>
        <v>0</v>
      </c>
      <c r="E262" s="156">
        <f t="shared" ca="1" si="43"/>
        <v>0</v>
      </c>
      <c r="F262" s="157">
        <f t="shared" ca="1" si="44"/>
        <v>0</v>
      </c>
      <c r="G262" s="113">
        <f t="shared" ca="1" si="45"/>
        <v>0</v>
      </c>
      <c r="H262" s="158">
        <f t="shared" ca="1" si="46"/>
        <v>0</v>
      </c>
      <c r="I262" s="159"/>
      <c r="K262" s="160">
        <f t="shared" ca="1" si="40"/>
        <v>0</v>
      </c>
      <c r="L262" s="161">
        <f t="shared" ca="1" si="41"/>
        <v>0</v>
      </c>
    </row>
    <row r="263" spans="2:12" hidden="1">
      <c r="B263" s="153"/>
      <c r="C263" s="154"/>
      <c r="D263" s="155">
        <f t="shared" ca="1" si="42"/>
        <v>0</v>
      </c>
      <c r="E263" s="156">
        <f t="shared" ca="1" si="43"/>
        <v>0</v>
      </c>
      <c r="F263" s="157">
        <f t="shared" ca="1" si="44"/>
        <v>0</v>
      </c>
      <c r="G263" s="113">
        <f t="shared" ca="1" si="45"/>
        <v>0</v>
      </c>
      <c r="H263" s="158">
        <f t="shared" ca="1" si="46"/>
        <v>0</v>
      </c>
      <c r="I263" s="159"/>
      <c r="K263" s="160">
        <f t="shared" ca="1" si="40"/>
        <v>0</v>
      </c>
      <c r="L263" s="161">
        <f t="shared" ca="1" si="41"/>
        <v>0</v>
      </c>
    </row>
    <row r="264" spans="2:12" hidden="1">
      <c r="B264" s="153"/>
      <c r="C264" s="154"/>
      <c r="D264" s="155">
        <f t="shared" ca="1" si="42"/>
        <v>0</v>
      </c>
      <c r="E264" s="156">
        <f t="shared" ca="1" si="43"/>
        <v>0</v>
      </c>
      <c r="F264" s="157">
        <f t="shared" ca="1" si="44"/>
        <v>0</v>
      </c>
      <c r="G264" s="113">
        <f t="shared" ca="1" si="45"/>
        <v>0</v>
      </c>
      <c r="H264" s="158">
        <f t="shared" ca="1" si="46"/>
        <v>0</v>
      </c>
      <c r="I264" s="159"/>
      <c r="K264" s="160">
        <f t="shared" ca="1" si="40"/>
        <v>0</v>
      </c>
      <c r="L264" s="161">
        <f t="shared" ca="1" si="41"/>
        <v>0</v>
      </c>
    </row>
    <row r="265" spans="2:12" ht="15.75" hidden="1" thickBot="1">
      <c r="B265" s="162"/>
      <c r="C265" s="163"/>
      <c r="D265" s="164">
        <f t="shared" ca="1" si="42"/>
        <v>0</v>
      </c>
      <c r="E265" s="165">
        <f t="shared" ca="1" si="43"/>
        <v>0</v>
      </c>
      <c r="F265" s="166">
        <f t="shared" ca="1" si="44"/>
        <v>0</v>
      </c>
      <c r="G265" s="123">
        <f t="shared" ca="1" si="45"/>
        <v>0</v>
      </c>
      <c r="H265" s="167">
        <f t="shared" ca="1" si="46"/>
        <v>0</v>
      </c>
      <c r="I265" s="168"/>
      <c r="K265" s="169">
        <f t="shared" ca="1" si="40"/>
        <v>0</v>
      </c>
      <c r="L265" s="170">
        <f t="shared" ca="1" si="41"/>
        <v>0</v>
      </c>
    </row>
    <row r="266" spans="2:12" hidden="1"/>
    <row r="267" spans="2:12" hidden="1"/>
    <row r="268" spans="2:12" hidden="1"/>
    <row r="269" spans="2:12" hidden="1"/>
    <row r="270" spans="2:12" hidden="1"/>
    <row r="271" spans="2:12" hidden="1"/>
    <row r="272" spans="2:12" ht="15.75" thickBot="1"/>
    <row r="273" spans="2:22" ht="45.75" thickBot="1">
      <c r="B273" s="133" t="s">
        <v>102</v>
      </c>
      <c r="C273" s="134" t="s">
        <v>23</v>
      </c>
      <c r="D273" s="135">
        <f ca="1">L273</f>
        <v>1.6267123287671233E-3</v>
      </c>
      <c r="E273" s="133"/>
      <c r="F273" s="134"/>
      <c r="G273" s="135"/>
      <c r="H273" s="133"/>
      <c r="I273" s="133"/>
      <c r="J273" s="133"/>
      <c r="K273" s="134" t="s">
        <v>107</v>
      </c>
      <c r="L273" s="136">
        <f ca="1">SUM(G278:G299)</f>
        <v>1.6267123287671233E-3</v>
      </c>
      <c r="M273" s="133"/>
      <c r="N273" s="137" t="s">
        <v>108</v>
      </c>
      <c r="O273" s="137" t="s">
        <v>109</v>
      </c>
      <c r="P273" s="137" t="s">
        <v>110</v>
      </c>
      <c r="Q273" s="133"/>
      <c r="R273" s="133"/>
      <c r="S273" s="133"/>
      <c r="T273" s="133"/>
      <c r="U273" s="133"/>
      <c r="V273" s="133"/>
    </row>
    <row r="274" spans="2:22">
      <c r="C274" s="138" t="s">
        <v>111</v>
      </c>
      <c r="D274" s="139">
        <f ca="1">1-D273</f>
        <v>0.9983732876712329</v>
      </c>
      <c r="N274" s="140">
        <f ca="1">SUM(D278:D299)</f>
        <v>2</v>
      </c>
      <c r="O274" s="140">
        <f ca="1">IFERROR(SUM(K278:K299)/N274,0)</f>
        <v>0.59375</v>
      </c>
      <c r="P274" s="141">
        <f ca="1">IFERROR(SUM(L278:L299)/SUM(K278:K299),0)</f>
        <v>0.5</v>
      </c>
    </row>
    <row r="276" spans="2:22" ht="15.75" thickBot="1">
      <c r="B276" s="91" t="s">
        <v>15</v>
      </c>
      <c r="C276" s="92"/>
      <c r="D276" s="92"/>
      <c r="E276" s="92"/>
      <c r="F276" s="92"/>
      <c r="G276" s="92"/>
      <c r="H276" s="92"/>
      <c r="I276" s="93"/>
      <c r="K276" s="91" t="s">
        <v>85</v>
      </c>
      <c r="L276" s="142"/>
    </row>
    <row r="277" spans="2:22" ht="45.75" thickBot="1">
      <c r="B277" s="94" t="s">
        <v>7</v>
      </c>
      <c r="C277" s="94" t="s">
        <v>0</v>
      </c>
      <c r="D277" s="97" t="s">
        <v>1</v>
      </c>
      <c r="E277" s="97" t="s">
        <v>2</v>
      </c>
      <c r="F277" s="97" t="s">
        <v>3</v>
      </c>
      <c r="G277" s="97" t="s">
        <v>5</v>
      </c>
      <c r="H277" s="97" t="s">
        <v>12</v>
      </c>
      <c r="I277" s="96" t="s">
        <v>6</v>
      </c>
      <c r="K277" s="143" t="s">
        <v>86</v>
      </c>
      <c r="L277" s="144" t="s">
        <v>87</v>
      </c>
    </row>
    <row r="278" spans="2:22">
      <c r="B278" s="98">
        <v>1</v>
      </c>
      <c r="C278" s="174" t="s">
        <v>102</v>
      </c>
      <c r="D278" s="147">
        <f ca="1">IFERROR(1/E278,0)</f>
        <v>2</v>
      </c>
      <c r="E278" s="125">
        <f ca="1">IFERROR(OFFSET($C$43,MATCH(C278,$B$44:$B$64,0),0),0)</f>
        <v>0.5</v>
      </c>
      <c r="F278" s="148">
        <f ca="1">IFERROR(OFFSET($D$43,MATCH(C278,$B$44:$B$64,0),0),0)</f>
        <v>0.59375</v>
      </c>
      <c r="G278" s="104">
        <f ca="1">IFERROR(((B278*D278*F278)/365)*(1-I278),0)</f>
        <v>1.6267123287671233E-3</v>
      </c>
      <c r="H278" s="149">
        <f ca="1">G278/$D$273</f>
        <v>1</v>
      </c>
      <c r="I278" s="150">
        <v>0.5</v>
      </c>
      <c r="K278" s="151">
        <f t="shared" ref="K278:K299" ca="1" si="47">D278*F278</f>
        <v>1.1875</v>
      </c>
      <c r="L278" s="152">
        <f t="shared" ref="L278:L299" ca="1" si="48">K278*I278</f>
        <v>0.59375</v>
      </c>
      <c r="V278" s="106"/>
    </row>
    <row r="279" spans="2:22" hidden="1">
      <c r="B279" s="153"/>
      <c r="C279" s="154"/>
      <c r="D279" s="155">
        <f t="shared" ref="D279:D299" ca="1" si="49">IFERROR(1/E279,0)</f>
        <v>0</v>
      </c>
      <c r="E279" s="156">
        <f t="shared" ref="E279:E299" ca="1" si="50">IFERROR(OFFSET($C$43,MATCH(C279,$B$44:$B$64,0),0),0)</f>
        <v>0</v>
      </c>
      <c r="F279" s="157">
        <f t="shared" ref="F279:F299" ca="1" si="51">IFERROR(OFFSET($D$43,MATCH(C279,$B$44:$B$64,0),0),0)</f>
        <v>0</v>
      </c>
      <c r="G279" s="113">
        <f t="shared" ref="G279:G299" ca="1" si="52">IFERROR(((B279*D279*F279)/365)*(1-I279),0)</f>
        <v>0</v>
      </c>
      <c r="H279" s="158">
        <f t="shared" ref="H279:H299" ca="1" si="53">G279/$D$273</f>
        <v>0</v>
      </c>
      <c r="I279" s="159"/>
      <c r="K279" s="160">
        <f t="shared" ca="1" si="47"/>
        <v>0</v>
      </c>
      <c r="L279" s="161">
        <f t="shared" ca="1" si="48"/>
        <v>0</v>
      </c>
      <c r="V279" s="115"/>
    </row>
    <row r="280" spans="2:22" hidden="1">
      <c r="B280" s="153"/>
      <c r="C280" s="154"/>
      <c r="D280" s="155">
        <f t="shared" ca="1" si="49"/>
        <v>0</v>
      </c>
      <c r="E280" s="156">
        <f t="shared" ca="1" si="50"/>
        <v>0</v>
      </c>
      <c r="F280" s="157">
        <f t="shared" ca="1" si="51"/>
        <v>0</v>
      </c>
      <c r="G280" s="113">
        <f t="shared" ca="1" si="52"/>
        <v>0</v>
      </c>
      <c r="H280" s="158">
        <f t="shared" ca="1" si="53"/>
        <v>0</v>
      </c>
      <c r="I280" s="159"/>
      <c r="K280" s="160">
        <f t="shared" ca="1" si="47"/>
        <v>0</v>
      </c>
      <c r="L280" s="161">
        <f t="shared" ca="1" si="48"/>
        <v>0</v>
      </c>
    </row>
    <row r="281" spans="2:22" hidden="1">
      <c r="B281" s="153"/>
      <c r="C281" s="154"/>
      <c r="D281" s="155">
        <f t="shared" ca="1" si="49"/>
        <v>0</v>
      </c>
      <c r="E281" s="156">
        <f t="shared" ca="1" si="50"/>
        <v>0</v>
      </c>
      <c r="F281" s="157">
        <f t="shared" ca="1" si="51"/>
        <v>0</v>
      </c>
      <c r="G281" s="113">
        <f t="shared" ca="1" si="52"/>
        <v>0</v>
      </c>
      <c r="H281" s="158">
        <f t="shared" ca="1" si="53"/>
        <v>0</v>
      </c>
      <c r="I281" s="159"/>
      <c r="K281" s="160">
        <f t="shared" ca="1" si="47"/>
        <v>0</v>
      </c>
      <c r="L281" s="161">
        <f t="shared" ca="1" si="48"/>
        <v>0</v>
      </c>
      <c r="V281" s="116"/>
    </row>
    <row r="282" spans="2:22" hidden="1">
      <c r="B282" s="153"/>
      <c r="C282" s="154"/>
      <c r="D282" s="155">
        <f t="shared" ca="1" si="49"/>
        <v>0</v>
      </c>
      <c r="E282" s="156">
        <f t="shared" ca="1" si="50"/>
        <v>0</v>
      </c>
      <c r="F282" s="157">
        <f t="shared" ca="1" si="51"/>
        <v>0</v>
      </c>
      <c r="G282" s="113">
        <f t="shared" ca="1" si="52"/>
        <v>0</v>
      </c>
      <c r="H282" s="158">
        <f t="shared" ca="1" si="53"/>
        <v>0</v>
      </c>
      <c r="I282" s="159"/>
      <c r="K282" s="160">
        <f t="shared" ca="1" si="47"/>
        <v>0</v>
      </c>
      <c r="L282" s="161">
        <f t="shared" ca="1" si="48"/>
        <v>0</v>
      </c>
    </row>
    <row r="283" spans="2:22" hidden="1">
      <c r="B283" s="153"/>
      <c r="C283" s="154"/>
      <c r="D283" s="155">
        <f t="shared" ca="1" si="49"/>
        <v>0</v>
      </c>
      <c r="E283" s="156">
        <f t="shared" ca="1" si="50"/>
        <v>0</v>
      </c>
      <c r="F283" s="157">
        <f t="shared" ca="1" si="51"/>
        <v>0</v>
      </c>
      <c r="G283" s="113">
        <f t="shared" ca="1" si="52"/>
        <v>0</v>
      </c>
      <c r="H283" s="158">
        <f t="shared" ca="1" si="53"/>
        <v>0</v>
      </c>
      <c r="I283" s="159"/>
      <c r="K283" s="160">
        <f t="shared" ca="1" si="47"/>
        <v>0</v>
      </c>
      <c r="L283" s="161">
        <f t="shared" ca="1" si="48"/>
        <v>0</v>
      </c>
    </row>
    <row r="284" spans="2:22" hidden="1">
      <c r="B284" s="153"/>
      <c r="C284" s="154"/>
      <c r="D284" s="155">
        <f t="shared" ca="1" si="49"/>
        <v>0</v>
      </c>
      <c r="E284" s="156">
        <f t="shared" ca="1" si="50"/>
        <v>0</v>
      </c>
      <c r="F284" s="157">
        <f t="shared" ca="1" si="51"/>
        <v>0</v>
      </c>
      <c r="G284" s="113">
        <f t="shared" ca="1" si="52"/>
        <v>0</v>
      </c>
      <c r="H284" s="158">
        <f t="shared" ca="1" si="53"/>
        <v>0</v>
      </c>
      <c r="I284" s="159"/>
      <c r="K284" s="160">
        <f t="shared" ca="1" si="47"/>
        <v>0</v>
      </c>
      <c r="L284" s="161">
        <f t="shared" ca="1" si="48"/>
        <v>0</v>
      </c>
    </row>
    <row r="285" spans="2:22" hidden="1">
      <c r="B285" s="153"/>
      <c r="C285" s="154"/>
      <c r="D285" s="155">
        <f t="shared" ca="1" si="49"/>
        <v>0</v>
      </c>
      <c r="E285" s="156">
        <f t="shared" ca="1" si="50"/>
        <v>0</v>
      </c>
      <c r="F285" s="157">
        <f t="shared" ca="1" si="51"/>
        <v>0</v>
      </c>
      <c r="G285" s="113">
        <f t="shared" ca="1" si="52"/>
        <v>0</v>
      </c>
      <c r="H285" s="158">
        <f t="shared" ca="1" si="53"/>
        <v>0</v>
      </c>
      <c r="I285" s="159"/>
      <c r="K285" s="160">
        <f t="shared" ca="1" si="47"/>
        <v>0</v>
      </c>
      <c r="L285" s="161">
        <f t="shared" ca="1" si="48"/>
        <v>0</v>
      </c>
    </row>
    <row r="286" spans="2:22" hidden="1">
      <c r="B286" s="153"/>
      <c r="C286" s="154"/>
      <c r="D286" s="155">
        <f t="shared" ca="1" si="49"/>
        <v>0</v>
      </c>
      <c r="E286" s="156">
        <f t="shared" ca="1" si="50"/>
        <v>0</v>
      </c>
      <c r="F286" s="157">
        <f t="shared" ca="1" si="51"/>
        <v>0</v>
      </c>
      <c r="G286" s="113">
        <f t="shared" ca="1" si="52"/>
        <v>0</v>
      </c>
      <c r="H286" s="158">
        <f t="shared" ca="1" si="53"/>
        <v>0</v>
      </c>
      <c r="I286" s="159"/>
      <c r="K286" s="160">
        <f t="shared" ca="1" si="47"/>
        <v>0</v>
      </c>
      <c r="L286" s="161">
        <f t="shared" ca="1" si="48"/>
        <v>0</v>
      </c>
    </row>
    <row r="287" spans="2:22" hidden="1">
      <c r="B287" s="153"/>
      <c r="C287" s="154"/>
      <c r="D287" s="155">
        <f t="shared" ca="1" si="49"/>
        <v>0</v>
      </c>
      <c r="E287" s="156">
        <f t="shared" ca="1" si="50"/>
        <v>0</v>
      </c>
      <c r="F287" s="157">
        <f t="shared" ca="1" si="51"/>
        <v>0</v>
      </c>
      <c r="G287" s="113">
        <f t="shared" ca="1" si="52"/>
        <v>0</v>
      </c>
      <c r="H287" s="158">
        <f t="shared" ca="1" si="53"/>
        <v>0</v>
      </c>
      <c r="I287" s="159"/>
      <c r="K287" s="160">
        <f t="shared" ca="1" si="47"/>
        <v>0</v>
      </c>
      <c r="L287" s="161">
        <f t="shared" ca="1" si="48"/>
        <v>0</v>
      </c>
    </row>
    <row r="288" spans="2:22" hidden="1">
      <c r="B288" s="153"/>
      <c r="C288" s="154"/>
      <c r="D288" s="155">
        <f t="shared" ca="1" si="49"/>
        <v>0</v>
      </c>
      <c r="E288" s="156">
        <f t="shared" ca="1" si="50"/>
        <v>0</v>
      </c>
      <c r="F288" s="157">
        <f t="shared" ca="1" si="51"/>
        <v>0</v>
      </c>
      <c r="G288" s="113">
        <f t="shared" ca="1" si="52"/>
        <v>0</v>
      </c>
      <c r="H288" s="158">
        <f t="shared" ca="1" si="53"/>
        <v>0</v>
      </c>
      <c r="I288" s="159"/>
      <c r="K288" s="160">
        <f t="shared" ca="1" si="47"/>
        <v>0</v>
      </c>
      <c r="L288" s="161">
        <f t="shared" ca="1" si="48"/>
        <v>0</v>
      </c>
    </row>
    <row r="289" spans="2:12" hidden="1">
      <c r="B289" s="153"/>
      <c r="C289" s="154"/>
      <c r="D289" s="155">
        <f t="shared" ca="1" si="49"/>
        <v>0</v>
      </c>
      <c r="E289" s="156">
        <f t="shared" ca="1" si="50"/>
        <v>0</v>
      </c>
      <c r="F289" s="157">
        <f t="shared" ca="1" si="51"/>
        <v>0</v>
      </c>
      <c r="G289" s="113">
        <f t="shared" ca="1" si="52"/>
        <v>0</v>
      </c>
      <c r="H289" s="158">
        <f t="shared" ca="1" si="53"/>
        <v>0</v>
      </c>
      <c r="I289" s="159"/>
      <c r="K289" s="160">
        <f t="shared" ca="1" si="47"/>
        <v>0</v>
      </c>
      <c r="L289" s="161">
        <f t="shared" ca="1" si="48"/>
        <v>0</v>
      </c>
    </row>
    <row r="290" spans="2:12" hidden="1">
      <c r="B290" s="153"/>
      <c r="C290" s="154"/>
      <c r="D290" s="155">
        <f t="shared" ca="1" si="49"/>
        <v>0</v>
      </c>
      <c r="E290" s="156">
        <f t="shared" ca="1" si="50"/>
        <v>0</v>
      </c>
      <c r="F290" s="157">
        <f t="shared" ca="1" si="51"/>
        <v>0</v>
      </c>
      <c r="G290" s="113">
        <f t="shared" ca="1" si="52"/>
        <v>0</v>
      </c>
      <c r="H290" s="158">
        <f t="shared" ca="1" si="53"/>
        <v>0</v>
      </c>
      <c r="I290" s="159"/>
      <c r="K290" s="160">
        <f t="shared" ca="1" si="47"/>
        <v>0</v>
      </c>
      <c r="L290" s="161">
        <f t="shared" ca="1" si="48"/>
        <v>0</v>
      </c>
    </row>
    <row r="291" spans="2:12" hidden="1">
      <c r="B291" s="153"/>
      <c r="C291" s="154"/>
      <c r="D291" s="155">
        <f t="shared" ca="1" si="49"/>
        <v>0</v>
      </c>
      <c r="E291" s="156">
        <f t="shared" ca="1" si="50"/>
        <v>0</v>
      </c>
      <c r="F291" s="157">
        <f t="shared" ca="1" si="51"/>
        <v>0</v>
      </c>
      <c r="G291" s="113">
        <f t="shared" ca="1" si="52"/>
        <v>0</v>
      </c>
      <c r="H291" s="158">
        <f t="shared" ca="1" si="53"/>
        <v>0</v>
      </c>
      <c r="I291" s="159"/>
      <c r="K291" s="160">
        <f t="shared" ca="1" si="47"/>
        <v>0</v>
      </c>
      <c r="L291" s="161">
        <f t="shared" ca="1" si="48"/>
        <v>0</v>
      </c>
    </row>
    <row r="292" spans="2:12" hidden="1">
      <c r="B292" s="153"/>
      <c r="C292" s="154"/>
      <c r="D292" s="155">
        <f t="shared" ca="1" si="49"/>
        <v>0</v>
      </c>
      <c r="E292" s="156">
        <f t="shared" ca="1" si="50"/>
        <v>0</v>
      </c>
      <c r="F292" s="157">
        <f t="shared" ca="1" si="51"/>
        <v>0</v>
      </c>
      <c r="G292" s="113">
        <f t="shared" ca="1" si="52"/>
        <v>0</v>
      </c>
      <c r="H292" s="158">
        <f t="shared" ca="1" si="53"/>
        <v>0</v>
      </c>
      <c r="I292" s="159"/>
      <c r="K292" s="160">
        <f t="shared" ca="1" si="47"/>
        <v>0</v>
      </c>
      <c r="L292" s="161">
        <f t="shared" ca="1" si="48"/>
        <v>0</v>
      </c>
    </row>
    <row r="293" spans="2:12" hidden="1">
      <c r="B293" s="153"/>
      <c r="C293" s="154"/>
      <c r="D293" s="155">
        <f t="shared" ca="1" si="49"/>
        <v>0</v>
      </c>
      <c r="E293" s="156">
        <f t="shared" ca="1" si="50"/>
        <v>0</v>
      </c>
      <c r="F293" s="157">
        <f t="shared" ca="1" si="51"/>
        <v>0</v>
      </c>
      <c r="G293" s="113">
        <f t="shared" ca="1" si="52"/>
        <v>0</v>
      </c>
      <c r="H293" s="158">
        <f t="shared" ca="1" si="53"/>
        <v>0</v>
      </c>
      <c r="I293" s="159"/>
      <c r="K293" s="160">
        <f t="shared" ca="1" si="47"/>
        <v>0</v>
      </c>
      <c r="L293" s="161">
        <f t="shared" ca="1" si="48"/>
        <v>0</v>
      </c>
    </row>
    <row r="294" spans="2:12" hidden="1">
      <c r="B294" s="153"/>
      <c r="C294" s="154"/>
      <c r="D294" s="155">
        <f t="shared" ca="1" si="49"/>
        <v>0</v>
      </c>
      <c r="E294" s="156">
        <f t="shared" ca="1" si="50"/>
        <v>0</v>
      </c>
      <c r="F294" s="157">
        <f t="shared" ca="1" si="51"/>
        <v>0</v>
      </c>
      <c r="G294" s="113">
        <f t="shared" ca="1" si="52"/>
        <v>0</v>
      </c>
      <c r="H294" s="158">
        <f t="shared" ca="1" si="53"/>
        <v>0</v>
      </c>
      <c r="I294" s="159"/>
      <c r="K294" s="160">
        <f t="shared" ca="1" si="47"/>
        <v>0</v>
      </c>
      <c r="L294" s="161">
        <f t="shared" ca="1" si="48"/>
        <v>0</v>
      </c>
    </row>
    <row r="295" spans="2:12" hidden="1">
      <c r="B295" s="153"/>
      <c r="C295" s="154"/>
      <c r="D295" s="155">
        <f t="shared" ca="1" si="49"/>
        <v>0</v>
      </c>
      <c r="E295" s="156">
        <f t="shared" ca="1" si="50"/>
        <v>0</v>
      </c>
      <c r="F295" s="157">
        <f t="shared" ca="1" si="51"/>
        <v>0</v>
      </c>
      <c r="G295" s="113">
        <f t="shared" ca="1" si="52"/>
        <v>0</v>
      </c>
      <c r="H295" s="158">
        <f t="shared" ca="1" si="53"/>
        <v>0</v>
      </c>
      <c r="I295" s="159"/>
      <c r="K295" s="160">
        <f t="shared" ca="1" si="47"/>
        <v>0</v>
      </c>
      <c r="L295" s="161">
        <f t="shared" ca="1" si="48"/>
        <v>0</v>
      </c>
    </row>
    <row r="296" spans="2:12" hidden="1">
      <c r="B296" s="153"/>
      <c r="C296" s="154"/>
      <c r="D296" s="155">
        <f t="shared" ca="1" si="49"/>
        <v>0</v>
      </c>
      <c r="E296" s="156">
        <f t="shared" ca="1" si="50"/>
        <v>0</v>
      </c>
      <c r="F296" s="157">
        <f t="shared" ca="1" si="51"/>
        <v>0</v>
      </c>
      <c r="G296" s="113">
        <f t="shared" ca="1" si="52"/>
        <v>0</v>
      </c>
      <c r="H296" s="158">
        <f t="shared" ca="1" si="53"/>
        <v>0</v>
      </c>
      <c r="I296" s="159"/>
      <c r="K296" s="160">
        <f t="shared" ca="1" si="47"/>
        <v>0</v>
      </c>
      <c r="L296" s="161">
        <f t="shared" ca="1" si="48"/>
        <v>0</v>
      </c>
    </row>
    <row r="297" spans="2:12" hidden="1">
      <c r="B297" s="153"/>
      <c r="C297" s="154"/>
      <c r="D297" s="155">
        <f t="shared" ca="1" si="49"/>
        <v>0</v>
      </c>
      <c r="E297" s="156">
        <f t="shared" ca="1" si="50"/>
        <v>0</v>
      </c>
      <c r="F297" s="157">
        <f t="shared" ca="1" si="51"/>
        <v>0</v>
      </c>
      <c r="G297" s="113">
        <f t="shared" ca="1" si="52"/>
        <v>0</v>
      </c>
      <c r="H297" s="158">
        <f t="shared" ca="1" si="53"/>
        <v>0</v>
      </c>
      <c r="I297" s="159"/>
      <c r="K297" s="160">
        <f t="shared" ca="1" si="47"/>
        <v>0</v>
      </c>
      <c r="L297" s="161">
        <f t="shared" ca="1" si="48"/>
        <v>0</v>
      </c>
    </row>
    <row r="298" spans="2:12" hidden="1">
      <c r="B298" s="153"/>
      <c r="C298" s="154"/>
      <c r="D298" s="155">
        <f t="shared" ca="1" si="49"/>
        <v>0</v>
      </c>
      <c r="E298" s="156">
        <f t="shared" ca="1" si="50"/>
        <v>0</v>
      </c>
      <c r="F298" s="157">
        <f t="shared" ca="1" si="51"/>
        <v>0</v>
      </c>
      <c r="G298" s="113">
        <f t="shared" ca="1" si="52"/>
        <v>0</v>
      </c>
      <c r="H298" s="158">
        <f t="shared" ca="1" si="53"/>
        <v>0</v>
      </c>
      <c r="I298" s="159"/>
      <c r="K298" s="160">
        <f t="shared" ca="1" si="47"/>
        <v>0</v>
      </c>
      <c r="L298" s="161">
        <f t="shared" ca="1" si="48"/>
        <v>0</v>
      </c>
    </row>
    <row r="299" spans="2:12" ht="15.75" hidden="1" thickBot="1">
      <c r="B299" s="162"/>
      <c r="C299" s="163"/>
      <c r="D299" s="164">
        <f t="shared" ca="1" si="49"/>
        <v>0</v>
      </c>
      <c r="E299" s="165">
        <f t="shared" ca="1" si="50"/>
        <v>0</v>
      </c>
      <c r="F299" s="166">
        <f t="shared" ca="1" si="51"/>
        <v>0</v>
      </c>
      <c r="G299" s="123">
        <f t="shared" ca="1" si="52"/>
        <v>0</v>
      </c>
      <c r="H299" s="167">
        <f t="shared" ca="1" si="53"/>
        <v>0</v>
      </c>
      <c r="I299" s="168"/>
      <c r="K299" s="169">
        <f t="shared" ca="1" si="47"/>
        <v>0</v>
      </c>
      <c r="L299" s="170">
        <f t="shared" ca="1" si="48"/>
        <v>0</v>
      </c>
    </row>
    <row r="300" spans="2:12" hidden="1"/>
    <row r="301" spans="2:12" hidden="1"/>
    <row r="302" spans="2:12" hidden="1"/>
    <row r="303" spans="2:12" hidden="1"/>
    <row r="304" spans="2:12" hidden="1"/>
    <row r="305" spans="2:22" hidden="1"/>
    <row r="306" spans="2:22" ht="15.75" thickBot="1"/>
    <row r="307" spans="2:22" ht="45.75" thickBot="1">
      <c r="B307" s="133" t="s">
        <v>103</v>
      </c>
      <c r="C307" s="134" t="s">
        <v>23</v>
      </c>
      <c r="D307" s="135">
        <f ca="1">L307</f>
        <v>3.2534246575342467E-3</v>
      </c>
      <c r="E307" s="133"/>
      <c r="F307" s="134"/>
      <c r="G307" s="135"/>
      <c r="H307" s="133"/>
      <c r="I307" s="133"/>
      <c r="J307" s="133"/>
      <c r="K307" s="134" t="s">
        <v>107</v>
      </c>
      <c r="L307" s="136">
        <f ca="1">SUM(G312:G333)</f>
        <v>3.2534246575342467E-3</v>
      </c>
      <c r="M307" s="133"/>
      <c r="N307" s="137" t="s">
        <v>108</v>
      </c>
      <c r="O307" s="137" t="s">
        <v>109</v>
      </c>
      <c r="P307" s="137" t="s">
        <v>110</v>
      </c>
      <c r="Q307" s="133"/>
      <c r="R307" s="133"/>
      <c r="S307" s="133"/>
      <c r="T307" s="133"/>
      <c r="U307" s="133"/>
      <c r="V307" s="133"/>
    </row>
    <row r="308" spans="2:22">
      <c r="C308" s="138" t="s">
        <v>111</v>
      </c>
      <c r="D308" s="139">
        <f ca="1">1-D307</f>
        <v>0.9967465753424658</v>
      </c>
      <c r="N308" s="140">
        <f ca="1">SUM(D312:D333)</f>
        <v>2</v>
      </c>
      <c r="O308" s="140">
        <f ca="1">IFERROR(SUM(K312:K333)/N308,0)</f>
        <v>1.1875</v>
      </c>
      <c r="P308" s="141">
        <f ca="1">IFERROR(SUM(L312:L333)/SUM(K312:K333),0)</f>
        <v>0.5</v>
      </c>
    </row>
    <row r="310" spans="2:22" ht="15.75" thickBot="1">
      <c r="B310" s="91" t="s">
        <v>15</v>
      </c>
      <c r="C310" s="92"/>
      <c r="D310" s="92"/>
      <c r="E310" s="92"/>
      <c r="F310" s="92"/>
      <c r="G310" s="92"/>
      <c r="H310" s="92"/>
      <c r="I310" s="93"/>
      <c r="K310" s="91" t="s">
        <v>85</v>
      </c>
      <c r="L310" s="142"/>
    </row>
    <row r="311" spans="2:22" ht="45.75" thickBot="1">
      <c r="B311" s="94" t="s">
        <v>7</v>
      </c>
      <c r="C311" s="94" t="s">
        <v>0</v>
      </c>
      <c r="D311" s="97" t="s">
        <v>1</v>
      </c>
      <c r="E311" s="97" t="s">
        <v>2</v>
      </c>
      <c r="F311" s="97" t="s">
        <v>3</v>
      </c>
      <c r="G311" s="97" t="s">
        <v>5</v>
      </c>
      <c r="H311" s="97" t="s">
        <v>12</v>
      </c>
      <c r="I311" s="96" t="s">
        <v>6</v>
      </c>
      <c r="K311" s="143" t="s">
        <v>86</v>
      </c>
      <c r="L311" s="144" t="s">
        <v>87</v>
      </c>
    </row>
    <row r="312" spans="2:22">
      <c r="B312" s="98">
        <v>1</v>
      </c>
      <c r="C312" s="174" t="s">
        <v>103</v>
      </c>
      <c r="D312" s="147">
        <f ca="1">IFERROR(1/E312,0)</f>
        <v>2</v>
      </c>
      <c r="E312" s="125">
        <f ca="1">IFERROR(OFFSET($C$43,MATCH(C312,$B$44:$B$64,0),0),0)</f>
        <v>0.5</v>
      </c>
      <c r="F312" s="148">
        <f ca="1">IFERROR(OFFSET($D$43,MATCH(C312,$B$44:$B$64,0),0),0)</f>
        <v>1.1875</v>
      </c>
      <c r="G312" s="104">
        <f ca="1">IFERROR(((B312*D312*F312)/365)*(1-I312),0)</f>
        <v>3.2534246575342467E-3</v>
      </c>
      <c r="H312" s="149">
        <f ca="1">G312/$D$307</f>
        <v>1</v>
      </c>
      <c r="I312" s="150">
        <v>0.5</v>
      </c>
      <c r="K312" s="151">
        <f t="shared" ref="K312:K333" ca="1" si="54">D312*F312</f>
        <v>2.375</v>
      </c>
      <c r="L312" s="152">
        <f t="shared" ref="L312:L333" ca="1" si="55">K312*I312</f>
        <v>1.1875</v>
      </c>
      <c r="V312" s="106"/>
    </row>
    <row r="313" spans="2:22" hidden="1">
      <c r="B313" s="153"/>
      <c r="C313" s="154"/>
      <c r="D313" s="155">
        <f t="shared" ref="D313:D333" ca="1" si="56">IFERROR(1/E313,0)</f>
        <v>0</v>
      </c>
      <c r="E313" s="156">
        <f t="shared" ref="E313:E333" ca="1" si="57">IFERROR(OFFSET($C$43,MATCH(C313,$B$44:$B$64,0),0),0)</f>
        <v>0</v>
      </c>
      <c r="F313" s="157">
        <f t="shared" ref="F313:F333" ca="1" si="58">IFERROR(OFFSET($D$43,MATCH(C313,$B$44:$B$64,0),0),0)</f>
        <v>0</v>
      </c>
      <c r="G313" s="113">
        <f t="shared" ref="G313:G333" ca="1" si="59">IFERROR(((B313*D313*F313)/365)*(1-I313),0)</f>
        <v>0</v>
      </c>
      <c r="H313" s="158">
        <f t="shared" ref="H313:H333" ca="1" si="60">G313/$D$307</f>
        <v>0</v>
      </c>
      <c r="I313" s="159"/>
      <c r="K313" s="160">
        <f t="shared" ca="1" si="54"/>
        <v>0</v>
      </c>
      <c r="L313" s="161">
        <f t="shared" ca="1" si="55"/>
        <v>0</v>
      </c>
      <c r="V313" s="115"/>
    </row>
    <row r="314" spans="2:22" hidden="1">
      <c r="B314" s="153"/>
      <c r="C314" s="154"/>
      <c r="D314" s="155">
        <f t="shared" ca="1" si="56"/>
        <v>0</v>
      </c>
      <c r="E314" s="156">
        <f t="shared" ca="1" si="57"/>
        <v>0</v>
      </c>
      <c r="F314" s="157">
        <f t="shared" ca="1" si="58"/>
        <v>0</v>
      </c>
      <c r="G314" s="113">
        <f t="shared" ca="1" si="59"/>
        <v>0</v>
      </c>
      <c r="H314" s="158">
        <f t="shared" ca="1" si="60"/>
        <v>0</v>
      </c>
      <c r="I314" s="159"/>
      <c r="K314" s="160">
        <f t="shared" ca="1" si="54"/>
        <v>0</v>
      </c>
      <c r="L314" s="161">
        <f t="shared" ca="1" si="55"/>
        <v>0</v>
      </c>
    </row>
    <row r="315" spans="2:22" hidden="1">
      <c r="B315" s="153"/>
      <c r="C315" s="154"/>
      <c r="D315" s="155">
        <f t="shared" ca="1" si="56"/>
        <v>0</v>
      </c>
      <c r="E315" s="156">
        <f t="shared" ca="1" si="57"/>
        <v>0</v>
      </c>
      <c r="F315" s="157">
        <f t="shared" ca="1" si="58"/>
        <v>0</v>
      </c>
      <c r="G315" s="113">
        <f t="shared" ca="1" si="59"/>
        <v>0</v>
      </c>
      <c r="H315" s="158">
        <f t="shared" ca="1" si="60"/>
        <v>0</v>
      </c>
      <c r="I315" s="159"/>
      <c r="K315" s="160">
        <f t="shared" ca="1" si="54"/>
        <v>0</v>
      </c>
      <c r="L315" s="161">
        <f t="shared" ca="1" si="55"/>
        <v>0</v>
      </c>
      <c r="V315" s="116"/>
    </row>
    <row r="316" spans="2:22" hidden="1">
      <c r="B316" s="153"/>
      <c r="C316" s="154"/>
      <c r="D316" s="155">
        <f t="shared" ca="1" si="56"/>
        <v>0</v>
      </c>
      <c r="E316" s="156">
        <f t="shared" ca="1" si="57"/>
        <v>0</v>
      </c>
      <c r="F316" s="157">
        <f t="shared" ca="1" si="58"/>
        <v>0</v>
      </c>
      <c r="G316" s="113">
        <f t="shared" ca="1" si="59"/>
        <v>0</v>
      </c>
      <c r="H316" s="158">
        <f t="shared" ca="1" si="60"/>
        <v>0</v>
      </c>
      <c r="I316" s="159"/>
      <c r="K316" s="160">
        <f t="shared" ca="1" si="54"/>
        <v>0</v>
      </c>
      <c r="L316" s="161">
        <f t="shared" ca="1" si="55"/>
        <v>0</v>
      </c>
    </row>
    <row r="317" spans="2:22" hidden="1">
      <c r="B317" s="153"/>
      <c r="C317" s="154"/>
      <c r="D317" s="155">
        <f t="shared" ca="1" si="56"/>
        <v>0</v>
      </c>
      <c r="E317" s="156">
        <f t="shared" ca="1" si="57"/>
        <v>0</v>
      </c>
      <c r="F317" s="157">
        <f t="shared" ca="1" si="58"/>
        <v>0</v>
      </c>
      <c r="G317" s="113">
        <f t="shared" ca="1" si="59"/>
        <v>0</v>
      </c>
      <c r="H317" s="158">
        <f t="shared" ca="1" si="60"/>
        <v>0</v>
      </c>
      <c r="I317" s="159"/>
      <c r="K317" s="160">
        <f t="shared" ca="1" si="54"/>
        <v>0</v>
      </c>
      <c r="L317" s="161">
        <f t="shared" ca="1" si="55"/>
        <v>0</v>
      </c>
    </row>
    <row r="318" spans="2:22" hidden="1">
      <c r="B318" s="153"/>
      <c r="C318" s="154"/>
      <c r="D318" s="155">
        <f t="shared" ca="1" si="56"/>
        <v>0</v>
      </c>
      <c r="E318" s="156">
        <f t="shared" ca="1" si="57"/>
        <v>0</v>
      </c>
      <c r="F318" s="157">
        <f t="shared" ca="1" si="58"/>
        <v>0</v>
      </c>
      <c r="G318" s="113">
        <f t="shared" ca="1" si="59"/>
        <v>0</v>
      </c>
      <c r="H318" s="158">
        <f t="shared" ca="1" si="60"/>
        <v>0</v>
      </c>
      <c r="I318" s="159"/>
      <c r="K318" s="160">
        <f t="shared" ca="1" si="54"/>
        <v>0</v>
      </c>
      <c r="L318" s="161">
        <f t="shared" ca="1" si="55"/>
        <v>0</v>
      </c>
    </row>
    <row r="319" spans="2:22" hidden="1">
      <c r="B319" s="153"/>
      <c r="C319" s="154"/>
      <c r="D319" s="155">
        <f t="shared" ca="1" si="56"/>
        <v>0</v>
      </c>
      <c r="E319" s="156">
        <f t="shared" ca="1" si="57"/>
        <v>0</v>
      </c>
      <c r="F319" s="157">
        <f t="shared" ca="1" si="58"/>
        <v>0</v>
      </c>
      <c r="G319" s="113">
        <f t="shared" ca="1" si="59"/>
        <v>0</v>
      </c>
      <c r="H319" s="158">
        <f t="shared" ca="1" si="60"/>
        <v>0</v>
      </c>
      <c r="I319" s="159"/>
      <c r="K319" s="160">
        <f t="shared" ca="1" si="54"/>
        <v>0</v>
      </c>
      <c r="L319" s="161">
        <f t="shared" ca="1" si="55"/>
        <v>0</v>
      </c>
    </row>
    <row r="320" spans="2:22" hidden="1">
      <c r="B320" s="153"/>
      <c r="C320" s="154"/>
      <c r="D320" s="155">
        <f t="shared" ca="1" si="56"/>
        <v>0</v>
      </c>
      <c r="E320" s="156">
        <f t="shared" ca="1" si="57"/>
        <v>0</v>
      </c>
      <c r="F320" s="157">
        <f t="shared" ca="1" si="58"/>
        <v>0</v>
      </c>
      <c r="G320" s="113">
        <f t="shared" ca="1" si="59"/>
        <v>0</v>
      </c>
      <c r="H320" s="158">
        <f t="shared" ca="1" si="60"/>
        <v>0</v>
      </c>
      <c r="I320" s="159"/>
      <c r="K320" s="160">
        <f t="shared" ca="1" si="54"/>
        <v>0</v>
      </c>
      <c r="L320" s="161">
        <f t="shared" ca="1" si="55"/>
        <v>0</v>
      </c>
    </row>
    <row r="321" spans="2:12" hidden="1">
      <c r="B321" s="153"/>
      <c r="C321" s="154"/>
      <c r="D321" s="155">
        <f t="shared" ca="1" si="56"/>
        <v>0</v>
      </c>
      <c r="E321" s="156">
        <f t="shared" ca="1" si="57"/>
        <v>0</v>
      </c>
      <c r="F321" s="157">
        <f t="shared" ca="1" si="58"/>
        <v>0</v>
      </c>
      <c r="G321" s="113">
        <f t="shared" ca="1" si="59"/>
        <v>0</v>
      </c>
      <c r="H321" s="158">
        <f t="shared" ca="1" si="60"/>
        <v>0</v>
      </c>
      <c r="I321" s="159"/>
      <c r="K321" s="160">
        <f t="shared" ca="1" si="54"/>
        <v>0</v>
      </c>
      <c r="L321" s="161">
        <f t="shared" ca="1" si="55"/>
        <v>0</v>
      </c>
    </row>
    <row r="322" spans="2:12" hidden="1">
      <c r="B322" s="153"/>
      <c r="C322" s="154"/>
      <c r="D322" s="155">
        <f t="shared" ca="1" si="56"/>
        <v>0</v>
      </c>
      <c r="E322" s="156">
        <f t="shared" ca="1" si="57"/>
        <v>0</v>
      </c>
      <c r="F322" s="157">
        <f t="shared" ca="1" si="58"/>
        <v>0</v>
      </c>
      <c r="G322" s="113">
        <f t="shared" ca="1" si="59"/>
        <v>0</v>
      </c>
      <c r="H322" s="158">
        <f t="shared" ca="1" si="60"/>
        <v>0</v>
      </c>
      <c r="I322" s="159"/>
      <c r="K322" s="160">
        <f t="shared" ca="1" si="54"/>
        <v>0</v>
      </c>
      <c r="L322" s="161">
        <f t="shared" ca="1" si="55"/>
        <v>0</v>
      </c>
    </row>
    <row r="323" spans="2:12" hidden="1">
      <c r="B323" s="153"/>
      <c r="C323" s="154"/>
      <c r="D323" s="155">
        <f t="shared" ca="1" si="56"/>
        <v>0</v>
      </c>
      <c r="E323" s="156">
        <f t="shared" ca="1" si="57"/>
        <v>0</v>
      </c>
      <c r="F323" s="157">
        <f t="shared" ca="1" si="58"/>
        <v>0</v>
      </c>
      <c r="G323" s="113">
        <f t="shared" ca="1" si="59"/>
        <v>0</v>
      </c>
      <c r="H323" s="158">
        <f t="shared" ca="1" si="60"/>
        <v>0</v>
      </c>
      <c r="I323" s="159"/>
      <c r="K323" s="160">
        <f t="shared" ca="1" si="54"/>
        <v>0</v>
      </c>
      <c r="L323" s="161">
        <f t="shared" ca="1" si="55"/>
        <v>0</v>
      </c>
    </row>
    <row r="324" spans="2:12" hidden="1">
      <c r="B324" s="153"/>
      <c r="C324" s="154"/>
      <c r="D324" s="155">
        <f t="shared" ca="1" si="56"/>
        <v>0</v>
      </c>
      <c r="E324" s="156">
        <f t="shared" ca="1" si="57"/>
        <v>0</v>
      </c>
      <c r="F324" s="157">
        <f t="shared" ca="1" si="58"/>
        <v>0</v>
      </c>
      <c r="G324" s="113">
        <f t="shared" ca="1" si="59"/>
        <v>0</v>
      </c>
      <c r="H324" s="158">
        <f t="shared" ca="1" si="60"/>
        <v>0</v>
      </c>
      <c r="I324" s="159"/>
      <c r="K324" s="160">
        <f t="shared" ca="1" si="54"/>
        <v>0</v>
      </c>
      <c r="L324" s="161">
        <f t="shared" ca="1" si="55"/>
        <v>0</v>
      </c>
    </row>
    <row r="325" spans="2:12" hidden="1">
      <c r="B325" s="153"/>
      <c r="C325" s="154"/>
      <c r="D325" s="155">
        <f t="shared" ca="1" si="56"/>
        <v>0</v>
      </c>
      <c r="E325" s="156">
        <f t="shared" ca="1" si="57"/>
        <v>0</v>
      </c>
      <c r="F325" s="157">
        <f t="shared" ca="1" si="58"/>
        <v>0</v>
      </c>
      <c r="G325" s="113">
        <f t="shared" ca="1" si="59"/>
        <v>0</v>
      </c>
      <c r="H325" s="158">
        <f t="shared" ca="1" si="60"/>
        <v>0</v>
      </c>
      <c r="I325" s="159"/>
      <c r="K325" s="160">
        <f t="shared" ca="1" si="54"/>
        <v>0</v>
      </c>
      <c r="L325" s="161">
        <f t="shared" ca="1" si="55"/>
        <v>0</v>
      </c>
    </row>
    <row r="326" spans="2:12" hidden="1">
      <c r="B326" s="153"/>
      <c r="C326" s="154"/>
      <c r="D326" s="155">
        <f t="shared" ca="1" si="56"/>
        <v>0</v>
      </c>
      <c r="E326" s="156">
        <f t="shared" ca="1" si="57"/>
        <v>0</v>
      </c>
      <c r="F326" s="157">
        <f t="shared" ca="1" si="58"/>
        <v>0</v>
      </c>
      <c r="G326" s="113">
        <f t="shared" ca="1" si="59"/>
        <v>0</v>
      </c>
      <c r="H326" s="158">
        <f t="shared" ca="1" si="60"/>
        <v>0</v>
      </c>
      <c r="I326" s="159"/>
      <c r="K326" s="160">
        <f t="shared" ca="1" si="54"/>
        <v>0</v>
      </c>
      <c r="L326" s="161">
        <f t="shared" ca="1" si="55"/>
        <v>0</v>
      </c>
    </row>
    <row r="327" spans="2:12" hidden="1">
      <c r="B327" s="153"/>
      <c r="C327" s="154"/>
      <c r="D327" s="155">
        <f t="shared" ca="1" si="56"/>
        <v>0</v>
      </c>
      <c r="E327" s="156">
        <f t="shared" ca="1" si="57"/>
        <v>0</v>
      </c>
      <c r="F327" s="157">
        <f t="shared" ca="1" si="58"/>
        <v>0</v>
      </c>
      <c r="G327" s="113">
        <f t="shared" ca="1" si="59"/>
        <v>0</v>
      </c>
      <c r="H327" s="158">
        <f t="shared" ca="1" si="60"/>
        <v>0</v>
      </c>
      <c r="I327" s="159"/>
      <c r="K327" s="160">
        <f t="shared" ca="1" si="54"/>
        <v>0</v>
      </c>
      <c r="L327" s="161">
        <f t="shared" ca="1" si="55"/>
        <v>0</v>
      </c>
    </row>
    <row r="328" spans="2:12" hidden="1">
      <c r="B328" s="153"/>
      <c r="C328" s="154"/>
      <c r="D328" s="155">
        <f t="shared" ca="1" si="56"/>
        <v>0</v>
      </c>
      <c r="E328" s="156">
        <f t="shared" ca="1" si="57"/>
        <v>0</v>
      </c>
      <c r="F328" s="157">
        <f t="shared" ca="1" si="58"/>
        <v>0</v>
      </c>
      <c r="G328" s="113">
        <f t="shared" ca="1" si="59"/>
        <v>0</v>
      </c>
      <c r="H328" s="158">
        <f t="shared" ca="1" si="60"/>
        <v>0</v>
      </c>
      <c r="I328" s="159"/>
      <c r="K328" s="160">
        <f t="shared" ca="1" si="54"/>
        <v>0</v>
      </c>
      <c r="L328" s="161">
        <f t="shared" ca="1" si="55"/>
        <v>0</v>
      </c>
    </row>
    <row r="329" spans="2:12" hidden="1">
      <c r="B329" s="153"/>
      <c r="C329" s="154"/>
      <c r="D329" s="155">
        <f t="shared" ca="1" si="56"/>
        <v>0</v>
      </c>
      <c r="E329" s="156">
        <f t="shared" ca="1" si="57"/>
        <v>0</v>
      </c>
      <c r="F329" s="157">
        <f t="shared" ca="1" si="58"/>
        <v>0</v>
      </c>
      <c r="G329" s="113">
        <f t="shared" ca="1" si="59"/>
        <v>0</v>
      </c>
      <c r="H329" s="158">
        <f t="shared" ca="1" si="60"/>
        <v>0</v>
      </c>
      <c r="I329" s="159"/>
      <c r="K329" s="160">
        <f t="shared" ca="1" si="54"/>
        <v>0</v>
      </c>
      <c r="L329" s="161">
        <f t="shared" ca="1" si="55"/>
        <v>0</v>
      </c>
    </row>
    <row r="330" spans="2:12" hidden="1">
      <c r="B330" s="153"/>
      <c r="C330" s="154"/>
      <c r="D330" s="155">
        <f t="shared" ca="1" si="56"/>
        <v>0</v>
      </c>
      <c r="E330" s="156">
        <f t="shared" ca="1" si="57"/>
        <v>0</v>
      </c>
      <c r="F330" s="157">
        <f t="shared" ca="1" si="58"/>
        <v>0</v>
      </c>
      <c r="G330" s="113">
        <f t="shared" ca="1" si="59"/>
        <v>0</v>
      </c>
      <c r="H330" s="158">
        <f t="shared" ca="1" si="60"/>
        <v>0</v>
      </c>
      <c r="I330" s="159"/>
      <c r="K330" s="160">
        <f t="shared" ca="1" si="54"/>
        <v>0</v>
      </c>
      <c r="L330" s="161">
        <f t="shared" ca="1" si="55"/>
        <v>0</v>
      </c>
    </row>
    <row r="331" spans="2:12" hidden="1">
      <c r="B331" s="153"/>
      <c r="C331" s="154"/>
      <c r="D331" s="155">
        <f t="shared" ca="1" si="56"/>
        <v>0</v>
      </c>
      <c r="E331" s="156">
        <f t="shared" ca="1" si="57"/>
        <v>0</v>
      </c>
      <c r="F331" s="157">
        <f t="shared" ca="1" si="58"/>
        <v>0</v>
      </c>
      <c r="G331" s="113">
        <f t="shared" ca="1" si="59"/>
        <v>0</v>
      </c>
      <c r="H331" s="158">
        <f t="shared" ca="1" si="60"/>
        <v>0</v>
      </c>
      <c r="I331" s="159"/>
      <c r="K331" s="160">
        <f t="shared" ca="1" si="54"/>
        <v>0</v>
      </c>
      <c r="L331" s="161">
        <f t="shared" ca="1" si="55"/>
        <v>0</v>
      </c>
    </row>
    <row r="332" spans="2:12" hidden="1">
      <c r="B332" s="153"/>
      <c r="C332" s="154"/>
      <c r="D332" s="155">
        <f t="shared" ca="1" si="56"/>
        <v>0</v>
      </c>
      <c r="E332" s="156">
        <f t="shared" ca="1" si="57"/>
        <v>0</v>
      </c>
      <c r="F332" s="157">
        <f t="shared" ca="1" si="58"/>
        <v>0</v>
      </c>
      <c r="G332" s="113">
        <f t="shared" ca="1" si="59"/>
        <v>0</v>
      </c>
      <c r="H332" s="158">
        <f t="shared" ca="1" si="60"/>
        <v>0</v>
      </c>
      <c r="I332" s="159"/>
      <c r="K332" s="160">
        <f t="shared" ca="1" si="54"/>
        <v>0</v>
      </c>
      <c r="L332" s="161">
        <f t="shared" ca="1" si="55"/>
        <v>0</v>
      </c>
    </row>
    <row r="333" spans="2:12" ht="15.75" hidden="1" thickBot="1">
      <c r="B333" s="162"/>
      <c r="C333" s="163"/>
      <c r="D333" s="164">
        <f t="shared" ca="1" si="56"/>
        <v>0</v>
      </c>
      <c r="E333" s="165">
        <f t="shared" ca="1" si="57"/>
        <v>0</v>
      </c>
      <c r="F333" s="166">
        <f t="shared" ca="1" si="58"/>
        <v>0</v>
      </c>
      <c r="G333" s="123">
        <f t="shared" ca="1" si="59"/>
        <v>0</v>
      </c>
      <c r="H333" s="167">
        <f t="shared" ca="1" si="60"/>
        <v>0</v>
      </c>
      <c r="I333" s="168"/>
      <c r="K333" s="169">
        <f t="shared" ca="1" si="54"/>
        <v>0</v>
      </c>
      <c r="L333" s="170">
        <f t="shared" ca="1" si="55"/>
        <v>0</v>
      </c>
    </row>
    <row r="334" spans="2:12" hidden="1"/>
    <row r="335" spans="2:12" hidden="1"/>
    <row r="336" spans="2:12" hidden="1"/>
    <row r="337" spans="2:22" hidden="1"/>
    <row r="338" spans="2:22" hidden="1"/>
    <row r="339" spans="2:22" hidden="1"/>
    <row r="340" spans="2:22" ht="15.75" thickBot="1"/>
    <row r="341" spans="2:22" ht="45.75" thickBot="1">
      <c r="B341" s="133" t="s">
        <v>129</v>
      </c>
      <c r="C341" s="134" t="s">
        <v>23</v>
      </c>
      <c r="D341" s="135">
        <f ca="1">L341</f>
        <v>1.6267123287671233E-3</v>
      </c>
      <c r="E341" s="133"/>
      <c r="F341" s="134"/>
      <c r="G341" s="135"/>
      <c r="H341" s="133"/>
      <c r="I341" s="133"/>
      <c r="J341" s="133"/>
      <c r="K341" s="134" t="s">
        <v>107</v>
      </c>
      <c r="L341" s="136">
        <f ca="1">SUM(G346:G367)</f>
        <v>1.6267123287671233E-3</v>
      </c>
      <c r="M341" s="133"/>
      <c r="N341" s="137" t="s">
        <v>108</v>
      </c>
      <c r="O341" s="137" t="s">
        <v>109</v>
      </c>
      <c r="P341" s="137" t="s">
        <v>110</v>
      </c>
      <c r="Q341" s="133"/>
      <c r="R341" s="133"/>
      <c r="S341" s="133"/>
      <c r="T341" s="133"/>
      <c r="U341" s="133"/>
      <c r="V341" s="133"/>
    </row>
    <row r="342" spans="2:22">
      <c r="C342" s="138" t="s">
        <v>111</v>
      </c>
      <c r="D342" s="139">
        <f ca="1">1-D341</f>
        <v>0.9983732876712329</v>
      </c>
      <c r="N342" s="140">
        <f ca="1">SUM(D346:D367)</f>
        <v>2</v>
      </c>
      <c r="O342" s="140">
        <f ca="1">IFERROR(SUM(K346:K367)/N342,0)</f>
        <v>0.59375</v>
      </c>
      <c r="P342" s="141">
        <f ca="1">IFERROR(SUM(L346:L367)/SUM(K346:K367),0)</f>
        <v>0.5</v>
      </c>
    </row>
    <row r="344" spans="2:22" ht="15.75" thickBot="1">
      <c r="B344" s="91" t="s">
        <v>15</v>
      </c>
      <c r="C344" s="92"/>
      <c r="D344" s="92"/>
      <c r="E344" s="92"/>
      <c r="F344" s="92"/>
      <c r="G344" s="92"/>
      <c r="H344" s="92"/>
      <c r="I344" s="93"/>
      <c r="K344" s="91" t="s">
        <v>85</v>
      </c>
      <c r="L344" s="142"/>
    </row>
    <row r="345" spans="2:22" ht="45.75" thickBot="1">
      <c r="B345" s="94" t="s">
        <v>7</v>
      </c>
      <c r="C345" s="94" t="s">
        <v>0</v>
      </c>
      <c r="D345" s="97" t="s">
        <v>1</v>
      </c>
      <c r="E345" s="97" t="s">
        <v>2</v>
      </c>
      <c r="F345" s="97" t="s">
        <v>3</v>
      </c>
      <c r="G345" s="97" t="s">
        <v>5</v>
      </c>
      <c r="H345" s="97" t="s">
        <v>12</v>
      </c>
      <c r="I345" s="96" t="s">
        <v>6</v>
      </c>
      <c r="K345" s="143" t="s">
        <v>86</v>
      </c>
      <c r="L345" s="144" t="s">
        <v>87</v>
      </c>
    </row>
    <row r="346" spans="2:22">
      <c r="B346" s="145">
        <v>1</v>
      </c>
      <c r="C346" s="146" t="s">
        <v>129</v>
      </c>
      <c r="D346" s="147">
        <f ca="1">IFERROR(1/E346,0)</f>
        <v>2</v>
      </c>
      <c r="E346" s="125">
        <f ca="1">IFERROR(OFFSET($C$43,MATCH(C346,$B$44:$B$64,0),0),0)</f>
        <v>0.5</v>
      </c>
      <c r="F346" s="148">
        <f ca="1">IFERROR(OFFSET($D$43,MATCH(C346,$B$44:$B$64,0),0),0)</f>
        <v>0.59375</v>
      </c>
      <c r="G346" s="104">
        <f ca="1">IFERROR(((B346*D346*F346)/365)*(1-I346),0)</f>
        <v>1.6267123287671233E-3</v>
      </c>
      <c r="H346" s="149">
        <f ca="1">G346/$D$341</f>
        <v>1</v>
      </c>
      <c r="I346" s="150">
        <v>0.5</v>
      </c>
      <c r="K346" s="151">
        <f t="shared" ref="K346:K367" ca="1" si="61">D346*F346</f>
        <v>1.1875</v>
      </c>
      <c r="L346" s="152">
        <f t="shared" ref="L346:L367" ca="1" si="62">K346*I346</f>
        <v>0.59375</v>
      </c>
      <c r="V346" s="106"/>
    </row>
    <row r="347" spans="2:22" hidden="1">
      <c r="B347" s="153"/>
      <c r="C347" s="154"/>
      <c r="D347" s="155">
        <f t="shared" ref="D347:D367" ca="1" si="63">IFERROR(1/E347,0)</f>
        <v>0</v>
      </c>
      <c r="E347" s="156">
        <f t="shared" ref="E347:E367" ca="1" si="64">IFERROR(OFFSET($C$43,MATCH(C347,$B$44:$B$64,0),0),0)</f>
        <v>0</v>
      </c>
      <c r="F347" s="157">
        <f t="shared" ref="F347:F367" ca="1" si="65">IFERROR(OFFSET($D$43,MATCH(C347,$B$44:$B$64,0),0),0)</f>
        <v>0</v>
      </c>
      <c r="G347" s="113">
        <f t="shared" ref="G347:G367" ca="1" si="66">IFERROR(((B347*D347*F347)/365)*(1-I347),0)</f>
        <v>0</v>
      </c>
      <c r="H347" s="158">
        <f t="shared" ref="H347:H367" ca="1" si="67">G347/$D$341</f>
        <v>0</v>
      </c>
      <c r="I347" s="159"/>
      <c r="K347" s="160">
        <f t="shared" ca="1" si="61"/>
        <v>0</v>
      </c>
      <c r="L347" s="161">
        <f t="shared" ca="1" si="62"/>
        <v>0</v>
      </c>
      <c r="V347" s="115"/>
    </row>
    <row r="348" spans="2:22" hidden="1">
      <c r="B348" s="153"/>
      <c r="C348" s="154"/>
      <c r="D348" s="155">
        <f t="shared" ca="1" si="63"/>
        <v>0</v>
      </c>
      <c r="E348" s="156">
        <f t="shared" ca="1" si="64"/>
        <v>0</v>
      </c>
      <c r="F348" s="157">
        <f t="shared" ca="1" si="65"/>
        <v>0</v>
      </c>
      <c r="G348" s="113">
        <f t="shared" ca="1" si="66"/>
        <v>0</v>
      </c>
      <c r="H348" s="158">
        <f t="shared" ca="1" si="67"/>
        <v>0</v>
      </c>
      <c r="I348" s="159"/>
      <c r="K348" s="160">
        <f t="shared" ca="1" si="61"/>
        <v>0</v>
      </c>
      <c r="L348" s="161">
        <f t="shared" ca="1" si="62"/>
        <v>0</v>
      </c>
    </row>
    <row r="349" spans="2:22" hidden="1">
      <c r="B349" s="153"/>
      <c r="C349" s="154"/>
      <c r="D349" s="155">
        <f t="shared" ca="1" si="63"/>
        <v>0</v>
      </c>
      <c r="E349" s="156">
        <f t="shared" ca="1" si="64"/>
        <v>0</v>
      </c>
      <c r="F349" s="157">
        <f t="shared" ca="1" si="65"/>
        <v>0</v>
      </c>
      <c r="G349" s="113">
        <f t="shared" ca="1" si="66"/>
        <v>0</v>
      </c>
      <c r="H349" s="158">
        <f t="shared" ca="1" si="67"/>
        <v>0</v>
      </c>
      <c r="I349" s="159"/>
      <c r="K349" s="160">
        <f t="shared" ca="1" si="61"/>
        <v>0</v>
      </c>
      <c r="L349" s="161">
        <f t="shared" ca="1" si="62"/>
        <v>0</v>
      </c>
      <c r="V349" s="116"/>
    </row>
    <row r="350" spans="2:22" hidden="1">
      <c r="B350" s="153"/>
      <c r="C350" s="154"/>
      <c r="D350" s="155">
        <f t="shared" ca="1" si="63"/>
        <v>0</v>
      </c>
      <c r="E350" s="156">
        <f t="shared" ca="1" si="64"/>
        <v>0</v>
      </c>
      <c r="F350" s="157">
        <f t="shared" ca="1" si="65"/>
        <v>0</v>
      </c>
      <c r="G350" s="113">
        <f t="shared" ca="1" si="66"/>
        <v>0</v>
      </c>
      <c r="H350" s="158">
        <f t="shared" ca="1" si="67"/>
        <v>0</v>
      </c>
      <c r="I350" s="159"/>
      <c r="K350" s="160">
        <f t="shared" ca="1" si="61"/>
        <v>0</v>
      </c>
      <c r="L350" s="161">
        <f t="shared" ca="1" si="62"/>
        <v>0</v>
      </c>
    </row>
    <row r="351" spans="2:22" hidden="1">
      <c r="B351" s="153"/>
      <c r="C351" s="154"/>
      <c r="D351" s="155">
        <f t="shared" ca="1" si="63"/>
        <v>0</v>
      </c>
      <c r="E351" s="156">
        <f t="shared" ca="1" si="64"/>
        <v>0</v>
      </c>
      <c r="F351" s="157">
        <f t="shared" ca="1" si="65"/>
        <v>0</v>
      </c>
      <c r="G351" s="113">
        <f t="shared" ca="1" si="66"/>
        <v>0</v>
      </c>
      <c r="H351" s="158">
        <f t="shared" ca="1" si="67"/>
        <v>0</v>
      </c>
      <c r="I351" s="159"/>
      <c r="K351" s="160">
        <f t="shared" ca="1" si="61"/>
        <v>0</v>
      </c>
      <c r="L351" s="161">
        <f t="shared" ca="1" si="62"/>
        <v>0</v>
      </c>
    </row>
    <row r="352" spans="2:22" hidden="1">
      <c r="B352" s="153"/>
      <c r="C352" s="154"/>
      <c r="D352" s="155">
        <f t="shared" ca="1" si="63"/>
        <v>0</v>
      </c>
      <c r="E352" s="156">
        <f t="shared" ca="1" si="64"/>
        <v>0</v>
      </c>
      <c r="F352" s="157">
        <f t="shared" ca="1" si="65"/>
        <v>0</v>
      </c>
      <c r="G352" s="113">
        <f t="shared" ca="1" si="66"/>
        <v>0</v>
      </c>
      <c r="H352" s="158">
        <f t="shared" ca="1" si="67"/>
        <v>0</v>
      </c>
      <c r="I352" s="159"/>
      <c r="K352" s="160">
        <f t="shared" ca="1" si="61"/>
        <v>0</v>
      </c>
      <c r="L352" s="161">
        <f t="shared" ca="1" si="62"/>
        <v>0</v>
      </c>
    </row>
    <row r="353" spans="2:12" hidden="1">
      <c r="B353" s="153"/>
      <c r="C353" s="154"/>
      <c r="D353" s="155">
        <f t="shared" ca="1" si="63"/>
        <v>0</v>
      </c>
      <c r="E353" s="156">
        <f t="shared" ca="1" si="64"/>
        <v>0</v>
      </c>
      <c r="F353" s="157">
        <f t="shared" ca="1" si="65"/>
        <v>0</v>
      </c>
      <c r="G353" s="113">
        <f t="shared" ca="1" si="66"/>
        <v>0</v>
      </c>
      <c r="H353" s="158">
        <f t="shared" ca="1" si="67"/>
        <v>0</v>
      </c>
      <c r="I353" s="159"/>
      <c r="K353" s="160">
        <f t="shared" ca="1" si="61"/>
        <v>0</v>
      </c>
      <c r="L353" s="161">
        <f t="shared" ca="1" si="62"/>
        <v>0</v>
      </c>
    </row>
    <row r="354" spans="2:12" hidden="1">
      <c r="B354" s="153"/>
      <c r="C354" s="154"/>
      <c r="D354" s="155">
        <f t="shared" ca="1" si="63"/>
        <v>0</v>
      </c>
      <c r="E354" s="156">
        <f t="shared" ca="1" si="64"/>
        <v>0</v>
      </c>
      <c r="F354" s="157">
        <f t="shared" ca="1" si="65"/>
        <v>0</v>
      </c>
      <c r="G354" s="113">
        <f t="shared" ca="1" si="66"/>
        <v>0</v>
      </c>
      <c r="H354" s="158">
        <f t="shared" ca="1" si="67"/>
        <v>0</v>
      </c>
      <c r="I354" s="159"/>
      <c r="K354" s="160">
        <f t="shared" ca="1" si="61"/>
        <v>0</v>
      </c>
      <c r="L354" s="161">
        <f t="shared" ca="1" si="62"/>
        <v>0</v>
      </c>
    </row>
    <row r="355" spans="2:12" hidden="1">
      <c r="B355" s="153"/>
      <c r="C355" s="154"/>
      <c r="D355" s="155">
        <f t="shared" ca="1" si="63"/>
        <v>0</v>
      </c>
      <c r="E355" s="156">
        <f t="shared" ca="1" si="64"/>
        <v>0</v>
      </c>
      <c r="F355" s="157">
        <f t="shared" ca="1" si="65"/>
        <v>0</v>
      </c>
      <c r="G355" s="113">
        <f t="shared" ca="1" si="66"/>
        <v>0</v>
      </c>
      <c r="H355" s="158">
        <f t="shared" ca="1" si="67"/>
        <v>0</v>
      </c>
      <c r="I355" s="159"/>
      <c r="K355" s="160">
        <f t="shared" ca="1" si="61"/>
        <v>0</v>
      </c>
      <c r="L355" s="161">
        <f t="shared" ca="1" si="62"/>
        <v>0</v>
      </c>
    </row>
    <row r="356" spans="2:12" hidden="1">
      <c r="B356" s="153"/>
      <c r="C356" s="154"/>
      <c r="D356" s="155">
        <f t="shared" ca="1" si="63"/>
        <v>0</v>
      </c>
      <c r="E356" s="156">
        <f t="shared" ca="1" si="64"/>
        <v>0</v>
      </c>
      <c r="F356" s="157">
        <f t="shared" ca="1" si="65"/>
        <v>0</v>
      </c>
      <c r="G356" s="113">
        <f t="shared" ca="1" si="66"/>
        <v>0</v>
      </c>
      <c r="H356" s="158">
        <f t="shared" ca="1" si="67"/>
        <v>0</v>
      </c>
      <c r="I356" s="159"/>
      <c r="K356" s="160">
        <f t="shared" ca="1" si="61"/>
        <v>0</v>
      </c>
      <c r="L356" s="161">
        <f t="shared" ca="1" si="62"/>
        <v>0</v>
      </c>
    </row>
    <row r="357" spans="2:12" hidden="1">
      <c r="B357" s="153"/>
      <c r="C357" s="154"/>
      <c r="D357" s="155">
        <f t="shared" ca="1" si="63"/>
        <v>0</v>
      </c>
      <c r="E357" s="156">
        <f t="shared" ca="1" si="64"/>
        <v>0</v>
      </c>
      <c r="F357" s="157">
        <f t="shared" ca="1" si="65"/>
        <v>0</v>
      </c>
      <c r="G357" s="113">
        <f t="shared" ca="1" si="66"/>
        <v>0</v>
      </c>
      <c r="H357" s="158">
        <f t="shared" ca="1" si="67"/>
        <v>0</v>
      </c>
      <c r="I357" s="159"/>
      <c r="K357" s="160">
        <f t="shared" ca="1" si="61"/>
        <v>0</v>
      </c>
      <c r="L357" s="161">
        <f t="shared" ca="1" si="62"/>
        <v>0</v>
      </c>
    </row>
    <row r="358" spans="2:12" hidden="1">
      <c r="B358" s="153"/>
      <c r="C358" s="154"/>
      <c r="D358" s="155">
        <f t="shared" ca="1" si="63"/>
        <v>0</v>
      </c>
      <c r="E358" s="156">
        <f t="shared" ca="1" si="64"/>
        <v>0</v>
      </c>
      <c r="F358" s="157">
        <f t="shared" ca="1" si="65"/>
        <v>0</v>
      </c>
      <c r="G358" s="113">
        <f t="shared" ca="1" si="66"/>
        <v>0</v>
      </c>
      <c r="H358" s="158">
        <f t="shared" ca="1" si="67"/>
        <v>0</v>
      </c>
      <c r="I358" s="159"/>
      <c r="K358" s="160">
        <f t="shared" ca="1" si="61"/>
        <v>0</v>
      </c>
      <c r="L358" s="161">
        <f t="shared" ca="1" si="62"/>
        <v>0</v>
      </c>
    </row>
    <row r="359" spans="2:12" hidden="1">
      <c r="B359" s="153"/>
      <c r="C359" s="154"/>
      <c r="D359" s="155">
        <f t="shared" ca="1" si="63"/>
        <v>0</v>
      </c>
      <c r="E359" s="156">
        <f t="shared" ca="1" si="64"/>
        <v>0</v>
      </c>
      <c r="F359" s="157">
        <f t="shared" ca="1" si="65"/>
        <v>0</v>
      </c>
      <c r="G359" s="113">
        <f t="shared" ca="1" si="66"/>
        <v>0</v>
      </c>
      <c r="H359" s="158">
        <f t="shared" ca="1" si="67"/>
        <v>0</v>
      </c>
      <c r="I359" s="159"/>
      <c r="K359" s="160">
        <f t="shared" ca="1" si="61"/>
        <v>0</v>
      </c>
      <c r="L359" s="161">
        <f t="shared" ca="1" si="62"/>
        <v>0</v>
      </c>
    </row>
    <row r="360" spans="2:12" hidden="1">
      <c r="B360" s="153"/>
      <c r="C360" s="154"/>
      <c r="D360" s="155">
        <f t="shared" ca="1" si="63"/>
        <v>0</v>
      </c>
      <c r="E360" s="156">
        <f t="shared" ca="1" si="64"/>
        <v>0</v>
      </c>
      <c r="F360" s="157">
        <f t="shared" ca="1" si="65"/>
        <v>0</v>
      </c>
      <c r="G360" s="113">
        <f t="shared" ca="1" si="66"/>
        <v>0</v>
      </c>
      <c r="H360" s="158">
        <f t="shared" ca="1" si="67"/>
        <v>0</v>
      </c>
      <c r="I360" s="159"/>
      <c r="K360" s="160">
        <f t="shared" ca="1" si="61"/>
        <v>0</v>
      </c>
      <c r="L360" s="161">
        <f t="shared" ca="1" si="62"/>
        <v>0</v>
      </c>
    </row>
    <row r="361" spans="2:12" hidden="1">
      <c r="B361" s="153"/>
      <c r="C361" s="154"/>
      <c r="D361" s="155">
        <f t="shared" ca="1" si="63"/>
        <v>0</v>
      </c>
      <c r="E361" s="156">
        <f t="shared" ca="1" si="64"/>
        <v>0</v>
      </c>
      <c r="F361" s="157">
        <f t="shared" ca="1" si="65"/>
        <v>0</v>
      </c>
      <c r="G361" s="113">
        <f t="shared" ca="1" si="66"/>
        <v>0</v>
      </c>
      <c r="H361" s="158">
        <f t="shared" ca="1" si="67"/>
        <v>0</v>
      </c>
      <c r="I361" s="159"/>
      <c r="K361" s="160">
        <f t="shared" ca="1" si="61"/>
        <v>0</v>
      </c>
      <c r="L361" s="161">
        <f t="shared" ca="1" si="62"/>
        <v>0</v>
      </c>
    </row>
    <row r="362" spans="2:12" hidden="1">
      <c r="B362" s="153"/>
      <c r="C362" s="154"/>
      <c r="D362" s="155">
        <f t="shared" ca="1" si="63"/>
        <v>0</v>
      </c>
      <c r="E362" s="156">
        <f t="shared" ca="1" si="64"/>
        <v>0</v>
      </c>
      <c r="F362" s="157">
        <f t="shared" ca="1" si="65"/>
        <v>0</v>
      </c>
      <c r="G362" s="113">
        <f t="shared" ca="1" si="66"/>
        <v>0</v>
      </c>
      <c r="H362" s="158">
        <f t="shared" ca="1" si="67"/>
        <v>0</v>
      </c>
      <c r="I362" s="159"/>
      <c r="K362" s="160">
        <f t="shared" ca="1" si="61"/>
        <v>0</v>
      </c>
      <c r="L362" s="161">
        <f t="shared" ca="1" si="62"/>
        <v>0</v>
      </c>
    </row>
    <row r="363" spans="2:12" hidden="1">
      <c r="B363" s="153"/>
      <c r="C363" s="154"/>
      <c r="D363" s="155">
        <f t="shared" ca="1" si="63"/>
        <v>0</v>
      </c>
      <c r="E363" s="156">
        <f t="shared" ca="1" si="64"/>
        <v>0</v>
      </c>
      <c r="F363" s="157">
        <f t="shared" ca="1" si="65"/>
        <v>0</v>
      </c>
      <c r="G363" s="113">
        <f t="shared" ca="1" si="66"/>
        <v>0</v>
      </c>
      <c r="H363" s="158">
        <f t="shared" ca="1" si="67"/>
        <v>0</v>
      </c>
      <c r="I363" s="159"/>
      <c r="K363" s="160">
        <f t="shared" ca="1" si="61"/>
        <v>0</v>
      </c>
      <c r="L363" s="161">
        <f t="shared" ca="1" si="62"/>
        <v>0</v>
      </c>
    </row>
    <row r="364" spans="2:12" hidden="1">
      <c r="B364" s="153"/>
      <c r="C364" s="154"/>
      <c r="D364" s="155">
        <f t="shared" ca="1" si="63"/>
        <v>0</v>
      </c>
      <c r="E364" s="156">
        <f t="shared" ca="1" si="64"/>
        <v>0</v>
      </c>
      <c r="F364" s="157">
        <f t="shared" ca="1" si="65"/>
        <v>0</v>
      </c>
      <c r="G364" s="113">
        <f t="shared" ca="1" si="66"/>
        <v>0</v>
      </c>
      <c r="H364" s="158">
        <f t="shared" ca="1" si="67"/>
        <v>0</v>
      </c>
      <c r="I364" s="159"/>
      <c r="K364" s="160">
        <f t="shared" ca="1" si="61"/>
        <v>0</v>
      </c>
      <c r="L364" s="161">
        <f t="shared" ca="1" si="62"/>
        <v>0</v>
      </c>
    </row>
    <row r="365" spans="2:12" hidden="1">
      <c r="B365" s="153"/>
      <c r="C365" s="154"/>
      <c r="D365" s="155">
        <f t="shared" ca="1" si="63"/>
        <v>0</v>
      </c>
      <c r="E365" s="156">
        <f t="shared" ca="1" si="64"/>
        <v>0</v>
      </c>
      <c r="F365" s="157">
        <f t="shared" ca="1" si="65"/>
        <v>0</v>
      </c>
      <c r="G365" s="113">
        <f t="shared" ca="1" si="66"/>
        <v>0</v>
      </c>
      <c r="H365" s="158">
        <f t="shared" ca="1" si="67"/>
        <v>0</v>
      </c>
      <c r="I365" s="159"/>
      <c r="K365" s="160">
        <f t="shared" ca="1" si="61"/>
        <v>0</v>
      </c>
      <c r="L365" s="161">
        <f t="shared" ca="1" si="62"/>
        <v>0</v>
      </c>
    </row>
    <row r="366" spans="2:12" hidden="1">
      <c r="B366" s="153"/>
      <c r="C366" s="154"/>
      <c r="D366" s="155">
        <f t="shared" ca="1" si="63"/>
        <v>0</v>
      </c>
      <c r="E366" s="156">
        <f t="shared" ca="1" si="64"/>
        <v>0</v>
      </c>
      <c r="F366" s="157">
        <f t="shared" ca="1" si="65"/>
        <v>0</v>
      </c>
      <c r="G366" s="113">
        <f t="shared" ca="1" si="66"/>
        <v>0</v>
      </c>
      <c r="H366" s="158">
        <f t="shared" ca="1" si="67"/>
        <v>0</v>
      </c>
      <c r="I366" s="159"/>
      <c r="K366" s="160">
        <f t="shared" ca="1" si="61"/>
        <v>0</v>
      </c>
      <c r="L366" s="161">
        <f t="shared" ca="1" si="62"/>
        <v>0</v>
      </c>
    </row>
    <row r="367" spans="2:12" ht="15.75" hidden="1" thickBot="1">
      <c r="B367" s="162"/>
      <c r="C367" s="163"/>
      <c r="D367" s="164">
        <f t="shared" ca="1" si="63"/>
        <v>0</v>
      </c>
      <c r="E367" s="165">
        <f t="shared" ca="1" si="64"/>
        <v>0</v>
      </c>
      <c r="F367" s="166">
        <f t="shared" ca="1" si="65"/>
        <v>0</v>
      </c>
      <c r="G367" s="123">
        <f t="shared" ca="1" si="66"/>
        <v>0</v>
      </c>
      <c r="H367" s="167">
        <f t="shared" ca="1" si="67"/>
        <v>0</v>
      </c>
      <c r="I367" s="168"/>
      <c r="K367" s="169">
        <f t="shared" ca="1" si="61"/>
        <v>0</v>
      </c>
      <c r="L367" s="170">
        <f t="shared" ca="1" si="62"/>
        <v>0</v>
      </c>
    </row>
    <row r="368" spans="2:12" hidden="1"/>
    <row r="369" spans="2:22" hidden="1"/>
    <row r="370" spans="2:22" hidden="1"/>
    <row r="371" spans="2:22" hidden="1"/>
    <row r="372" spans="2:22" hidden="1"/>
    <row r="373" spans="2:22" hidden="1"/>
    <row r="374" spans="2:22" ht="15.75" thickBot="1"/>
    <row r="375" spans="2:22" ht="45.75" thickBot="1">
      <c r="B375" s="133" t="s">
        <v>42</v>
      </c>
      <c r="C375" s="134" t="s">
        <v>23</v>
      </c>
      <c r="D375" s="135">
        <f ca="1">L375</f>
        <v>6.5068493150684933E-3</v>
      </c>
      <c r="E375" s="133"/>
      <c r="F375" s="134"/>
      <c r="G375" s="135"/>
      <c r="H375" s="133"/>
      <c r="I375" s="133"/>
      <c r="J375" s="133"/>
      <c r="K375" s="134" t="s">
        <v>107</v>
      </c>
      <c r="L375" s="136">
        <f ca="1">SUM(G380:G401)</f>
        <v>6.5068493150684933E-3</v>
      </c>
      <c r="M375" s="133"/>
      <c r="N375" s="137" t="s">
        <v>108</v>
      </c>
      <c r="O375" s="137" t="s">
        <v>109</v>
      </c>
      <c r="P375" s="137" t="s">
        <v>110</v>
      </c>
      <c r="Q375" s="133"/>
      <c r="R375" s="133"/>
      <c r="S375" s="133"/>
      <c r="T375" s="133"/>
      <c r="U375" s="133"/>
      <c r="V375" s="133"/>
    </row>
    <row r="376" spans="2:22">
      <c r="C376" s="138" t="s">
        <v>111</v>
      </c>
      <c r="D376" s="139">
        <f ca="1">1-D375</f>
        <v>0.99349315068493149</v>
      </c>
      <c r="N376" s="140">
        <f ca="1">SUM(D380:D401)</f>
        <v>2</v>
      </c>
      <c r="O376" s="140">
        <f ca="1">IFERROR(SUM(K380:K401)/N376,0)</f>
        <v>1.1875</v>
      </c>
      <c r="P376" s="141">
        <f ca="1">IFERROR(SUM(L380:L401)/SUM(K380:K401),0)</f>
        <v>0</v>
      </c>
    </row>
    <row r="378" spans="2:22" ht="15.75" thickBot="1">
      <c r="B378" s="91" t="s">
        <v>15</v>
      </c>
      <c r="C378" s="92"/>
      <c r="D378" s="92"/>
      <c r="E378" s="92"/>
      <c r="F378" s="92"/>
      <c r="G378" s="92"/>
      <c r="H378" s="92"/>
      <c r="I378" s="93"/>
      <c r="K378" s="91" t="s">
        <v>85</v>
      </c>
      <c r="L378" s="142"/>
    </row>
    <row r="379" spans="2:22" ht="45.75" thickBot="1">
      <c r="B379" s="94" t="s">
        <v>7</v>
      </c>
      <c r="C379" s="94" t="s">
        <v>0</v>
      </c>
      <c r="D379" s="97" t="s">
        <v>1</v>
      </c>
      <c r="E379" s="97" t="s">
        <v>2</v>
      </c>
      <c r="F379" s="97" t="s">
        <v>3</v>
      </c>
      <c r="G379" s="97" t="s">
        <v>5</v>
      </c>
      <c r="H379" s="97" t="s">
        <v>12</v>
      </c>
      <c r="I379" s="96" t="s">
        <v>6</v>
      </c>
      <c r="K379" s="143" t="s">
        <v>86</v>
      </c>
      <c r="L379" s="144" t="s">
        <v>87</v>
      </c>
    </row>
    <row r="380" spans="2:22">
      <c r="B380" s="145">
        <v>1</v>
      </c>
      <c r="C380" s="146" t="s">
        <v>42</v>
      </c>
      <c r="D380" s="147">
        <f ca="1">IFERROR(1/E380,0)</f>
        <v>2</v>
      </c>
      <c r="E380" s="125">
        <f ca="1">IFERROR(OFFSET($C$43,MATCH(C380,$B$44:$B$64,0),0),0)</f>
        <v>0.5</v>
      </c>
      <c r="F380" s="148">
        <f ca="1">IFERROR(OFFSET($D$43,MATCH(C380,$B$44:$B$64,0),0),0)</f>
        <v>1.1875</v>
      </c>
      <c r="G380" s="104">
        <f ca="1">IFERROR(((B380*D380*F380)/365)*(1-I380),0)</f>
        <v>6.5068493150684933E-3</v>
      </c>
      <c r="H380" s="149">
        <f ca="1">G380/$D$375</f>
        <v>1</v>
      </c>
      <c r="I380" s="150">
        <v>0</v>
      </c>
      <c r="K380" s="151">
        <f t="shared" ref="K380:K401" ca="1" si="68">D380*F380</f>
        <v>2.375</v>
      </c>
      <c r="L380" s="152">
        <f t="shared" ref="L380:L401" ca="1" si="69">K380*I380</f>
        <v>0</v>
      </c>
      <c r="V380" s="106"/>
    </row>
    <row r="381" spans="2:22" hidden="1">
      <c r="B381" s="153"/>
      <c r="C381" s="154"/>
      <c r="D381" s="155">
        <f t="shared" ref="D381:D401" ca="1" si="70">IFERROR(1/E381,0)</f>
        <v>0</v>
      </c>
      <c r="E381" s="156">
        <f t="shared" ref="E381:E401" ca="1" si="71">IFERROR(OFFSET($C$43,MATCH(C381,$B$44:$B$64,0),0),0)</f>
        <v>0</v>
      </c>
      <c r="F381" s="157">
        <f t="shared" ref="F381:F401" ca="1" si="72">IFERROR(OFFSET($D$43,MATCH(C381,$B$44:$B$64,0),0),0)</f>
        <v>0</v>
      </c>
      <c r="G381" s="113">
        <f t="shared" ref="G381:G401" ca="1" si="73">IFERROR(((B381*D381*F381)/365)*(1-I381),0)</f>
        <v>0</v>
      </c>
      <c r="H381" s="158">
        <f t="shared" ref="H381:H401" ca="1" si="74">G381/$D$375</f>
        <v>0</v>
      </c>
      <c r="I381" s="159"/>
      <c r="K381" s="160">
        <f t="shared" ca="1" si="68"/>
        <v>0</v>
      </c>
      <c r="L381" s="161">
        <f t="shared" ca="1" si="69"/>
        <v>0</v>
      </c>
      <c r="V381" s="115"/>
    </row>
    <row r="382" spans="2:22" hidden="1">
      <c r="B382" s="153"/>
      <c r="C382" s="154"/>
      <c r="D382" s="155">
        <f t="shared" ca="1" si="70"/>
        <v>0</v>
      </c>
      <c r="E382" s="156">
        <f t="shared" ca="1" si="71"/>
        <v>0</v>
      </c>
      <c r="F382" s="157">
        <f t="shared" ca="1" si="72"/>
        <v>0</v>
      </c>
      <c r="G382" s="113">
        <f t="shared" ca="1" si="73"/>
        <v>0</v>
      </c>
      <c r="H382" s="158">
        <f t="shared" ca="1" si="74"/>
        <v>0</v>
      </c>
      <c r="I382" s="159"/>
      <c r="K382" s="160">
        <f t="shared" ca="1" si="68"/>
        <v>0</v>
      </c>
      <c r="L382" s="161">
        <f t="shared" ca="1" si="69"/>
        <v>0</v>
      </c>
    </row>
    <row r="383" spans="2:22" hidden="1">
      <c r="B383" s="153"/>
      <c r="C383" s="154"/>
      <c r="D383" s="155">
        <f t="shared" ca="1" si="70"/>
        <v>0</v>
      </c>
      <c r="E383" s="156">
        <f t="shared" ca="1" si="71"/>
        <v>0</v>
      </c>
      <c r="F383" s="157">
        <f t="shared" ca="1" si="72"/>
        <v>0</v>
      </c>
      <c r="G383" s="113">
        <f t="shared" ca="1" si="73"/>
        <v>0</v>
      </c>
      <c r="H383" s="158">
        <f t="shared" ca="1" si="74"/>
        <v>0</v>
      </c>
      <c r="I383" s="159"/>
      <c r="K383" s="160">
        <f t="shared" ca="1" si="68"/>
        <v>0</v>
      </c>
      <c r="L383" s="161">
        <f t="shared" ca="1" si="69"/>
        <v>0</v>
      </c>
      <c r="V383" s="116"/>
    </row>
    <row r="384" spans="2:22" hidden="1">
      <c r="B384" s="153"/>
      <c r="C384" s="154"/>
      <c r="D384" s="155">
        <f t="shared" ca="1" si="70"/>
        <v>0</v>
      </c>
      <c r="E384" s="156">
        <f t="shared" ca="1" si="71"/>
        <v>0</v>
      </c>
      <c r="F384" s="157">
        <f t="shared" ca="1" si="72"/>
        <v>0</v>
      </c>
      <c r="G384" s="113">
        <f t="shared" ca="1" si="73"/>
        <v>0</v>
      </c>
      <c r="H384" s="158">
        <f t="shared" ca="1" si="74"/>
        <v>0</v>
      </c>
      <c r="I384" s="159"/>
      <c r="K384" s="160">
        <f t="shared" ca="1" si="68"/>
        <v>0</v>
      </c>
      <c r="L384" s="161">
        <f t="shared" ca="1" si="69"/>
        <v>0</v>
      </c>
    </row>
    <row r="385" spans="2:12" hidden="1">
      <c r="B385" s="153"/>
      <c r="C385" s="154"/>
      <c r="D385" s="155">
        <f t="shared" ca="1" si="70"/>
        <v>0</v>
      </c>
      <c r="E385" s="156">
        <f t="shared" ca="1" si="71"/>
        <v>0</v>
      </c>
      <c r="F385" s="157">
        <f t="shared" ca="1" si="72"/>
        <v>0</v>
      </c>
      <c r="G385" s="113">
        <f t="shared" ca="1" si="73"/>
        <v>0</v>
      </c>
      <c r="H385" s="158">
        <f t="shared" ca="1" si="74"/>
        <v>0</v>
      </c>
      <c r="I385" s="159"/>
      <c r="K385" s="160">
        <f t="shared" ca="1" si="68"/>
        <v>0</v>
      </c>
      <c r="L385" s="161">
        <f t="shared" ca="1" si="69"/>
        <v>0</v>
      </c>
    </row>
    <row r="386" spans="2:12" hidden="1">
      <c r="B386" s="153"/>
      <c r="C386" s="154"/>
      <c r="D386" s="155">
        <f t="shared" ca="1" si="70"/>
        <v>0</v>
      </c>
      <c r="E386" s="156">
        <f t="shared" ca="1" si="71"/>
        <v>0</v>
      </c>
      <c r="F386" s="157">
        <f t="shared" ca="1" si="72"/>
        <v>0</v>
      </c>
      <c r="G386" s="113">
        <f t="shared" ca="1" si="73"/>
        <v>0</v>
      </c>
      <c r="H386" s="158">
        <f t="shared" ca="1" si="74"/>
        <v>0</v>
      </c>
      <c r="I386" s="159"/>
      <c r="K386" s="160">
        <f t="shared" ca="1" si="68"/>
        <v>0</v>
      </c>
      <c r="L386" s="161">
        <f t="shared" ca="1" si="69"/>
        <v>0</v>
      </c>
    </row>
    <row r="387" spans="2:12" hidden="1">
      <c r="B387" s="153"/>
      <c r="C387" s="154"/>
      <c r="D387" s="155">
        <f t="shared" ca="1" si="70"/>
        <v>0</v>
      </c>
      <c r="E387" s="156">
        <f t="shared" ca="1" si="71"/>
        <v>0</v>
      </c>
      <c r="F387" s="157">
        <f t="shared" ca="1" si="72"/>
        <v>0</v>
      </c>
      <c r="G387" s="113">
        <f t="shared" ca="1" si="73"/>
        <v>0</v>
      </c>
      <c r="H387" s="158">
        <f t="shared" ca="1" si="74"/>
        <v>0</v>
      </c>
      <c r="I387" s="159"/>
      <c r="K387" s="160">
        <f t="shared" ca="1" si="68"/>
        <v>0</v>
      </c>
      <c r="L387" s="161">
        <f t="shared" ca="1" si="69"/>
        <v>0</v>
      </c>
    </row>
    <row r="388" spans="2:12" hidden="1">
      <c r="B388" s="153"/>
      <c r="C388" s="154"/>
      <c r="D388" s="155">
        <f t="shared" ca="1" si="70"/>
        <v>0</v>
      </c>
      <c r="E388" s="156">
        <f t="shared" ca="1" si="71"/>
        <v>0</v>
      </c>
      <c r="F388" s="157">
        <f t="shared" ca="1" si="72"/>
        <v>0</v>
      </c>
      <c r="G388" s="113">
        <f t="shared" ca="1" si="73"/>
        <v>0</v>
      </c>
      <c r="H388" s="158">
        <f t="shared" ca="1" si="74"/>
        <v>0</v>
      </c>
      <c r="I388" s="159"/>
      <c r="K388" s="160">
        <f t="shared" ca="1" si="68"/>
        <v>0</v>
      </c>
      <c r="L388" s="161">
        <f t="shared" ca="1" si="69"/>
        <v>0</v>
      </c>
    </row>
    <row r="389" spans="2:12" hidden="1">
      <c r="B389" s="153"/>
      <c r="C389" s="154"/>
      <c r="D389" s="155">
        <f t="shared" ca="1" si="70"/>
        <v>0</v>
      </c>
      <c r="E389" s="156">
        <f t="shared" ca="1" si="71"/>
        <v>0</v>
      </c>
      <c r="F389" s="157">
        <f t="shared" ca="1" si="72"/>
        <v>0</v>
      </c>
      <c r="G389" s="113">
        <f t="shared" ca="1" si="73"/>
        <v>0</v>
      </c>
      <c r="H389" s="158">
        <f t="shared" ca="1" si="74"/>
        <v>0</v>
      </c>
      <c r="I389" s="159"/>
      <c r="K389" s="160">
        <f t="shared" ca="1" si="68"/>
        <v>0</v>
      </c>
      <c r="L389" s="161">
        <f t="shared" ca="1" si="69"/>
        <v>0</v>
      </c>
    </row>
    <row r="390" spans="2:12" hidden="1">
      <c r="B390" s="153"/>
      <c r="C390" s="154"/>
      <c r="D390" s="155">
        <f t="shared" ca="1" si="70"/>
        <v>0</v>
      </c>
      <c r="E390" s="156">
        <f t="shared" ca="1" si="71"/>
        <v>0</v>
      </c>
      <c r="F390" s="157">
        <f t="shared" ca="1" si="72"/>
        <v>0</v>
      </c>
      <c r="G390" s="113">
        <f t="shared" ca="1" si="73"/>
        <v>0</v>
      </c>
      <c r="H390" s="158">
        <f t="shared" ca="1" si="74"/>
        <v>0</v>
      </c>
      <c r="I390" s="159"/>
      <c r="K390" s="160">
        <f t="shared" ca="1" si="68"/>
        <v>0</v>
      </c>
      <c r="L390" s="161">
        <f t="shared" ca="1" si="69"/>
        <v>0</v>
      </c>
    </row>
    <row r="391" spans="2:12" hidden="1">
      <c r="B391" s="153"/>
      <c r="C391" s="154"/>
      <c r="D391" s="155">
        <f t="shared" ca="1" si="70"/>
        <v>0</v>
      </c>
      <c r="E391" s="156">
        <f t="shared" ca="1" si="71"/>
        <v>0</v>
      </c>
      <c r="F391" s="157">
        <f t="shared" ca="1" si="72"/>
        <v>0</v>
      </c>
      <c r="G391" s="113">
        <f t="shared" ca="1" si="73"/>
        <v>0</v>
      </c>
      <c r="H391" s="158">
        <f t="shared" ca="1" si="74"/>
        <v>0</v>
      </c>
      <c r="I391" s="159"/>
      <c r="K391" s="160">
        <f t="shared" ca="1" si="68"/>
        <v>0</v>
      </c>
      <c r="L391" s="161">
        <f t="shared" ca="1" si="69"/>
        <v>0</v>
      </c>
    </row>
    <row r="392" spans="2:12" hidden="1">
      <c r="B392" s="153"/>
      <c r="C392" s="154"/>
      <c r="D392" s="155">
        <f t="shared" ca="1" si="70"/>
        <v>0</v>
      </c>
      <c r="E392" s="156">
        <f t="shared" ca="1" si="71"/>
        <v>0</v>
      </c>
      <c r="F392" s="157">
        <f t="shared" ca="1" si="72"/>
        <v>0</v>
      </c>
      <c r="G392" s="113">
        <f t="shared" ca="1" si="73"/>
        <v>0</v>
      </c>
      <c r="H392" s="158">
        <f t="shared" ca="1" si="74"/>
        <v>0</v>
      </c>
      <c r="I392" s="159"/>
      <c r="K392" s="160">
        <f t="shared" ca="1" si="68"/>
        <v>0</v>
      </c>
      <c r="L392" s="161">
        <f t="shared" ca="1" si="69"/>
        <v>0</v>
      </c>
    </row>
    <row r="393" spans="2:12" hidden="1">
      <c r="B393" s="153"/>
      <c r="C393" s="154"/>
      <c r="D393" s="155">
        <f t="shared" ca="1" si="70"/>
        <v>0</v>
      </c>
      <c r="E393" s="156">
        <f t="shared" ca="1" si="71"/>
        <v>0</v>
      </c>
      <c r="F393" s="157">
        <f t="shared" ca="1" si="72"/>
        <v>0</v>
      </c>
      <c r="G393" s="113">
        <f t="shared" ca="1" si="73"/>
        <v>0</v>
      </c>
      <c r="H393" s="158">
        <f t="shared" ca="1" si="74"/>
        <v>0</v>
      </c>
      <c r="I393" s="159"/>
      <c r="K393" s="160">
        <f t="shared" ca="1" si="68"/>
        <v>0</v>
      </c>
      <c r="L393" s="161">
        <f t="shared" ca="1" si="69"/>
        <v>0</v>
      </c>
    </row>
    <row r="394" spans="2:12" hidden="1">
      <c r="B394" s="153"/>
      <c r="C394" s="154"/>
      <c r="D394" s="155">
        <f t="shared" ca="1" si="70"/>
        <v>0</v>
      </c>
      <c r="E394" s="156">
        <f t="shared" ca="1" si="71"/>
        <v>0</v>
      </c>
      <c r="F394" s="157">
        <f t="shared" ca="1" si="72"/>
        <v>0</v>
      </c>
      <c r="G394" s="113">
        <f t="shared" ca="1" si="73"/>
        <v>0</v>
      </c>
      <c r="H394" s="158">
        <f t="shared" ca="1" si="74"/>
        <v>0</v>
      </c>
      <c r="I394" s="159"/>
      <c r="K394" s="160">
        <f t="shared" ca="1" si="68"/>
        <v>0</v>
      </c>
      <c r="L394" s="161">
        <f t="shared" ca="1" si="69"/>
        <v>0</v>
      </c>
    </row>
    <row r="395" spans="2:12" hidden="1">
      <c r="B395" s="153"/>
      <c r="C395" s="154"/>
      <c r="D395" s="155">
        <f t="shared" ca="1" si="70"/>
        <v>0</v>
      </c>
      <c r="E395" s="156">
        <f t="shared" ca="1" si="71"/>
        <v>0</v>
      </c>
      <c r="F395" s="157">
        <f t="shared" ca="1" si="72"/>
        <v>0</v>
      </c>
      <c r="G395" s="113">
        <f t="shared" ca="1" si="73"/>
        <v>0</v>
      </c>
      <c r="H395" s="158">
        <f t="shared" ca="1" si="74"/>
        <v>0</v>
      </c>
      <c r="I395" s="159"/>
      <c r="K395" s="160">
        <f t="shared" ca="1" si="68"/>
        <v>0</v>
      </c>
      <c r="L395" s="161">
        <f t="shared" ca="1" si="69"/>
        <v>0</v>
      </c>
    </row>
    <row r="396" spans="2:12" hidden="1">
      <c r="B396" s="153"/>
      <c r="C396" s="154"/>
      <c r="D396" s="155">
        <f t="shared" ca="1" si="70"/>
        <v>0</v>
      </c>
      <c r="E396" s="156">
        <f t="shared" ca="1" si="71"/>
        <v>0</v>
      </c>
      <c r="F396" s="157">
        <f t="shared" ca="1" si="72"/>
        <v>0</v>
      </c>
      <c r="G396" s="113">
        <f t="shared" ca="1" si="73"/>
        <v>0</v>
      </c>
      <c r="H396" s="158">
        <f t="shared" ca="1" si="74"/>
        <v>0</v>
      </c>
      <c r="I396" s="159"/>
      <c r="K396" s="160">
        <f t="shared" ca="1" si="68"/>
        <v>0</v>
      </c>
      <c r="L396" s="161">
        <f t="shared" ca="1" si="69"/>
        <v>0</v>
      </c>
    </row>
    <row r="397" spans="2:12" hidden="1">
      <c r="B397" s="153"/>
      <c r="C397" s="154"/>
      <c r="D397" s="155">
        <f t="shared" ca="1" si="70"/>
        <v>0</v>
      </c>
      <c r="E397" s="156">
        <f t="shared" ca="1" si="71"/>
        <v>0</v>
      </c>
      <c r="F397" s="157">
        <f t="shared" ca="1" si="72"/>
        <v>0</v>
      </c>
      <c r="G397" s="113">
        <f t="shared" ca="1" si="73"/>
        <v>0</v>
      </c>
      <c r="H397" s="158">
        <f t="shared" ca="1" si="74"/>
        <v>0</v>
      </c>
      <c r="I397" s="159"/>
      <c r="K397" s="160">
        <f t="shared" ca="1" si="68"/>
        <v>0</v>
      </c>
      <c r="L397" s="161">
        <f t="shared" ca="1" si="69"/>
        <v>0</v>
      </c>
    </row>
    <row r="398" spans="2:12" hidden="1">
      <c r="B398" s="153"/>
      <c r="C398" s="154"/>
      <c r="D398" s="155">
        <f t="shared" ca="1" si="70"/>
        <v>0</v>
      </c>
      <c r="E398" s="156">
        <f t="shared" ca="1" si="71"/>
        <v>0</v>
      </c>
      <c r="F398" s="157">
        <f t="shared" ca="1" si="72"/>
        <v>0</v>
      </c>
      <c r="G398" s="113">
        <f t="shared" ca="1" si="73"/>
        <v>0</v>
      </c>
      <c r="H398" s="158">
        <f t="shared" ca="1" si="74"/>
        <v>0</v>
      </c>
      <c r="I398" s="159"/>
      <c r="K398" s="160">
        <f t="shared" ca="1" si="68"/>
        <v>0</v>
      </c>
      <c r="L398" s="161">
        <f t="shared" ca="1" si="69"/>
        <v>0</v>
      </c>
    </row>
    <row r="399" spans="2:12" hidden="1">
      <c r="B399" s="153"/>
      <c r="C399" s="154"/>
      <c r="D399" s="155">
        <f t="shared" ca="1" si="70"/>
        <v>0</v>
      </c>
      <c r="E399" s="156">
        <f t="shared" ca="1" si="71"/>
        <v>0</v>
      </c>
      <c r="F399" s="157">
        <f t="shared" ca="1" si="72"/>
        <v>0</v>
      </c>
      <c r="G399" s="113">
        <f t="shared" ca="1" si="73"/>
        <v>0</v>
      </c>
      <c r="H399" s="158">
        <f t="shared" ca="1" si="74"/>
        <v>0</v>
      </c>
      <c r="I399" s="159"/>
      <c r="K399" s="160">
        <f t="shared" ca="1" si="68"/>
        <v>0</v>
      </c>
      <c r="L399" s="161">
        <f t="shared" ca="1" si="69"/>
        <v>0</v>
      </c>
    </row>
    <row r="400" spans="2:12" hidden="1">
      <c r="B400" s="153"/>
      <c r="C400" s="154"/>
      <c r="D400" s="155">
        <f t="shared" ca="1" si="70"/>
        <v>0</v>
      </c>
      <c r="E400" s="156">
        <f t="shared" ca="1" si="71"/>
        <v>0</v>
      </c>
      <c r="F400" s="157">
        <f t="shared" ca="1" si="72"/>
        <v>0</v>
      </c>
      <c r="G400" s="113">
        <f t="shared" ca="1" si="73"/>
        <v>0</v>
      </c>
      <c r="H400" s="158">
        <f t="shared" ca="1" si="74"/>
        <v>0</v>
      </c>
      <c r="I400" s="159"/>
      <c r="K400" s="160">
        <f t="shared" ca="1" si="68"/>
        <v>0</v>
      </c>
      <c r="L400" s="161">
        <f t="shared" ca="1" si="69"/>
        <v>0</v>
      </c>
    </row>
    <row r="401" spans="2:22" ht="15.75" hidden="1" thickBot="1">
      <c r="B401" s="162"/>
      <c r="C401" s="163"/>
      <c r="D401" s="164">
        <f t="shared" ca="1" si="70"/>
        <v>0</v>
      </c>
      <c r="E401" s="165">
        <f t="shared" ca="1" si="71"/>
        <v>0</v>
      </c>
      <c r="F401" s="166">
        <f t="shared" ca="1" si="72"/>
        <v>0</v>
      </c>
      <c r="G401" s="123">
        <f t="shared" ca="1" si="73"/>
        <v>0</v>
      </c>
      <c r="H401" s="167">
        <f t="shared" ca="1" si="74"/>
        <v>0</v>
      </c>
      <c r="I401" s="168"/>
      <c r="K401" s="169">
        <f t="shared" ca="1" si="68"/>
        <v>0</v>
      </c>
      <c r="L401" s="170">
        <f t="shared" ca="1" si="69"/>
        <v>0</v>
      </c>
    </row>
    <row r="402" spans="2:22" hidden="1"/>
    <row r="403" spans="2:22" hidden="1"/>
    <row r="404" spans="2:22" hidden="1"/>
    <row r="405" spans="2:22" hidden="1"/>
    <row r="406" spans="2:22" hidden="1"/>
    <row r="407" spans="2:22" hidden="1"/>
    <row r="408" spans="2:22" ht="15.75" thickBot="1"/>
    <row r="409" spans="2:22" ht="45.75" thickBot="1">
      <c r="B409" s="133" t="s">
        <v>43</v>
      </c>
      <c r="C409" s="134" t="s">
        <v>23</v>
      </c>
      <c r="D409" s="135">
        <f ca="1">L409</f>
        <v>1.6267123287671233E-3</v>
      </c>
      <c r="E409" s="133"/>
      <c r="F409" s="134"/>
      <c r="G409" s="135"/>
      <c r="H409" s="133"/>
      <c r="I409" s="133"/>
      <c r="J409" s="133"/>
      <c r="K409" s="134" t="s">
        <v>107</v>
      </c>
      <c r="L409" s="136">
        <f ca="1">SUM(G414:G435)</f>
        <v>1.6267123287671233E-3</v>
      </c>
      <c r="M409" s="133"/>
      <c r="N409" s="137" t="s">
        <v>108</v>
      </c>
      <c r="O409" s="137" t="s">
        <v>109</v>
      </c>
      <c r="P409" s="137" t="s">
        <v>110</v>
      </c>
      <c r="Q409" s="133"/>
      <c r="R409" s="133"/>
      <c r="S409" s="133"/>
      <c r="T409" s="133"/>
      <c r="U409" s="133"/>
      <c r="V409" s="133"/>
    </row>
    <row r="410" spans="2:22">
      <c r="C410" s="138" t="s">
        <v>111</v>
      </c>
      <c r="D410" s="139">
        <f ca="1">1-D409</f>
        <v>0.9983732876712329</v>
      </c>
      <c r="N410" s="140">
        <f ca="1">SUM(D414:D435)</f>
        <v>2</v>
      </c>
      <c r="O410" s="140">
        <f ca="1">IFERROR(SUM(K414:K435)/N410,0)</f>
        <v>0.59375</v>
      </c>
      <c r="P410" s="141">
        <f ca="1">IFERROR(SUM(L414:L435)/SUM(K414:K435),0)</f>
        <v>0.5</v>
      </c>
    </row>
    <row r="412" spans="2:22" ht="15.75" thickBot="1">
      <c r="B412" s="91" t="s">
        <v>15</v>
      </c>
      <c r="C412" s="92"/>
      <c r="D412" s="92"/>
      <c r="E412" s="92"/>
      <c r="F412" s="92"/>
      <c r="G412" s="92"/>
      <c r="H412" s="92"/>
      <c r="I412" s="93"/>
      <c r="K412" s="91" t="s">
        <v>85</v>
      </c>
      <c r="L412" s="142"/>
    </row>
    <row r="413" spans="2:22" ht="45.75" thickBot="1">
      <c r="B413" s="94" t="s">
        <v>7</v>
      </c>
      <c r="C413" s="94" t="s">
        <v>0</v>
      </c>
      <c r="D413" s="97" t="s">
        <v>1</v>
      </c>
      <c r="E413" s="97" t="s">
        <v>2</v>
      </c>
      <c r="F413" s="97" t="s">
        <v>3</v>
      </c>
      <c r="G413" s="97" t="s">
        <v>5</v>
      </c>
      <c r="H413" s="97" t="s">
        <v>12</v>
      </c>
      <c r="I413" s="96" t="s">
        <v>6</v>
      </c>
      <c r="K413" s="143" t="s">
        <v>86</v>
      </c>
      <c r="L413" s="144" t="s">
        <v>87</v>
      </c>
    </row>
    <row r="414" spans="2:22">
      <c r="B414" s="145">
        <v>1</v>
      </c>
      <c r="C414" s="146" t="s">
        <v>43</v>
      </c>
      <c r="D414" s="147">
        <f ca="1">IFERROR(1/E414,0)</f>
        <v>2</v>
      </c>
      <c r="E414" s="125">
        <f ca="1">IFERROR(OFFSET($C$43,MATCH(C414,$B$44:$B$64,0),0),0)</f>
        <v>0.5</v>
      </c>
      <c r="F414" s="148">
        <f ca="1">IFERROR(OFFSET($D$43,MATCH(C414,$B$44:$B$64,0),0),0)</f>
        <v>0.59375</v>
      </c>
      <c r="G414" s="104">
        <f ca="1">IFERROR(((B414*D414*F414)/365)*(1-I414),0)</f>
        <v>1.6267123287671233E-3</v>
      </c>
      <c r="H414" s="149">
        <f ca="1">G414/$D$409</f>
        <v>1</v>
      </c>
      <c r="I414" s="150">
        <v>0.5</v>
      </c>
      <c r="K414" s="151">
        <f t="shared" ref="K414:K435" ca="1" si="75">D414*F414</f>
        <v>1.1875</v>
      </c>
      <c r="L414" s="152">
        <f t="shared" ref="L414:L435" ca="1" si="76">K414*I414</f>
        <v>0.59375</v>
      </c>
      <c r="V414" s="106"/>
    </row>
    <row r="415" spans="2:22" hidden="1">
      <c r="B415" s="153"/>
      <c r="C415" s="154"/>
      <c r="D415" s="155">
        <f t="shared" ref="D415:D435" ca="1" si="77">IFERROR(1/E415,0)</f>
        <v>0</v>
      </c>
      <c r="E415" s="156">
        <f t="shared" ref="E415:E435" ca="1" si="78">IFERROR(OFFSET($C$43,MATCH(C415,$B$44:$B$64,0),0),0)</f>
        <v>0</v>
      </c>
      <c r="F415" s="157">
        <f t="shared" ref="F415:F435" ca="1" si="79">IFERROR(OFFSET($D$43,MATCH(C415,$B$44:$B$64,0),0),0)</f>
        <v>0</v>
      </c>
      <c r="G415" s="113">
        <f t="shared" ref="G415:G435" ca="1" si="80">IFERROR(((B415*D415*F415)/365)*(1-I415),0)</f>
        <v>0</v>
      </c>
      <c r="H415" s="158">
        <f t="shared" ref="H415:H435" ca="1" si="81">G415/$D$409</f>
        <v>0</v>
      </c>
      <c r="I415" s="159"/>
      <c r="K415" s="160">
        <f t="shared" ca="1" si="75"/>
        <v>0</v>
      </c>
      <c r="L415" s="161">
        <f t="shared" ca="1" si="76"/>
        <v>0</v>
      </c>
      <c r="V415" s="115"/>
    </row>
    <row r="416" spans="2:22" hidden="1">
      <c r="B416" s="153"/>
      <c r="C416" s="154"/>
      <c r="D416" s="155">
        <f t="shared" ca="1" si="77"/>
        <v>0</v>
      </c>
      <c r="E416" s="156">
        <f t="shared" ca="1" si="78"/>
        <v>0</v>
      </c>
      <c r="F416" s="157">
        <f t="shared" ca="1" si="79"/>
        <v>0</v>
      </c>
      <c r="G416" s="113">
        <f t="shared" ca="1" si="80"/>
        <v>0</v>
      </c>
      <c r="H416" s="158">
        <f t="shared" ca="1" si="81"/>
        <v>0</v>
      </c>
      <c r="I416" s="159"/>
      <c r="K416" s="160">
        <f t="shared" ca="1" si="75"/>
        <v>0</v>
      </c>
      <c r="L416" s="161">
        <f t="shared" ca="1" si="76"/>
        <v>0</v>
      </c>
    </row>
    <row r="417" spans="2:22" hidden="1">
      <c r="B417" s="153"/>
      <c r="C417" s="154"/>
      <c r="D417" s="155">
        <f t="shared" ca="1" si="77"/>
        <v>0</v>
      </c>
      <c r="E417" s="156">
        <f t="shared" ca="1" si="78"/>
        <v>0</v>
      </c>
      <c r="F417" s="157">
        <f t="shared" ca="1" si="79"/>
        <v>0</v>
      </c>
      <c r="G417" s="113">
        <f t="shared" ca="1" si="80"/>
        <v>0</v>
      </c>
      <c r="H417" s="158">
        <f t="shared" ca="1" si="81"/>
        <v>0</v>
      </c>
      <c r="I417" s="159"/>
      <c r="K417" s="160">
        <f t="shared" ca="1" si="75"/>
        <v>0</v>
      </c>
      <c r="L417" s="161">
        <f t="shared" ca="1" si="76"/>
        <v>0</v>
      </c>
      <c r="V417" s="116"/>
    </row>
    <row r="418" spans="2:22" hidden="1">
      <c r="B418" s="153"/>
      <c r="C418" s="154"/>
      <c r="D418" s="155">
        <f t="shared" ca="1" si="77"/>
        <v>0</v>
      </c>
      <c r="E418" s="156">
        <f t="shared" ca="1" si="78"/>
        <v>0</v>
      </c>
      <c r="F418" s="157">
        <f t="shared" ca="1" si="79"/>
        <v>0</v>
      </c>
      <c r="G418" s="113">
        <f t="shared" ca="1" si="80"/>
        <v>0</v>
      </c>
      <c r="H418" s="158">
        <f t="shared" ca="1" si="81"/>
        <v>0</v>
      </c>
      <c r="I418" s="159"/>
      <c r="K418" s="160">
        <f t="shared" ca="1" si="75"/>
        <v>0</v>
      </c>
      <c r="L418" s="161">
        <f t="shared" ca="1" si="76"/>
        <v>0</v>
      </c>
    </row>
    <row r="419" spans="2:22" hidden="1">
      <c r="B419" s="153"/>
      <c r="C419" s="154"/>
      <c r="D419" s="155">
        <f t="shared" ca="1" si="77"/>
        <v>0</v>
      </c>
      <c r="E419" s="156">
        <f t="shared" ca="1" si="78"/>
        <v>0</v>
      </c>
      <c r="F419" s="157">
        <f t="shared" ca="1" si="79"/>
        <v>0</v>
      </c>
      <c r="G419" s="113">
        <f t="shared" ca="1" si="80"/>
        <v>0</v>
      </c>
      <c r="H419" s="158">
        <f t="shared" ca="1" si="81"/>
        <v>0</v>
      </c>
      <c r="I419" s="159"/>
      <c r="K419" s="160">
        <f t="shared" ca="1" si="75"/>
        <v>0</v>
      </c>
      <c r="L419" s="161">
        <f t="shared" ca="1" si="76"/>
        <v>0</v>
      </c>
    </row>
    <row r="420" spans="2:22" hidden="1">
      <c r="B420" s="153"/>
      <c r="C420" s="154"/>
      <c r="D420" s="155">
        <f t="shared" ca="1" si="77"/>
        <v>0</v>
      </c>
      <c r="E420" s="156">
        <f t="shared" ca="1" si="78"/>
        <v>0</v>
      </c>
      <c r="F420" s="157">
        <f t="shared" ca="1" si="79"/>
        <v>0</v>
      </c>
      <c r="G420" s="113">
        <f t="shared" ca="1" si="80"/>
        <v>0</v>
      </c>
      <c r="H420" s="158">
        <f t="shared" ca="1" si="81"/>
        <v>0</v>
      </c>
      <c r="I420" s="159"/>
      <c r="K420" s="160">
        <f t="shared" ca="1" si="75"/>
        <v>0</v>
      </c>
      <c r="L420" s="161">
        <f t="shared" ca="1" si="76"/>
        <v>0</v>
      </c>
    </row>
    <row r="421" spans="2:22" hidden="1">
      <c r="B421" s="153"/>
      <c r="C421" s="154"/>
      <c r="D421" s="155">
        <f t="shared" ca="1" si="77"/>
        <v>0</v>
      </c>
      <c r="E421" s="156">
        <f t="shared" ca="1" si="78"/>
        <v>0</v>
      </c>
      <c r="F421" s="157">
        <f t="shared" ca="1" si="79"/>
        <v>0</v>
      </c>
      <c r="G421" s="113">
        <f t="shared" ca="1" si="80"/>
        <v>0</v>
      </c>
      <c r="H421" s="158">
        <f t="shared" ca="1" si="81"/>
        <v>0</v>
      </c>
      <c r="I421" s="159"/>
      <c r="K421" s="160">
        <f t="shared" ca="1" si="75"/>
        <v>0</v>
      </c>
      <c r="L421" s="161">
        <f t="shared" ca="1" si="76"/>
        <v>0</v>
      </c>
    </row>
    <row r="422" spans="2:22" hidden="1">
      <c r="B422" s="153"/>
      <c r="C422" s="154"/>
      <c r="D422" s="155">
        <f t="shared" ca="1" si="77"/>
        <v>0</v>
      </c>
      <c r="E422" s="156">
        <f t="shared" ca="1" si="78"/>
        <v>0</v>
      </c>
      <c r="F422" s="157">
        <f t="shared" ca="1" si="79"/>
        <v>0</v>
      </c>
      <c r="G422" s="113">
        <f t="shared" ca="1" si="80"/>
        <v>0</v>
      </c>
      <c r="H422" s="158">
        <f t="shared" ca="1" si="81"/>
        <v>0</v>
      </c>
      <c r="I422" s="159"/>
      <c r="K422" s="160">
        <f t="shared" ca="1" si="75"/>
        <v>0</v>
      </c>
      <c r="L422" s="161">
        <f t="shared" ca="1" si="76"/>
        <v>0</v>
      </c>
    </row>
    <row r="423" spans="2:22" hidden="1">
      <c r="B423" s="153"/>
      <c r="C423" s="154"/>
      <c r="D423" s="155">
        <f t="shared" ca="1" si="77"/>
        <v>0</v>
      </c>
      <c r="E423" s="156">
        <f t="shared" ca="1" si="78"/>
        <v>0</v>
      </c>
      <c r="F423" s="157">
        <f t="shared" ca="1" si="79"/>
        <v>0</v>
      </c>
      <c r="G423" s="113">
        <f t="shared" ca="1" si="80"/>
        <v>0</v>
      </c>
      <c r="H423" s="158">
        <f t="shared" ca="1" si="81"/>
        <v>0</v>
      </c>
      <c r="I423" s="159"/>
      <c r="K423" s="160">
        <f t="shared" ca="1" si="75"/>
        <v>0</v>
      </c>
      <c r="L423" s="161">
        <f t="shared" ca="1" si="76"/>
        <v>0</v>
      </c>
    </row>
    <row r="424" spans="2:22" hidden="1">
      <c r="B424" s="153"/>
      <c r="C424" s="154"/>
      <c r="D424" s="155">
        <f t="shared" ca="1" si="77"/>
        <v>0</v>
      </c>
      <c r="E424" s="156">
        <f t="shared" ca="1" si="78"/>
        <v>0</v>
      </c>
      <c r="F424" s="157">
        <f t="shared" ca="1" si="79"/>
        <v>0</v>
      </c>
      <c r="G424" s="113">
        <f t="shared" ca="1" si="80"/>
        <v>0</v>
      </c>
      <c r="H424" s="158">
        <f t="shared" ca="1" si="81"/>
        <v>0</v>
      </c>
      <c r="I424" s="159"/>
      <c r="K424" s="160">
        <f t="shared" ca="1" si="75"/>
        <v>0</v>
      </c>
      <c r="L424" s="161">
        <f t="shared" ca="1" si="76"/>
        <v>0</v>
      </c>
    </row>
    <row r="425" spans="2:22" hidden="1">
      <c r="B425" s="153"/>
      <c r="C425" s="154"/>
      <c r="D425" s="155">
        <f t="shared" ca="1" si="77"/>
        <v>0</v>
      </c>
      <c r="E425" s="156">
        <f t="shared" ca="1" si="78"/>
        <v>0</v>
      </c>
      <c r="F425" s="157">
        <f t="shared" ca="1" si="79"/>
        <v>0</v>
      </c>
      <c r="G425" s="113">
        <f t="shared" ca="1" si="80"/>
        <v>0</v>
      </c>
      <c r="H425" s="158">
        <f t="shared" ca="1" si="81"/>
        <v>0</v>
      </c>
      <c r="I425" s="159"/>
      <c r="K425" s="160">
        <f t="shared" ca="1" si="75"/>
        <v>0</v>
      </c>
      <c r="L425" s="161">
        <f t="shared" ca="1" si="76"/>
        <v>0</v>
      </c>
    </row>
    <row r="426" spans="2:22" hidden="1">
      <c r="B426" s="153"/>
      <c r="C426" s="154"/>
      <c r="D426" s="155">
        <f t="shared" ca="1" si="77"/>
        <v>0</v>
      </c>
      <c r="E426" s="156">
        <f t="shared" ca="1" si="78"/>
        <v>0</v>
      </c>
      <c r="F426" s="157">
        <f t="shared" ca="1" si="79"/>
        <v>0</v>
      </c>
      <c r="G426" s="113">
        <f t="shared" ca="1" si="80"/>
        <v>0</v>
      </c>
      <c r="H426" s="158">
        <f t="shared" ca="1" si="81"/>
        <v>0</v>
      </c>
      <c r="I426" s="159"/>
      <c r="K426" s="160">
        <f t="shared" ca="1" si="75"/>
        <v>0</v>
      </c>
      <c r="L426" s="161">
        <f t="shared" ca="1" si="76"/>
        <v>0</v>
      </c>
    </row>
    <row r="427" spans="2:22" hidden="1">
      <c r="B427" s="153"/>
      <c r="C427" s="154"/>
      <c r="D427" s="155">
        <f t="shared" ca="1" si="77"/>
        <v>0</v>
      </c>
      <c r="E427" s="156">
        <f t="shared" ca="1" si="78"/>
        <v>0</v>
      </c>
      <c r="F427" s="157">
        <f t="shared" ca="1" si="79"/>
        <v>0</v>
      </c>
      <c r="G427" s="113">
        <f t="shared" ca="1" si="80"/>
        <v>0</v>
      </c>
      <c r="H427" s="158">
        <f t="shared" ca="1" si="81"/>
        <v>0</v>
      </c>
      <c r="I427" s="159"/>
      <c r="K427" s="160">
        <f t="shared" ca="1" si="75"/>
        <v>0</v>
      </c>
      <c r="L427" s="161">
        <f t="shared" ca="1" si="76"/>
        <v>0</v>
      </c>
    </row>
    <row r="428" spans="2:22" hidden="1">
      <c r="B428" s="153"/>
      <c r="C428" s="154"/>
      <c r="D428" s="155">
        <f t="shared" ca="1" si="77"/>
        <v>0</v>
      </c>
      <c r="E428" s="156">
        <f t="shared" ca="1" si="78"/>
        <v>0</v>
      </c>
      <c r="F428" s="157">
        <f t="shared" ca="1" si="79"/>
        <v>0</v>
      </c>
      <c r="G428" s="113">
        <f t="shared" ca="1" si="80"/>
        <v>0</v>
      </c>
      <c r="H428" s="158">
        <f t="shared" ca="1" si="81"/>
        <v>0</v>
      </c>
      <c r="I428" s="159"/>
      <c r="K428" s="160">
        <f t="shared" ca="1" si="75"/>
        <v>0</v>
      </c>
      <c r="L428" s="161">
        <f t="shared" ca="1" si="76"/>
        <v>0</v>
      </c>
    </row>
    <row r="429" spans="2:22" hidden="1">
      <c r="B429" s="153"/>
      <c r="C429" s="154"/>
      <c r="D429" s="155">
        <f t="shared" ca="1" si="77"/>
        <v>0</v>
      </c>
      <c r="E429" s="156">
        <f t="shared" ca="1" si="78"/>
        <v>0</v>
      </c>
      <c r="F429" s="157">
        <f t="shared" ca="1" si="79"/>
        <v>0</v>
      </c>
      <c r="G429" s="113">
        <f t="shared" ca="1" si="80"/>
        <v>0</v>
      </c>
      <c r="H429" s="158">
        <f t="shared" ca="1" si="81"/>
        <v>0</v>
      </c>
      <c r="I429" s="159"/>
      <c r="K429" s="160">
        <f t="shared" ca="1" si="75"/>
        <v>0</v>
      </c>
      <c r="L429" s="161">
        <f t="shared" ca="1" si="76"/>
        <v>0</v>
      </c>
    </row>
    <row r="430" spans="2:22" hidden="1">
      <c r="B430" s="153"/>
      <c r="C430" s="154"/>
      <c r="D430" s="155">
        <f t="shared" ca="1" si="77"/>
        <v>0</v>
      </c>
      <c r="E430" s="156">
        <f t="shared" ca="1" si="78"/>
        <v>0</v>
      </c>
      <c r="F430" s="157">
        <f t="shared" ca="1" si="79"/>
        <v>0</v>
      </c>
      <c r="G430" s="113">
        <f t="shared" ca="1" si="80"/>
        <v>0</v>
      </c>
      <c r="H430" s="158">
        <f t="shared" ca="1" si="81"/>
        <v>0</v>
      </c>
      <c r="I430" s="159"/>
      <c r="K430" s="160">
        <f t="shared" ca="1" si="75"/>
        <v>0</v>
      </c>
      <c r="L430" s="161">
        <f t="shared" ca="1" si="76"/>
        <v>0</v>
      </c>
    </row>
    <row r="431" spans="2:22" hidden="1">
      <c r="B431" s="153"/>
      <c r="C431" s="154"/>
      <c r="D431" s="155">
        <f t="shared" ca="1" si="77"/>
        <v>0</v>
      </c>
      <c r="E431" s="156">
        <f t="shared" ca="1" si="78"/>
        <v>0</v>
      </c>
      <c r="F431" s="157">
        <f t="shared" ca="1" si="79"/>
        <v>0</v>
      </c>
      <c r="G431" s="113">
        <f t="shared" ca="1" si="80"/>
        <v>0</v>
      </c>
      <c r="H431" s="158">
        <f t="shared" ca="1" si="81"/>
        <v>0</v>
      </c>
      <c r="I431" s="159"/>
      <c r="K431" s="160">
        <f t="shared" ca="1" si="75"/>
        <v>0</v>
      </c>
      <c r="L431" s="161">
        <f t="shared" ca="1" si="76"/>
        <v>0</v>
      </c>
    </row>
    <row r="432" spans="2:22" hidden="1">
      <c r="B432" s="153"/>
      <c r="C432" s="154"/>
      <c r="D432" s="155">
        <f t="shared" ca="1" si="77"/>
        <v>0</v>
      </c>
      <c r="E432" s="156">
        <f t="shared" ca="1" si="78"/>
        <v>0</v>
      </c>
      <c r="F432" s="157">
        <f t="shared" ca="1" si="79"/>
        <v>0</v>
      </c>
      <c r="G432" s="113">
        <f t="shared" ca="1" si="80"/>
        <v>0</v>
      </c>
      <c r="H432" s="158">
        <f t="shared" ca="1" si="81"/>
        <v>0</v>
      </c>
      <c r="I432" s="159"/>
      <c r="K432" s="160">
        <f t="shared" ca="1" si="75"/>
        <v>0</v>
      </c>
      <c r="L432" s="161">
        <f t="shared" ca="1" si="76"/>
        <v>0</v>
      </c>
    </row>
    <row r="433" spans="2:22" hidden="1">
      <c r="B433" s="153"/>
      <c r="C433" s="154"/>
      <c r="D433" s="155">
        <f t="shared" ca="1" si="77"/>
        <v>0</v>
      </c>
      <c r="E433" s="156">
        <f t="shared" ca="1" si="78"/>
        <v>0</v>
      </c>
      <c r="F433" s="157">
        <f t="shared" ca="1" si="79"/>
        <v>0</v>
      </c>
      <c r="G433" s="113">
        <f t="shared" ca="1" si="80"/>
        <v>0</v>
      </c>
      <c r="H433" s="158">
        <f t="shared" ca="1" si="81"/>
        <v>0</v>
      </c>
      <c r="I433" s="159"/>
      <c r="K433" s="160">
        <f t="shared" ca="1" si="75"/>
        <v>0</v>
      </c>
      <c r="L433" s="161">
        <f t="shared" ca="1" si="76"/>
        <v>0</v>
      </c>
    </row>
    <row r="434" spans="2:22" hidden="1">
      <c r="B434" s="153"/>
      <c r="C434" s="154"/>
      <c r="D434" s="155">
        <f t="shared" ca="1" si="77"/>
        <v>0</v>
      </c>
      <c r="E434" s="156">
        <f t="shared" ca="1" si="78"/>
        <v>0</v>
      </c>
      <c r="F434" s="157">
        <f t="shared" ca="1" si="79"/>
        <v>0</v>
      </c>
      <c r="G434" s="113">
        <f t="shared" ca="1" si="80"/>
        <v>0</v>
      </c>
      <c r="H434" s="158">
        <f t="shared" ca="1" si="81"/>
        <v>0</v>
      </c>
      <c r="I434" s="159"/>
      <c r="K434" s="160">
        <f t="shared" ca="1" si="75"/>
        <v>0</v>
      </c>
      <c r="L434" s="161">
        <f t="shared" ca="1" si="76"/>
        <v>0</v>
      </c>
    </row>
    <row r="435" spans="2:22" ht="15.75" hidden="1" thickBot="1">
      <c r="B435" s="162"/>
      <c r="C435" s="163"/>
      <c r="D435" s="164">
        <f t="shared" ca="1" si="77"/>
        <v>0</v>
      </c>
      <c r="E435" s="165">
        <f t="shared" ca="1" si="78"/>
        <v>0</v>
      </c>
      <c r="F435" s="166">
        <f t="shared" ca="1" si="79"/>
        <v>0</v>
      </c>
      <c r="G435" s="123">
        <f t="shared" ca="1" si="80"/>
        <v>0</v>
      </c>
      <c r="H435" s="167">
        <f t="shared" ca="1" si="81"/>
        <v>0</v>
      </c>
      <c r="I435" s="168"/>
      <c r="K435" s="169">
        <f t="shared" ca="1" si="75"/>
        <v>0</v>
      </c>
      <c r="L435" s="170">
        <f t="shared" ca="1" si="76"/>
        <v>0</v>
      </c>
    </row>
    <row r="436" spans="2:22" hidden="1"/>
    <row r="437" spans="2:22" hidden="1"/>
    <row r="438" spans="2:22" hidden="1"/>
    <row r="439" spans="2:22" hidden="1"/>
    <row r="440" spans="2:22" hidden="1"/>
    <row r="441" spans="2:22" hidden="1"/>
    <row r="442" spans="2:22" ht="15.75" thickBot="1"/>
    <row r="443" spans="2:22" ht="45.75" thickBot="1">
      <c r="B443" s="133" t="s">
        <v>44</v>
      </c>
      <c r="C443" s="134" t="s">
        <v>23</v>
      </c>
      <c r="D443" s="135">
        <f ca="1">L443</f>
        <v>3.2534246575342467E-3</v>
      </c>
      <c r="E443" s="133"/>
      <c r="F443" s="134"/>
      <c r="G443" s="135"/>
      <c r="H443" s="133"/>
      <c r="I443" s="133"/>
      <c r="J443" s="133"/>
      <c r="K443" s="134" t="s">
        <v>107</v>
      </c>
      <c r="L443" s="136">
        <f ca="1">SUM(G448:G469)</f>
        <v>3.2534246575342467E-3</v>
      </c>
      <c r="M443" s="133"/>
      <c r="N443" s="137" t="s">
        <v>108</v>
      </c>
      <c r="O443" s="137" t="s">
        <v>109</v>
      </c>
      <c r="P443" s="137" t="s">
        <v>110</v>
      </c>
      <c r="Q443" s="133"/>
      <c r="R443" s="133"/>
      <c r="S443" s="133"/>
      <c r="T443" s="133"/>
      <c r="U443" s="133"/>
      <c r="V443" s="133"/>
    </row>
    <row r="444" spans="2:22">
      <c r="C444" s="138" t="s">
        <v>111</v>
      </c>
      <c r="D444" s="139">
        <f ca="1">1-D443</f>
        <v>0.9967465753424658</v>
      </c>
      <c r="N444" s="140">
        <f ca="1">SUM(D448:D469)</f>
        <v>2</v>
      </c>
      <c r="O444" s="140">
        <f ca="1">IFERROR(SUM(K448:K469)/N444,0)</f>
        <v>1.1875</v>
      </c>
      <c r="P444" s="141">
        <f ca="1">IFERROR(SUM(L448:L469)/SUM(K448:K469),0)</f>
        <v>0.5</v>
      </c>
    </row>
    <row r="446" spans="2:22" ht="15.75" thickBot="1">
      <c r="B446" s="91" t="s">
        <v>15</v>
      </c>
      <c r="C446" s="92"/>
      <c r="D446" s="92"/>
      <c r="E446" s="92"/>
      <c r="F446" s="92"/>
      <c r="G446" s="92"/>
      <c r="H446" s="92"/>
      <c r="I446" s="93"/>
      <c r="K446" s="91" t="s">
        <v>85</v>
      </c>
      <c r="L446" s="142"/>
    </row>
    <row r="447" spans="2:22" ht="45.75" thickBot="1">
      <c r="B447" s="94" t="s">
        <v>7</v>
      </c>
      <c r="C447" s="94" t="s">
        <v>0</v>
      </c>
      <c r="D447" s="97" t="s">
        <v>1</v>
      </c>
      <c r="E447" s="97" t="s">
        <v>2</v>
      </c>
      <c r="F447" s="97" t="s">
        <v>3</v>
      </c>
      <c r="G447" s="97" t="s">
        <v>5</v>
      </c>
      <c r="H447" s="97" t="s">
        <v>12</v>
      </c>
      <c r="I447" s="96" t="s">
        <v>6</v>
      </c>
      <c r="K447" s="143" t="s">
        <v>86</v>
      </c>
      <c r="L447" s="144" t="s">
        <v>87</v>
      </c>
    </row>
    <row r="448" spans="2:22">
      <c r="B448" s="145">
        <v>1</v>
      </c>
      <c r="C448" s="146" t="s">
        <v>44</v>
      </c>
      <c r="D448" s="147">
        <f ca="1">IFERROR(1/E448,0)</f>
        <v>2</v>
      </c>
      <c r="E448" s="125">
        <f ca="1">IFERROR(OFFSET($C$43,MATCH(C448,$B$44:$B$64,0),0),0)</f>
        <v>0.5</v>
      </c>
      <c r="F448" s="148">
        <f ca="1">IFERROR(OFFSET($D$43,MATCH(C448,$B$44:$B$64,0),0),0)</f>
        <v>1.1875</v>
      </c>
      <c r="G448" s="104">
        <f ca="1">IFERROR(((B448*D448*F448)/365)*(1-I448),0)</f>
        <v>3.2534246575342467E-3</v>
      </c>
      <c r="H448" s="149">
        <f ca="1">G448/$D$443</f>
        <v>1</v>
      </c>
      <c r="I448" s="150">
        <v>0.5</v>
      </c>
      <c r="K448" s="151">
        <f t="shared" ref="K448:K469" ca="1" si="82">D448*F448</f>
        <v>2.375</v>
      </c>
      <c r="L448" s="152">
        <f t="shared" ref="L448:L469" ca="1" si="83">K448*I448</f>
        <v>1.1875</v>
      </c>
      <c r="V448" s="106"/>
    </row>
    <row r="449" spans="2:22" hidden="1">
      <c r="B449" s="153"/>
      <c r="C449" s="154"/>
      <c r="D449" s="155">
        <f t="shared" ref="D449:D469" ca="1" si="84">IFERROR(1/E449,0)</f>
        <v>0</v>
      </c>
      <c r="E449" s="156">
        <f t="shared" ref="E449:E469" ca="1" si="85">IFERROR(OFFSET($C$43,MATCH(C449,$B$44:$B$64,0),0),0)</f>
        <v>0</v>
      </c>
      <c r="F449" s="157">
        <f t="shared" ref="F449:F469" ca="1" si="86">IFERROR(OFFSET($D$43,MATCH(C449,$B$44:$B$64,0),0),0)</f>
        <v>0</v>
      </c>
      <c r="G449" s="113">
        <f t="shared" ref="G449:G469" ca="1" si="87">IFERROR(((B449*D449*F449)/365)*(1-I449),0)</f>
        <v>0</v>
      </c>
      <c r="H449" s="158">
        <f t="shared" ref="H449:H469" ca="1" si="88">G449/$D$443</f>
        <v>0</v>
      </c>
      <c r="I449" s="159"/>
      <c r="K449" s="160">
        <f t="shared" ca="1" si="82"/>
        <v>0</v>
      </c>
      <c r="L449" s="161">
        <f t="shared" ca="1" si="83"/>
        <v>0</v>
      </c>
      <c r="V449" s="115"/>
    </row>
    <row r="450" spans="2:22" hidden="1">
      <c r="B450" s="153"/>
      <c r="C450" s="154"/>
      <c r="D450" s="155">
        <f t="shared" ca="1" si="84"/>
        <v>0</v>
      </c>
      <c r="E450" s="156">
        <f t="shared" ca="1" si="85"/>
        <v>0</v>
      </c>
      <c r="F450" s="157">
        <f t="shared" ca="1" si="86"/>
        <v>0</v>
      </c>
      <c r="G450" s="113">
        <f t="shared" ca="1" si="87"/>
        <v>0</v>
      </c>
      <c r="H450" s="158">
        <f t="shared" ca="1" si="88"/>
        <v>0</v>
      </c>
      <c r="I450" s="159"/>
      <c r="K450" s="160">
        <f t="shared" ca="1" si="82"/>
        <v>0</v>
      </c>
      <c r="L450" s="161">
        <f t="shared" ca="1" si="83"/>
        <v>0</v>
      </c>
    </row>
    <row r="451" spans="2:22" hidden="1">
      <c r="B451" s="153"/>
      <c r="C451" s="154"/>
      <c r="D451" s="155">
        <f t="shared" ca="1" si="84"/>
        <v>0</v>
      </c>
      <c r="E451" s="156">
        <f t="shared" ca="1" si="85"/>
        <v>0</v>
      </c>
      <c r="F451" s="157">
        <f t="shared" ca="1" si="86"/>
        <v>0</v>
      </c>
      <c r="G451" s="113">
        <f t="shared" ca="1" si="87"/>
        <v>0</v>
      </c>
      <c r="H451" s="158">
        <f t="shared" ca="1" si="88"/>
        <v>0</v>
      </c>
      <c r="I451" s="159"/>
      <c r="K451" s="160">
        <f t="shared" ca="1" si="82"/>
        <v>0</v>
      </c>
      <c r="L451" s="161">
        <f t="shared" ca="1" si="83"/>
        <v>0</v>
      </c>
      <c r="V451" s="116"/>
    </row>
    <row r="452" spans="2:22" hidden="1">
      <c r="B452" s="153"/>
      <c r="C452" s="154"/>
      <c r="D452" s="155">
        <f t="shared" ca="1" si="84"/>
        <v>0</v>
      </c>
      <c r="E452" s="156">
        <f t="shared" ca="1" si="85"/>
        <v>0</v>
      </c>
      <c r="F452" s="157">
        <f t="shared" ca="1" si="86"/>
        <v>0</v>
      </c>
      <c r="G452" s="113">
        <f t="shared" ca="1" si="87"/>
        <v>0</v>
      </c>
      <c r="H452" s="158">
        <f t="shared" ca="1" si="88"/>
        <v>0</v>
      </c>
      <c r="I452" s="159"/>
      <c r="K452" s="160">
        <f t="shared" ca="1" si="82"/>
        <v>0</v>
      </c>
      <c r="L452" s="161">
        <f t="shared" ca="1" si="83"/>
        <v>0</v>
      </c>
    </row>
    <row r="453" spans="2:22" hidden="1">
      <c r="B453" s="153"/>
      <c r="C453" s="154"/>
      <c r="D453" s="155">
        <f t="shared" ca="1" si="84"/>
        <v>0</v>
      </c>
      <c r="E453" s="156">
        <f t="shared" ca="1" si="85"/>
        <v>0</v>
      </c>
      <c r="F453" s="157">
        <f t="shared" ca="1" si="86"/>
        <v>0</v>
      </c>
      <c r="G453" s="113">
        <f t="shared" ca="1" si="87"/>
        <v>0</v>
      </c>
      <c r="H453" s="158">
        <f t="shared" ca="1" si="88"/>
        <v>0</v>
      </c>
      <c r="I453" s="159"/>
      <c r="K453" s="160">
        <f t="shared" ca="1" si="82"/>
        <v>0</v>
      </c>
      <c r="L453" s="161">
        <f t="shared" ca="1" si="83"/>
        <v>0</v>
      </c>
    </row>
    <row r="454" spans="2:22" hidden="1">
      <c r="B454" s="153"/>
      <c r="C454" s="154"/>
      <c r="D454" s="155">
        <f t="shared" ca="1" si="84"/>
        <v>0</v>
      </c>
      <c r="E454" s="156">
        <f t="shared" ca="1" si="85"/>
        <v>0</v>
      </c>
      <c r="F454" s="157">
        <f t="shared" ca="1" si="86"/>
        <v>0</v>
      </c>
      <c r="G454" s="113">
        <f t="shared" ca="1" si="87"/>
        <v>0</v>
      </c>
      <c r="H454" s="158">
        <f t="shared" ca="1" si="88"/>
        <v>0</v>
      </c>
      <c r="I454" s="159"/>
      <c r="K454" s="160">
        <f t="shared" ca="1" si="82"/>
        <v>0</v>
      </c>
      <c r="L454" s="161">
        <f t="shared" ca="1" si="83"/>
        <v>0</v>
      </c>
    </row>
    <row r="455" spans="2:22" hidden="1">
      <c r="B455" s="153"/>
      <c r="C455" s="154"/>
      <c r="D455" s="155">
        <f t="shared" ca="1" si="84"/>
        <v>0</v>
      </c>
      <c r="E455" s="156">
        <f t="shared" ca="1" si="85"/>
        <v>0</v>
      </c>
      <c r="F455" s="157">
        <f t="shared" ca="1" si="86"/>
        <v>0</v>
      </c>
      <c r="G455" s="113">
        <f t="shared" ca="1" si="87"/>
        <v>0</v>
      </c>
      <c r="H455" s="158">
        <f t="shared" ca="1" si="88"/>
        <v>0</v>
      </c>
      <c r="I455" s="159"/>
      <c r="K455" s="160">
        <f t="shared" ca="1" si="82"/>
        <v>0</v>
      </c>
      <c r="L455" s="161">
        <f t="shared" ca="1" si="83"/>
        <v>0</v>
      </c>
    </row>
    <row r="456" spans="2:22" hidden="1">
      <c r="B456" s="153"/>
      <c r="C456" s="154"/>
      <c r="D456" s="155">
        <f t="shared" ca="1" si="84"/>
        <v>0</v>
      </c>
      <c r="E456" s="156">
        <f t="shared" ca="1" si="85"/>
        <v>0</v>
      </c>
      <c r="F456" s="157">
        <f t="shared" ca="1" si="86"/>
        <v>0</v>
      </c>
      <c r="G456" s="113">
        <f t="shared" ca="1" si="87"/>
        <v>0</v>
      </c>
      <c r="H456" s="158">
        <f t="shared" ca="1" si="88"/>
        <v>0</v>
      </c>
      <c r="I456" s="159"/>
      <c r="K456" s="160">
        <f t="shared" ca="1" si="82"/>
        <v>0</v>
      </c>
      <c r="L456" s="161">
        <f t="shared" ca="1" si="83"/>
        <v>0</v>
      </c>
    </row>
    <row r="457" spans="2:22" hidden="1">
      <c r="B457" s="153"/>
      <c r="C457" s="154"/>
      <c r="D457" s="155">
        <f t="shared" ca="1" si="84"/>
        <v>0</v>
      </c>
      <c r="E457" s="156">
        <f t="shared" ca="1" si="85"/>
        <v>0</v>
      </c>
      <c r="F457" s="157">
        <f t="shared" ca="1" si="86"/>
        <v>0</v>
      </c>
      <c r="G457" s="113">
        <f t="shared" ca="1" si="87"/>
        <v>0</v>
      </c>
      <c r="H457" s="158">
        <f t="shared" ca="1" si="88"/>
        <v>0</v>
      </c>
      <c r="I457" s="159"/>
      <c r="K457" s="160">
        <f t="shared" ca="1" si="82"/>
        <v>0</v>
      </c>
      <c r="L457" s="161">
        <f t="shared" ca="1" si="83"/>
        <v>0</v>
      </c>
    </row>
    <row r="458" spans="2:22" hidden="1">
      <c r="B458" s="153"/>
      <c r="C458" s="154"/>
      <c r="D458" s="155">
        <f t="shared" ca="1" si="84"/>
        <v>0</v>
      </c>
      <c r="E458" s="156">
        <f t="shared" ca="1" si="85"/>
        <v>0</v>
      </c>
      <c r="F458" s="157">
        <f t="shared" ca="1" si="86"/>
        <v>0</v>
      </c>
      <c r="G458" s="113">
        <f t="shared" ca="1" si="87"/>
        <v>0</v>
      </c>
      <c r="H458" s="158">
        <f t="shared" ca="1" si="88"/>
        <v>0</v>
      </c>
      <c r="I458" s="159"/>
      <c r="K458" s="160">
        <f t="shared" ca="1" si="82"/>
        <v>0</v>
      </c>
      <c r="L458" s="161">
        <f t="shared" ca="1" si="83"/>
        <v>0</v>
      </c>
    </row>
    <row r="459" spans="2:22" hidden="1">
      <c r="B459" s="153"/>
      <c r="C459" s="154"/>
      <c r="D459" s="155">
        <f t="shared" ca="1" si="84"/>
        <v>0</v>
      </c>
      <c r="E459" s="156">
        <f t="shared" ca="1" si="85"/>
        <v>0</v>
      </c>
      <c r="F459" s="157">
        <f t="shared" ca="1" si="86"/>
        <v>0</v>
      </c>
      <c r="G459" s="113">
        <f t="shared" ca="1" si="87"/>
        <v>0</v>
      </c>
      <c r="H459" s="158">
        <f t="shared" ca="1" si="88"/>
        <v>0</v>
      </c>
      <c r="I459" s="159"/>
      <c r="K459" s="160">
        <f t="shared" ca="1" si="82"/>
        <v>0</v>
      </c>
      <c r="L459" s="161">
        <f t="shared" ca="1" si="83"/>
        <v>0</v>
      </c>
    </row>
    <row r="460" spans="2:22" hidden="1">
      <c r="B460" s="153"/>
      <c r="C460" s="154"/>
      <c r="D460" s="155">
        <f t="shared" ca="1" si="84"/>
        <v>0</v>
      </c>
      <c r="E460" s="156">
        <f t="shared" ca="1" si="85"/>
        <v>0</v>
      </c>
      <c r="F460" s="157">
        <f t="shared" ca="1" si="86"/>
        <v>0</v>
      </c>
      <c r="G460" s="113">
        <f t="shared" ca="1" si="87"/>
        <v>0</v>
      </c>
      <c r="H460" s="158">
        <f t="shared" ca="1" si="88"/>
        <v>0</v>
      </c>
      <c r="I460" s="159"/>
      <c r="K460" s="160">
        <f t="shared" ca="1" si="82"/>
        <v>0</v>
      </c>
      <c r="L460" s="161">
        <f t="shared" ca="1" si="83"/>
        <v>0</v>
      </c>
    </row>
    <row r="461" spans="2:22" hidden="1">
      <c r="B461" s="153"/>
      <c r="C461" s="154"/>
      <c r="D461" s="155">
        <f t="shared" ca="1" si="84"/>
        <v>0</v>
      </c>
      <c r="E461" s="156">
        <f t="shared" ca="1" si="85"/>
        <v>0</v>
      </c>
      <c r="F461" s="157">
        <f t="shared" ca="1" si="86"/>
        <v>0</v>
      </c>
      <c r="G461" s="113">
        <f t="shared" ca="1" si="87"/>
        <v>0</v>
      </c>
      <c r="H461" s="158">
        <f t="shared" ca="1" si="88"/>
        <v>0</v>
      </c>
      <c r="I461" s="159"/>
      <c r="K461" s="160">
        <f t="shared" ca="1" si="82"/>
        <v>0</v>
      </c>
      <c r="L461" s="161">
        <f t="shared" ca="1" si="83"/>
        <v>0</v>
      </c>
    </row>
    <row r="462" spans="2:22" hidden="1">
      <c r="B462" s="153"/>
      <c r="C462" s="154"/>
      <c r="D462" s="155">
        <f t="shared" ca="1" si="84"/>
        <v>0</v>
      </c>
      <c r="E462" s="156">
        <f t="shared" ca="1" si="85"/>
        <v>0</v>
      </c>
      <c r="F462" s="157">
        <f t="shared" ca="1" si="86"/>
        <v>0</v>
      </c>
      <c r="G462" s="113">
        <f t="shared" ca="1" si="87"/>
        <v>0</v>
      </c>
      <c r="H462" s="158">
        <f t="shared" ca="1" si="88"/>
        <v>0</v>
      </c>
      <c r="I462" s="159"/>
      <c r="K462" s="160">
        <f t="shared" ca="1" si="82"/>
        <v>0</v>
      </c>
      <c r="L462" s="161">
        <f t="shared" ca="1" si="83"/>
        <v>0</v>
      </c>
    </row>
    <row r="463" spans="2:22" hidden="1">
      <c r="B463" s="153"/>
      <c r="C463" s="154"/>
      <c r="D463" s="155">
        <f t="shared" ca="1" si="84"/>
        <v>0</v>
      </c>
      <c r="E463" s="156">
        <f t="shared" ca="1" si="85"/>
        <v>0</v>
      </c>
      <c r="F463" s="157">
        <f t="shared" ca="1" si="86"/>
        <v>0</v>
      </c>
      <c r="G463" s="113">
        <f t="shared" ca="1" si="87"/>
        <v>0</v>
      </c>
      <c r="H463" s="158">
        <f t="shared" ca="1" si="88"/>
        <v>0</v>
      </c>
      <c r="I463" s="159"/>
      <c r="K463" s="160">
        <f t="shared" ca="1" si="82"/>
        <v>0</v>
      </c>
      <c r="L463" s="161">
        <f t="shared" ca="1" si="83"/>
        <v>0</v>
      </c>
    </row>
    <row r="464" spans="2:22" hidden="1">
      <c r="B464" s="153"/>
      <c r="C464" s="154"/>
      <c r="D464" s="155">
        <f t="shared" ca="1" si="84"/>
        <v>0</v>
      </c>
      <c r="E464" s="156">
        <f t="shared" ca="1" si="85"/>
        <v>0</v>
      </c>
      <c r="F464" s="157">
        <f t="shared" ca="1" si="86"/>
        <v>0</v>
      </c>
      <c r="G464" s="113">
        <f t="shared" ca="1" si="87"/>
        <v>0</v>
      </c>
      <c r="H464" s="158">
        <f t="shared" ca="1" si="88"/>
        <v>0</v>
      </c>
      <c r="I464" s="159"/>
      <c r="K464" s="160">
        <f t="shared" ca="1" si="82"/>
        <v>0</v>
      </c>
      <c r="L464" s="161">
        <f t="shared" ca="1" si="83"/>
        <v>0</v>
      </c>
    </row>
    <row r="465" spans="2:22" hidden="1">
      <c r="B465" s="153"/>
      <c r="C465" s="154"/>
      <c r="D465" s="155">
        <f t="shared" ca="1" si="84"/>
        <v>0</v>
      </c>
      <c r="E465" s="156">
        <f t="shared" ca="1" si="85"/>
        <v>0</v>
      </c>
      <c r="F465" s="157">
        <f t="shared" ca="1" si="86"/>
        <v>0</v>
      </c>
      <c r="G465" s="113">
        <f t="shared" ca="1" si="87"/>
        <v>0</v>
      </c>
      <c r="H465" s="158">
        <f t="shared" ca="1" si="88"/>
        <v>0</v>
      </c>
      <c r="I465" s="159"/>
      <c r="K465" s="160">
        <f t="shared" ca="1" si="82"/>
        <v>0</v>
      </c>
      <c r="L465" s="161">
        <f t="shared" ca="1" si="83"/>
        <v>0</v>
      </c>
    </row>
    <row r="466" spans="2:22" hidden="1">
      <c r="B466" s="153"/>
      <c r="C466" s="154"/>
      <c r="D466" s="155">
        <f t="shared" ca="1" si="84"/>
        <v>0</v>
      </c>
      <c r="E466" s="156">
        <f t="shared" ca="1" si="85"/>
        <v>0</v>
      </c>
      <c r="F466" s="157">
        <f t="shared" ca="1" si="86"/>
        <v>0</v>
      </c>
      <c r="G466" s="113">
        <f t="shared" ca="1" si="87"/>
        <v>0</v>
      </c>
      <c r="H466" s="158">
        <f t="shared" ca="1" si="88"/>
        <v>0</v>
      </c>
      <c r="I466" s="159"/>
      <c r="K466" s="160">
        <f t="shared" ca="1" si="82"/>
        <v>0</v>
      </c>
      <c r="L466" s="161">
        <f t="shared" ca="1" si="83"/>
        <v>0</v>
      </c>
    </row>
    <row r="467" spans="2:22" hidden="1">
      <c r="B467" s="153"/>
      <c r="C467" s="154"/>
      <c r="D467" s="155">
        <f t="shared" ca="1" si="84"/>
        <v>0</v>
      </c>
      <c r="E467" s="156">
        <f t="shared" ca="1" si="85"/>
        <v>0</v>
      </c>
      <c r="F467" s="157">
        <f t="shared" ca="1" si="86"/>
        <v>0</v>
      </c>
      <c r="G467" s="113">
        <f t="shared" ca="1" si="87"/>
        <v>0</v>
      </c>
      <c r="H467" s="158">
        <f t="shared" ca="1" si="88"/>
        <v>0</v>
      </c>
      <c r="I467" s="159"/>
      <c r="K467" s="160">
        <f t="shared" ca="1" si="82"/>
        <v>0</v>
      </c>
      <c r="L467" s="161">
        <f t="shared" ca="1" si="83"/>
        <v>0</v>
      </c>
    </row>
    <row r="468" spans="2:22" hidden="1">
      <c r="B468" s="153"/>
      <c r="C468" s="154"/>
      <c r="D468" s="155">
        <f t="shared" ca="1" si="84"/>
        <v>0</v>
      </c>
      <c r="E468" s="156">
        <f t="shared" ca="1" si="85"/>
        <v>0</v>
      </c>
      <c r="F468" s="157">
        <f t="shared" ca="1" si="86"/>
        <v>0</v>
      </c>
      <c r="G468" s="113">
        <f t="shared" ca="1" si="87"/>
        <v>0</v>
      </c>
      <c r="H468" s="158">
        <f t="shared" ca="1" si="88"/>
        <v>0</v>
      </c>
      <c r="I468" s="159"/>
      <c r="K468" s="160">
        <f t="shared" ca="1" si="82"/>
        <v>0</v>
      </c>
      <c r="L468" s="161">
        <f t="shared" ca="1" si="83"/>
        <v>0</v>
      </c>
    </row>
    <row r="469" spans="2:22" ht="15.75" hidden="1" thickBot="1">
      <c r="B469" s="162"/>
      <c r="C469" s="163"/>
      <c r="D469" s="164">
        <f t="shared" ca="1" si="84"/>
        <v>0</v>
      </c>
      <c r="E469" s="165">
        <f t="shared" ca="1" si="85"/>
        <v>0</v>
      </c>
      <c r="F469" s="166">
        <f t="shared" ca="1" si="86"/>
        <v>0</v>
      </c>
      <c r="G469" s="123">
        <f t="shared" ca="1" si="87"/>
        <v>0</v>
      </c>
      <c r="H469" s="167">
        <f t="shared" ca="1" si="88"/>
        <v>0</v>
      </c>
      <c r="I469" s="168"/>
      <c r="K469" s="169">
        <f t="shared" ca="1" si="82"/>
        <v>0</v>
      </c>
      <c r="L469" s="170">
        <f t="shared" ca="1" si="83"/>
        <v>0</v>
      </c>
    </row>
    <row r="470" spans="2:22" hidden="1"/>
    <row r="471" spans="2:22" hidden="1"/>
    <row r="472" spans="2:22" hidden="1"/>
    <row r="473" spans="2:22" hidden="1"/>
    <row r="474" spans="2:22" hidden="1"/>
    <row r="475" spans="2:22" hidden="1"/>
    <row r="476" spans="2:22" ht="15.75" thickBot="1"/>
    <row r="477" spans="2:22" ht="45.75" thickBot="1">
      <c r="B477" s="133" t="s">
        <v>45</v>
      </c>
      <c r="C477" s="134" t="s">
        <v>23</v>
      </c>
      <c r="D477" s="135">
        <f ca="1">L477</f>
        <v>3.2534246575342467E-3</v>
      </c>
      <c r="E477" s="133"/>
      <c r="F477" s="134"/>
      <c r="G477" s="135"/>
      <c r="H477" s="133"/>
      <c r="I477" s="133"/>
      <c r="J477" s="133"/>
      <c r="K477" s="134" t="s">
        <v>107</v>
      </c>
      <c r="L477" s="136">
        <f ca="1">SUM(G482:G503)</f>
        <v>3.2534246575342467E-3</v>
      </c>
      <c r="M477" s="133"/>
      <c r="N477" s="137" t="s">
        <v>108</v>
      </c>
      <c r="O477" s="137" t="s">
        <v>109</v>
      </c>
      <c r="P477" s="137" t="s">
        <v>110</v>
      </c>
      <c r="Q477" s="133"/>
      <c r="R477" s="133"/>
      <c r="S477" s="133"/>
      <c r="T477" s="133"/>
      <c r="U477" s="133"/>
      <c r="V477" s="133"/>
    </row>
    <row r="478" spans="2:22">
      <c r="C478" s="138" t="s">
        <v>111</v>
      </c>
      <c r="D478" s="139">
        <f ca="1">1-D477</f>
        <v>0.9967465753424658</v>
      </c>
      <c r="N478" s="140">
        <f ca="1">SUM(D482:D503)</f>
        <v>2</v>
      </c>
      <c r="O478" s="140">
        <f ca="1">IFERROR(SUM(K482:K503)/N478,0)</f>
        <v>0.59375</v>
      </c>
      <c r="P478" s="141">
        <f ca="1">IFERROR(SUM(L482:L503)/SUM(K482:K503),0)</f>
        <v>0</v>
      </c>
    </row>
    <row r="480" spans="2:22" ht="15.75" thickBot="1">
      <c r="B480" s="91" t="s">
        <v>15</v>
      </c>
      <c r="C480" s="92"/>
      <c r="D480" s="92"/>
      <c r="E480" s="92"/>
      <c r="F480" s="92"/>
      <c r="G480" s="92"/>
      <c r="H480" s="92"/>
      <c r="I480" s="93"/>
      <c r="K480" s="91" t="s">
        <v>85</v>
      </c>
      <c r="L480" s="142"/>
    </row>
    <row r="481" spans="2:22" ht="45.75" thickBot="1">
      <c r="B481" s="94" t="s">
        <v>7</v>
      </c>
      <c r="C481" s="94" t="s">
        <v>0</v>
      </c>
      <c r="D481" s="97" t="s">
        <v>1</v>
      </c>
      <c r="E481" s="97" t="s">
        <v>2</v>
      </c>
      <c r="F481" s="97" t="s">
        <v>3</v>
      </c>
      <c r="G481" s="97" t="s">
        <v>5</v>
      </c>
      <c r="H481" s="97" t="s">
        <v>12</v>
      </c>
      <c r="I481" s="96" t="s">
        <v>6</v>
      </c>
      <c r="K481" s="143" t="s">
        <v>86</v>
      </c>
      <c r="L481" s="144" t="s">
        <v>87</v>
      </c>
    </row>
    <row r="482" spans="2:22">
      <c r="B482" s="145">
        <v>1</v>
      </c>
      <c r="C482" s="146" t="s">
        <v>45</v>
      </c>
      <c r="D482" s="147">
        <f ca="1">IFERROR(1/E482,0)</f>
        <v>2</v>
      </c>
      <c r="E482" s="125">
        <f ca="1">IFERROR(OFFSET($C$43,MATCH(C482,$B$44:$B$64,0),0),0)</f>
        <v>0.5</v>
      </c>
      <c r="F482" s="148">
        <f ca="1">IFERROR(OFFSET($D$43,MATCH(C482,$B$44:$B$64,0),0),0)</f>
        <v>0.59375</v>
      </c>
      <c r="G482" s="104">
        <f ca="1">IFERROR(((B482*D482*F482)/365)*(1-I482),0)</f>
        <v>3.2534246575342467E-3</v>
      </c>
      <c r="H482" s="149">
        <f ca="1">G482/$D$477</f>
        <v>1</v>
      </c>
      <c r="I482" s="150">
        <v>0</v>
      </c>
      <c r="K482" s="151">
        <f t="shared" ref="K482:K503" ca="1" si="89">D482*F482</f>
        <v>1.1875</v>
      </c>
      <c r="L482" s="152">
        <f t="shared" ref="L482:L503" ca="1" si="90">K482*I482</f>
        <v>0</v>
      </c>
      <c r="V482" s="106"/>
    </row>
    <row r="483" spans="2:22" hidden="1">
      <c r="B483" s="153"/>
      <c r="C483" s="154"/>
      <c r="D483" s="155">
        <f t="shared" ref="D483:D503" ca="1" si="91">IFERROR(1/E483,0)</f>
        <v>0</v>
      </c>
      <c r="E483" s="156">
        <f t="shared" ref="E483:E503" ca="1" si="92">IFERROR(OFFSET($C$43,MATCH(C483,$B$44:$B$64,0),0),0)</f>
        <v>0</v>
      </c>
      <c r="F483" s="157">
        <f t="shared" ref="F483:F503" ca="1" si="93">IFERROR(OFFSET($D$43,MATCH(C483,$B$44:$B$64,0),0),0)</f>
        <v>0</v>
      </c>
      <c r="G483" s="113">
        <f t="shared" ref="G483:G503" ca="1" si="94">IFERROR(((B483*D483*F483)/365)*(1-I483),0)</f>
        <v>0</v>
      </c>
      <c r="H483" s="158">
        <f t="shared" ref="H483:H503" ca="1" si="95">G483/$D$477</f>
        <v>0</v>
      </c>
      <c r="I483" s="159"/>
      <c r="K483" s="160">
        <f t="shared" ca="1" si="89"/>
        <v>0</v>
      </c>
      <c r="L483" s="161">
        <f t="shared" ca="1" si="90"/>
        <v>0</v>
      </c>
      <c r="V483" s="115"/>
    </row>
    <row r="484" spans="2:22" hidden="1">
      <c r="B484" s="153"/>
      <c r="C484" s="154"/>
      <c r="D484" s="155">
        <f t="shared" ca="1" si="91"/>
        <v>0</v>
      </c>
      <c r="E484" s="156">
        <f t="shared" ca="1" si="92"/>
        <v>0</v>
      </c>
      <c r="F484" s="157">
        <f t="shared" ca="1" si="93"/>
        <v>0</v>
      </c>
      <c r="G484" s="113">
        <f t="shared" ca="1" si="94"/>
        <v>0</v>
      </c>
      <c r="H484" s="158">
        <f t="shared" ca="1" si="95"/>
        <v>0</v>
      </c>
      <c r="I484" s="159"/>
      <c r="K484" s="160">
        <f t="shared" ca="1" si="89"/>
        <v>0</v>
      </c>
      <c r="L484" s="161">
        <f t="shared" ca="1" si="90"/>
        <v>0</v>
      </c>
    </row>
    <row r="485" spans="2:22" hidden="1">
      <c r="B485" s="153"/>
      <c r="C485" s="154"/>
      <c r="D485" s="155">
        <f t="shared" ca="1" si="91"/>
        <v>0</v>
      </c>
      <c r="E485" s="156">
        <f t="shared" ca="1" si="92"/>
        <v>0</v>
      </c>
      <c r="F485" s="157">
        <f t="shared" ca="1" si="93"/>
        <v>0</v>
      </c>
      <c r="G485" s="113">
        <f t="shared" ca="1" si="94"/>
        <v>0</v>
      </c>
      <c r="H485" s="158">
        <f t="shared" ca="1" si="95"/>
        <v>0</v>
      </c>
      <c r="I485" s="159"/>
      <c r="K485" s="160">
        <f t="shared" ca="1" si="89"/>
        <v>0</v>
      </c>
      <c r="L485" s="161">
        <f t="shared" ca="1" si="90"/>
        <v>0</v>
      </c>
      <c r="V485" s="116"/>
    </row>
    <row r="486" spans="2:22" hidden="1">
      <c r="B486" s="153"/>
      <c r="C486" s="154"/>
      <c r="D486" s="155">
        <f t="shared" ca="1" si="91"/>
        <v>0</v>
      </c>
      <c r="E486" s="156">
        <f t="shared" ca="1" si="92"/>
        <v>0</v>
      </c>
      <c r="F486" s="157">
        <f t="shared" ca="1" si="93"/>
        <v>0</v>
      </c>
      <c r="G486" s="113">
        <f t="shared" ca="1" si="94"/>
        <v>0</v>
      </c>
      <c r="H486" s="158">
        <f t="shared" ca="1" si="95"/>
        <v>0</v>
      </c>
      <c r="I486" s="159"/>
      <c r="K486" s="160">
        <f t="shared" ca="1" si="89"/>
        <v>0</v>
      </c>
      <c r="L486" s="161">
        <f t="shared" ca="1" si="90"/>
        <v>0</v>
      </c>
    </row>
    <row r="487" spans="2:22" hidden="1">
      <c r="B487" s="153"/>
      <c r="C487" s="154"/>
      <c r="D487" s="155">
        <f t="shared" ca="1" si="91"/>
        <v>0</v>
      </c>
      <c r="E487" s="156">
        <f t="shared" ca="1" si="92"/>
        <v>0</v>
      </c>
      <c r="F487" s="157">
        <f t="shared" ca="1" si="93"/>
        <v>0</v>
      </c>
      <c r="G487" s="113">
        <f t="shared" ca="1" si="94"/>
        <v>0</v>
      </c>
      <c r="H487" s="158">
        <f t="shared" ca="1" si="95"/>
        <v>0</v>
      </c>
      <c r="I487" s="159"/>
      <c r="K487" s="160">
        <f t="shared" ca="1" si="89"/>
        <v>0</v>
      </c>
      <c r="L487" s="161">
        <f t="shared" ca="1" si="90"/>
        <v>0</v>
      </c>
    </row>
    <row r="488" spans="2:22" hidden="1">
      <c r="B488" s="153"/>
      <c r="C488" s="154"/>
      <c r="D488" s="155">
        <f t="shared" ca="1" si="91"/>
        <v>0</v>
      </c>
      <c r="E488" s="156">
        <f t="shared" ca="1" si="92"/>
        <v>0</v>
      </c>
      <c r="F488" s="157">
        <f t="shared" ca="1" si="93"/>
        <v>0</v>
      </c>
      <c r="G488" s="113">
        <f t="shared" ca="1" si="94"/>
        <v>0</v>
      </c>
      <c r="H488" s="158">
        <f t="shared" ca="1" si="95"/>
        <v>0</v>
      </c>
      <c r="I488" s="159"/>
      <c r="K488" s="160">
        <f t="shared" ca="1" si="89"/>
        <v>0</v>
      </c>
      <c r="L488" s="161">
        <f t="shared" ca="1" si="90"/>
        <v>0</v>
      </c>
    </row>
    <row r="489" spans="2:22" hidden="1">
      <c r="B489" s="153"/>
      <c r="C489" s="154"/>
      <c r="D489" s="155">
        <f t="shared" ca="1" si="91"/>
        <v>0</v>
      </c>
      <c r="E489" s="156">
        <f t="shared" ca="1" si="92"/>
        <v>0</v>
      </c>
      <c r="F489" s="157">
        <f t="shared" ca="1" si="93"/>
        <v>0</v>
      </c>
      <c r="G489" s="113">
        <f t="shared" ca="1" si="94"/>
        <v>0</v>
      </c>
      <c r="H489" s="158">
        <f t="shared" ca="1" si="95"/>
        <v>0</v>
      </c>
      <c r="I489" s="159"/>
      <c r="K489" s="160">
        <f t="shared" ca="1" si="89"/>
        <v>0</v>
      </c>
      <c r="L489" s="161">
        <f t="shared" ca="1" si="90"/>
        <v>0</v>
      </c>
    </row>
    <row r="490" spans="2:22" hidden="1">
      <c r="B490" s="153"/>
      <c r="C490" s="154"/>
      <c r="D490" s="155">
        <f t="shared" ca="1" si="91"/>
        <v>0</v>
      </c>
      <c r="E490" s="156">
        <f t="shared" ca="1" si="92"/>
        <v>0</v>
      </c>
      <c r="F490" s="157">
        <f t="shared" ca="1" si="93"/>
        <v>0</v>
      </c>
      <c r="G490" s="113">
        <f t="shared" ca="1" si="94"/>
        <v>0</v>
      </c>
      <c r="H490" s="158">
        <f t="shared" ca="1" si="95"/>
        <v>0</v>
      </c>
      <c r="I490" s="159"/>
      <c r="K490" s="160">
        <f t="shared" ca="1" si="89"/>
        <v>0</v>
      </c>
      <c r="L490" s="161">
        <f t="shared" ca="1" si="90"/>
        <v>0</v>
      </c>
    </row>
    <row r="491" spans="2:22" hidden="1">
      <c r="B491" s="153"/>
      <c r="C491" s="154"/>
      <c r="D491" s="155">
        <f t="shared" ca="1" si="91"/>
        <v>0</v>
      </c>
      <c r="E491" s="156">
        <f t="shared" ca="1" si="92"/>
        <v>0</v>
      </c>
      <c r="F491" s="157">
        <f t="shared" ca="1" si="93"/>
        <v>0</v>
      </c>
      <c r="G491" s="113">
        <f t="shared" ca="1" si="94"/>
        <v>0</v>
      </c>
      <c r="H491" s="158">
        <f t="shared" ca="1" si="95"/>
        <v>0</v>
      </c>
      <c r="I491" s="159"/>
      <c r="K491" s="160">
        <f t="shared" ca="1" si="89"/>
        <v>0</v>
      </c>
      <c r="L491" s="161">
        <f t="shared" ca="1" si="90"/>
        <v>0</v>
      </c>
    </row>
    <row r="492" spans="2:22" hidden="1">
      <c r="B492" s="153"/>
      <c r="C492" s="154"/>
      <c r="D492" s="155">
        <f t="shared" ca="1" si="91"/>
        <v>0</v>
      </c>
      <c r="E492" s="156">
        <f t="shared" ca="1" si="92"/>
        <v>0</v>
      </c>
      <c r="F492" s="157">
        <f t="shared" ca="1" si="93"/>
        <v>0</v>
      </c>
      <c r="G492" s="113">
        <f t="shared" ca="1" si="94"/>
        <v>0</v>
      </c>
      <c r="H492" s="158">
        <f t="shared" ca="1" si="95"/>
        <v>0</v>
      </c>
      <c r="I492" s="159"/>
      <c r="K492" s="160">
        <f t="shared" ca="1" si="89"/>
        <v>0</v>
      </c>
      <c r="L492" s="161">
        <f t="shared" ca="1" si="90"/>
        <v>0</v>
      </c>
    </row>
    <row r="493" spans="2:22" hidden="1">
      <c r="B493" s="153"/>
      <c r="C493" s="154"/>
      <c r="D493" s="155">
        <f t="shared" ca="1" si="91"/>
        <v>0</v>
      </c>
      <c r="E493" s="156">
        <f t="shared" ca="1" si="92"/>
        <v>0</v>
      </c>
      <c r="F493" s="157">
        <f t="shared" ca="1" si="93"/>
        <v>0</v>
      </c>
      <c r="G493" s="113">
        <f t="shared" ca="1" si="94"/>
        <v>0</v>
      </c>
      <c r="H493" s="158">
        <f t="shared" ca="1" si="95"/>
        <v>0</v>
      </c>
      <c r="I493" s="159"/>
      <c r="K493" s="160">
        <f t="shared" ca="1" si="89"/>
        <v>0</v>
      </c>
      <c r="L493" s="161">
        <f t="shared" ca="1" si="90"/>
        <v>0</v>
      </c>
    </row>
    <row r="494" spans="2:22" hidden="1">
      <c r="B494" s="153"/>
      <c r="C494" s="154"/>
      <c r="D494" s="155">
        <f t="shared" ca="1" si="91"/>
        <v>0</v>
      </c>
      <c r="E494" s="156">
        <f t="shared" ca="1" si="92"/>
        <v>0</v>
      </c>
      <c r="F494" s="157">
        <f t="shared" ca="1" si="93"/>
        <v>0</v>
      </c>
      <c r="G494" s="113">
        <f t="shared" ca="1" si="94"/>
        <v>0</v>
      </c>
      <c r="H494" s="158">
        <f t="shared" ca="1" si="95"/>
        <v>0</v>
      </c>
      <c r="I494" s="159"/>
      <c r="K494" s="160">
        <f t="shared" ca="1" si="89"/>
        <v>0</v>
      </c>
      <c r="L494" s="161">
        <f t="shared" ca="1" si="90"/>
        <v>0</v>
      </c>
    </row>
    <row r="495" spans="2:22" hidden="1">
      <c r="B495" s="153"/>
      <c r="C495" s="154"/>
      <c r="D495" s="155">
        <f t="shared" ca="1" si="91"/>
        <v>0</v>
      </c>
      <c r="E495" s="156">
        <f t="shared" ca="1" si="92"/>
        <v>0</v>
      </c>
      <c r="F495" s="157">
        <f t="shared" ca="1" si="93"/>
        <v>0</v>
      </c>
      <c r="G495" s="113">
        <f t="shared" ca="1" si="94"/>
        <v>0</v>
      </c>
      <c r="H495" s="158">
        <f t="shared" ca="1" si="95"/>
        <v>0</v>
      </c>
      <c r="I495" s="159"/>
      <c r="K495" s="160">
        <f t="shared" ca="1" si="89"/>
        <v>0</v>
      </c>
      <c r="L495" s="161">
        <f t="shared" ca="1" si="90"/>
        <v>0</v>
      </c>
    </row>
    <row r="496" spans="2:22" hidden="1">
      <c r="B496" s="153"/>
      <c r="C496" s="154"/>
      <c r="D496" s="155">
        <f t="shared" ca="1" si="91"/>
        <v>0</v>
      </c>
      <c r="E496" s="156">
        <f t="shared" ca="1" si="92"/>
        <v>0</v>
      </c>
      <c r="F496" s="157">
        <f t="shared" ca="1" si="93"/>
        <v>0</v>
      </c>
      <c r="G496" s="113">
        <f t="shared" ca="1" si="94"/>
        <v>0</v>
      </c>
      <c r="H496" s="158">
        <f t="shared" ca="1" si="95"/>
        <v>0</v>
      </c>
      <c r="I496" s="159"/>
      <c r="K496" s="160">
        <f t="shared" ca="1" si="89"/>
        <v>0</v>
      </c>
      <c r="L496" s="161">
        <f t="shared" ca="1" si="90"/>
        <v>0</v>
      </c>
    </row>
    <row r="497" spans="2:22" hidden="1">
      <c r="B497" s="153"/>
      <c r="C497" s="154"/>
      <c r="D497" s="155">
        <f t="shared" ca="1" si="91"/>
        <v>0</v>
      </c>
      <c r="E497" s="156">
        <f t="shared" ca="1" si="92"/>
        <v>0</v>
      </c>
      <c r="F497" s="157">
        <f t="shared" ca="1" si="93"/>
        <v>0</v>
      </c>
      <c r="G497" s="113">
        <f t="shared" ca="1" si="94"/>
        <v>0</v>
      </c>
      <c r="H497" s="158">
        <f t="shared" ca="1" si="95"/>
        <v>0</v>
      </c>
      <c r="I497" s="159"/>
      <c r="K497" s="160">
        <f t="shared" ca="1" si="89"/>
        <v>0</v>
      </c>
      <c r="L497" s="161">
        <f t="shared" ca="1" si="90"/>
        <v>0</v>
      </c>
    </row>
    <row r="498" spans="2:22" hidden="1">
      <c r="B498" s="153"/>
      <c r="C498" s="154"/>
      <c r="D498" s="155">
        <f t="shared" ca="1" si="91"/>
        <v>0</v>
      </c>
      <c r="E498" s="156">
        <f t="shared" ca="1" si="92"/>
        <v>0</v>
      </c>
      <c r="F498" s="157">
        <f t="shared" ca="1" si="93"/>
        <v>0</v>
      </c>
      <c r="G498" s="113">
        <f t="shared" ca="1" si="94"/>
        <v>0</v>
      </c>
      <c r="H498" s="158">
        <f t="shared" ca="1" si="95"/>
        <v>0</v>
      </c>
      <c r="I498" s="159"/>
      <c r="K498" s="160">
        <f t="shared" ca="1" si="89"/>
        <v>0</v>
      </c>
      <c r="L498" s="161">
        <f t="shared" ca="1" si="90"/>
        <v>0</v>
      </c>
    </row>
    <row r="499" spans="2:22" hidden="1">
      <c r="B499" s="153"/>
      <c r="C499" s="154"/>
      <c r="D499" s="155">
        <f t="shared" ca="1" si="91"/>
        <v>0</v>
      </c>
      <c r="E499" s="156">
        <f t="shared" ca="1" si="92"/>
        <v>0</v>
      </c>
      <c r="F499" s="157">
        <f t="shared" ca="1" si="93"/>
        <v>0</v>
      </c>
      <c r="G499" s="113">
        <f t="shared" ca="1" si="94"/>
        <v>0</v>
      </c>
      <c r="H499" s="158">
        <f t="shared" ca="1" si="95"/>
        <v>0</v>
      </c>
      <c r="I499" s="159"/>
      <c r="K499" s="160">
        <f t="shared" ca="1" si="89"/>
        <v>0</v>
      </c>
      <c r="L499" s="161">
        <f t="shared" ca="1" si="90"/>
        <v>0</v>
      </c>
    </row>
    <row r="500" spans="2:22" hidden="1">
      <c r="B500" s="153"/>
      <c r="C500" s="154"/>
      <c r="D500" s="155">
        <f t="shared" ca="1" si="91"/>
        <v>0</v>
      </c>
      <c r="E500" s="156">
        <f t="shared" ca="1" si="92"/>
        <v>0</v>
      </c>
      <c r="F500" s="157">
        <f t="shared" ca="1" si="93"/>
        <v>0</v>
      </c>
      <c r="G500" s="113">
        <f t="shared" ca="1" si="94"/>
        <v>0</v>
      </c>
      <c r="H500" s="158">
        <f t="shared" ca="1" si="95"/>
        <v>0</v>
      </c>
      <c r="I500" s="159"/>
      <c r="K500" s="160">
        <f t="shared" ca="1" si="89"/>
        <v>0</v>
      </c>
      <c r="L500" s="161">
        <f t="shared" ca="1" si="90"/>
        <v>0</v>
      </c>
    </row>
    <row r="501" spans="2:22" hidden="1">
      <c r="B501" s="153"/>
      <c r="C501" s="154"/>
      <c r="D501" s="155">
        <f t="shared" ca="1" si="91"/>
        <v>0</v>
      </c>
      <c r="E501" s="156">
        <f t="shared" ca="1" si="92"/>
        <v>0</v>
      </c>
      <c r="F501" s="157">
        <f t="shared" ca="1" si="93"/>
        <v>0</v>
      </c>
      <c r="G501" s="113">
        <f t="shared" ca="1" si="94"/>
        <v>0</v>
      </c>
      <c r="H501" s="158">
        <f t="shared" ca="1" si="95"/>
        <v>0</v>
      </c>
      <c r="I501" s="159"/>
      <c r="K501" s="160">
        <f t="shared" ca="1" si="89"/>
        <v>0</v>
      </c>
      <c r="L501" s="161">
        <f t="shared" ca="1" si="90"/>
        <v>0</v>
      </c>
    </row>
    <row r="502" spans="2:22" hidden="1">
      <c r="B502" s="153"/>
      <c r="C502" s="154"/>
      <c r="D502" s="155">
        <f t="shared" ca="1" si="91"/>
        <v>0</v>
      </c>
      <c r="E502" s="156">
        <f t="shared" ca="1" si="92"/>
        <v>0</v>
      </c>
      <c r="F502" s="157">
        <f t="shared" ca="1" si="93"/>
        <v>0</v>
      </c>
      <c r="G502" s="113">
        <f t="shared" ca="1" si="94"/>
        <v>0</v>
      </c>
      <c r="H502" s="158">
        <f t="shared" ca="1" si="95"/>
        <v>0</v>
      </c>
      <c r="I502" s="159"/>
      <c r="K502" s="160">
        <f t="shared" ca="1" si="89"/>
        <v>0</v>
      </c>
      <c r="L502" s="161">
        <f t="shared" ca="1" si="90"/>
        <v>0</v>
      </c>
    </row>
    <row r="503" spans="2:22" ht="15.75" hidden="1" thickBot="1">
      <c r="B503" s="162"/>
      <c r="C503" s="163"/>
      <c r="D503" s="164">
        <f t="shared" ca="1" si="91"/>
        <v>0</v>
      </c>
      <c r="E503" s="165">
        <f t="shared" ca="1" si="92"/>
        <v>0</v>
      </c>
      <c r="F503" s="166">
        <f t="shared" ca="1" si="93"/>
        <v>0</v>
      </c>
      <c r="G503" s="123">
        <f t="shared" ca="1" si="94"/>
        <v>0</v>
      </c>
      <c r="H503" s="167">
        <f t="shared" ca="1" si="95"/>
        <v>0</v>
      </c>
      <c r="I503" s="168"/>
      <c r="K503" s="169">
        <f t="shared" ca="1" si="89"/>
        <v>0</v>
      </c>
      <c r="L503" s="170">
        <f t="shared" ca="1" si="90"/>
        <v>0</v>
      </c>
    </row>
    <row r="504" spans="2:22" hidden="1"/>
    <row r="505" spans="2:22" hidden="1"/>
    <row r="506" spans="2:22" hidden="1"/>
    <row r="507" spans="2:22" hidden="1"/>
    <row r="508" spans="2:22" hidden="1"/>
    <row r="509" spans="2:22" hidden="1"/>
    <row r="510" spans="2:22" ht="15.75" thickBot="1"/>
    <row r="511" spans="2:22" ht="45.75" thickBot="1">
      <c r="B511" s="133" t="s">
        <v>46</v>
      </c>
      <c r="C511" s="134" t="s">
        <v>23</v>
      </c>
      <c r="D511" s="135">
        <f ca="1">L511</f>
        <v>6.5068493150684933E-3</v>
      </c>
      <c r="E511" s="133"/>
      <c r="F511" s="134"/>
      <c r="G511" s="135"/>
      <c r="H511" s="133"/>
      <c r="I511" s="133"/>
      <c r="J511" s="133"/>
      <c r="K511" s="134" t="s">
        <v>107</v>
      </c>
      <c r="L511" s="136">
        <f ca="1">SUM(G516:G537)</f>
        <v>6.5068493150684933E-3</v>
      </c>
      <c r="M511" s="133"/>
      <c r="N511" s="137" t="s">
        <v>108</v>
      </c>
      <c r="O511" s="137" t="s">
        <v>109</v>
      </c>
      <c r="P511" s="137" t="s">
        <v>110</v>
      </c>
      <c r="Q511" s="133"/>
      <c r="R511" s="133"/>
      <c r="S511" s="133"/>
      <c r="T511" s="133"/>
      <c r="U511" s="133"/>
      <c r="V511" s="133"/>
    </row>
    <row r="512" spans="2:22">
      <c r="C512" s="138" t="s">
        <v>111</v>
      </c>
      <c r="D512" s="139">
        <f ca="1">1-D511</f>
        <v>0.99349315068493149</v>
      </c>
      <c r="N512" s="140">
        <f ca="1">SUM(D516:D537)</f>
        <v>2</v>
      </c>
      <c r="O512" s="140">
        <f ca="1">IFERROR(SUM(K516:K537)/N512,0)</f>
        <v>1.1875</v>
      </c>
      <c r="P512" s="141">
        <f ca="1">IFERROR(SUM(L516:L537)/SUM(K516:K537),0)</f>
        <v>0</v>
      </c>
    </row>
    <row r="514" spans="2:22" ht="15.75" thickBot="1">
      <c r="B514" s="91" t="s">
        <v>15</v>
      </c>
      <c r="C514" s="92"/>
      <c r="D514" s="92"/>
      <c r="E514" s="92"/>
      <c r="F514" s="92"/>
      <c r="G514" s="92"/>
      <c r="H514" s="92"/>
      <c r="I514" s="93"/>
      <c r="K514" s="91" t="s">
        <v>85</v>
      </c>
      <c r="L514" s="142"/>
    </row>
    <row r="515" spans="2:22" ht="45.75" thickBot="1">
      <c r="B515" s="94" t="s">
        <v>7</v>
      </c>
      <c r="C515" s="94" t="s">
        <v>0</v>
      </c>
      <c r="D515" s="97" t="s">
        <v>1</v>
      </c>
      <c r="E515" s="97" t="s">
        <v>2</v>
      </c>
      <c r="F515" s="97" t="s">
        <v>3</v>
      </c>
      <c r="G515" s="97" t="s">
        <v>5</v>
      </c>
      <c r="H515" s="97" t="s">
        <v>12</v>
      </c>
      <c r="I515" s="96" t="s">
        <v>6</v>
      </c>
      <c r="K515" s="143" t="s">
        <v>86</v>
      </c>
      <c r="L515" s="144" t="s">
        <v>87</v>
      </c>
    </row>
    <row r="516" spans="2:22">
      <c r="B516" s="145">
        <v>1</v>
      </c>
      <c r="C516" s="146" t="s">
        <v>46</v>
      </c>
      <c r="D516" s="147">
        <f ca="1">IFERROR(1/E516,0)</f>
        <v>2</v>
      </c>
      <c r="E516" s="125">
        <f ca="1">IFERROR(OFFSET($C$43,MATCH(C516,$B$44:$B$64,0),0),0)</f>
        <v>0.5</v>
      </c>
      <c r="F516" s="148">
        <f ca="1">IFERROR(OFFSET($D$43,MATCH(C516,$B$44:$B$64,0),0),0)</f>
        <v>1.1875</v>
      </c>
      <c r="G516" s="104">
        <f ca="1">IFERROR(((B516*D516*F516)/365)*(1-I516),0)</f>
        <v>6.5068493150684933E-3</v>
      </c>
      <c r="H516" s="149">
        <f ca="1">G516/$D$511</f>
        <v>1</v>
      </c>
      <c r="I516" s="150">
        <v>0</v>
      </c>
      <c r="K516" s="151">
        <f t="shared" ref="K516:K537" ca="1" si="96">D516*F516</f>
        <v>2.375</v>
      </c>
      <c r="L516" s="152">
        <f t="shared" ref="L516:L537" ca="1" si="97">K516*I516</f>
        <v>0</v>
      </c>
      <c r="V516" s="106"/>
    </row>
    <row r="517" spans="2:22" hidden="1">
      <c r="B517" s="153"/>
      <c r="C517" s="154"/>
      <c r="D517" s="155">
        <f t="shared" ref="D517:D537" ca="1" si="98">IFERROR(1/E517,0)</f>
        <v>0</v>
      </c>
      <c r="E517" s="156">
        <f t="shared" ref="E517:E537" ca="1" si="99">IFERROR(OFFSET($C$43,MATCH(C517,$B$44:$B$64,0),0),0)</f>
        <v>0</v>
      </c>
      <c r="F517" s="157">
        <f t="shared" ref="F517:F537" ca="1" si="100">IFERROR(OFFSET($D$43,MATCH(C517,$B$44:$B$64,0),0),0)</f>
        <v>0</v>
      </c>
      <c r="G517" s="113">
        <f t="shared" ref="G517:G537" ca="1" si="101">IFERROR(((B517*D517*F517)/365)*(1-I517),0)</f>
        <v>0</v>
      </c>
      <c r="H517" s="158">
        <f t="shared" ref="H517:H537" ca="1" si="102">G517/$D$511</f>
        <v>0</v>
      </c>
      <c r="I517" s="159"/>
      <c r="K517" s="160">
        <f t="shared" ca="1" si="96"/>
        <v>0</v>
      </c>
      <c r="L517" s="161">
        <f t="shared" ca="1" si="97"/>
        <v>0</v>
      </c>
      <c r="V517" s="115"/>
    </row>
    <row r="518" spans="2:22" hidden="1">
      <c r="B518" s="153"/>
      <c r="C518" s="154"/>
      <c r="D518" s="155">
        <f t="shared" ca="1" si="98"/>
        <v>0</v>
      </c>
      <c r="E518" s="156">
        <f t="shared" ca="1" si="99"/>
        <v>0</v>
      </c>
      <c r="F518" s="157">
        <f t="shared" ca="1" si="100"/>
        <v>0</v>
      </c>
      <c r="G518" s="113">
        <f t="shared" ca="1" si="101"/>
        <v>0</v>
      </c>
      <c r="H518" s="158">
        <f t="shared" ca="1" si="102"/>
        <v>0</v>
      </c>
      <c r="I518" s="159"/>
      <c r="K518" s="160">
        <f t="shared" ca="1" si="96"/>
        <v>0</v>
      </c>
      <c r="L518" s="161">
        <f t="shared" ca="1" si="97"/>
        <v>0</v>
      </c>
    </row>
    <row r="519" spans="2:22" hidden="1">
      <c r="B519" s="153"/>
      <c r="C519" s="154"/>
      <c r="D519" s="155">
        <f t="shared" ca="1" si="98"/>
        <v>0</v>
      </c>
      <c r="E519" s="156">
        <f t="shared" ca="1" si="99"/>
        <v>0</v>
      </c>
      <c r="F519" s="157">
        <f t="shared" ca="1" si="100"/>
        <v>0</v>
      </c>
      <c r="G519" s="113">
        <f t="shared" ca="1" si="101"/>
        <v>0</v>
      </c>
      <c r="H519" s="158">
        <f t="shared" ca="1" si="102"/>
        <v>0</v>
      </c>
      <c r="I519" s="159"/>
      <c r="K519" s="160">
        <f t="shared" ca="1" si="96"/>
        <v>0</v>
      </c>
      <c r="L519" s="161">
        <f t="shared" ca="1" si="97"/>
        <v>0</v>
      </c>
      <c r="V519" s="116"/>
    </row>
    <row r="520" spans="2:22" hidden="1">
      <c r="B520" s="153"/>
      <c r="C520" s="154"/>
      <c r="D520" s="155">
        <f t="shared" ca="1" si="98"/>
        <v>0</v>
      </c>
      <c r="E520" s="156">
        <f t="shared" ca="1" si="99"/>
        <v>0</v>
      </c>
      <c r="F520" s="157">
        <f t="shared" ca="1" si="100"/>
        <v>0</v>
      </c>
      <c r="G520" s="113">
        <f t="shared" ca="1" si="101"/>
        <v>0</v>
      </c>
      <c r="H520" s="158">
        <f t="shared" ca="1" si="102"/>
        <v>0</v>
      </c>
      <c r="I520" s="159"/>
      <c r="K520" s="160">
        <f t="shared" ca="1" si="96"/>
        <v>0</v>
      </c>
      <c r="L520" s="161">
        <f t="shared" ca="1" si="97"/>
        <v>0</v>
      </c>
    </row>
    <row r="521" spans="2:22" hidden="1">
      <c r="B521" s="153"/>
      <c r="C521" s="154"/>
      <c r="D521" s="155">
        <f t="shared" ca="1" si="98"/>
        <v>0</v>
      </c>
      <c r="E521" s="156">
        <f t="shared" ca="1" si="99"/>
        <v>0</v>
      </c>
      <c r="F521" s="157">
        <f t="shared" ca="1" si="100"/>
        <v>0</v>
      </c>
      <c r="G521" s="113">
        <f t="shared" ca="1" si="101"/>
        <v>0</v>
      </c>
      <c r="H521" s="158">
        <f t="shared" ca="1" si="102"/>
        <v>0</v>
      </c>
      <c r="I521" s="159"/>
      <c r="K521" s="160">
        <f t="shared" ca="1" si="96"/>
        <v>0</v>
      </c>
      <c r="L521" s="161">
        <f t="shared" ca="1" si="97"/>
        <v>0</v>
      </c>
    </row>
    <row r="522" spans="2:22" hidden="1">
      <c r="B522" s="153"/>
      <c r="C522" s="154"/>
      <c r="D522" s="155">
        <f t="shared" ca="1" si="98"/>
        <v>0</v>
      </c>
      <c r="E522" s="156">
        <f t="shared" ca="1" si="99"/>
        <v>0</v>
      </c>
      <c r="F522" s="157">
        <f t="shared" ca="1" si="100"/>
        <v>0</v>
      </c>
      <c r="G522" s="113">
        <f t="shared" ca="1" si="101"/>
        <v>0</v>
      </c>
      <c r="H522" s="158">
        <f t="shared" ca="1" si="102"/>
        <v>0</v>
      </c>
      <c r="I522" s="159"/>
      <c r="K522" s="160">
        <f t="shared" ca="1" si="96"/>
        <v>0</v>
      </c>
      <c r="L522" s="161">
        <f t="shared" ca="1" si="97"/>
        <v>0</v>
      </c>
    </row>
    <row r="523" spans="2:22" hidden="1">
      <c r="B523" s="153"/>
      <c r="C523" s="154"/>
      <c r="D523" s="155">
        <f t="shared" ca="1" si="98"/>
        <v>0</v>
      </c>
      <c r="E523" s="156">
        <f t="shared" ca="1" si="99"/>
        <v>0</v>
      </c>
      <c r="F523" s="157">
        <f t="shared" ca="1" si="100"/>
        <v>0</v>
      </c>
      <c r="G523" s="113">
        <f t="shared" ca="1" si="101"/>
        <v>0</v>
      </c>
      <c r="H523" s="158">
        <f t="shared" ca="1" si="102"/>
        <v>0</v>
      </c>
      <c r="I523" s="159"/>
      <c r="K523" s="160">
        <f t="shared" ca="1" si="96"/>
        <v>0</v>
      </c>
      <c r="L523" s="161">
        <f t="shared" ca="1" si="97"/>
        <v>0</v>
      </c>
    </row>
    <row r="524" spans="2:22" hidden="1">
      <c r="B524" s="153"/>
      <c r="C524" s="154"/>
      <c r="D524" s="155">
        <f t="shared" ca="1" si="98"/>
        <v>0</v>
      </c>
      <c r="E524" s="156">
        <f t="shared" ca="1" si="99"/>
        <v>0</v>
      </c>
      <c r="F524" s="157">
        <f t="shared" ca="1" si="100"/>
        <v>0</v>
      </c>
      <c r="G524" s="113">
        <f t="shared" ca="1" si="101"/>
        <v>0</v>
      </c>
      <c r="H524" s="158">
        <f t="shared" ca="1" si="102"/>
        <v>0</v>
      </c>
      <c r="I524" s="159"/>
      <c r="K524" s="160">
        <f t="shared" ca="1" si="96"/>
        <v>0</v>
      </c>
      <c r="L524" s="161">
        <f t="shared" ca="1" si="97"/>
        <v>0</v>
      </c>
    </row>
    <row r="525" spans="2:22" hidden="1">
      <c r="B525" s="153"/>
      <c r="C525" s="154"/>
      <c r="D525" s="155">
        <f t="shared" ca="1" si="98"/>
        <v>0</v>
      </c>
      <c r="E525" s="156">
        <f t="shared" ca="1" si="99"/>
        <v>0</v>
      </c>
      <c r="F525" s="157">
        <f t="shared" ca="1" si="100"/>
        <v>0</v>
      </c>
      <c r="G525" s="113">
        <f t="shared" ca="1" si="101"/>
        <v>0</v>
      </c>
      <c r="H525" s="158">
        <f t="shared" ca="1" si="102"/>
        <v>0</v>
      </c>
      <c r="I525" s="159"/>
      <c r="K525" s="160">
        <f t="shared" ca="1" si="96"/>
        <v>0</v>
      </c>
      <c r="L525" s="161">
        <f t="shared" ca="1" si="97"/>
        <v>0</v>
      </c>
    </row>
    <row r="526" spans="2:22" hidden="1">
      <c r="B526" s="153"/>
      <c r="C526" s="154"/>
      <c r="D526" s="155">
        <f t="shared" ca="1" si="98"/>
        <v>0</v>
      </c>
      <c r="E526" s="156">
        <f t="shared" ca="1" si="99"/>
        <v>0</v>
      </c>
      <c r="F526" s="157">
        <f t="shared" ca="1" si="100"/>
        <v>0</v>
      </c>
      <c r="G526" s="113">
        <f t="shared" ca="1" si="101"/>
        <v>0</v>
      </c>
      <c r="H526" s="158">
        <f t="shared" ca="1" si="102"/>
        <v>0</v>
      </c>
      <c r="I526" s="159"/>
      <c r="K526" s="160">
        <f t="shared" ca="1" si="96"/>
        <v>0</v>
      </c>
      <c r="L526" s="161">
        <f t="shared" ca="1" si="97"/>
        <v>0</v>
      </c>
    </row>
    <row r="527" spans="2:22" hidden="1">
      <c r="B527" s="153"/>
      <c r="C527" s="154"/>
      <c r="D527" s="155">
        <f t="shared" ca="1" si="98"/>
        <v>0</v>
      </c>
      <c r="E527" s="156">
        <f t="shared" ca="1" si="99"/>
        <v>0</v>
      </c>
      <c r="F527" s="157">
        <f t="shared" ca="1" si="100"/>
        <v>0</v>
      </c>
      <c r="G527" s="113">
        <f t="shared" ca="1" si="101"/>
        <v>0</v>
      </c>
      <c r="H527" s="158">
        <f t="shared" ca="1" si="102"/>
        <v>0</v>
      </c>
      <c r="I527" s="159"/>
      <c r="K527" s="160">
        <f t="shared" ca="1" si="96"/>
        <v>0</v>
      </c>
      <c r="L527" s="161">
        <f t="shared" ca="1" si="97"/>
        <v>0</v>
      </c>
    </row>
    <row r="528" spans="2:22" hidden="1">
      <c r="B528" s="153"/>
      <c r="C528" s="154"/>
      <c r="D528" s="155">
        <f t="shared" ca="1" si="98"/>
        <v>0</v>
      </c>
      <c r="E528" s="156">
        <f t="shared" ca="1" si="99"/>
        <v>0</v>
      </c>
      <c r="F528" s="157">
        <f t="shared" ca="1" si="100"/>
        <v>0</v>
      </c>
      <c r="G528" s="113">
        <f t="shared" ca="1" si="101"/>
        <v>0</v>
      </c>
      <c r="H528" s="158">
        <f t="shared" ca="1" si="102"/>
        <v>0</v>
      </c>
      <c r="I528" s="159"/>
      <c r="K528" s="160">
        <f t="shared" ca="1" si="96"/>
        <v>0</v>
      </c>
      <c r="L528" s="161">
        <f t="shared" ca="1" si="97"/>
        <v>0</v>
      </c>
    </row>
    <row r="529" spans="2:12" hidden="1">
      <c r="B529" s="153"/>
      <c r="C529" s="154"/>
      <c r="D529" s="155">
        <f t="shared" ca="1" si="98"/>
        <v>0</v>
      </c>
      <c r="E529" s="156">
        <f t="shared" ca="1" si="99"/>
        <v>0</v>
      </c>
      <c r="F529" s="157">
        <f t="shared" ca="1" si="100"/>
        <v>0</v>
      </c>
      <c r="G529" s="113">
        <f t="shared" ca="1" si="101"/>
        <v>0</v>
      </c>
      <c r="H529" s="158">
        <f t="shared" ca="1" si="102"/>
        <v>0</v>
      </c>
      <c r="I529" s="159"/>
      <c r="K529" s="160">
        <f t="shared" ca="1" si="96"/>
        <v>0</v>
      </c>
      <c r="L529" s="161">
        <f t="shared" ca="1" si="97"/>
        <v>0</v>
      </c>
    </row>
    <row r="530" spans="2:12" hidden="1">
      <c r="B530" s="153"/>
      <c r="C530" s="154"/>
      <c r="D530" s="155">
        <f t="shared" ca="1" si="98"/>
        <v>0</v>
      </c>
      <c r="E530" s="156">
        <f t="shared" ca="1" si="99"/>
        <v>0</v>
      </c>
      <c r="F530" s="157">
        <f t="shared" ca="1" si="100"/>
        <v>0</v>
      </c>
      <c r="G530" s="113">
        <f t="shared" ca="1" si="101"/>
        <v>0</v>
      </c>
      <c r="H530" s="158">
        <f t="shared" ca="1" si="102"/>
        <v>0</v>
      </c>
      <c r="I530" s="159"/>
      <c r="K530" s="160">
        <f t="shared" ca="1" si="96"/>
        <v>0</v>
      </c>
      <c r="L530" s="161">
        <f t="shared" ca="1" si="97"/>
        <v>0</v>
      </c>
    </row>
    <row r="531" spans="2:12" hidden="1">
      <c r="B531" s="153"/>
      <c r="C531" s="154"/>
      <c r="D531" s="155">
        <f t="shared" ca="1" si="98"/>
        <v>0</v>
      </c>
      <c r="E531" s="156">
        <f t="shared" ca="1" si="99"/>
        <v>0</v>
      </c>
      <c r="F531" s="157">
        <f t="shared" ca="1" si="100"/>
        <v>0</v>
      </c>
      <c r="G531" s="113">
        <f t="shared" ca="1" si="101"/>
        <v>0</v>
      </c>
      <c r="H531" s="158">
        <f t="shared" ca="1" si="102"/>
        <v>0</v>
      </c>
      <c r="I531" s="159"/>
      <c r="K531" s="160">
        <f t="shared" ca="1" si="96"/>
        <v>0</v>
      </c>
      <c r="L531" s="161">
        <f t="shared" ca="1" si="97"/>
        <v>0</v>
      </c>
    </row>
    <row r="532" spans="2:12" hidden="1">
      <c r="B532" s="153"/>
      <c r="C532" s="154"/>
      <c r="D532" s="155">
        <f t="shared" ca="1" si="98"/>
        <v>0</v>
      </c>
      <c r="E532" s="156">
        <f t="shared" ca="1" si="99"/>
        <v>0</v>
      </c>
      <c r="F532" s="157">
        <f t="shared" ca="1" si="100"/>
        <v>0</v>
      </c>
      <c r="G532" s="113">
        <f t="shared" ca="1" si="101"/>
        <v>0</v>
      </c>
      <c r="H532" s="158">
        <f t="shared" ca="1" si="102"/>
        <v>0</v>
      </c>
      <c r="I532" s="159"/>
      <c r="K532" s="160">
        <f t="shared" ca="1" si="96"/>
        <v>0</v>
      </c>
      <c r="L532" s="161">
        <f t="shared" ca="1" si="97"/>
        <v>0</v>
      </c>
    </row>
    <row r="533" spans="2:12" hidden="1">
      <c r="B533" s="153"/>
      <c r="C533" s="154"/>
      <c r="D533" s="155">
        <f t="shared" ca="1" si="98"/>
        <v>0</v>
      </c>
      <c r="E533" s="156">
        <f t="shared" ca="1" si="99"/>
        <v>0</v>
      </c>
      <c r="F533" s="157">
        <f t="shared" ca="1" si="100"/>
        <v>0</v>
      </c>
      <c r="G533" s="113">
        <f t="shared" ca="1" si="101"/>
        <v>0</v>
      </c>
      <c r="H533" s="158">
        <f t="shared" ca="1" si="102"/>
        <v>0</v>
      </c>
      <c r="I533" s="159"/>
      <c r="K533" s="160">
        <f t="shared" ca="1" si="96"/>
        <v>0</v>
      </c>
      <c r="L533" s="161">
        <f t="shared" ca="1" si="97"/>
        <v>0</v>
      </c>
    </row>
    <row r="534" spans="2:12" hidden="1">
      <c r="B534" s="153"/>
      <c r="C534" s="154"/>
      <c r="D534" s="155">
        <f t="shared" ca="1" si="98"/>
        <v>0</v>
      </c>
      <c r="E534" s="156">
        <f t="shared" ca="1" si="99"/>
        <v>0</v>
      </c>
      <c r="F534" s="157">
        <f t="shared" ca="1" si="100"/>
        <v>0</v>
      </c>
      <c r="G534" s="113">
        <f t="shared" ca="1" si="101"/>
        <v>0</v>
      </c>
      <c r="H534" s="158">
        <f t="shared" ca="1" si="102"/>
        <v>0</v>
      </c>
      <c r="I534" s="159"/>
      <c r="K534" s="160">
        <f t="shared" ca="1" si="96"/>
        <v>0</v>
      </c>
      <c r="L534" s="161">
        <f t="shared" ca="1" si="97"/>
        <v>0</v>
      </c>
    </row>
    <row r="535" spans="2:12" hidden="1">
      <c r="B535" s="153"/>
      <c r="C535" s="154"/>
      <c r="D535" s="155">
        <f t="shared" ca="1" si="98"/>
        <v>0</v>
      </c>
      <c r="E535" s="156">
        <f t="shared" ca="1" si="99"/>
        <v>0</v>
      </c>
      <c r="F535" s="157">
        <f t="shared" ca="1" si="100"/>
        <v>0</v>
      </c>
      <c r="G535" s="113">
        <f t="shared" ca="1" si="101"/>
        <v>0</v>
      </c>
      <c r="H535" s="158">
        <f t="shared" ca="1" si="102"/>
        <v>0</v>
      </c>
      <c r="I535" s="159"/>
      <c r="K535" s="160">
        <f t="shared" ca="1" si="96"/>
        <v>0</v>
      </c>
      <c r="L535" s="161">
        <f t="shared" ca="1" si="97"/>
        <v>0</v>
      </c>
    </row>
    <row r="536" spans="2:12" hidden="1">
      <c r="B536" s="153"/>
      <c r="C536" s="154"/>
      <c r="D536" s="155">
        <f t="shared" ca="1" si="98"/>
        <v>0</v>
      </c>
      <c r="E536" s="156">
        <f t="shared" ca="1" si="99"/>
        <v>0</v>
      </c>
      <c r="F536" s="157">
        <f t="shared" ca="1" si="100"/>
        <v>0</v>
      </c>
      <c r="G536" s="113">
        <f t="shared" ca="1" si="101"/>
        <v>0</v>
      </c>
      <c r="H536" s="158">
        <f t="shared" ca="1" si="102"/>
        <v>0</v>
      </c>
      <c r="I536" s="159"/>
      <c r="K536" s="160">
        <f t="shared" ca="1" si="96"/>
        <v>0</v>
      </c>
      <c r="L536" s="161">
        <f t="shared" ca="1" si="97"/>
        <v>0</v>
      </c>
    </row>
    <row r="537" spans="2:12" ht="15.75" hidden="1" thickBot="1">
      <c r="B537" s="162"/>
      <c r="C537" s="163"/>
      <c r="D537" s="164">
        <f t="shared" ca="1" si="98"/>
        <v>0</v>
      </c>
      <c r="E537" s="165">
        <f t="shared" ca="1" si="99"/>
        <v>0</v>
      </c>
      <c r="F537" s="166">
        <f t="shared" ca="1" si="100"/>
        <v>0</v>
      </c>
      <c r="G537" s="123">
        <f t="shared" ca="1" si="101"/>
        <v>0</v>
      </c>
      <c r="H537" s="167">
        <f t="shared" ca="1" si="102"/>
        <v>0</v>
      </c>
      <c r="I537" s="168"/>
      <c r="K537" s="169">
        <f t="shared" ca="1" si="96"/>
        <v>0</v>
      </c>
      <c r="L537" s="170">
        <f t="shared" ca="1" si="97"/>
        <v>0</v>
      </c>
    </row>
  </sheetData>
  <sheetProtection password="DE2E" sheet="1" objects="1" scenarios="1"/>
  <mergeCells count="4">
    <mergeCell ref="C4:D4"/>
    <mergeCell ref="E4:F4"/>
    <mergeCell ref="C42:D42"/>
    <mergeCell ref="E42:F42"/>
  </mergeCells>
  <conditionalFormatting sqref="Q49:Q68 M69:M70">
    <cfRule type="colorScale" priority="21686">
      <colorScale>
        <cfvo type="min" val="0"/>
        <cfvo type="max" val="0"/>
        <color rgb="FFFFEF9C"/>
        <color rgb="FFFF7128"/>
      </colorScale>
    </cfRule>
    <cfRule type="colorScale" priority="21687">
      <colorScale>
        <cfvo type="min" val="0"/>
        <cfvo type="percentile" val="50"/>
        <cfvo type="max" val="0"/>
        <color rgb="FF63BE7B"/>
        <color rgb="FFFFEB84"/>
        <color rgb="FFF8696B"/>
      </colorScale>
    </cfRule>
  </conditionalFormatting>
  <conditionalFormatting sqref="Q52:Q53">
    <cfRule type="colorScale" priority="21684">
      <colorScale>
        <cfvo type="min" val="0"/>
        <cfvo type="max" val="0"/>
        <color rgb="FFFFEF9C"/>
        <color rgb="FFFF7128"/>
      </colorScale>
    </cfRule>
    <cfRule type="colorScale" priority="21685">
      <colorScale>
        <cfvo type="min" val="0"/>
        <cfvo type="percentile" val="50"/>
        <cfvo type="max" val="0"/>
        <color rgb="FF63BE7B"/>
        <color rgb="FFFFEB84"/>
        <color rgb="FFF8696B"/>
      </colorScale>
    </cfRule>
  </conditionalFormatting>
  <conditionalFormatting sqref="Q51">
    <cfRule type="colorScale" priority="21682">
      <colorScale>
        <cfvo type="min" val="0"/>
        <cfvo type="max" val="0"/>
        <color rgb="FFFFEF9C"/>
        <color rgb="FFFF7128"/>
      </colorScale>
    </cfRule>
    <cfRule type="colorScale" priority="21683">
      <colorScale>
        <cfvo type="min" val="0"/>
        <cfvo type="percentile" val="50"/>
        <cfvo type="max" val="0"/>
        <color rgb="FF63BE7B"/>
        <color rgb="FFFFEB84"/>
        <color rgb="FFF8696B"/>
      </colorScale>
    </cfRule>
  </conditionalFormatting>
  <conditionalFormatting sqref="Q49:Q68 M69:M70">
    <cfRule type="colorScale" priority="21681">
      <colorScale>
        <cfvo type="min" val="0"/>
        <cfvo type="max" val="0"/>
        <color rgb="FFFFEF9C"/>
        <color rgb="FFFF7128"/>
      </colorScale>
    </cfRule>
  </conditionalFormatting>
  <conditionalFormatting sqref="H49:H70">
    <cfRule type="colorScale" priority="21679">
      <colorScale>
        <cfvo type="min" val="0"/>
        <cfvo type="max" val="0"/>
        <color rgb="FFFFEF9C"/>
        <color rgb="FFFF7128"/>
      </colorScale>
    </cfRule>
    <cfRule type="colorScale" priority="21680">
      <colorScale>
        <cfvo type="min" val="0"/>
        <cfvo type="percentile" val="50"/>
        <cfvo type="max" val="0"/>
        <color rgb="FF63BE7B"/>
        <color rgb="FFFFEB84"/>
        <color rgb="FFF8696B"/>
      </colorScale>
    </cfRule>
  </conditionalFormatting>
  <conditionalFormatting sqref="H52:H53">
    <cfRule type="colorScale" priority="21677">
      <colorScale>
        <cfvo type="min" val="0"/>
        <cfvo type="max" val="0"/>
        <color rgb="FFFFEF9C"/>
        <color rgb="FFFF7128"/>
      </colorScale>
    </cfRule>
    <cfRule type="colorScale" priority="21678">
      <colorScale>
        <cfvo type="min" val="0"/>
        <cfvo type="percentile" val="50"/>
        <cfvo type="max" val="0"/>
        <color rgb="FF63BE7B"/>
        <color rgb="FFFFEB84"/>
        <color rgb="FFF8696B"/>
      </colorScale>
    </cfRule>
  </conditionalFormatting>
  <conditionalFormatting sqref="H51">
    <cfRule type="colorScale" priority="21675">
      <colorScale>
        <cfvo type="min" val="0"/>
        <cfvo type="max" val="0"/>
        <color rgb="FFFFEF9C"/>
        <color rgb="FFFF7128"/>
      </colorScale>
    </cfRule>
    <cfRule type="colorScale" priority="21676">
      <colorScale>
        <cfvo type="min" val="0"/>
        <cfvo type="percentile" val="50"/>
        <cfvo type="max" val="0"/>
        <color rgb="FF63BE7B"/>
        <color rgb="FFFFEB84"/>
        <color rgb="FFF8696B"/>
      </colorScale>
    </cfRule>
  </conditionalFormatting>
  <conditionalFormatting sqref="H49:H70">
    <cfRule type="colorScale" priority="21674">
      <colorScale>
        <cfvo type="min" val="0"/>
        <cfvo type="max" val="0"/>
        <color rgb="FFFFEF9C"/>
        <color rgb="FFFF7128"/>
      </colorScale>
    </cfRule>
  </conditionalFormatting>
  <conditionalFormatting sqref="Q96:Q104">
    <cfRule type="colorScale" priority="21672">
      <colorScale>
        <cfvo type="min" val="0"/>
        <cfvo type="max" val="0"/>
        <color rgb="FFFFEF9C"/>
        <color rgb="FFFF7128"/>
      </colorScale>
    </cfRule>
    <cfRule type="colorScale" priority="21673">
      <colorScale>
        <cfvo type="min" val="0"/>
        <cfvo type="percentile" val="50"/>
        <cfvo type="max" val="0"/>
        <color rgb="FF63BE7B"/>
        <color rgb="FFFFEB84"/>
        <color rgb="FFF8696B"/>
      </colorScale>
    </cfRule>
  </conditionalFormatting>
  <conditionalFormatting sqref="Q96:Q104">
    <cfRule type="colorScale" priority="21667">
      <colorScale>
        <cfvo type="min" val="0"/>
        <cfvo type="max" val="0"/>
        <color rgb="FFFFEF9C"/>
        <color rgb="FFFF7128"/>
      </colorScale>
    </cfRule>
  </conditionalFormatting>
  <conditionalFormatting sqref="H96:H104">
    <cfRule type="colorScale" priority="21665">
      <colorScale>
        <cfvo type="min" val="0"/>
        <cfvo type="max" val="0"/>
        <color rgb="FFFFEF9C"/>
        <color rgb="FFFF7128"/>
      </colorScale>
    </cfRule>
    <cfRule type="colorScale" priority="21666">
      <colorScale>
        <cfvo type="min" val="0"/>
        <cfvo type="percentile" val="50"/>
        <cfvo type="max" val="0"/>
        <color rgb="FF63BE7B"/>
        <color rgb="FFFFEB84"/>
        <color rgb="FFF8696B"/>
      </colorScale>
    </cfRule>
  </conditionalFormatting>
  <conditionalFormatting sqref="H96:H104">
    <cfRule type="colorScale" priority="21660">
      <colorScale>
        <cfvo type="min" val="0"/>
        <cfvo type="max" val="0"/>
        <color rgb="FFFFEF9C"/>
        <color rgb="FFFF7128"/>
      </colorScale>
    </cfRule>
  </conditionalFormatting>
  <conditionalFormatting sqref="Q130:Q138">
    <cfRule type="colorScale" priority="21658">
      <colorScale>
        <cfvo type="min" val="0"/>
        <cfvo type="max" val="0"/>
        <color rgb="FFFFEF9C"/>
        <color rgb="FFFF7128"/>
      </colorScale>
    </cfRule>
    <cfRule type="colorScale" priority="21659">
      <colorScale>
        <cfvo type="min" val="0"/>
        <cfvo type="percentile" val="50"/>
        <cfvo type="max" val="0"/>
        <color rgb="FF63BE7B"/>
        <color rgb="FFFFEB84"/>
        <color rgb="FFF8696B"/>
      </colorScale>
    </cfRule>
  </conditionalFormatting>
  <conditionalFormatting sqref="Q130:Q138">
    <cfRule type="colorScale" priority="21653">
      <colorScale>
        <cfvo type="min" val="0"/>
        <cfvo type="max" val="0"/>
        <color rgb="FFFFEF9C"/>
        <color rgb="FFFF7128"/>
      </colorScale>
    </cfRule>
  </conditionalFormatting>
  <conditionalFormatting sqref="H130:H138">
    <cfRule type="colorScale" priority="21651">
      <colorScale>
        <cfvo type="min" val="0"/>
        <cfvo type="max" val="0"/>
        <color rgb="FFFFEF9C"/>
        <color rgb="FFFF7128"/>
      </colorScale>
    </cfRule>
    <cfRule type="colorScale" priority="21652">
      <colorScale>
        <cfvo type="min" val="0"/>
        <cfvo type="percentile" val="50"/>
        <cfvo type="max" val="0"/>
        <color rgb="FF63BE7B"/>
        <color rgb="FFFFEB84"/>
        <color rgb="FFF8696B"/>
      </colorScale>
    </cfRule>
  </conditionalFormatting>
  <conditionalFormatting sqref="H130:H138">
    <cfRule type="colorScale" priority="21646">
      <colorScale>
        <cfvo type="min" val="0"/>
        <cfvo type="max" val="0"/>
        <color rgb="FFFFEF9C"/>
        <color rgb="FFFF7128"/>
      </colorScale>
    </cfRule>
  </conditionalFormatting>
  <conditionalFormatting sqref="Q164:Q172">
    <cfRule type="colorScale" priority="21644">
      <colorScale>
        <cfvo type="min" val="0"/>
        <cfvo type="max" val="0"/>
        <color rgb="FFFFEF9C"/>
        <color rgb="FFFF7128"/>
      </colorScale>
    </cfRule>
    <cfRule type="colorScale" priority="21645">
      <colorScale>
        <cfvo type="min" val="0"/>
        <cfvo type="percentile" val="50"/>
        <cfvo type="max" val="0"/>
        <color rgb="FF63BE7B"/>
        <color rgb="FFFFEB84"/>
        <color rgb="FFF8696B"/>
      </colorScale>
    </cfRule>
  </conditionalFormatting>
  <conditionalFormatting sqref="Q164:Q172">
    <cfRule type="colorScale" priority="21639">
      <colorScale>
        <cfvo type="min" val="0"/>
        <cfvo type="max" val="0"/>
        <color rgb="FFFFEF9C"/>
        <color rgb="FFFF7128"/>
      </colorScale>
    </cfRule>
  </conditionalFormatting>
  <conditionalFormatting sqref="H164:H172">
    <cfRule type="colorScale" priority="21637">
      <colorScale>
        <cfvo type="min" val="0"/>
        <cfvo type="max" val="0"/>
        <color rgb="FFFFEF9C"/>
        <color rgb="FFFF7128"/>
      </colorScale>
    </cfRule>
    <cfRule type="colorScale" priority="21638">
      <colorScale>
        <cfvo type="min" val="0"/>
        <cfvo type="percentile" val="50"/>
        <cfvo type="max" val="0"/>
        <color rgb="FF63BE7B"/>
        <color rgb="FFFFEB84"/>
        <color rgb="FFF8696B"/>
      </colorScale>
    </cfRule>
  </conditionalFormatting>
  <conditionalFormatting sqref="H164:H172">
    <cfRule type="colorScale" priority="21632">
      <colorScale>
        <cfvo type="min" val="0"/>
        <cfvo type="max" val="0"/>
        <color rgb="FFFFEF9C"/>
        <color rgb="FFFF7128"/>
      </colorScale>
    </cfRule>
  </conditionalFormatting>
  <conditionalFormatting sqref="Q198:Q204">
    <cfRule type="colorScale" priority="21630">
      <colorScale>
        <cfvo type="min" val="0"/>
        <cfvo type="max" val="0"/>
        <color rgb="FFFFEF9C"/>
        <color rgb="FFFF7128"/>
      </colorScale>
    </cfRule>
    <cfRule type="colorScale" priority="21631">
      <colorScale>
        <cfvo type="min" val="0"/>
        <cfvo type="percentile" val="50"/>
        <cfvo type="max" val="0"/>
        <color rgb="FF63BE7B"/>
        <color rgb="FFFFEB84"/>
        <color rgb="FFF8696B"/>
      </colorScale>
    </cfRule>
  </conditionalFormatting>
  <conditionalFormatting sqref="Q198:Q204">
    <cfRule type="colorScale" priority="21625">
      <colorScale>
        <cfvo type="min" val="0"/>
        <cfvo type="max" val="0"/>
        <color rgb="FFFFEF9C"/>
        <color rgb="FFFF7128"/>
      </colorScale>
    </cfRule>
  </conditionalFormatting>
  <conditionalFormatting sqref="H198:H206">
    <cfRule type="colorScale" priority="21623">
      <colorScale>
        <cfvo type="min" val="0"/>
        <cfvo type="max" val="0"/>
        <color rgb="FFFFEF9C"/>
        <color rgb="FFFF7128"/>
      </colorScale>
    </cfRule>
    <cfRule type="colorScale" priority="21624">
      <colorScale>
        <cfvo type="min" val="0"/>
        <cfvo type="percentile" val="50"/>
        <cfvo type="max" val="0"/>
        <color rgb="FF63BE7B"/>
        <color rgb="FFFFEB84"/>
        <color rgb="FFF8696B"/>
      </colorScale>
    </cfRule>
  </conditionalFormatting>
  <conditionalFormatting sqref="H198:H206">
    <cfRule type="colorScale" priority="21618">
      <colorScale>
        <cfvo type="min" val="0"/>
        <cfvo type="max" val="0"/>
        <color rgb="FFFFEF9C"/>
        <color rgb="FFFF7128"/>
      </colorScale>
    </cfRule>
  </conditionalFormatting>
  <conditionalFormatting sqref="Q232:Q240">
    <cfRule type="colorScale" priority="21616">
      <colorScale>
        <cfvo type="min" val="0"/>
        <cfvo type="max" val="0"/>
        <color rgb="FFFFEF9C"/>
        <color rgb="FFFF7128"/>
      </colorScale>
    </cfRule>
    <cfRule type="colorScale" priority="21617">
      <colorScale>
        <cfvo type="min" val="0"/>
        <cfvo type="percentile" val="50"/>
        <cfvo type="max" val="0"/>
        <color rgb="FF63BE7B"/>
        <color rgb="FFFFEB84"/>
        <color rgb="FFF8696B"/>
      </colorScale>
    </cfRule>
  </conditionalFormatting>
  <conditionalFormatting sqref="Q232:Q240">
    <cfRule type="colorScale" priority="21611">
      <colorScale>
        <cfvo type="min" val="0"/>
        <cfvo type="max" val="0"/>
        <color rgb="FFFFEF9C"/>
        <color rgb="FFFF7128"/>
      </colorScale>
    </cfRule>
  </conditionalFormatting>
  <conditionalFormatting sqref="H232:H240">
    <cfRule type="colorScale" priority="21609">
      <colorScale>
        <cfvo type="min" val="0"/>
        <cfvo type="max" val="0"/>
        <color rgb="FFFFEF9C"/>
        <color rgb="FFFF7128"/>
      </colorScale>
    </cfRule>
    <cfRule type="colorScale" priority="21610">
      <colorScale>
        <cfvo type="min" val="0"/>
        <cfvo type="percentile" val="50"/>
        <cfvo type="max" val="0"/>
        <color rgb="FF63BE7B"/>
        <color rgb="FFFFEB84"/>
        <color rgb="FFF8696B"/>
      </colorScale>
    </cfRule>
  </conditionalFormatting>
  <conditionalFormatting sqref="H232:H240">
    <cfRule type="colorScale" priority="21604">
      <colorScale>
        <cfvo type="min" val="0"/>
        <cfvo type="max" val="0"/>
        <color rgb="FFFFEF9C"/>
        <color rgb="FFFF7128"/>
      </colorScale>
    </cfRule>
  </conditionalFormatting>
  <conditionalFormatting sqref="Q49:Q68 M69:M70 Q96:Q104">
    <cfRule type="colorScale" priority="21042">
      <colorScale>
        <cfvo type="min" val="0"/>
        <cfvo type="max" val="0"/>
        <color rgb="FFFFEF9C"/>
        <color rgb="FFFF7128"/>
      </colorScale>
    </cfRule>
    <cfRule type="colorScale" priority="21043">
      <colorScale>
        <cfvo type="min" val="0"/>
        <cfvo type="percentile" val="50"/>
        <cfvo type="max" val="0"/>
        <color rgb="FF63BE7B"/>
        <color rgb="FFFFEB84"/>
        <color rgb="FFF8696B"/>
      </colorScale>
    </cfRule>
  </conditionalFormatting>
  <conditionalFormatting sqref="Q49:Q68 M69:M70 Q96:Q104">
    <cfRule type="colorScale" priority="21037">
      <colorScale>
        <cfvo type="min" val="0"/>
        <cfvo type="max" val="0"/>
        <color rgb="FFFFEF9C"/>
        <color rgb="FFFF7128"/>
      </colorScale>
    </cfRule>
  </conditionalFormatting>
  <conditionalFormatting sqref="H49:H70 H96:H104">
    <cfRule type="colorScale" priority="21035">
      <colorScale>
        <cfvo type="min" val="0"/>
        <cfvo type="max" val="0"/>
        <color rgb="FFFFEF9C"/>
        <color rgb="FFFF7128"/>
      </colorScale>
    </cfRule>
    <cfRule type="colorScale" priority="21036">
      <colorScale>
        <cfvo type="min" val="0"/>
        <cfvo type="percentile" val="50"/>
        <cfvo type="max" val="0"/>
        <color rgb="FF63BE7B"/>
        <color rgb="FFFFEB84"/>
        <color rgb="FFF8696B"/>
      </colorScale>
    </cfRule>
  </conditionalFormatting>
  <conditionalFormatting sqref="H49:H70 H96:H104">
    <cfRule type="colorScale" priority="21030">
      <colorScale>
        <cfvo type="min" val="0"/>
        <cfvo type="max" val="0"/>
        <color rgb="FFFFEF9C"/>
        <color rgb="FFFF7128"/>
      </colorScale>
    </cfRule>
  </conditionalFormatting>
  <conditionalFormatting sqref="Q266:Q274">
    <cfRule type="colorScale" priority="20782">
      <colorScale>
        <cfvo type="min" val="0"/>
        <cfvo type="max" val="0"/>
        <color rgb="FFFFEF9C"/>
        <color rgb="FFFF7128"/>
      </colorScale>
    </cfRule>
    <cfRule type="colorScale" priority="20783">
      <colorScale>
        <cfvo type="min" val="0"/>
        <cfvo type="percentile" val="50"/>
        <cfvo type="max" val="0"/>
        <color rgb="FF63BE7B"/>
        <color rgb="FFFFEB84"/>
        <color rgb="FFF8696B"/>
      </colorScale>
    </cfRule>
  </conditionalFormatting>
  <conditionalFormatting sqref="Q266:Q274">
    <cfRule type="colorScale" priority="20777">
      <colorScale>
        <cfvo type="min" val="0"/>
        <cfvo type="max" val="0"/>
        <color rgb="FFFFEF9C"/>
        <color rgb="FFFF7128"/>
      </colorScale>
    </cfRule>
  </conditionalFormatting>
  <conditionalFormatting sqref="H266:H274">
    <cfRule type="colorScale" priority="20775">
      <colorScale>
        <cfvo type="min" val="0"/>
        <cfvo type="max" val="0"/>
        <color rgb="FFFFEF9C"/>
        <color rgb="FFFF7128"/>
      </colorScale>
    </cfRule>
    <cfRule type="colorScale" priority="20776">
      <colorScale>
        <cfvo type="min" val="0"/>
        <cfvo type="percentile" val="50"/>
        <cfvo type="max" val="0"/>
        <color rgb="FF63BE7B"/>
        <color rgb="FFFFEB84"/>
        <color rgb="FFF8696B"/>
      </colorScale>
    </cfRule>
  </conditionalFormatting>
  <conditionalFormatting sqref="H266:H274">
    <cfRule type="colorScale" priority="20770">
      <colorScale>
        <cfvo type="min" val="0"/>
        <cfvo type="max" val="0"/>
        <color rgb="FFFFEF9C"/>
        <color rgb="FFFF7128"/>
      </colorScale>
    </cfRule>
  </conditionalFormatting>
  <conditionalFormatting sqref="Q300:Q308">
    <cfRule type="colorScale" priority="20768">
      <colorScale>
        <cfvo type="min" val="0"/>
        <cfvo type="max" val="0"/>
        <color rgb="FFFFEF9C"/>
        <color rgb="FFFF7128"/>
      </colorScale>
    </cfRule>
    <cfRule type="colorScale" priority="20769">
      <colorScale>
        <cfvo type="min" val="0"/>
        <cfvo type="percentile" val="50"/>
        <cfvo type="max" val="0"/>
        <color rgb="FF63BE7B"/>
        <color rgb="FFFFEB84"/>
        <color rgb="FFF8696B"/>
      </colorScale>
    </cfRule>
  </conditionalFormatting>
  <conditionalFormatting sqref="Q300:Q308">
    <cfRule type="colorScale" priority="20763">
      <colorScale>
        <cfvo type="min" val="0"/>
        <cfvo type="max" val="0"/>
        <color rgb="FFFFEF9C"/>
        <color rgb="FFFF7128"/>
      </colorScale>
    </cfRule>
  </conditionalFormatting>
  <conditionalFormatting sqref="H300:H308">
    <cfRule type="colorScale" priority="20761">
      <colorScale>
        <cfvo type="min" val="0"/>
        <cfvo type="max" val="0"/>
        <color rgb="FFFFEF9C"/>
        <color rgb="FFFF7128"/>
      </colorScale>
    </cfRule>
    <cfRule type="colorScale" priority="20762">
      <colorScale>
        <cfvo type="min" val="0"/>
        <cfvo type="percentile" val="50"/>
        <cfvo type="max" val="0"/>
        <color rgb="FF63BE7B"/>
        <color rgb="FFFFEB84"/>
        <color rgb="FFF8696B"/>
      </colorScale>
    </cfRule>
  </conditionalFormatting>
  <conditionalFormatting sqref="H300:H308">
    <cfRule type="colorScale" priority="20756">
      <colorScale>
        <cfvo type="min" val="0"/>
        <cfvo type="max" val="0"/>
        <color rgb="FFFFEF9C"/>
        <color rgb="FFFF7128"/>
      </colorScale>
    </cfRule>
  </conditionalFormatting>
  <conditionalFormatting sqref="Q334:Q342">
    <cfRule type="colorScale" priority="20754">
      <colorScale>
        <cfvo type="min" val="0"/>
        <cfvo type="max" val="0"/>
        <color rgb="FFFFEF9C"/>
        <color rgb="FFFF7128"/>
      </colorScale>
    </cfRule>
    <cfRule type="colorScale" priority="20755">
      <colorScale>
        <cfvo type="min" val="0"/>
        <cfvo type="percentile" val="50"/>
        <cfvo type="max" val="0"/>
        <color rgb="FF63BE7B"/>
        <color rgb="FFFFEB84"/>
        <color rgb="FFF8696B"/>
      </colorScale>
    </cfRule>
  </conditionalFormatting>
  <conditionalFormatting sqref="Q334:Q342">
    <cfRule type="colorScale" priority="20749">
      <colorScale>
        <cfvo type="min" val="0"/>
        <cfvo type="max" val="0"/>
        <color rgb="FFFFEF9C"/>
        <color rgb="FFFF7128"/>
      </colorScale>
    </cfRule>
  </conditionalFormatting>
  <conditionalFormatting sqref="H334:H342">
    <cfRule type="colorScale" priority="20747">
      <colorScale>
        <cfvo type="min" val="0"/>
        <cfvo type="max" val="0"/>
        <color rgb="FFFFEF9C"/>
        <color rgb="FFFF7128"/>
      </colorScale>
    </cfRule>
    <cfRule type="colorScale" priority="20748">
      <colorScale>
        <cfvo type="min" val="0"/>
        <cfvo type="percentile" val="50"/>
        <cfvo type="max" val="0"/>
        <color rgb="FF63BE7B"/>
        <color rgb="FFFFEB84"/>
        <color rgb="FFF8696B"/>
      </colorScale>
    </cfRule>
  </conditionalFormatting>
  <conditionalFormatting sqref="H334:H342">
    <cfRule type="colorScale" priority="20742">
      <colorScale>
        <cfvo type="min" val="0"/>
        <cfvo type="max" val="0"/>
        <color rgb="FFFFEF9C"/>
        <color rgb="FFFF7128"/>
      </colorScale>
    </cfRule>
  </conditionalFormatting>
  <conditionalFormatting sqref="Q368:Q376">
    <cfRule type="colorScale" priority="20740">
      <colorScale>
        <cfvo type="min" val="0"/>
        <cfvo type="max" val="0"/>
        <color rgb="FFFFEF9C"/>
        <color rgb="FFFF7128"/>
      </colorScale>
    </cfRule>
    <cfRule type="colorScale" priority="20741">
      <colorScale>
        <cfvo type="min" val="0"/>
        <cfvo type="percentile" val="50"/>
        <cfvo type="max" val="0"/>
        <color rgb="FF63BE7B"/>
        <color rgb="FFFFEB84"/>
        <color rgb="FFF8696B"/>
      </colorScale>
    </cfRule>
  </conditionalFormatting>
  <conditionalFormatting sqref="Q368:Q376">
    <cfRule type="colorScale" priority="20735">
      <colorScale>
        <cfvo type="min" val="0"/>
        <cfvo type="max" val="0"/>
        <color rgb="FFFFEF9C"/>
        <color rgb="FFFF7128"/>
      </colorScale>
    </cfRule>
  </conditionalFormatting>
  <conditionalFormatting sqref="H368:H376">
    <cfRule type="colorScale" priority="20733">
      <colorScale>
        <cfvo type="min" val="0"/>
        <cfvo type="max" val="0"/>
        <color rgb="FFFFEF9C"/>
        <color rgb="FFFF7128"/>
      </colorScale>
    </cfRule>
    <cfRule type="colorScale" priority="20734">
      <colorScale>
        <cfvo type="min" val="0"/>
        <cfvo type="percentile" val="50"/>
        <cfvo type="max" val="0"/>
        <color rgb="FF63BE7B"/>
        <color rgb="FFFFEB84"/>
        <color rgb="FFF8696B"/>
      </colorScale>
    </cfRule>
  </conditionalFormatting>
  <conditionalFormatting sqref="H368:H376">
    <cfRule type="colorScale" priority="20728">
      <colorScale>
        <cfvo type="min" val="0"/>
        <cfvo type="max" val="0"/>
        <color rgb="FFFFEF9C"/>
        <color rgb="FFFF7128"/>
      </colorScale>
    </cfRule>
  </conditionalFormatting>
  <conditionalFormatting sqref="Q402:Q410">
    <cfRule type="colorScale" priority="20726">
      <colorScale>
        <cfvo type="min" val="0"/>
        <cfvo type="max" val="0"/>
        <color rgb="FFFFEF9C"/>
        <color rgb="FFFF7128"/>
      </colorScale>
    </cfRule>
    <cfRule type="colorScale" priority="20727">
      <colorScale>
        <cfvo type="min" val="0"/>
        <cfvo type="percentile" val="50"/>
        <cfvo type="max" val="0"/>
        <color rgb="FF63BE7B"/>
        <color rgb="FFFFEB84"/>
        <color rgb="FFF8696B"/>
      </colorScale>
    </cfRule>
  </conditionalFormatting>
  <conditionalFormatting sqref="Q402:Q410">
    <cfRule type="colorScale" priority="20721">
      <colorScale>
        <cfvo type="min" val="0"/>
        <cfvo type="max" val="0"/>
        <color rgb="FFFFEF9C"/>
        <color rgb="FFFF7128"/>
      </colorScale>
    </cfRule>
  </conditionalFormatting>
  <conditionalFormatting sqref="H402:H410">
    <cfRule type="colorScale" priority="20719">
      <colorScale>
        <cfvo type="min" val="0"/>
        <cfvo type="max" val="0"/>
        <color rgb="FFFFEF9C"/>
        <color rgb="FFFF7128"/>
      </colorScale>
    </cfRule>
    <cfRule type="colorScale" priority="20720">
      <colorScale>
        <cfvo type="min" val="0"/>
        <cfvo type="percentile" val="50"/>
        <cfvo type="max" val="0"/>
        <color rgb="FF63BE7B"/>
        <color rgb="FFFFEB84"/>
        <color rgb="FFF8696B"/>
      </colorScale>
    </cfRule>
  </conditionalFormatting>
  <conditionalFormatting sqref="H402:H410">
    <cfRule type="colorScale" priority="20714">
      <colorScale>
        <cfvo type="min" val="0"/>
        <cfvo type="max" val="0"/>
        <color rgb="FFFFEF9C"/>
        <color rgb="FFFF7128"/>
      </colorScale>
    </cfRule>
  </conditionalFormatting>
  <conditionalFormatting sqref="Q436:Q444">
    <cfRule type="colorScale" priority="20712">
      <colorScale>
        <cfvo type="min" val="0"/>
        <cfvo type="max" val="0"/>
        <color rgb="FFFFEF9C"/>
        <color rgb="FFFF7128"/>
      </colorScale>
    </cfRule>
    <cfRule type="colorScale" priority="20713">
      <colorScale>
        <cfvo type="min" val="0"/>
        <cfvo type="percentile" val="50"/>
        <cfvo type="max" val="0"/>
        <color rgb="FF63BE7B"/>
        <color rgb="FFFFEB84"/>
        <color rgb="FFF8696B"/>
      </colorScale>
    </cfRule>
  </conditionalFormatting>
  <conditionalFormatting sqref="Q436:Q444">
    <cfRule type="colorScale" priority="20707">
      <colorScale>
        <cfvo type="min" val="0"/>
        <cfvo type="max" val="0"/>
        <color rgb="FFFFEF9C"/>
        <color rgb="FFFF7128"/>
      </colorScale>
    </cfRule>
  </conditionalFormatting>
  <conditionalFormatting sqref="H436:H444">
    <cfRule type="colorScale" priority="20705">
      <colorScale>
        <cfvo type="min" val="0"/>
        <cfvo type="max" val="0"/>
        <color rgb="FFFFEF9C"/>
        <color rgb="FFFF7128"/>
      </colorScale>
    </cfRule>
    <cfRule type="colorScale" priority="20706">
      <colorScale>
        <cfvo type="min" val="0"/>
        <cfvo type="percentile" val="50"/>
        <cfvo type="max" val="0"/>
        <color rgb="FF63BE7B"/>
        <color rgb="FFFFEB84"/>
        <color rgb="FFF8696B"/>
      </colorScale>
    </cfRule>
  </conditionalFormatting>
  <conditionalFormatting sqref="H436:H444">
    <cfRule type="colorScale" priority="20700">
      <colorScale>
        <cfvo type="min" val="0"/>
        <cfvo type="max" val="0"/>
        <color rgb="FFFFEF9C"/>
        <color rgb="FFFF7128"/>
      </colorScale>
    </cfRule>
  </conditionalFormatting>
  <conditionalFormatting sqref="Q470:Q478">
    <cfRule type="colorScale" priority="20698">
      <colorScale>
        <cfvo type="min" val="0"/>
        <cfvo type="max" val="0"/>
        <color rgb="FFFFEF9C"/>
        <color rgb="FFFF7128"/>
      </colorScale>
    </cfRule>
    <cfRule type="colorScale" priority="20699">
      <colorScale>
        <cfvo type="min" val="0"/>
        <cfvo type="percentile" val="50"/>
        <cfvo type="max" val="0"/>
        <color rgb="FF63BE7B"/>
        <color rgb="FFFFEB84"/>
        <color rgb="FFF8696B"/>
      </colorScale>
    </cfRule>
  </conditionalFormatting>
  <conditionalFormatting sqref="Q470:Q478">
    <cfRule type="colorScale" priority="20693">
      <colorScale>
        <cfvo type="min" val="0"/>
        <cfvo type="max" val="0"/>
        <color rgb="FFFFEF9C"/>
        <color rgb="FFFF7128"/>
      </colorScale>
    </cfRule>
  </conditionalFormatting>
  <conditionalFormatting sqref="H470:H478">
    <cfRule type="colorScale" priority="20691">
      <colorScale>
        <cfvo type="min" val="0"/>
        <cfvo type="max" val="0"/>
        <color rgb="FFFFEF9C"/>
        <color rgb="FFFF7128"/>
      </colorScale>
    </cfRule>
    <cfRule type="colorScale" priority="20692">
      <colorScale>
        <cfvo type="min" val="0"/>
        <cfvo type="percentile" val="50"/>
        <cfvo type="max" val="0"/>
        <color rgb="FF63BE7B"/>
        <color rgb="FFFFEB84"/>
        <color rgb="FFF8696B"/>
      </colorScale>
    </cfRule>
  </conditionalFormatting>
  <conditionalFormatting sqref="H470:H478">
    <cfRule type="colorScale" priority="20686">
      <colorScale>
        <cfvo type="min" val="0"/>
        <cfvo type="max" val="0"/>
        <color rgb="FFFFEF9C"/>
        <color rgb="FFFF7128"/>
      </colorScale>
    </cfRule>
  </conditionalFormatting>
  <conditionalFormatting sqref="Q49:Q68 M69:M71">
    <cfRule type="colorScale" priority="20656">
      <colorScale>
        <cfvo type="min" val="0"/>
        <cfvo type="max" val="0"/>
        <color rgb="FFFFEF9C"/>
        <color rgb="FFFF7128"/>
      </colorScale>
    </cfRule>
    <cfRule type="colorScale" priority="20657">
      <colorScale>
        <cfvo type="min" val="0"/>
        <cfvo type="percentile" val="50"/>
        <cfvo type="max" val="0"/>
        <color rgb="FF63BE7B"/>
        <color rgb="FFFFEB84"/>
        <color rgb="FFF8696B"/>
      </colorScale>
    </cfRule>
  </conditionalFormatting>
  <conditionalFormatting sqref="Q49:Q68 M69:M71">
    <cfRule type="colorScale" priority="20651">
      <colorScale>
        <cfvo type="min" val="0"/>
        <cfvo type="max" val="0"/>
        <color rgb="FFFFEF9C"/>
        <color rgb="FFFF7128"/>
      </colorScale>
    </cfRule>
  </conditionalFormatting>
  <conditionalFormatting sqref="H108:H129">
    <cfRule type="colorScale" priority="20321">
      <colorScale>
        <cfvo type="min" val="0"/>
        <cfvo type="max" val="0"/>
        <color rgb="FFFFEF9C"/>
        <color rgb="FFFF7128"/>
      </colorScale>
    </cfRule>
  </conditionalFormatting>
  <conditionalFormatting sqref="H142:H163">
    <cfRule type="colorScale" priority="20310">
      <colorScale>
        <cfvo type="min" val="0"/>
        <cfvo type="max" val="0"/>
        <color rgb="FFFFEF9C"/>
        <color rgb="FFFF7128"/>
      </colorScale>
    </cfRule>
  </conditionalFormatting>
  <conditionalFormatting sqref="H176:H197">
    <cfRule type="colorScale" priority="20297">
      <colorScale>
        <cfvo type="min" val="0"/>
        <cfvo type="max" val="0"/>
        <color rgb="FFFFEF9C"/>
        <color rgb="FFFF7128"/>
      </colorScale>
    </cfRule>
  </conditionalFormatting>
  <conditionalFormatting sqref="H244:H265">
    <cfRule type="colorScale" priority="20271">
      <colorScale>
        <cfvo type="min" val="0"/>
        <cfvo type="max" val="0"/>
        <color rgb="FFFFEF9C"/>
        <color rgb="FFFF7128"/>
      </colorScale>
    </cfRule>
  </conditionalFormatting>
  <conditionalFormatting sqref="H278:H299">
    <cfRule type="colorScale" priority="20258">
      <colorScale>
        <cfvo type="min" val="0"/>
        <cfvo type="max" val="0"/>
        <color rgb="FFFFEF9C"/>
        <color rgb="FFFF7128"/>
      </colorScale>
    </cfRule>
  </conditionalFormatting>
  <conditionalFormatting sqref="H312:H333">
    <cfRule type="colorScale" priority="20231">
      <colorScale>
        <cfvo type="min" val="0"/>
        <cfvo type="max" val="0"/>
        <color rgb="FFFFEF9C"/>
        <color rgb="FFFF7128"/>
      </colorScale>
    </cfRule>
  </conditionalFormatting>
  <conditionalFormatting sqref="H346:H367">
    <cfRule type="colorScale" priority="20218">
      <colorScale>
        <cfvo type="min" val="0"/>
        <cfvo type="max" val="0"/>
        <color rgb="FFFFEF9C"/>
        <color rgb="FFFF7128"/>
      </colorScale>
    </cfRule>
  </conditionalFormatting>
  <conditionalFormatting sqref="H380:H401">
    <cfRule type="colorScale" priority="20205">
      <colorScale>
        <cfvo type="min" val="0"/>
        <cfvo type="max" val="0"/>
        <color rgb="FFFFEF9C"/>
        <color rgb="FFFF7128"/>
      </colorScale>
    </cfRule>
  </conditionalFormatting>
  <conditionalFormatting sqref="H414:H435">
    <cfRule type="colorScale" priority="20192">
      <colorScale>
        <cfvo type="min" val="0"/>
        <cfvo type="max" val="0"/>
        <color rgb="FFFFEF9C"/>
        <color rgb="FFFF7128"/>
      </colorScale>
    </cfRule>
  </conditionalFormatting>
  <conditionalFormatting sqref="H448:H469">
    <cfRule type="colorScale" priority="20179">
      <colorScale>
        <cfvo type="min" val="0"/>
        <cfvo type="max" val="0"/>
        <color rgb="FFFFEF9C"/>
        <color rgb="FFFF7128"/>
      </colorScale>
    </cfRule>
  </conditionalFormatting>
  <conditionalFormatting sqref="H482:H503">
    <cfRule type="colorScale" priority="18">
      <colorScale>
        <cfvo type="min" val="0"/>
        <cfvo type="max" val="0"/>
        <color rgb="FFFFEF9C"/>
        <color rgb="FFFF7128"/>
      </colorScale>
    </cfRule>
  </conditionalFormatting>
  <conditionalFormatting sqref="H516:H537">
    <cfRule type="colorScale" priority="20153">
      <colorScale>
        <cfvo type="min" val="0"/>
        <cfvo type="max" val="0"/>
        <color rgb="FFFFEF9C"/>
        <color rgb="FFFF7128"/>
      </colorScale>
    </cfRule>
  </conditionalFormatting>
  <conditionalFormatting sqref="Q130">
    <cfRule type="colorScale" priority="20131">
      <colorScale>
        <cfvo type="min" val="0"/>
        <cfvo type="max" val="0"/>
        <color rgb="FFFFEF9C"/>
        <color rgb="FFFF7128"/>
      </colorScale>
    </cfRule>
    <cfRule type="colorScale" priority="20132">
      <colorScale>
        <cfvo type="min" val="0"/>
        <cfvo type="percentile" val="50"/>
        <cfvo type="max" val="0"/>
        <color rgb="FF63BE7B"/>
        <color rgb="FFFFEB84"/>
        <color rgb="FFF8696B"/>
      </colorScale>
    </cfRule>
  </conditionalFormatting>
  <conditionalFormatting sqref="Q130">
    <cfRule type="colorScale" priority="20126">
      <colorScale>
        <cfvo type="min" val="0"/>
        <cfvo type="max" val="0"/>
        <color rgb="FFFFEF9C"/>
        <color rgb="FFFF7128"/>
      </colorScale>
    </cfRule>
  </conditionalFormatting>
  <conditionalFormatting sqref="Q103:Q104">
    <cfRule type="colorScale" priority="19767">
      <colorScale>
        <cfvo type="min" val="0"/>
        <cfvo type="max" val="0"/>
        <color rgb="FFFFEF9C"/>
        <color rgb="FFFF7128"/>
      </colorScale>
    </cfRule>
    <cfRule type="colorScale" priority="19768">
      <colorScale>
        <cfvo type="min" val="0"/>
        <cfvo type="percentile" val="50"/>
        <cfvo type="max" val="0"/>
        <color rgb="FF63BE7B"/>
        <color rgb="FFFFEB84"/>
        <color rgb="FFF8696B"/>
      </colorScale>
    </cfRule>
  </conditionalFormatting>
  <conditionalFormatting sqref="Q103:Q104">
    <cfRule type="colorScale" priority="19766">
      <colorScale>
        <cfvo type="min" val="0"/>
        <cfvo type="max" val="0"/>
        <color rgb="FFFFEF9C"/>
        <color rgb="FFFF7128"/>
      </colorScale>
    </cfRule>
  </conditionalFormatting>
  <conditionalFormatting sqref="H103:H104">
    <cfRule type="colorScale" priority="19764">
      <colorScale>
        <cfvo type="min" val="0"/>
        <cfvo type="max" val="0"/>
        <color rgb="FFFFEF9C"/>
        <color rgb="FFFF7128"/>
      </colorScale>
    </cfRule>
    <cfRule type="colorScale" priority="19765">
      <colorScale>
        <cfvo type="min" val="0"/>
        <cfvo type="percentile" val="50"/>
        <cfvo type="max" val="0"/>
        <color rgb="FF63BE7B"/>
        <color rgb="FFFFEB84"/>
        <color rgb="FFF8696B"/>
      </colorScale>
    </cfRule>
  </conditionalFormatting>
  <conditionalFormatting sqref="H103:H104">
    <cfRule type="colorScale" priority="19763">
      <colorScale>
        <cfvo type="min" val="0"/>
        <cfvo type="max" val="0"/>
        <color rgb="FFFFEF9C"/>
        <color rgb="FFFF7128"/>
      </colorScale>
    </cfRule>
  </conditionalFormatting>
  <conditionalFormatting sqref="Q103:Q105">
    <cfRule type="colorScale" priority="19739">
      <colorScale>
        <cfvo type="min" val="0"/>
        <cfvo type="max" val="0"/>
        <color rgb="FFFFEF9C"/>
        <color rgb="FFFF7128"/>
      </colorScale>
    </cfRule>
    <cfRule type="colorScale" priority="19740">
      <colorScale>
        <cfvo type="min" val="0"/>
        <cfvo type="percentile" val="50"/>
        <cfvo type="max" val="0"/>
        <color rgb="FF63BE7B"/>
        <color rgb="FFFFEB84"/>
        <color rgb="FFF8696B"/>
      </colorScale>
    </cfRule>
  </conditionalFormatting>
  <conditionalFormatting sqref="Q103:Q105">
    <cfRule type="colorScale" priority="19738">
      <colorScale>
        <cfvo type="min" val="0"/>
        <cfvo type="max" val="0"/>
        <color rgb="FFFFEF9C"/>
        <color rgb="FFFF7128"/>
      </colorScale>
    </cfRule>
  </conditionalFormatting>
  <conditionalFormatting sqref="Q137:Q138">
    <cfRule type="colorScale" priority="19659">
      <colorScale>
        <cfvo type="min" val="0"/>
        <cfvo type="max" val="0"/>
        <color rgb="FFFFEF9C"/>
        <color rgb="FFFF7128"/>
      </colorScale>
    </cfRule>
    <cfRule type="colorScale" priority="19660">
      <colorScale>
        <cfvo type="min" val="0"/>
        <cfvo type="percentile" val="50"/>
        <cfvo type="max" val="0"/>
        <color rgb="FF63BE7B"/>
        <color rgb="FFFFEB84"/>
        <color rgb="FFF8696B"/>
      </colorScale>
    </cfRule>
  </conditionalFormatting>
  <conditionalFormatting sqref="Q137:Q138">
    <cfRule type="colorScale" priority="19658">
      <colorScale>
        <cfvo type="min" val="0"/>
        <cfvo type="max" val="0"/>
        <color rgb="FFFFEF9C"/>
        <color rgb="FFFF7128"/>
      </colorScale>
    </cfRule>
  </conditionalFormatting>
  <conditionalFormatting sqref="H137:H138">
    <cfRule type="colorScale" priority="19656">
      <colorScale>
        <cfvo type="min" val="0"/>
        <cfvo type="max" val="0"/>
        <color rgb="FFFFEF9C"/>
        <color rgb="FFFF7128"/>
      </colorScale>
    </cfRule>
    <cfRule type="colorScale" priority="19657">
      <colorScale>
        <cfvo type="min" val="0"/>
        <cfvo type="percentile" val="50"/>
        <cfvo type="max" val="0"/>
        <color rgb="FF63BE7B"/>
        <color rgb="FFFFEB84"/>
        <color rgb="FFF8696B"/>
      </colorScale>
    </cfRule>
  </conditionalFormatting>
  <conditionalFormatting sqref="H137:H138">
    <cfRule type="colorScale" priority="19655">
      <colorScale>
        <cfvo type="min" val="0"/>
        <cfvo type="max" val="0"/>
        <color rgb="FFFFEF9C"/>
        <color rgb="FFFF7128"/>
      </colorScale>
    </cfRule>
  </conditionalFormatting>
  <conditionalFormatting sqref="Q137:Q139">
    <cfRule type="colorScale" priority="19625">
      <colorScale>
        <cfvo type="min" val="0"/>
        <cfvo type="max" val="0"/>
        <color rgb="FFFFEF9C"/>
        <color rgb="FFFF7128"/>
      </colorScale>
    </cfRule>
    <cfRule type="colorScale" priority="19626">
      <colorScale>
        <cfvo type="min" val="0"/>
        <cfvo type="percentile" val="50"/>
        <cfvo type="max" val="0"/>
        <color rgb="FF63BE7B"/>
        <color rgb="FFFFEB84"/>
        <color rgb="FFF8696B"/>
      </colorScale>
    </cfRule>
  </conditionalFormatting>
  <conditionalFormatting sqref="Q137:Q139">
    <cfRule type="colorScale" priority="19624">
      <colorScale>
        <cfvo type="min" val="0"/>
        <cfvo type="max" val="0"/>
        <color rgb="FFFFEF9C"/>
        <color rgb="FFFF7128"/>
      </colorScale>
    </cfRule>
  </conditionalFormatting>
  <conditionalFormatting sqref="Q171:Q172">
    <cfRule type="colorScale" priority="19545">
      <colorScale>
        <cfvo type="min" val="0"/>
        <cfvo type="max" val="0"/>
        <color rgb="FFFFEF9C"/>
        <color rgb="FFFF7128"/>
      </colorScale>
    </cfRule>
    <cfRule type="colorScale" priority="19546">
      <colorScale>
        <cfvo type="min" val="0"/>
        <cfvo type="percentile" val="50"/>
        <cfvo type="max" val="0"/>
        <color rgb="FF63BE7B"/>
        <color rgb="FFFFEB84"/>
        <color rgb="FFF8696B"/>
      </colorScale>
    </cfRule>
  </conditionalFormatting>
  <conditionalFormatting sqref="Q171:Q172">
    <cfRule type="colorScale" priority="19544">
      <colorScale>
        <cfvo type="min" val="0"/>
        <cfvo type="max" val="0"/>
        <color rgb="FFFFEF9C"/>
        <color rgb="FFFF7128"/>
      </colorScale>
    </cfRule>
  </conditionalFormatting>
  <conditionalFormatting sqref="H171:H172">
    <cfRule type="colorScale" priority="19542">
      <colorScale>
        <cfvo type="min" val="0"/>
        <cfvo type="max" val="0"/>
        <color rgb="FFFFEF9C"/>
        <color rgb="FFFF7128"/>
      </colorScale>
    </cfRule>
    <cfRule type="colorScale" priority="19543">
      <colorScale>
        <cfvo type="min" val="0"/>
        <cfvo type="percentile" val="50"/>
        <cfvo type="max" val="0"/>
        <color rgb="FF63BE7B"/>
        <color rgb="FFFFEB84"/>
        <color rgb="FFF8696B"/>
      </colorScale>
    </cfRule>
  </conditionalFormatting>
  <conditionalFormatting sqref="H171:H172">
    <cfRule type="colorScale" priority="19541">
      <colorScale>
        <cfvo type="min" val="0"/>
        <cfvo type="max" val="0"/>
        <color rgb="FFFFEF9C"/>
        <color rgb="FFFF7128"/>
      </colorScale>
    </cfRule>
  </conditionalFormatting>
  <conditionalFormatting sqref="Q171:Q173">
    <cfRule type="colorScale" priority="19511">
      <colorScale>
        <cfvo type="min" val="0"/>
        <cfvo type="max" val="0"/>
        <color rgb="FFFFEF9C"/>
        <color rgb="FFFF7128"/>
      </colorScale>
    </cfRule>
    <cfRule type="colorScale" priority="19512">
      <colorScale>
        <cfvo type="min" val="0"/>
        <cfvo type="percentile" val="50"/>
        <cfvo type="max" val="0"/>
        <color rgb="FF63BE7B"/>
        <color rgb="FFFFEB84"/>
        <color rgb="FFF8696B"/>
      </colorScale>
    </cfRule>
  </conditionalFormatting>
  <conditionalFormatting sqref="Q171:Q173">
    <cfRule type="colorScale" priority="19510">
      <colorScale>
        <cfvo type="min" val="0"/>
        <cfvo type="max" val="0"/>
        <color rgb="FFFFEF9C"/>
        <color rgb="FFFF7128"/>
      </colorScale>
    </cfRule>
  </conditionalFormatting>
  <conditionalFormatting sqref="H205:H206">
    <cfRule type="colorScale" priority="19428">
      <colorScale>
        <cfvo type="min" val="0"/>
        <cfvo type="max" val="0"/>
        <color rgb="FFFFEF9C"/>
        <color rgb="FFFF7128"/>
      </colorScale>
    </cfRule>
    <cfRule type="colorScale" priority="19429">
      <colorScale>
        <cfvo type="min" val="0"/>
        <cfvo type="percentile" val="50"/>
        <cfvo type="max" val="0"/>
        <color rgb="FF63BE7B"/>
        <color rgb="FFFFEB84"/>
        <color rgb="FFF8696B"/>
      </colorScale>
    </cfRule>
  </conditionalFormatting>
  <conditionalFormatting sqref="H205:H206">
    <cfRule type="colorScale" priority="19427">
      <colorScale>
        <cfvo type="min" val="0"/>
        <cfvo type="max" val="0"/>
        <color rgb="FFFFEF9C"/>
        <color rgb="FFFF7128"/>
      </colorScale>
    </cfRule>
  </conditionalFormatting>
  <conditionalFormatting sqref="Q207">
    <cfRule type="colorScale" priority="19397">
      <colorScale>
        <cfvo type="min" val="0"/>
        <cfvo type="max" val="0"/>
        <color rgb="FFFFEF9C"/>
        <color rgb="FFFF7128"/>
      </colorScale>
    </cfRule>
    <cfRule type="colorScale" priority="19398">
      <colorScale>
        <cfvo type="min" val="0"/>
        <cfvo type="percentile" val="50"/>
        <cfvo type="max" val="0"/>
        <color rgb="FF63BE7B"/>
        <color rgb="FFFFEB84"/>
        <color rgb="FFF8696B"/>
      </colorScale>
    </cfRule>
  </conditionalFormatting>
  <conditionalFormatting sqref="Q207">
    <cfRule type="colorScale" priority="19396">
      <colorScale>
        <cfvo type="min" val="0"/>
        <cfvo type="max" val="0"/>
        <color rgb="FFFFEF9C"/>
        <color rgb="FFFF7128"/>
      </colorScale>
    </cfRule>
  </conditionalFormatting>
  <conditionalFormatting sqref="Q239:Q240">
    <cfRule type="colorScale" priority="19317">
      <colorScale>
        <cfvo type="min" val="0"/>
        <cfvo type="max" val="0"/>
        <color rgb="FFFFEF9C"/>
        <color rgb="FFFF7128"/>
      </colorScale>
    </cfRule>
    <cfRule type="colorScale" priority="19318">
      <colorScale>
        <cfvo type="min" val="0"/>
        <cfvo type="percentile" val="50"/>
        <cfvo type="max" val="0"/>
        <color rgb="FF63BE7B"/>
        <color rgb="FFFFEB84"/>
        <color rgb="FFF8696B"/>
      </colorScale>
    </cfRule>
  </conditionalFormatting>
  <conditionalFormatting sqref="Q239:Q240">
    <cfRule type="colorScale" priority="19316">
      <colorScale>
        <cfvo type="min" val="0"/>
        <cfvo type="max" val="0"/>
        <color rgb="FFFFEF9C"/>
        <color rgb="FFFF7128"/>
      </colorScale>
    </cfRule>
  </conditionalFormatting>
  <conditionalFormatting sqref="H239:H240">
    <cfRule type="colorScale" priority="19314">
      <colorScale>
        <cfvo type="min" val="0"/>
        <cfvo type="max" val="0"/>
        <color rgb="FFFFEF9C"/>
        <color rgb="FFFF7128"/>
      </colorScale>
    </cfRule>
    <cfRule type="colorScale" priority="19315">
      <colorScale>
        <cfvo type="min" val="0"/>
        <cfvo type="percentile" val="50"/>
        <cfvo type="max" val="0"/>
        <color rgb="FF63BE7B"/>
        <color rgb="FFFFEB84"/>
        <color rgb="FFF8696B"/>
      </colorScale>
    </cfRule>
  </conditionalFormatting>
  <conditionalFormatting sqref="H239:H240">
    <cfRule type="colorScale" priority="19313">
      <colorScale>
        <cfvo type="min" val="0"/>
        <cfvo type="max" val="0"/>
        <color rgb="FFFFEF9C"/>
        <color rgb="FFFF7128"/>
      </colorScale>
    </cfRule>
  </conditionalFormatting>
  <conditionalFormatting sqref="Q239:Q241">
    <cfRule type="colorScale" priority="19283">
      <colorScale>
        <cfvo type="min" val="0"/>
        <cfvo type="max" val="0"/>
        <color rgb="FFFFEF9C"/>
        <color rgb="FFFF7128"/>
      </colorScale>
    </cfRule>
    <cfRule type="colorScale" priority="19284">
      <colorScale>
        <cfvo type="min" val="0"/>
        <cfvo type="percentile" val="50"/>
        <cfvo type="max" val="0"/>
        <color rgb="FF63BE7B"/>
        <color rgb="FFFFEB84"/>
        <color rgb="FFF8696B"/>
      </colorScale>
    </cfRule>
  </conditionalFormatting>
  <conditionalFormatting sqref="Q239:Q241">
    <cfRule type="colorScale" priority="19282">
      <colorScale>
        <cfvo type="min" val="0"/>
        <cfvo type="max" val="0"/>
        <color rgb="FFFFEF9C"/>
        <color rgb="FFFF7128"/>
      </colorScale>
    </cfRule>
  </conditionalFormatting>
  <conditionalFormatting sqref="Q273:Q274">
    <cfRule type="colorScale" priority="19203">
      <colorScale>
        <cfvo type="min" val="0"/>
        <cfvo type="max" val="0"/>
        <color rgb="FFFFEF9C"/>
        <color rgb="FFFF7128"/>
      </colorScale>
    </cfRule>
    <cfRule type="colorScale" priority="19204">
      <colorScale>
        <cfvo type="min" val="0"/>
        <cfvo type="percentile" val="50"/>
        <cfvo type="max" val="0"/>
        <color rgb="FF63BE7B"/>
        <color rgb="FFFFEB84"/>
        <color rgb="FFF8696B"/>
      </colorScale>
    </cfRule>
  </conditionalFormatting>
  <conditionalFormatting sqref="Q273:Q274">
    <cfRule type="colorScale" priority="19202">
      <colorScale>
        <cfvo type="min" val="0"/>
        <cfvo type="max" val="0"/>
        <color rgb="FFFFEF9C"/>
        <color rgb="FFFF7128"/>
      </colorScale>
    </cfRule>
  </conditionalFormatting>
  <conditionalFormatting sqref="H273:H274">
    <cfRule type="colorScale" priority="19200">
      <colorScale>
        <cfvo type="min" val="0"/>
        <cfvo type="max" val="0"/>
        <color rgb="FFFFEF9C"/>
        <color rgb="FFFF7128"/>
      </colorScale>
    </cfRule>
    <cfRule type="colorScale" priority="19201">
      <colorScale>
        <cfvo type="min" val="0"/>
        <cfvo type="percentile" val="50"/>
        <cfvo type="max" val="0"/>
        <color rgb="FF63BE7B"/>
        <color rgb="FFFFEB84"/>
        <color rgb="FFF8696B"/>
      </colorScale>
    </cfRule>
  </conditionalFormatting>
  <conditionalFormatting sqref="H273:H274">
    <cfRule type="colorScale" priority="19199">
      <colorScale>
        <cfvo type="min" val="0"/>
        <cfvo type="max" val="0"/>
        <color rgb="FFFFEF9C"/>
        <color rgb="FFFF7128"/>
      </colorScale>
    </cfRule>
  </conditionalFormatting>
  <conditionalFormatting sqref="Q273:Q275">
    <cfRule type="colorScale" priority="19169">
      <colorScale>
        <cfvo type="min" val="0"/>
        <cfvo type="max" val="0"/>
        <color rgb="FFFFEF9C"/>
        <color rgb="FFFF7128"/>
      </colorScale>
    </cfRule>
    <cfRule type="colorScale" priority="19170">
      <colorScale>
        <cfvo type="min" val="0"/>
        <cfvo type="percentile" val="50"/>
        <cfvo type="max" val="0"/>
        <color rgb="FF63BE7B"/>
        <color rgb="FFFFEB84"/>
        <color rgb="FFF8696B"/>
      </colorScale>
    </cfRule>
  </conditionalFormatting>
  <conditionalFormatting sqref="Q273:Q275">
    <cfRule type="colorScale" priority="19168">
      <colorScale>
        <cfvo type="min" val="0"/>
        <cfvo type="max" val="0"/>
        <color rgb="FFFFEF9C"/>
        <color rgb="FFFF7128"/>
      </colorScale>
    </cfRule>
  </conditionalFormatting>
  <conditionalFormatting sqref="Q307:Q308">
    <cfRule type="colorScale" priority="19089">
      <colorScale>
        <cfvo type="min" val="0"/>
        <cfvo type="max" val="0"/>
        <color rgb="FFFFEF9C"/>
        <color rgb="FFFF7128"/>
      </colorScale>
    </cfRule>
    <cfRule type="colorScale" priority="19090">
      <colorScale>
        <cfvo type="min" val="0"/>
        <cfvo type="percentile" val="50"/>
        <cfvo type="max" val="0"/>
        <color rgb="FF63BE7B"/>
        <color rgb="FFFFEB84"/>
        <color rgb="FFF8696B"/>
      </colorScale>
    </cfRule>
  </conditionalFormatting>
  <conditionalFormatting sqref="Q307:Q308">
    <cfRule type="colorScale" priority="19088">
      <colorScale>
        <cfvo type="min" val="0"/>
        <cfvo type="max" val="0"/>
        <color rgb="FFFFEF9C"/>
        <color rgb="FFFF7128"/>
      </colorScale>
    </cfRule>
  </conditionalFormatting>
  <conditionalFormatting sqref="H307:H308">
    <cfRule type="colorScale" priority="19086">
      <colorScale>
        <cfvo type="min" val="0"/>
        <cfvo type="max" val="0"/>
        <color rgb="FFFFEF9C"/>
        <color rgb="FFFF7128"/>
      </colorScale>
    </cfRule>
    <cfRule type="colorScale" priority="19087">
      <colorScale>
        <cfvo type="min" val="0"/>
        <cfvo type="percentile" val="50"/>
        <cfvo type="max" val="0"/>
        <color rgb="FF63BE7B"/>
        <color rgb="FFFFEB84"/>
        <color rgb="FFF8696B"/>
      </colorScale>
    </cfRule>
  </conditionalFormatting>
  <conditionalFormatting sqref="H307:H308">
    <cfRule type="colorScale" priority="19085">
      <colorScale>
        <cfvo type="min" val="0"/>
        <cfvo type="max" val="0"/>
        <color rgb="FFFFEF9C"/>
        <color rgb="FFFF7128"/>
      </colorScale>
    </cfRule>
  </conditionalFormatting>
  <conditionalFormatting sqref="Q307:Q309">
    <cfRule type="colorScale" priority="19055">
      <colorScale>
        <cfvo type="min" val="0"/>
        <cfvo type="max" val="0"/>
        <color rgb="FFFFEF9C"/>
        <color rgb="FFFF7128"/>
      </colorScale>
    </cfRule>
    <cfRule type="colorScale" priority="19056">
      <colorScale>
        <cfvo type="min" val="0"/>
        <cfvo type="percentile" val="50"/>
        <cfvo type="max" val="0"/>
        <color rgb="FF63BE7B"/>
        <color rgb="FFFFEB84"/>
        <color rgb="FFF8696B"/>
      </colorScale>
    </cfRule>
  </conditionalFormatting>
  <conditionalFormatting sqref="Q307:Q309">
    <cfRule type="colorScale" priority="19054">
      <colorScale>
        <cfvo type="min" val="0"/>
        <cfvo type="max" val="0"/>
        <color rgb="FFFFEF9C"/>
        <color rgb="FFFF7128"/>
      </colorScale>
    </cfRule>
  </conditionalFormatting>
  <conditionalFormatting sqref="Q341:Q342">
    <cfRule type="colorScale" priority="18975">
      <colorScale>
        <cfvo type="min" val="0"/>
        <cfvo type="max" val="0"/>
        <color rgb="FFFFEF9C"/>
        <color rgb="FFFF7128"/>
      </colorScale>
    </cfRule>
    <cfRule type="colorScale" priority="18976">
      <colorScale>
        <cfvo type="min" val="0"/>
        <cfvo type="percentile" val="50"/>
        <cfvo type="max" val="0"/>
        <color rgb="FF63BE7B"/>
        <color rgb="FFFFEB84"/>
        <color rgb="FFF8696B"/>
      </colorScale>
    </cfRule>
  </conditionalFormatting>
  <conditionalFormatting sqref="Q341:Q342">
    <cfRule type="colorScale" priority="18974">
      <colorScale>
        <cfvo type="min" val="0"/>
        <cfvo type="max" val="0"/>
        <color rgb="FFFFEF9C"/>
        <color rgb="FFFF7128"/>
      </colorScale>
    </cfRule>
  </conditionalFormatting>
  <conditionalFormatting sqref="H341:H342">
    <cfRule type="colorScale" priority="18972">
      <colorScale>
        <cfvo type="min" val="0"/>
        <cfvo type="max" val="0"/>
        <color rgb="FFFFEF9C"/>
        <color rgb="FFFF7128"/>
      </colorScale>
    </cfRule>
    <cfRule type="colorScale" priority="18973">
      <colorScale>
        <cfvo type="min" val="0"/>
        <cfvo type="percentile" val="50"/>
        <cfvo type="max" val="0"/>
        <color rgb="FF63BE7B"/>
        <color rgb="FFFFEB84"/>
        <color rgb="FFF8696B"/>
      </colorScale>
    </cfRule>
  </conditionalFormatting>
  <conditionalFormatting sqref="H341:H342">
    <cfRule type="colorScale" priority="18971">
      <colorScale>
        <cfvo type="min" val="0"/>
        <cfvo type="max" val="0"/>
        <color rgb="FFFFEF9C"/>
        <color rgb="FFFF7128"/>
      </colorScale>
    </cfRule>
  </conditionalFormatting>
  <conditionalFormatting sqref="Q341:Q343">
    <cfRule type="colorScale" priority="18941">
      <colorScale>
        <cfvo type="min" val="0"/>
        <cfvo type="max" val="0"/>
        <color rgb="FFFFEF9C"/>
        <color rgb="FFFF7128"/>
      </colorScale>
    </cfRule>
    <cfRule type="colorScale" priority="18942">
      <colorScale>
        <cfvo type="min" val="0"/>
        <cfvo type="percentile" val="50"/>
        <cfvo type="max" val="0"/>
        <color rgb="FF63BE7B"/>
        <color rgb="FFFFEB84"/>
        <color rgb="FFF8696B"/>
      </colorScale>
    </cfRule>
  </conditionalFormatting>
  <conditionalFormatting sqref="Q341:Q343">
    <cfRule type="colorScale" priority="18940">
      <colorScale>
        <cfvo type="min" val="0"/>
        <cfvo type="max" val="0"/>
        <color rgb="FFFFEF9C"/>
        <color rgb="FFFF7128"/>
      </colorScale>
    </cfRule>
  </conditionalFormatting>
  <conditionalFormatting sqref="Q375:Q376">
    <cfRule type="colorScale" priority="18861">
      <colorScale>
        <cfvo type="min" val="0"/>
        <cfvo type="max" val="0"/>
        <color rgb="FFFFEF9C"/>
        <color rgb="FFFF7128"/>
      </colorScale>
    </cfRule>
    <cfRule type="colorScale" priority="18862">
      <colorScale>
        <cfvo type="min" val="0"/>
        <cfvo type="percentile" val="50"/>
        <cfvo type="max" val="0"/>
        <color rgb="FF63BE7B"/>
        <color rgb="FFFFEB84"/>
        <color rgb="FFF8696B"/>
      </colorScale>
    </cfRule>
  </conditionalFormatting>
  <conditionalFormatting sqref="Q375:Q376">
    <cfRule type="colorScale" priority="18860">
      <colorScale>
        <cfvo type="min" val="0"/>
        <cfvo type="max" val="0"/>
        <color rgb="FFFFEF9C"/>
        <color rgb="FFFF7128"/>
      </colorScale>
    </cfRule>
  </conditionalFormatting>
  <conditionalFormatting sqref="H375:H376">
    <cfRule type="colorScale" priority="18858">
      <colorScale>
        <cfvo type="min" val="0"/>
        <cfvo type="max" val="0"/>
        <color rgb="FFFFEF9C"/>
        <color rgb="FFFF7128"/>
      </colorScale>
    </cfRule>
    <cfRule type="colorScale" priority="18859">
      <colorScale>
        <cfvo type="min" val="0"/>
        <cfvo type="percentile" val="50"/>
        <cfvo type="max" val="0"/>
        <color rgb="FF63BE7B"/>
        <color rgb="FFFFEB84"/>
        <color rgb="FFF8696B"/>
      </colorScale>
    </cfRule>
  </conditionalFormatting>
  <conditionalFormatting sqref="H375:H376">
    <cfRule type="colorScale" priority="18857">
      <colorScale>
        <cfvo type="min" val="0"/>
        <cfvo type="max" val="0"/>
        <color rgb="FFFFEF9C"/>
        <color rgb="FFFF7128"/>
      </colorScale>
    </cfRule>
  </conditionalFormatting>
  <conditionalFormatting sqref="Q375:Q377">
    <cfRule type="colorScale" priority="18827">
      <colorScale>
        <cfvo type="min" val="0"/>
        <cfvo type="max" val="0"/>
        <color rgb="FFFFEF9C"/>
        <color rgb="FFFF7128"/>
      </colorScale>
    </cfRule>
    <cfRule type="colorScale" priority="18828">
      <colorScale>
        <cfvo type="min" val="0"/>
        <cfvo type="percentile" val="50"/>
        <cfvo type="max" val="0"/>
        <color rgb="FF63BE7B"/>
        <color rgb="FFFFEB84"/>
        <color rgb="FFF8696B"/>
      </colorScale>
    </cfRule>
  </conditionalFormatting>
  <conditionalFormatting sqref="Q375:Q377">
    <cfRule type="colorScale" priority="18826">
      <colorScale>
        <cfvo type="min" val="0"/>
        <cfvo type="max" val="0"/>
        <color rgb="FFFFEF9C"/>
        <color rgb="FFFF7128"/>
      </colorScale>
    </cfRule>
  </conditionalFormatting>
  <conditionalFormatting sqref="Q409:Q410">
    <cfRule type="colorScale" priority="18747">
      <colorScale>
        <cfvo type="min" val="0"/>
        <cfvo type="max" val="0"/>
        <color rgb="FFFFEF9C"/>
        <color rgb="FFFF7128"/>
      </colorScale>
    </cfRule>
    <cfRule type="colorScale" priority="18748">
      <colorScale>
        <cfvo type="min" val="0"/>
        <cfvo type="percentile" val="50"/>
        <cfvo type="max" val="0"/>
        <color rgb="FF63BE7B"/>
        <color rgb="FFFFEB84"/>
        <color rgb="FFF8696B"/>
      </colorScale>
    </cfRule>
  </conditionalFormatting>
  <conditionalFormatting sqref="Q409:Q410">
    <cfRule type="colorScale" priority="18746">
      <colorScale>
        <cfvo type="min" val="0"/>
        <cfvo type="max" val="0"/>
        <color rgb="FFFFEF9C"/>
        <color rgb="FFFF7128"/>
      </colorScale>
    </cfRule>
  </conditionalFormatting>
  <conditionalFormatting sqref="H409:H410">
    <cfRule type="colorScale" priority="18744">
      <colorScale>
        <cfvo type="min" val="0"/>
        <cfvo type="max" val="0"/>
        <color rgb="FFFFEF9C"/>
        <color rgb="FFFF7128"/>
      </colorScale>
    </cfRule>
    <cfRule type="colorScale" priority="18745">
      <colorScale>
        <cfvo type="min" val="0"/>
        <cfvo type="percentile" val="50"/>
        <cfvo type="max" val="0"/>
        <color rgb="FF63BE7B"/>
        <color rgb="FFFFEB84"/>
        <color rgb="FFF8696B"/>
      </colorScale>
    </cfRule>
  </conditionalFormatting>
  <conditionalFormatting sqref="H409:H410">
    <cfRule type="colorScale" priority="18743">
      <colorScale>
        <cfvo type="min" val="0"/>
        <cfvo type="max" val="0"/>
        <color rgb="FFFFEF9C"/>
        <color rgb="FFFF7128"/>
      </colorScale>
    </cfRule>
  </conditionalFormatting>
  <conditionalFormatting sqref="Q409:Q411">
    <cfRule type="colorScale" priority="18713">
      <colorScale>
        <cfvo type="min" val="0"/>
        <cfvo type="max" val="0"/>
        <color rgb="FFFFEF9C"/>
        <color rgb="FFFF7128"/>
      </colorScale>
    </cfRule>
    <cfRule type="colorScale" priority="18714">
      <colorScale>
        <cfvo type="min" val="0"/>
        <cfvo type="percentile" val="50"/>
        <cfvo type="max" val="0"/>
        <color rgb="FF63BE7B"/>
        <color rgb="FFFFEB84"/>
        <color rgb="FFF8696B"/>
      </colorScale>
    </cfRule>
  </conditionalFormatting>
  <conditionalFormatting sqref="Q409:Q411">
    <cfRule type="colorScale" priority="18712">
      <colorScale>
        <cfvo type="min" val="0"/>
        <cfvo type="max" val="0"/>
        <color rgb="FFFFEF9C"/>
        <color rgb="FFFF7128"/>
      </colorScale>
    </cfRule>
  </conditionalFormatting>
  <conditionalFormatting sqref="Q443:Q444">
    <cfRule type="colorScale" priority="18633">
      <colorScale>
        <cfvo type="min" val="0"/>
        <cfvo type="max" val="0"/>
        <color rgb="FFFFEF9C"/>
        <color rgb="FFFF7128"/>
      </colorScale>
    </cfRule>
    <cfRule type="colorScale" priority="18634">
      <colorScale>
        <cfvo type="min" val="0"/>
        <cfvo type="percentile" val="50"/>
        <cfvo type="max" val="0"/>
        <color rgb="FF63BE7B"/>
        <color rgb="FFFFEB84"/>
        <color rgb="FFF8696B"/>
      </colorScale>
    </cfRule>
  </conditionalFormatting>
  <conditionalFormatting sqref="Q443:Q444">
    <cfRule type="colorScale" priority="18632">
      <colorScale>
        <cfvo type="min" val="0"/>
        <cfvo type="max" val="0"/>
        <color rgb="FFFFEF9C"/>
        <color rgb="FFFF7128"/>
      </colorScale>
    </cfRule>
  </conditionalFormatting>
  <conditionalFormatting sqref="H443:H444">
    <cfRule type="colorScale" priority="18630">
      <colorScale>
        <cfvo type="min" val="0"/>
        <cfvo type="max" val="0"/>
        <color rgb="FFFFEF9C"/>
        <color rgb="FFFF7128"/>
      </colorScale>
    </cfRule>
    <cfRule type="colorScale" priority="18631">
      <colorScale>
        <cfvo type="min" val="0"/>
        <cfvo type="percentile" val="50"/>
        <cfvo type="max" val="0"/>
        <color rgb="FF63BE7B"/>
        <color rgb="FFFFEB84"/>
        <color rgb="FFF8696B"/>
      </colorScale>
    </cfRule>
  </conditionalFormatting>
  <conditionalFormatting sqref="H443:H444">
    <cfRule type="colorScale" priority="18629">
      <colorScale>
        <cfvo type="min" val="0"/>
        <cfvo type="max" val="0"/>
        <color rgb="FFFFEF9C"/>
        <color rgb="FFFF7128"/>
      </colorScale>
    </cfRule>
  </conditionalFormatting>
  <conditionalFormatting sqref="Q443:Q445">
    <cfRule type="colorScale" priority="18599">
      <colorScale>
        <cfvo type="min" val="0"/>
        <cfvo type="max" val="0"/>
        <color rgb="FFFFEF9C"/>
        <color rgb="FFFF7128"/>
      </colorScale>
    </cfRule>
    <cfRule type="colorScale" priority="18600">
      <colorScale>
        <cfvo type="min" val="0"/>
        <cfvo type="percentile" val="50"/>
        <cfvo type="max" val="0"/>
        <color rgb="FF63BE7B"/>
        <color rgb="FFFFEB84"/>
        <color rgb="FFF8696B"/>
      </colorScale>
    </cfRule>
  </conditionalFormatting>
  <conditionalFormatting sqref="Q443:Q445">
    <cfRule type="colorScale" priority="18598">
      <colorScale>
        <cfvo type="min" val="0"/>
        <cfvo type="max" val="0"/>
        <color rgb="FFFFEF9C"/>
        <color rgb="FFFF7128"/>
      </colorScale>
    </cfRule>
  </conditionalFormatting>
  <conditionalFormatting sqref="Q477:Q478">
    <cfRule type="colorScale" priority="18519">
      <colorScale>
        <cfvo type="min" val="0"/>
        <cfvo type="max" val="0"/>
        <color rgb="FFFFEF9C"/>
        <color rgb="FFFF7128"/>
      </colorScale>
    </cfRule>
    <cfRule type="colorScale" priority="18520">
      <colorScale>
        <cfvo type="min" val="0"/>
        <cfvo type="percentile" val="50"/>
        <cfvo type="max" val="0"/>
        <color rgb="FF63BE7B"/>
        <color rgb="FFFFEB84"/>
        <color rgb="FFF8696B"/>
      </colorScale>
    </cfRule>
  </conditionalFormatting>
  <conditionalFormatting sqref="Q477:Q478">
    <cfRule type="colorScale" priority="18518">
      <colorScale>
        <cfvo type="min" val="0"/>
        <cfvo type="max" val="0"/>
        <color rgb="FFFFEF9C"/>
        <color rgb="FFFF7128"/>
      </colorScale>
    </cfRule>
  </conditionalFormatting>
  <conditionalFormatting sqref="H477:H478">
    <cfRule type="colorScale" priority="18516">
      <colorScale>
        <cfvo type="min" val="0"/>
        <cfvo type="max" val="0"/>
        <color rgb="FFFFEF9C"/>
        <color rgb="FFFF7128"/>
      </colorScale>
    </cfRule>
    <cfRule type="colorScale" priority="18517">
      <colorScale>
        <cfvo type="min" val="0"/>
        <cfvo type="percentile" val="50"/>
        <cfvo type="max" val="0"/>
        <color rgb="FF63BE7B"/>
        <color rgb="FFFFEB84"/>
        <color rgb="FFF8696B"/>
      </colorScale>
    </cfRule>
  </conditionalFormatting>
  <conditionalFormatting sqref="H477:H478">
    <cfRule type="colorScale" priority="18515">
      <colorScale>
        <cfvo type="min" val="0"/>
        <cfvo type="max" val="0"/>
        <color rgb="FFFFEF9C"/>
        <color rgb="FFFF7128"/>
      </colorScale>
    </cfRule>
  </conditionalFormatting>
  <conditionalFormatting sqref="Q477:Q479">
    <cfRule type="colorScale" priority="18485">
      <colorScale>
        <cfvo type="min" val="0"/>
        <cfvo type="max" val="0"/>
        <color rgb="FFFFEF9C"/>
        <color rgb="FFFF7128"/>
      </colorScale>
    </cfRule>
    <cfRule type="colorScale" priority="18486">
      <colorScale>
        <cfvo type="min" val="0"/>
        <cfvo type="percentile" val="50"/>
        <cfvo type="max" val="0"/>
        <color rgb="FF63BE7B"/>
        <color rgb="FFFFEB84"/>
        <color rgb="FFF8696B"/>
      </colorScale>
    </cfRule>
  </conditionalFormatting>
  <conditionalFormatting sqref="Q477:Q479">
    <cfRule type="colorScale" priority="18484">
      <colorScale>
        <cfvo type="min" val="0"/>
        <cfvo type="max" val="0"/>
        <color rgb="FFFFEF9C"/>
        <color rgb="FFFF7128"/>
      </colorScale>
    </cfRule>
  </conditionalFormatting>
  <conditionalFormatting sqref="Q511:Q512">
    <cfRule type="colorScale" priority="18405">
      <colorScale>
        <cfvo type="min" val="0"/>
        <cfvo type="max" val="0"/>
        <color rgb="FFFFEF9C"/>
        <color rgb="FFFF7128"/>
      </colorScale>
    </cfRule>
    <cfRule type="colorScale" priority="18406">
      <colorScale>
        <cfvo type="min" val="0"/>
        <cfvo type="percentile" val="50"/>
        <cfvo type="max" val="0"/>
        <color rgb="FF63BE7B"/>
        <color rgb="FFFFEB84"/>
        <color rgb="FFF8696B"/>
      </colorScale>
    </cfRule>
  </conditionalFormatting>
  <conditionalFormatting sqref="Q511:Q512">
    <cfRule type="colorScale" priority="18404">
      <colorScale>
        <cfvo type="min" val="0"/>
        <cfvo type="max" val="0"/>
        <color rgb="FFFFEF9C"/>
        <color rgb="FFFF7128"/>
      </colorScale>
    </cfRule>
  </conditionalFormatting>
  <conditionalFormatting sqref="H511:H512">
    <cfRule type="colorScale" priority="18402">
      <colorScale>
        <cfvo type="min" val="0"/>
        <cfvo type="max" val="0"/>
        <color rgb="FFFFEF9C"/>
        <color rgb="FFFF7128"/>
      </colorScale>
    </cfRule>
    <cfRule type="colorScale" priority="18403">
      <colorScale>
        <cfvo type="min" val="0"/>
        <cfvo type="percentile" val="50"/>
        <cfvo type="max" val="0"/>
        <color rgb="FF63BE7B"/>
        <color rgb="FFFFEB84"/>
        <color rgb="FFF8696B"/>
      </colorScale>
    </cfRule>
  </conditionalFormatting>
  <conditionalFormatting sqref="H511:H512">
    <cfRule type="colorScale" priority="18401">
      <colorScale>
        <cfvo type="min" val="0"/>
        <cfvo type="max" val="0"/>
        <color rgb="FFFFEF9C"/>
        <color rgb="FFFF7128"/>
      </colorScale>
    </cfRule>
  </conditionalFormatting>
  <conditionalFormatting sqref="Q511:Q513">
    <cfRule type="colorScale" priority="18371">
      <colorScale>
        <cfvo type="min" val="0"/>
        <cfvo type="max" val="0"/>
        <color rgb="FFFFEF9C"/>
        <color rgb="FFFF7128"/>
      </colorScale>
    </cfRule>
    <cfRule type="colorScale" priority="18372">
      <colorScale>
        <cfvo type="min" val="0"/>
        <cfvo type="percentile" val="50"/>
        <cfvo type="max" val="0"/>
        <color rgb="FF63BE7B"/>
        <color rgb="FFFFEB84"/>
        <color rgb="FFF8696B"/>
      </colorScale>
    </cfRule>
  </conditionalFormatting>
  <conditionalFormatting sqref="Q511:Q513">
    <cfRule type="colorScale" priority="18370">
      <colorScale>
        <cfvo type="min" val="0"/>
        <cfvo type="max" val="0"/>
        <color rgb="FFFFEF9C"/>
        <color rgb="FFFF7128"/>
      </colorScale>
    </cfRule>
  </conditionalFormatting>
  <conditionalFormatting sqref="H210:H231">
    <cfRule type="colorScale" priority="20">
      <colorScale>
        <cfvo type="min" val="0"/>
        <cfvo type="max" val="0"/>
        <color rgb="FFFFEF9C"/>
        <color rgb="FFFF7128"/>
      </colorScale>
    </cfRule>
  </conditionalFormatting>
  <conditionalFormatting sqref="H436">
    <cfRule type="colorScale" priority="22">
      <colorScale>
        <cfvo type="min" val="0"/>
        <cfvo type="max" val="0"/>
        <color rgb="FFFFEF9C"/>
        <color rgb="FFFF7128"/>
      </colorScale>
    </cfRule>
  </conditionalFormatting>
  <conditionalFormatting sqref="H74:H95">
    <cfRule type="colorScale" priority="16">
      <colorScale>
        <cfvo type="min" val="0"/>
        <cfvo type="max" val="0"/>
        <color rgb="FFFFEF9C"/>
        <color rgb="FFFF7128"/>
      </colorScale>
    </cfRule>
  </conditionalFormatting>
  <dataValidations count="2">
    <dataValidation type="list" allowBlank="1" showInputMessage="1" showErrorMessage="1" sqref="C516:C537 C448:C469 C414:C435 C380:C401 C346:C367 C312:C333 C278:C299 C244:C265 C210:C231 C176:C197 C142:C163 C74:C95 C108:C129 C482:C503">
      <formula1>$B$44:$B$64</formula1>
    </dataValidation>
    <dataValidation type="list" allowBlank="1" showInputMessage="1" showErrorMessage="1" sqref="C65:C67 L49:L67 C15:D36">
      <formula1>Component</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B1:AD51"/>
  <sheetViews>
    <sheetView showGridLines="0" topLeftCell="A4" zoomScaleNormal="100" workbookViewId="0">
      <selection activeCell="H8" sqref="H8"/>
    </sheetView>
  </sheetViews>
  <sheetFormatPr defaultRowHeight="15"/>
  <cols>
    <col min="1" max="1" width="2.85546875" style="82" customWidth="1"/>
    <col min="2" max="2" width="38.85546875" style="82" customWidth="1"/>
    <col min="3" max="3" width="24" style="82" customWidth="1"/>
    <col min="4" max="4" width="13.7109375" style="82" customWidth="1"/>
    <col min="5" max="5" width="16.140625" style="82" customWidth="1"/>
    <col min="6" max="6" width="13.85546875" style="82" customWidth="1"/>
    <col min="7" max="7" width="9.140625" style="82" customWidth="1"/>
    <col min="8" max="8" width="19.28515625" style="82" customWidth="1"/>
    <col min="9" max="10" width="16.7109375" style="82" customWidth="1"/>
    <col min="11" max="11" width="9" style="82" customWidth="1"/>
    <col min="12" max="12" width="9.5703125" style="82" bestFit="1" customWidth="1"/>
    <col min="13" max="13" width="10.5703125" style="82" customWidth="1"/>
    <col min="14" max="14" width="9.140625" style="82"/>
    <col min="15" max="15" width="11.85546875" style="82" customWidth="1"/>
    <col min="16" max="16" width="18.5703125" style="82" customWidth="1"/>
    <col min="17" max="17" width="11" style="82" customWidth="1"/>
    <col min="18" max="18" width="9" style="82" customWidth="1"/>
    <col min="19" max="19" width="12.5703125" style="82" customWidth="1"/>
    <col min="20" max="20" width="17.7109375" style="82" customWidth="1"/>
    <col min="21" max="21" width="9.140625" style="82"/>
    <col min="22" max="22" width="7" style="82" customWidth="1"/>
    <col min="23" max="23" width="18.85546875" style="82" customWidth="1"/>
    <col min="24" max="28" width="9.140625" style="82"/>
    <col min="29" max="30" width="0" style="82" hidden="1" customWidth="1"/>
    <col min="31" max="16384" width="9.140625" style="82"/>
  </cols>
  <sheetData>
    <row r="1" spans="2:30" ht="9" customHeight="1"/>
    <row r="3" spans="2:30" ht="22.5" customHeight="1" thickBot="1">
      <c r="B3" s="81" t="s">
        <v>93</v>
      </c>
      <c r="Q3" s="90"/>
    </row>
    <row r="4" spans="2:30" ht="10.5" customHeight="1" thickTop="1" thickBot="1">
      <c r="B4" s="253"/>
      <c r="Q4" s="90"/>
    </row>
    <row r="5" spans="2:30" s="255" customFormat="1" ht="15.75" thickBot="1">
      <c r="B5" s="254"/>
      <c r="C5" s="402" t="s">
        <v>71</v>
      </c>
      <c r="D5" s="405"/>
      <c r="E5" s="405"/>
      <c r="F5" s="405"/>
      <c r="G5" s="405"/>
      <c r="H5" s="405"/>
      <c r="I5" s="403"/>
      <c r="J5" s="402" t="s">
        <v>19</v>
      </c>
      <c r="K5" s="405"/>
      <c r="L5" s="405"/>
      <c r="M5" s="403"/>
      <c r="N5" s="402" t="s">
        <v>20</v>
      </c>
      <c r="O5" s="405"/>
      <c r="P5" s="403"/>
      <c r="Q5" s="402" t="s">
        <v>25</v>
      </c>
      <c r="R5" s="405"/>
      <c r="S5" s="403"/>
      <c r="T5" s="82"/>
      <c r="U5" s="82"/>
      <c r="V5" s="82"/>
      <c r="W5" s="82"/>
      <c r="X5" s="82"/>
      <c r="Y5" s="82"/>
      <c r="AC5" s="255" t="e">
        <f>'Converter Data'!#REF!</f>
        <v>#REF!</v>
      </c>
      <c r="AD5" s="255" t="str">
        <f>P36</f>
        <v>Monopole</v>
      </c>
    </row>
    <row r="6" spans="2:30" ht="45.75" thickBot="1">
      <c r="B6" s="256" t="s">
        <v>63</v>
      </c>
      <c r="C6" s="257" t="s">
        <v>64</v>
      </c>
      <c r="D6" s="258" t="s">
        <v>65</v>
      </c>
      <c r="E6" s="258" t="s">
        <v>69</v>
      </c>
      <c r="F6" s="258" t="s">
        <v>56</v>
      </c>
      <c r="G6" s="258" t="s">
        <v>10</v>
      </c>
      <c r="H6" s="258" t="s">
        <v>60</v>
      </c>
      <c r="I6" s="259" t="s">
        <v>70</v>
      </c>
      <c r="J6" s="86" t="s">
        <v>33</v>
      </c>
      <c r="K6" s="86"/>
      <c r="L6" s="260" t="s">
        <v>10</v>
      </c>
      <c r="M6" s="86" t="s">
        <v>39</v>
      </c>
      <c r="N6" s="86" t="s">
        <v>1</v>
      </c>
      <c r="O6" s="260" t="s">
        <v>10</v>
      </c>
      <c r="P6" s="86" t="s">
        <v>62</v>
      </c>
      <c r="Q6" s="86" t="s">
        <v>33</v>
      </c>
      <c r="R6" s="261" t="s">
        <v>10</v>
      </c>
      <c r="S6" s="86" t="s">
        <v>76</v>
      </c>
      <c r="T6" s="255"/>
      <c r="U6" s="255"/>
      <c r="V6" s="255"/>
      <c r="W6" s="255"/>
      <c r="X6" s="255"/>
      <c r="Y6" s="255"/>
      <c r="AC6" s="82" t="e">
        <f>'Converter Data'!#REF!</f>
        <v>#REF!</v>
      </c>
      <c r="AD6" s="82" t="str">
        <f>P36</f>
        <v>Monopole</v>
      </c>
    </row>
    <row r="7" spans="2:30">
      <c r="B7" s="262" t="s">
        <v>143</v>
      </c>
      <c r="C7" s="263" t="s">
        <v>51</v>
      </c>
      <c r="D7" s="264" t="s">
        <v>68</v>
      </c>
      <c r="E7" s="264" t="s">
        <v>68</v>
      </c>
      <c r="F7" s="264" t="s">
        <v>58</v>
      </c>
      <c r="G7" s="175" t="str">
        <f>IF('Project 1'!O11='Project 1'!$N$2,'Cable Data'!$F$35,'Cable Data'!$G$35)</f>
        <v>Average</v>
      </c>
      <c r="H7" s="265" t="s">
        <v>97</v>
      </c>
      <c r="I7" s="266" t="s">
        <v>55</v>
      </c>
      <c r="J7" s="267">
        <f t="shared" ref="J7:J28" ca="1" si="0">IFERROR(OFFSET($B$35,MATCH(C7,Cable_Types,0),MATCH(D7,Failure_Range,0))*OFFSET($U$41,MATCH(F7,Burial_Depth,0),0),"----")</f>
        <v>2.5000000000000001E-4</v>
      </c>
      <c r="K7" s="268"/>
      <c r="L7" s="268">
        <f t="shared" ref="L7:L28" ca="1" si="1">IFERROR(IF($G7=$F$35,OFFSET($F$35,MATCH(C7,Cable_Types,0),0),OFFSET($G$35,MATCH(C7,Cable_Types,0),0)),"----")</f>
        <v>65</v>
      </c>
      <c r="M7" s="269">
        <f t="shared" ref="M7:M28" ca="1" si="2">IFERROR((OFFSET($Q$35,MATCH(H7,$P$36:$P$47,0),0))*OFFSET($U$35,MATCH(I7,Cable_Bundling,0),0),"----")</f>
        <v>0</v>
      </c>
      <c r="N7" s="268">
        <f t="shared" ref="N7:N28" ca="1" si="3">IFERROR(OFFSET($G$35,MATCH(C7,Cable_Types,0),MATCH(D7,Failure_Range,0))*OFFSET($X$35,MATCH(E7,Installation_Risk,0),0),"----")</f>
        <v>2.7E-4</v>
      </c>
      <c r="O7" s="268">
        <f t="shared" ref="O7:O28" ca="1" si="4">IFERROR(IF($G7=$K$35,OFFSET($K$35,MATCH(C7,Cable_Types,0),0),OFFSET($L$35,MATCH(C7,Cable_Types,0),0)),"----")</f>
        <v>65</v>
      </c>
      <c r="P7" s="269">
        <f t="shared" ref="P7:P28" ca="1" si="5">IFERROR((OFFSET($Q$35,MATCH(H7,$P$36:$P$45,0),0))*OFFSET($U$35,MATCH(I7,Cable_Bundling,0),0),"----")</f>
        <v>0</v>
      </c>
      <c r="Q7" s="268">
        <f t="shared" ref="Q7:Q28" ca="1" si="6">IFERROR(J7+N7,"----")</f>
        <v>5.2000000000000006E-4</v>
      </c>
      <c r="R7" s="268">
        <f t="shared" ref="R7:R28" ca="1" si="7">IFERROR(((J7*L7)+(N7*O7))/(J7+N7),"----")</f>
        <v>64.999999999999986</v>
      </c>
      <c r="S7" s="270">
        <f ca="1">IFERROR(((M7*J7*L7)+(P7*N7*O7))/((J7*L7)+(O7*N7)),"----")</f>
        <v>0</v>
      </c>
      <c r="AC7" s="82" t="e">
        <f>'Converter Data'!#REF!</f>
        <v>#REF!</v>
      </c>
      <c r="AD7" s="82" t="str">
        <f>P37</f>
        <v>Symetrical Monopole</v>
      </c>
    </row>
    <row r="8" spans="2:30">
      <c r="B8" s="262" t="s">
        <v>144</v>
      </c>
      <c r="C8" s="271" t="s">
        <v>52</v>
      </c>
      <c r="D8" s="272" t="s">
        <v>68</v>
      </c>
      <c r="E8" s="272" t="s">
        <v>68</v>
      </c>
      <c r="F8" s="272" t="s">
        <v>58</v>
      </c>
      <c r="G8" s="272" t="s">
        <v>68</v>
      </c>
      <c r="H8" s="273" t="s">
        <v>97</v>
      </c>
      <c r="I8" s="274" t="s">
        <v>55</v>
      </c>
      <c r="J8" s="275">
        <f t="shared" ca="1" si="0"/>
        <v>5.8E-4</v>
      </c>
      <c r="K8" s="276"/>
      <c r="L8" s="276">
        <f t="shared" ca="1" si="1"/>
        <v>40</v>
      </c>
      <c r="M8" s="277">
        <f t="shared" ca="1" si="2"/>
        <v>0</v>
      </c>
      <c r="N8" s="276">
        <f t="shared" ca="1" si="3"/>
        <v>3.0000000000000003E-4</v>
      </c>
      <c r="O8" s="276">
        <f t="shared" ca="1" si="4"/>
        <v>40</v>
      </c>
      <c r="P8" s="277">
        <f t="shared" ca="1" si="5"/>
        <v>0</v>
      </c>
      <c r="Q8" s="276">
        <f t="shared" ca="1" si="6"/>
        <v>8.8000000000000003E-4</v>
      </c>
      <c r="R8" s="276">
        <f t="shared" ca="1" si="7"/>
        <v>39.999999999999993</v>
      </c>
      <c r="S8" s="278">
        <f t="shared" ref="S8:S28" ca="1" si="8">IFERROR(((M8*J8*L8)+(P8*N8*O8))/((J8*L8)+(O8*N8)),"----")</f>
        <v>0</v>
      </c>
      <c r="AC8" s="82" t="e">
        <f>'Converter Data'!#REF!</f>
        <v>#REF!</v>
      </c>
      <c r="AD8" s="82" t="str">
        <f>P37</f>
        <v>Symetrical Monopole</v>
      </c>
    </row>
    <row r="9" spans="2:30">
      <c r="B9" s="262" t="s">
        <v>132</v>
      </c>
      <c r="C9" s="271" t="s">
        <v>52</v>
      </c>
      <c r="D9" s="272" t="s">
        <v>68</v>
      </c>
      <c r="E9" s="272" t="s">
        <v>68</v>
      </c>
      <c r="F9" s="272" t="s">
        <v>58</v>
      </c>
      <c r="G9" s="272" t="s">
        <v>68</v>
      </c>
      <c r="H9" s="273" t="s">
        <v>104</v>
      </c>
      <c r="I9" s="274" t="s">
        <v>55</v>
      </c>
      <c r="J9" s="275">
        <f t="shared" ca="1" si="0"/>
        <v>5.8E-4</v>
      </c>
      <c r="K9" s="276"/>
      <c r="L9" s="276">
        <f t="shared" ca="1" si="1"/>
        <v>40</v>
      </c>
      <c r="M9" s="277">
        <f t="shared" ca="1" si="2"/>
        <v>0.5</v>
      </c>
      <c r="N9" s="276">
        <f t="shared" ca="1" si="3"/>
        <v>3.0000000000000003E-4</v>
      </c>
      <c r="O9" s="276">
        <f t="shared" ca="1" si="4"/>
        <v>40</v>
      </c>
      <c r="P9" s="277">
        <f t="shared" ca="1" si="5"/>
        <v>0.5</v>
      </c>
      <c r="Q9" s="276">
        <f t="shared" ca="1" si="6"/>
        <v>8.8000000000000003E-4</v>
      </c>
      <c r="R9" s="276">
        <f t="shared" ca="1" si="7"/>
        <v>39.999999999999993</v>
      </c>
      <c r="S9" s="278">
        <f t="shared" ca="1" si="8"/>
        <v>0.5</v>
      </c>
      <c r="AC9" s="82" t="e">
        <f>'Converter Data'!#REF!</f>
        <v>#REF!</v>
      </c>
      <c r="AD9" s="82" t="str">
        <f>P38</f>
        <v>Bipole no earth return</v>
      </c>
    </row>
    <row r="10" spans="2:30">
      <c r="B10" s="262" t="s">
        <v>133</v>
      </c>
      <c r="C10" s="271" t="s">
        <v>51</v>
      </c>
      <c r="D10" s="272" t="s">
        <v>68</v>
      </c>
      <c r="E10" s="272" t="s">
        <v>68</v>
      </c>
      <c r="F10" s="272" t="s">
        <v>58</v>
      </c>
      <c r="G10" s="88" t="str">
        <f>IF('Project 2'!$O$11='Project 2'!$N$2,'Cable Data'!$F$35,'Cable Data'!$G$35)</f>
        <v>Average</v>
      </c>
      <c r="H10" s="273" t="s">
        <v>104</v>
      </c>
      <c r="I10" s="274" t="s">
        <v>55</v>
      </c>
      <c r="J10" s="275">
        <f t="shared" ca="1" si="0"/>
        <v>2.5000000000000001E-4</v>
      </c>
      <c r="K10" s="276"/>
      <c r="L10" s="276">
        <f t="shared" ca="1" si="1"/>
        <v>65</v>
      </c>
      <c r="M10" s="277">
        <f t="shared" ca="1" si="2"/>
        <v>0.5</v>
      </c>
      <c r="N10" s="276">
        <f t="shared" ca="1" si="3"/>
        <v>2.7E-4</v>
      </c>
      <c r="O10" s="276">
        <f t="shared" ca="1" si="4"/>
        <v>65</v>
      </c>
      <c r="P10" s="277">
        <f t="shared" ca="1" si="5"/>
        <v>0.5</v>
      </c>
      <c r="Q10" s="276">
        <f t="shared" ca="1" si="6"/>
        <v>5.2000000000000006E-4</v>
      </c>
      <c r="R10" s="276">
        <f t="shared" ca="1" si="7"/>
        <v>64.999999999999986</v>
      </c>
      <c r="S10" s="278">
        <f t="shared" ca="1" si="8"/>
        <v>0.5</v>
      </c>
      <c r="AC10" s="82" t="e">
        <f>'Converter Data'!#REF!</f>
        <v>#REF!</v>
      </c>
      <c r="AD10" s="82" t="str">
        <f>P38</f>
        <v>Bipole no earth return</v>
      </c>
    </row>
    <row r="11" spans="2:30">
      <c r="B11" s="262" t="s">
        <v>145</v>
      </c>
      <c r="C11" s="271" t="s">
        <v>51</v>
      </c>
      <c r="D11" s="272" t="s">
        <v>68</v>
      </c>
      <c r="E11" s="272" t="s">
        <v>68</v>
      </c>
      <c r="F11" s="272" t="s">
        <v>58</v>
      </c>
      <c r="G11" s="88" t="str">
        <f>IF('Project 3 (1)'!$O$11='Project 3 (1)'!$N$2,'Cable Data'!$F$35,'Cable Data'!$G$35)</f>
        <v>Average</v>
      </c>
      <c r="H11" s="273" t="s">
        <v>97</v>
      </c>
      <c r="I11" s="274" t="s">
        <v>55</v>
      </c>
      <c r="J11" s="275">
        <f t="shared" ca="1" si="0"/>
        <v>2.5000000000000001E-4</v>
      </c>
      <c r="K11" s="276"/>
      <c r="L11" s="276">
        <f t="shared" ca="1" si="1"/>
        <v>65</v>
      </c>
      <c r="M11" s="277">
        <f t="shared" ca="1" si="2"/>
        <v>0</v>
      </c>
      <c r="N11" s="276">
        <f t="shared" ca="1" si="3"/>
        <v>2.7E-4</v>
      </c>
      <c r="O11" s="276">
        <f t="shared" ca="1" si="4"/>
        <v>65</v>
      </c>
      <c r="P11" s="277">
        <f t="shared" ca="1" si="5"/>
        <v>0</v>
      </c>
      <c r="Q11" s="276">
        <f t="shared" ca="1" si="6"/>
        <v>5.2000000000000006E-4</v>
      </c>
      <c r="R11" s="276">
        <f t="shared" ca="1" si="7"/>
        <v>64.999999999999986</v>
      </c>
      <c r="S11" s="278">
        <f t="shared" ca="1" si="8"/>
        <v>0</v>
      </c>
      <c r="AC11" s="82" t="e">
        <f>'Converter Data'!#REF!</f>
        <v>#REF!</v>
      </c>
      <c r="AD11" s="82" t="str">
        <f>P39</f>
        <v>Bipole with earth rerun</v>
      </c>
    </row>
    <row r="12" spans="2:30">
      <c r="B12" s="262" t="s">
        <v>146</v>
      </c>
      <c r="C12" s="271" t="s">
        <v>52</v>
      </c>
      <c r="D12" s="272" t="s">
        <v>68</v>
      </c>
      <c r="E12" s="272" t="s">
        <v>68</v>
      </c>
      <c r="F12" s="272" t="s">
        <v>58</v>
      </c>
      <c r="G12" s="272" t="s">
        <v>68</v>
      </c>
      <c r="H12" s="273" t="s">
        <v>97</v>
      </c>
      <c r="I12" s="274" t="s">
        <v>55</v>
      </c>
      <c r="J12" s="275">
        <f t="shared" ca="1" si="0"/>
        <v>5.8E-4</v>
      </c>
      <c r="K12" s="276"/>
      <c r="L12" s="276">
        <f t="shared" ca="1" si="1"/>
        <v>40</v>
      </c>
      <c r="M12" s="277">
        <f t="shared" ca="1" si="2"/>
        <v>0</v>
      </c>
      <c r="N12" s="276">
        <f t="shared" ca="1" si="3"/>
        <v>3.0000000000000003E-4</v>
      </c>
      <c r="O12" s="276">
        <f t="shared" ca="1" si="4"/>
        <v>40</v>
      </c>
      <c r="P12" s="277">
        <f t="shared" ca="1" si="5"/>
        <v>0</v>
      </c>
      <c r="Q12" s="276">
        <f t="shared" ca="1" si="6"/>
        <v>8.8000000000000003E-4</v>
      </c>
      <c r="R12" s="276">
        <f t="shared" ca="1" si="7"/>
        <v>39.999999999999993</v>
      </c>
      <c r="S12" s="278">
        <f t="shared" ca="1" si="8"/>
        <v>0</v>
      </c>
      <c r="AC12" s="82" t="e">
        <f>'Converter Data'!#REF!</f>
        <v>#REF!</v>
      </c>
      <c r="AD12" s="82" t="str">
        <f>P39</f>
        <v>Bipole with earth rerun</v>
      </c>
    </row>
    <row r="13" spans="2:30">
      <c r="B13" s="262" t="s">
        <v>130</v>
      </c>
      <c r="C13" s="271" t="s">
        <v>52</v>
      </c>
      <c r="D13" s="272" t="s">
        <v>68</v>
      </c>
      <c r="E13" s="272" t="s">
        <v>68</v>
      </c>
      <c r="F13" s="272" t="s">
        <v>58</v>
      </c>
      <c r="G13" s="272" t="s">
        <v>68</v>
      </c>
      <c r="H13" s="273" t="s">
        <v>30</v>
      </c>
      <c r="I13" s="274" t="s">
        <v>55</v>
      </c>
      <c r="J13" s="275">
        <f t="shared" ca="1" si="0"/>
        <v>5.8E-4</v>
      </c>
      <c r="K13" s="276"/>
      <c r="L13" s="276">
        <f t="shared" ca="1" si="1"/>
        <v>40</v>
      </c>
      <c r="M13" s="277">
        <f t="shared" ca="1" si="2"/>
        <v>0.5</v>
      </c>
      <c r="N13" s="276">
        <f t="shared" ca="1" si="3"/>
        <v>3.0000000000000003E-4</v>
      </c>
      <c r="O13" s="276">
        <f t="shared" ca="1" si="4"/>
        <v>40</v>
      </c>
      <c r="P13" s="277">
        <f t="shared" ca="1" si="5"/>
        <v>0.5</v>
      </c>
      <c r="Q13" s="276">
        <f t="shared" ca="1" si="6"/>
        <v>8.8000000000000003E-4</v>
      </c>
      <c r="R13" s="276">
        <f t="shared" ca="1" si="7"/>
        <v>39.999999999999993</v>
      </c>
      <c r="S13" s="278">
        <f t="shared" ca="1" si="8"/>
        <v>0.5</v>
      </c>
      <c r="AC13" s="82" t="e">
        <f>'Converter Data'!#REF!</f>
        <v>#REF!</v>
      </c>
      <c r="AD13" s="82" t="str">
        <f>P40</f>
        <v>User Defined 1</v>
      </c>
    </row>
    <row r="14" spans="2:30">
      <c r="B14" s="262" t="s">
        <v>131</v>
      </c>
      <c r="C14" s="271" t="s">
        <v>51</v>
      </c>
      <c r="D14" s="272" t="s">
        <v>68</v>
      </c>
      <c r="E14" s="272" t="s">
        <v>68</v>
      </c>
      <c r="F14" s="272" t="s">
        <v>58</v>
      </c>
      <c r="G14" s="88" t="str">
        <f>IF('Project 3 (2)'!$O$11='Project 3 (2)'!$N$2,'Cable Data'!$F$35,'Cable Data'!$G$35)</f>
        <v>Average</v>
      </c>
      <c r="H14" s="273" t="s">
        <v>30</v>
      </c>
      <c r="I14" s="274" t="s">
        <v>55</v>
      </c>
      <c r="J14" s="275">
        <f t="shared" ca="1" si="0"/>
        <v>2.5000000000000001E-4</v>
      </c>
      <c r="K14" s="276"/>
      <c r="L14" s="276">
        <f t="shared" ca="1" si="1"/>
        <v>65</v>
      </c>
      <c r="M14" s="277">
        <f t="shared" ca="1" si="2"/>
        <v>0.5</v>
      </c>
      <c r="N14" s="276">
        <f t="shared" ca="1" si="3"/>
        <v>2.7E-4</v>
      </c>
      <c r="O14" s="276">
        <f t="shared" ca="1" si="4"/>
        <v>65</v>
      </c>
      <c r="P14" s="277">
        <f t="shared" ca="1" si="5"/>
        <v>0.5</v>
      </c>
      <c r="Q14" s="276">
        <f t="shared" ca="1" si="6"/>
        <v>5.2000000000000006E-4</v>
      </c>
      <c r="R14" s="276">
        <f t="shared" ca="1" si="7"/>
        <v>64.999999999999986</v>
      </c>
      <c r="S14" s="278">
        <f t="shared" ca="1" si="8"/>
        <v>0.5</v>
      </c>
      <c r="AC14" s="82" t="e">
        <f>'Converter Data'!#REF!</f>
        <v>#REF!</v>
      </c>
      <c r="AD14" s="82" t="str">
        <f>P40</f>
        <v>User Defined 1</v>
      </c>
    </row>
    <row r="15" spans="2:30">
      <c r="B15" s="130" t="s">
        <v>189</v>
      </c>
      <c r="C15" s="271" t="s">
        <v>51</v>
      </c>
      <c r="D15" s="272" t="s">
        <v>68</v>
      </c>
      <c r="E15" s="272" t="s">
        <v>68</v>
      </c>
      <c r="F15" s="272" t="s">
        <v>58</v>
      </c>
      <c r="G15" s="88" t="str">
        <f>IF('Project 3 (2)'!$O$11='Project 3 (2)'!$N$2,'Cable Data'!$F$35,'Cable Data'!$G$35)</f>
        <v>Average</v>
      </c>
      <c r="H15" s="273" t="s">
        <v>97</v>
      </c>
      <c r="I15" s="274" t="s">
        <v>55</v>
      </c>
      <c r="J15" s="275">
        <f t="shared" ca="1" si="0"/>
        <v>2.5000000000000001E-4</v>
      </c>
      <c r="K15" s="276"/>
      <c r="L15" s="276">
        <f t="shared" ca="1" si="1"/>
        <v>65</v>
      </c>
      <c r="M15" s="277">
        <f t="shared" ca="1" si="2"/>
        <v>0</v>
      </c>
      <c r="N15" s="276">
        <f t="shared" ca="1" si="3"/>
        <v>2.7E-4</v>
      </c>
      <c r="O15" s="276">
        <f t="shared" ca="1" si="4"/>
        <v>65</v>
      </c>
      <c r="P15" s="277">
        <f t="shared" ca="1" si="5"/>
        <v>0</v>
      </c>
      <c r="Q15" s="276">
        <f t="shared" ca="1" si="6"/>
        <v>5.2000000000000006E-4</v>
      </c>
      <c r="R15" s="276">
        <f t="shared" ca="1" si="7"/>
        <v>64.999999999999986</v>
      </c>
      <c r="S15" s="278">
        <f t="shared" ca="1" si="8"/>
        <v>0</v>
      </c>
      <c r="AC15" s="82" t="e">
        <f>'Converter Data'!#REF!</f>
        <v>#REF!</v>
      </c>
      <c r="AD15" s="82" t="str">
        <f>P41</f>
        <v>User Defined 2</v>
      </c>
    </row>
    <row r="16" spans="2:30">
      <c r="B16" s="130" t="s">
        <v>190</v>
      </c>
      <c r="C16" s="271" t="s">
        <v>52</v>
      </c>
      <c r="D16" s="272" t="s">
        <v>68</v>
      </c>
      <c r="E16" s="272" t="s">
        <v>68</v>
      </c>
      <c r="F16" s="272" t="s">
        <v>58</v>
      </c>
      <c r="G16" s="272" t="s">
        <v>68</v>
      </c>
      <c r="H16" s="273" t="s">
        <v>97</v>
      </c>
      <c r="I16" s="274" t="s">
        <v>55</v>
      </c>
      <c r="J16" s="275">
        <f t="shared" ca="1" si="0"/>
        <v>5.8E-4</v>
      </c>
      <c r="K16" s="276"/>
      <c r="L16" s="276">
        <f t="shared" ca="1" si="1"/>
        <v>40</v>
      </c>
      <c r="M16" s="277">
        <f t="shared" ca="1" si="2"/>
        <v>0</v>
      </c>
      <c r="N16" s="276">
        <f t="shared" ca="1" si="3"/>
        <v>3.0000000000000003E-4</v>
      </c>
      <c r="O16" s="276">
        <f t="shared" ca="1" si="4"/>
        <v>40</v>
      </c>
      <c r="P16" s="277">
        <f t="shared" ca="1" si="5"/>
        <v>0</v>
      </c>
      <c r="Q16" s="276">
        <f t="shared" ca="1" si="6"/>
        <v>8.8000000000000003E-4</v>
      </c>
      <c r="R16" s="276">
        <f t="shared" ca="1" si="7"/>
        <v>39.999999999999993</v>
      </c>
      <c r="S16" s="278">
        <f t="shared" ca="1" si="8"/>
        <v>0</v>
      </c>
      <c r="AC16" s="82" t="e">
        <f>'Converter Data'!#REF!</f>
        <v>#REF!</v>
      </c>
      <c r="AD16" s="82" t="str">
        <f>P41</f>
        <v>User Defined 2</v>
      </c>
    </row>
    <row r="17" spans="2:30">
      <c r="B17" s="130" t="s">
        <v>192</v>
      </c>
      <c r="C17" s="271" t="s">
        <v>51</v>
      </c>
      <c r="D17" s="273" t="s">
        <v>68</v>
      </c>
      <c r="E17" s="273" t="s">
        <v>68</v>
      </c>
      <c r="F17" s="273" t="s">
        <v>58</v>
      </c>
      <c r="G17" s="88" t="str">
        <f>IF('Project 3 (2)'!$O$11='Project 3 (2)'!$N$2,'Cable Data'!$F$35,'Cable Data'!$G$35)</f>
        <v>Average</v>
      </c>
      <c r="H17" s="273" t="s">
        <v>104</v>
      </c>
      <c r="I17" s="274" t="s">
        <v>55</v>
      </c>
      <c r="J17" s="275">
        <f t="shared" ca="1" si="0"/>
        <v>2.5000000000000001E-4</v>
      </c>
      <c r="K17" s="276"/>
      <c r="L17" s="276">
        <f t="shared" ca="1" si="1"/>
        <v>65</v>
      </c>
      <c r="M17" s="277">
        <f t="shared" ca="1" si="2"/>
        <v>0.5</v>
      </c>
      <c r="N17" s="276">
        <f t="shared" ca="1" si="3"/>
        <v>2.7E-4</v>
      </c>
      <c r="O17" s="276">
        <f t="shared" ca="1" si="4"/>
        <v>65</v>
      </c>
      <c r="P17" s="277">
        <f t="shared" ca="1" si="5"/>
        <v>0.5</v>
      </c>
      <c r="Q17" s="276">
        <f t="shared" ca="1" si="6"/>
        <v>5.2000000000000006E-4</v>
      </c>
      <c r="R17" s="276">
        <f t="shared" ca="1" si="7"/>
        <v>64.999999999999986</v>
      </c>
      <c r="S17" s="278">
        <f t="shared" ca="1" si="8"/>
        <v>0.5</v>
      </c>
      <c r="AC17" s="82" t="e">
        <f>'Converter Data'!#REF!</f>
        <v>#REF!</v>
      </c>
      <c r="AD17" s="82" t="str">
        <f>P42</f>
        <v>User Defined 3</v>
      </c>
    </row>
    <row r="18" spans="2:30">
      <c r="B18" s="130" t="s">
        <v>191</v>
      </c>
      <c r="C18" s="271" t="s">
        <v>52</v>
      </c>
      <c r="D18" s="273" t="s">
        <v>68</v>
      </c>
      <c r="E18" s="273" t="s">
        <v>68</v>
      </c>
      <c r="F18" s="273" t="s">
        <v>58</v>
      </c>
      <c r="G18" s="273" t="s">
        <v>68</v>
      </c>
      <c r="H18" s="273" t="s">
        <v>104</v>
      </c>
      <c r="I18" s="274" t="s">
        <v>55</v>
      </c>
      <c r="J18" s="275">
        <f t="shared" ca="1" si="0"/>
        <v>5.8E-4</v>
      </c>
      <c r="K18" s="276"/>
      <c r="L18" s="276">
        <f t="shared" ca="1" si="1"/>
        <v>40</v>
      </c>
      <c r="M18" s="277">
        <f t="shared" ca="1" si="2"/>
        <v>0.5</v>
      </c>
      <c r="N18" s="276">
        <f t="shared" ca="1" si="3"/>
        <v>3.0000000000000003E-4</v>
      </c>
      <c r="O18" s="276">
        <f t="shared" ca="1" si="4"/>
        <v>40</v>
      </c>
      <c r="P18" s="277">
        <f t="shared" ca="1" si="5"/>
        <v>0.5</v>
      </c>
      <c r="Q18" s="276">
        <f t="shared" ca="1" si="6"/>
        <v>8.8000000000000003E-4</v>
      </c>
      <c r="R18" s="276">
        <f t="shared" ca="1" si="7"/>
        <v>39.999999999999993</v>
      </c>
      <c r="S18" s="278">
        <f t="shared" ca="1" si="8"/>
        <v>0.5</v>
      </c>
      <c r="AC18" s="82" t="e">
        <f>'Converter Data'!#REF!</f>
        <v>#REF!</v>
      </c>
      <c r="AD18" s="82" t="str">
        <f>P42</f>
        <v>User Defined 3</v>
      </c>
    </row>
    <row r="19" spans="2:30">
      <c r="B19" s="130" t="s">
        <v>193</v>
      </c>
      <c r="C19" s="271" t="s">
        <v>51</v>
      </c>
      <c r="D19" s="273" t="s">
        <v>68</v>
      </c>
      <c r="E19" s="273" t="s">
        <v>68</v>
      </c>
      <c r="F19" s="273" t="s">
        <v>58</v>
      </c>
      <c r="G19" s="88" t="str">
        <f>IF('Project 3 (2)'!$O$11='Project 3 (2)'!$N$2,'Cable Data'!$F$35,'Cable Data'!$G$35)</f>
        <v>Average</v>
      </c>
      <c r="H19" s="273" t="s">
        <v>96</v>
      </c>
      <c r="I19" s="274" t="s">
        <v>55</v>
      </c>
      <c r="J19" s="275">
        <f t="shared" ca="1" si="0"/>
        <v>2.5000000000000001E-4</v>
      </c>
      <c r="K19" s="276"/>
      <c r="L19" s="276">
        <f t="shared" ca="1" si="1"/>
        <v>65</v>
      </c>
      <c r="M19" s="277">
        <f t="shared" ca="1" si="2"/>
        <v>0</v>
      </c>
      <c r="N19" s="276">
        <f t="shared" ca="1" si="3"/>
        <v>2.7E-4</v>
      </c>
      <c r="O19" s="276">
        <f t="shared" ca="1" si="4"/>
        <v>65</v>
      </c>
      <c r="P19" s="277">
        <f t="shared" ca="1" si="5"/>
        <v>0</v>
      </c>
      <c r="Q19" s="276">
        <f t="shared" ca="1" si="6"/>
        <v>5.2000000000000006E-4</v>
      </c>
      <c r="R19" s="276">
        <f t="shared" ca="1" si="7"/>
        <v>64.999999999999986</v>
      </c>
      <c r="S19" s="278">
        <f t="shared" ca="1" si="8"/>
        <v>0</v>
      </c>
    </row>
    <row r="20" spans="2:30">
      <c r="B20" s="130" t="s">
        <v>194</v>
      </c>
      <c r="C20" s="271" t="s">
        <v>52</v>
      </c>
      <c r="D20" s="273" t="s">
        <v>68</v>
      </c>
      <c r="E20" s="273" t="s">
        <v>68</v>
      </c>
      <c r="F20" s="273" t="s">
        <v>58</v>
      </c>
      <c r="G20" s="273" t="s">
        <v>68</v>
      </c>
      <c r="H20" s="273" t="s">
        <v>96</v>
      </c>
      <c r="I20" s="274" t="s">
        <v>55</v>
      </c>
      <c r="J20" s="275">
        <f t="shared" ca="1" si="0"/>
        <v>5.8E-4</v>
      </c>
      <c r="K20" s="276"/>
      <c r="L20" s="276">
        <f t="shared" ca="1" si="1"/>
        <v>40</v>
      </c>
      <c r="M20" s="277">
        <f t="shared" ca="1" si="2"/>
        <v>0</v>
      </c>
      <c r="N20" s="276">
        <f t="shared" ca="1" si="3"/>
        <v>3.0000000000000003E-4</v>
      </c>
      <c r="O20" s="276">
        <f t="shared" ca="1" si="4"/>
        <v>40</v>
      </c>
      <c r="P20" s="277">
        <f t="shared" ca="1" si="5"/>
        <v>0</v>
      </c>
      <c r="Q20" s="276">
        <f t="shared" ca="1" si="6"/>
        <v>8.8000000000000003E-4</v>
      </c>
      <c r="R20" s="276">
        <f t="shared" ca="1" si="7"/>
        <v>39.999999999999993</v>
      </c>
      <c r="S20" s="278">
        <f t="shared" ca="1" si="8"/>
        <v>0</v>
      </c>
    </row>
    <row r="21" spans="2:30">
      <c r="B21" s="130"/>
      <c r="C21" s="271"/>
      <c r="D21" s="273"/>
      <c r="E21" s="273"/>
      <c r="F21" s="273"/>
      <c r="G21" s="273"/>
      <c r="H21" s="273"/>
      <c r="I21" s="274"/>
      <c r="J21" s="275" t="str">
        <f t="shared" ca="1" si="0"/>
        <v>----</v>
      </c>
      <c r="K21" s="276"/>
      <c r="L21" s="276" t="str">
        <f t="shared" ca="1" si="1"/>
        <v>----</v>
      </c>
      <c r="M21" s="277" t="str">
        <f t="shared" ca="1" si="2"/>
        <v>----</v>
      </c>
      <c r="N21" s="276" t="str">
        <f t="shared" ca="1" si="3"/>
        <v>----</v>
      </c>
      <c r="O21" s="276" t="str">
        <f t="shared" ca="1" si="4"/>
        <v>----</v>
      </c>
      <c r="P21" s="277" t="str">
        <f t="shared" ca="1" si="5"/>
        <v>----</v>
      </c>
      <c r="Q21" s="276" t="str">
        <f t="shared" ca="1" si="6"/>
        <v>----</v>
      </c>
      <c r="R21" s="276" t="str">
        <f t="shared" ca="1" si="7"/>
        <v>----</v>
      </c>
      <c r="S21" s="278" t="str">
        <f t="shared" ca="1" si="8"/>
        <v>----</v>
      </c>
    </row>
    <row r="22" spans="2:30">
      <c r="B22" s="130"/>
      <c r="C22" s="271"/>
      <c r="D22" s="273"/>
      <c r="E22" s="273"/>
      <c r="F22" s="273"/>
      <c r="G22" s="273"/>
      <c r="H22" s="273"/>
      <c r="I22" s="274"/>
      <c r="J22" s="275" t="str">
        <f t="shared" ca="1" si="0"/>
        <v>----</v>
      </c>
      <c r="K22" s="276"/>
      <c r="L22" s="276" t="str">
        <f t="shared" ca="1" si="1"/>
        <v>----</v>
      </c>
      <c r="M22" s="277" t="str">
        <f t="shared" ca="1" si="2"/>
        <v>----</v>
      </c>
      <c r="N22" s="276" t="str">
        <f t="shared" ca="1" si="3"/>
        <v>----</v>
      </c>
      <c r="O22" s="276" t="str">
        <f t="shared" ca="1" si="4"/>
        <v>----</v>
      </c>
      <c r="P22" s="277" t="str">
        <f t="shared" ca="1" si="5"/>
        <v>----</v>
      </c>
      <c r="Q22" s="276" t="str">
        <f t="shared" ca="1" si="6"/>
        <v>----</v>
      </c>
      <c r="R22" s="276" t="str">
        <f t="shared" ca="1" si="7"/>
        <v>----</v>
      </c>
      <c r="S22" s="278" t="str">
        <f t="shared" ca="1" si="8"/>
        <v>----</v>
      </c>
    </row>
    <row r="23" spans="2:30">
      <c r="B23" s="130"/>
      <c r="C23" s="271"/>
      <c r="D23" s="273"/>
      <c r="E23" s="273"/>
      <c r="F23" s="273"/>
      <c r="G23" s="273"/>
      <c r="H23" s="273"/>
      <c r="I23" s="274"/>
      <c r="J23" s="275" t="str">
        <f t="shared" ca="1" si="0"/>
        <v>----</v>
      </c>
      <c r="K23" s="276"/>
      <c r="L23" s="276" t="str">
        <f t="shared" ca="1" si="1"/>
        <v>----</v>
      </c>
      <c r="M23" s="277" t="str">
        <f t="shared" ca="1" si="2"/>
        <v>----</v>
      </c>
      <c r="N23" s="276" t="str">
        <f t="shared" ca="1" si="3"/>
        <v>----</v>
      </c>
      <c r="O23" s="276" t="str">
        <f t="shared" ca="1" si="4"/>
        <v>----</v>
      </c>
      <c r="P23" s="277" t="str">
        <f t="shared" ca="1" si="5"/>
        <v>----</v>
      </c>
      <c r="Q23" s="276" t="str">
        <f t="shared" ca="1" si="6"/>
        <v>----</v>
      </c>
      <c r="R23" s="276" t="str">
        <f t="shared" ca="1" si="7"/>
        <v>----</v>
      </c>
      <c r="S23" s="278" t="str">
        <f t="shared" ca="1" si="8"/>
        <v>----</v>
      </c>
    </row>
    <row r="24" spans="2:30">
      <c r="B24" s="130"/>
      <c r="C24" s="271"/>
      <c r="D24" s="273"/>
      <c r="E24" s="273"/>
      <c r="F24" s="273"/>
      <c r="G24" s="273"/>
      <c r="H24" s="273"/>
      <c r="I24" s="274"/>
      <c r="J24" s="275" t="str">
        <f t="shared" ca="1" si="0"/>
        <v>----</v>
      </c>
      <c r="K24" s="276"/>
      <c r="L24" s="276" t="str">
        <f t="shared" ca="1" si="1"/>
        <v>----</v>
      </c>
      <c r="M24" s="277" t="str">
        <f t="shared" ca="1" si="2"/>
        <v>----</v>
      </c>
      <c r="N24" s="276" t="str">
        <f t="shared" ca="1" si="3"/>
        <v>----</v>
      </c>
      <c r="O24" s="276" t="str">
        <f t="shared" ca="1" si="4"/>
        <v>----</v>
      </c>
      <c r="P24" s="277" t="str">
        <f t="shared" ca="1" si="5"/>
        <v>----</v>
      </c>
      <c r="Q24" s="276" t="str">
        <f t="shared" ca="1" si="6"/>
        <v>----</v>
      </c>
      <c r="R24" s="276" t="str">
        <f t="shared" ca="1" si="7"/>
        <v>----</v>
      </c>
      <c r="S24" s="278" t="str">
        <f t="shared" ca="1" si="8"/>
        <v>----</v>
      </c>
    </row>
    <row r="25" spans="2:30">
      <c r="B25" s="130"/>
      <c r="C25" s="271"/>
      <c r="D25" s="273"/>
      <c r="E25" s="273"/>
      <c r="F25" s="273"/>
      <c r="G25" s="273"/>
      <c r="H25" s="273"/>
      <c r="I25" s="274"/>
      <c r="J25" s="275" t="str">
        <f t="shared" ca="1" si="0"/>
        <v>----</v>
      </c>
      <c r="K25" s="276"/>
      <c r="L25" s="276" t="str">
        <f t="shared" ca="1" si="1"/>
        <v>----</v>
      </c>
      <c r="M25" s="277" t="str">
        <f t="shared" ca="1" si="2"/>
        <v>----</v>
      </c>
      <c r="N25" s="276" t="str">
        <f t="shared" ca="1" si="3"/>
        <v>----</v>
      </c>
      <c r="O25" s="276" t="str">
        <f t="shared" ca="1" si="4"/>
        <v>----</v>
      </c>
      <c r="P25" s="277" t="str">
        <f t="shared" ca="1" si="5"/>
        <v>----</v>
      </c>
      <c r="Q25" s="276" t="str">
        <f t="shared" ca="1" si="6"/>
        <v>----</v>
      </c>
      <c r="R25" s="276" t="str">
        <f t="shared" ca="1" si="7"/>
        <v>----</v>
      </c>
      <c r="S25" s="278" t="str">
        <f t="shared" ca="1" si="8"/>
        <v>----</v>
      </c>
    </row>
    <row r="26" spans="2:30">
      <c r="B26" s="130"/>
      <c r="C26" s="271"/>
      <c r="D26" s="273"/>
      <c r="E26" s="273"/>
      <c r="F26" s="273"/>
      <c r="G26" s="273"/>
      <c r="H26" s="273"/>
      <c r="I26" s="274"/>
      <c r="J26" s="275" t="str">
        <f t="shared" ca="1" si="0"/>
        <v>----</v>
      </c>
      <c r="K26" s="276"/>
      <c r="L26" s="276" t="str">
        <f t="shared" ca="1" si="1"/>
        <v>----</v>
      </c>
      <c r="M26" s="277" t="str">
        <f t="shared" ca="1" si="2"/>
        <v>----</v>
      </c>
      <c r="N26" s="276" t="str">
        <f t="shared" ca="1" si="3"/>
        <v>----</v>
      </c>
      <c r="O26" s="276" t="str">
        <f t="shared" ca="1" si="4"/>
        <v>----</v>
      </c>
      <c r="P26" s="277" t="str">
        <f t="shared" ca="1" si="5"/>
        <v>----</v>
      </c>
      <c r="Q26" s="276" t="str">
        <f t="shared" ca="1" si="6"/>
        <v>----</v>
      </c>
      <c r="R26" s="276" t="str">
        <f t="shared" ca="1" si="7"/>
        <v>----</v>
      </c>
      <c r="S26" s="278" t="str">
        <f t="shared" ca="1" si="8"/>
        <v>----</v>
      </c>
    </row>
    <row r="27" spans="2:30" s="255" customFormat="1">
      <c r="B27" s="130"/>
      <c r="C27" s="271"/>
      <c r="D27" s="273"/>
      <c r="E27" s="273"/>
      <c r="F27" s="273"/>
      <c r="G27" s="273"/>
      <c r="H27" s="273"/>
      <c r="I27" s="274"/>
      <c r="J27" s="275" t="str">
        <f t="shared" ca="1" si="0"/>
        <v>----</v>
      </c>
      <c r="K27" s="276"/>
      <c r="L27" s="276" t="str">
        <f t="shared" ca="1" si="1"/>
        <v>----</v>
      </c>
      <c r="M27" s="277" t="str">
        <f t="shared" ca="1" si="2"/>
        <v>----</v>
      </c>
      <c r="N27" s="276" t="str">
        <f t="shared" ca="1" si="3"/>
        <v>----</v>
      </c>
      <c r="O27" s="276" t="str">
        <f t="shared" ca="1" si="4"/>
        <v>----</v>
      </c>
      <c r="P27" s="277" t="str">
        <f t="shared" ca="1" si="5"/>
        <v>----</v>
      </c>
      <c r="Q27" s="276" t="str">
        <f t="shared" ca="1" si="6"/>
        <v>----</v>
      </c>
      <c r="R27" s="276" t="str">
        <f t="shared" ca="1" si="7"/>
        <v>----</v>
      </c>
      <c r="S27" s="278" t="str">
        <f t="shared" ca="1" si="8"/>
        <v>----</v>
      </c>
      <c r="T27" s="82"/>
      <c r="U27" s="82"/>
      <c r="V27" s="82"/>
      <c r="W27" s="82"/>
      <c r="X27" s="82"/>
      <c r="Y27" s="82"/>
    </row>
    <row r="28" spans="2:30" ht="15.75" thickBot="1">
      <c r="B28" s="131"/>
      <c r="C28" s="279"/>
      <c r="D28" s="280"/>
      <c r="E28" s="280"/>
      <c r="F28" s="280"/>
      <c r="G28" s="280"/>
      <c r="H28" s="280"/>
      <c r="I28" s="281"/>
      <c r="J28" s="282" t="str">
        <f t="shared" ca="1" si="0"/>
        <v>----</v>
      </c>
      <c r="K28" s="283"/>
      <c r="L28" s="283" t="str">
        <f t="shared" ca="1" si="1"/>
        <v>----</v>
      </c>
      <c r="M28" s="284" t="str">
        <f t="shared" ca="1" si="2"/>
        <v>----</v>
      </c>
      <c r="N28" s="283" t="str">
        <f t="shared" ca="1" si="3"/>
        <v>----</v>
      </c>
      <c r="O28" s="283" t="str">
        <f t="shared" ca="1" si="4"/>
        <v>----</v>
      </c>
      <c r="P28" s="284" t="str">
        <f t="shared" ca="1" si="5"/>
        <v>----</v>
      </c>
      <c r="Q28" s="283" t="str">
        <f t="shared" ca="1" si="6"/>
        <v>----</v>
      </c>
      <c r="R28" s="283" t="str">
        <f t="shared" ca="1" si="7"/>
        <v>----</v>
      </c>
      <c r="S28" s="285" t="str">
        <f t="shared" ca="1" si="8"/>
        <v>----</v>
      </c>
    </row>
    <row r="29" spans="2:30">
      <c r="P29" s="286"/>
      <c r="Q29" s="287"/>
      <c r="R29" s="288"/>
    </row>
    <row r="32" spans="2:30" ht="18" thickBot="1">
      <c r="B32" s="81" t="s">
        <v>72</v>
      </c>
      <c r="O32" s="289"/>
      <c r="P32" s="290" t="s">
        <v>79</v>
      </c>
      <c r="Q32" s="291"/>
      <c r="R32" s="291"/>
      <c r="S32" s="291"/>
      <c r="T32" s="291"/>
      <c r="U32" s="291"/>
      <c r="V32" s="291"/>
      <c r="W32" s="291"/>
      <c r="X32" s="291"/>
      <c r="Y32" s="292"/>
    </row>
    <row r="33" spans="2:25" ht="21" thickTop="1" thickBot="1">
      <c r="B33" s="293"/>
      <c r="O33" s="294"/>
      <c r="P33" s="295"/>
      <c r="Q33" s="295"/>
      <c r="R33" s="295"/>
      <c r="S33" s="295"/>
      <c r="T33" s="295"/>
      <c r="U33" s="295"/>
      <c r="V33" s="295"/>
      <c r="W33" s="295"/>
      <c r="X33" s="295"/>
      <c r="Y33" s="296"/>
    </row>
    <row r="34" spans="2:25" ht="15.75" thickBot="1">
      <c r="B34" s="84"/>
      <c r="C34" s="402" t="s">
        <v>77</v>
      </c>
      <c r="D34" s="405"/>
      <c r="E34" s="403"/>
      <c r="F34" s="405" t="s">
        <v>17</v>
      </c>
      <c r="G34" s="403"/>
      <c r="H34" s="402" t="s">
        <v>78</v>
      </c>
      <c r="I34" s="405"/>
      <c r="J34" s="403"/>
      <c r="K34" s="402" t="s">
        <v>17</v>
      </c>
      <c r="L34" s="403"/>
      <c r="M34" s="404"/>
      <c r="N34" s="404"/>
      <c r="O34" s="406"/>
      <c r="P34" s="297" t="s">
        <v>21</v>
      </c>
      <c r="Q34" s="295"/>
      <c r="R34" s="295"/>
      <c r="S34" s="295"/>
      <c r="T34" s="297" t="s">
        <v>53</v>
      </c>
      <c r="U34" s="295"/>
      <c r="V34" s="295"/>
      <c r="W34" s="297" t="s">
        <v>83</v>
      </c>
      <c r="X34" s="295"/>
      <c r="Y34" s="296"/>
    </row>
    <row r="35" spans="2:25" ht="45.75" thickBot="1">
      <c r="B35" s="256" t="s">
        <v>18</v>
      </c>
      <c r="C35" s="298" t="s">
        <v>66</v>
      </c>
      <c r="D35" s="299" t="s">
        <v>67</v>
      </c>
      <c r="E35" s="300" t="s">
        <v>68</v>
      </c>
      <c r="F35" s="299" t="s">
        <v>68</v>
      </c>
      <c r="G35" s="300" t="s">
        <v>66</v>
      </c>
      <c r="H35" s="298" t="s">
        <v>66</v>
      </c>
      <c r="I35" s="299" t="s">
        <v>67</v>
      </c>
      <c r="J35" s="300" t="s">
        <v>68</v>
      </c>
      <c r="K35" s="298" t="s">
        <v>68</v>
      </c>
      <c r="L35" s="300" t="s">
        <v>66</v>
      </c>
      <c r="M35" s="255"/>
      <c r="N35" s="255"/>
      <c r="O35" s="406"/>
      <c r="P35" s="86" t="s">
        <v>21</v>
      </c>
      <c r="Q35" s="86" t="s">
        <v>39</v>
      </c>
      <c r="R35" s="301"/>
      <c r="S35" s="301"/>
      <c r="T35" s="86" t="s">
        <v>81</v>
      </c>
      <c r="U35" s="302" t="s">
        <v>80</v>
      </c>
      <c r="V35" s="301"/>
      <c r="W35" s="86" t="s">
        <v>82</v>
      </c>
      <c r="X35" s="302" t="s">
        <v>80</v>
      </c>
      <c r="Y35" s="296"/>
    </row>
    <row r="36" spans="2:25">
      <c r="B36" s="130" t="s">
        <v>47</v>
      </c>
      <c r="C36" s="303">
        <v>3.7500000000000001E-4</v>
      </c>
      <c r="D36" s="272">
        <v>1.875E-4</v>
      </c>
      <c r="E36" s="304">
        <v>2.5000000000000001E-4</v>
      </c>
      <c r="F36" s="264">
        <v>65</v>
      </c>
      <c r="G36" s="264">
        <v>90</v>
      </c>
      <c r="H36" s="303">
        <v>4.0499999999999998E-4</v>
      </c>
      <c r="I36" s="272">
        <v>2.0249999999999999E-4</v>
      </c>
      <c r="J36" s="304">
        <v>2.7E-4</v>
      </c>
      <c r="K36" s="303">
        <v>65</v>
      </c>
      <c r="L36" s="305">
        <v>90</v>
      </c>
      <c r="O36" s="294"/>
      <c r="P36" s="306" t="s">
        <v>22</v>
      </c>
      <c r="Q36" s="307">
        <v>0</v>
      </c>
      <c r="R36" s="295"/>
      <c r="S36" s="295"/>
      <c r="T36" s="308" t="s">
        <v>54</v>
      </c>
      <c r="U36" s="309">
        <v>0</v>
      </c>
      <c r="V36" s="295"/>
      <c r="W36" s="310" t="s">
        <v>66</v>
      </c>
      <c r="X36" s="311">
        <v>1.2</v>
      </c>
      <c r="Y36" s="312"/>
    </row>
    <row r="37" spans="2:25" ht="15.75" thickBot="1">
      <c r="B37" s="130" t="s">
        <v>48</v>
      </c>
      <c r="C37" s="313">
        <v>8.7000000000000001E-4</v>
      </c>
      <c r="D37" s="272">
        <v>4.35E-4</v>
      </c>
      <c r="E37" s="314">
        <v>5.8E-4</v>
      </c>
      <c r="F37" s="272">
        <v>20</v>
      </c>
      <c r="G37" s="272">
        <v>30</v>
      </c>
      <c r="H37" s="313">
        <v>4.5000000000000004E-4</v>
      </c>
      <c r="I37" s="272">
        <v>2.2500000000000002E-4</v>
      </c>
      <c r="J37" s="314">
        <v>3.0000000000000003E-4</v>
      </c>
      <c r="K37" s="313">
        <v>20</v>
      </c>
      <c r="L37" s="315">
        <v>30</v>
      </c>
      <c r="O37" s="294"/>
      <c r="P37" s="316" t="s">
        <v>97</v>
      </c>
      <c r="Q37" s="317">
        <v>0</v>
      </c>
      <c r="R37" s="295"/>
      <c r="S37" s="295"/>
      <c r="T37" s="318" t="s">
        <v>55</v>
      </c>
      <c r="U37" s="281">
        <v>1</v>
      </c>
      <c r="V37" s="295"/>
      <c r="W37" s="316" t="s">
        <v>67</v>
      </c>
      <c r="X37" s="274">
        <v>0.8</v>
      </c>
      <c r="Y37" s="296"/>
    </row>
    <row r="38" spans="2:25" ht="15.75" thickBot="1">
      <c r="B38" s="130" t="s">
        <v>50</v>
      </c>
      <c r="C38" s="313">
        <v>3.7500000000000001E-4</v>
      </c>
      <c r="D38" s="272">
        <v>1.875E-4</v>
      </c>
      <c r="E38" s="314">
        <v>2.5000000000000001E-4</v>
      </c>
      <c r="F38" s="272">
        <v>65</v>
      </c>
      <c r="G38" s="272">
        <v>90</v>
      </c>
      <c r="H38" s="313">
        <v>4.0499999999999998E-4</v>
      </c>
      <c r="I38" s="272">
        <v>2.0249999999999999E-4</v>
      </c>
      <c r="J38" s="314">
        <v>2.7E-4</v>
      </c>
      <c r="K38" s="313">
        <v>65</v>
      </c>
      <c r="L38" s="315">
        <v>90</v>
      </c>
      <c r="O38" s="294"/>
      <c r="P38" s="316" t="s">
        <v>96</v>
      </c>
      <c r="Q38" s="317">
        <v>0</v>
      </c>
      <c r="R38" s="295"/>
      <c r="S38" s="295"/>
      <c r="T38" s="295"/>
      <c r="U38" s="295"/>
      <c r="V38" s="295"/>
      <c r="W38" s="318" t="s">
        <v>68</v>
      </c>
      <c r="X38" s="281">
        <v>1</v>
      </c>
      <c r="Y38" s="296"/>
    </row>
    <row r="39" spans="2:25">
      <c r="B39" s="130" t="s">
        <v>49</v>
      </c>
      <c r="C39" s="313">
        <v>8.7000000000000001E-4</v>
      </c>
      <c r="D39" s="272">
        <v>4.35E-4</v>
      </c>
      <c r="E39" s="314">
        <v>5.8E-4</v>
      </c>
      <c r="F39" s="272">
        <v>20</v>
      </c>
      <c r="G39" s="272">
        <v>30</v>
      </c>
      <c r="H39" s="313">
        <v>4.5000000000000004E-4</v>
      </c>
      <c r="I39" s="272">
        <v>2.2500000000000002E-4</v>
      </c>
      <c r="J39" s="314">
        <v>3.0000000000000003E-4</v>
      </c>
      <c r="K39" s="313">
        <v>20</v>
      </c>
      <c r="L39" s="315">
        <v>30</v>
      </c>
      <c r="O39" s="294"/>
      <c r="P39" s="316" t="s">
        <v>104</v>
      </c>
      <c r="Q39" s="317">
        <v>0.5</v>
      </c>
      <c r="R39" s="295"/>
      <c r="S39" s="295"/>
      <c r="T39" s="295"/>
      <c r="U39" s="295"/>
      <c r="V39" s="295"/>
      <c r="W39" s="295"/>
      <c r="X39" s="295"/>
      <c r="Y39" s="296"/>
    </row>
    <row r="40" spans="2:25" ht="15.75" thickBot="1">
      <c r="B40" s="130" t="s">
        <v>51</v>
      </c>
      <c r="C40" s="313">
        <v>3.7500000000000001E-4</v>
      </c>
      <c r="D40" s="272">
        <v>1.875E-4</v>
      </c>
      <c r="E40" s="314">
        <v>2.5000000000000001E-4</v>
      </c>
      <c r="F40" s="272">
        <v>65</v>
      </c>
      <c r="G40" s="272">
        <v>90</v>
      </c>
      <c r="H40" s="313">
        <v>4.0499999999999998E-4</v>
      </c>
      <c r="I40" s="272">
        <v>2.0249999999999999E-4</v>
      </c>
      <c r="J40" s="314">
        <v>2.7E-4</v>
      </c>
      <c r="K40" s="313">
        <v>65</v>
      </c>
      <c r="L40" s="315">
        <v>90</v>
      </c>
      <c r="O40" s="294"/>
      <c r="P40" s="271" t="s">
        <v>30</v>
      </c>
      <c r="Q40" s="319">
        <v>0.5</v>
      </c>
      <c r="R40" s="295"/>
      <c r="S40" s="295"/>
      <c r="T40" s="297" t="s">
        <v>56</v>
      </c>
      <c r="U40" s="295"/>
      <c r="V40" s="295"/>
      <c r="W40" s="295"/>
      <c r="X40" s="295"/>
      <c r="Y40" s="296"/>
    </row>
    <row r="41" spans="2:25" ht="15.75" thickBot="1">
      <c r="B41" s="130" t="s">
        <v>52</v>
      </c>
      <c r="C41" s="271">
        <v>8.7000000000000001E-4</v>
      </c>
      <c r="D41" s="272">
        <v>4.35E-4</v>
      </c>
      <c r="E41" s="314">
        <v>5.8E-4</v>
      </c>
      <c r="F41" s="272">
        <v>40</v>
      </c>
      <c r="G41" s="272">
        <v>65</v>
      </c>
      <c r="H41" s="271">
        <v>4.5000000000000004E-4</v>
      </c>
      <c r="I41" s="272">
        <v>2.2500000000000002E-4</v>
      </c>
      <c r="J41" s="314">
        <v>3.0000000000000003E-4</v>
      </c>
      <c r="K41" s="313">
        <v>40</v>
      </c>
      <c r="L41" s="315">
        <v>65</v>
      </c>
      <c r="O41" s="294"/>
      <c r="P41" s="271" t="s">
        <v>31</v>
      </c>
      <c r="Q41" s="319">
        <v>0.5</v>
      </c>
      <c r="R41" s="295"/>
      <c r="S41" s="295"/>
      <c r="T41" s="320" t="s">
        <v>56</v>
      </c>
      <c r="U41" s="320" t="s">
        <v>80</v>
      </c>
      <c r="V41" s="295"/>
      <c r="W41" s="295"/>
      <c r="X41" s="295"/>
      <c r="Y41" s="296"/>
    </row>
    <row r="42" spans="2:25" ht="16.5" customHeight="1">
      <c r="B42" s="130"/>
      <c r="C42" s="271"/>
      <c r="D42" s="273"/>
      <c r="E42" s="314" t="s">
        <v>125</v>
      </c>
      <c r="F42" s="273"/>
      <c r="G42" s="273"/>
      <c r="H42" s="271"/>
      <c r="I42" s="273"/>
      <c r="J42" s="314" t="s">
        <v>125</v>
      </c>
      <c r="K42" s="313"/>
      <c r="L42" s="321"/>
      <c r="O42" s="294"/>
      <c r="P42" s="271" t="s">
        <v>32</v>
      </c>
      <c r="Q42" s="319">
        <v>0.75</v>
      </c>
      <c r="R42" s="295"/>
      <c r="S42" s="295"/>
      <c r="T42" s="308" t="s">
        <v>57</v>
      </c>
      <c r="U42" s="309">
        <v>0.8</v>
      </c>
      <c r="V42" s="295"/>
      <c r="W42" s="295"/>
      <c r="X42" s="295"/>
      <c r="Y42" s="296"/>
    </row>
    <row r="43" spans="2:25">
      <c r="B43" s="130"/>
      <c r="C43" s="271"/>
      <c r="D43" s="273"/>
      <c r="E43" s="314" t="s">
        <v>125</v>
      </c>
      <c r="F43" s="273"/>
      <c r="G43" s="273"/>
      <c r="H43" s="271"/>
      <c r="I43" s="273"/>
      <c r="J43" s="314" t="s">
        <v>125</v>
      </c>
      <c r="K43" s="271"/>
      <c r="L43" s="322"/>
      <c r="O43" s="294"/>
      <c r="P43" s="271" t="s">
        <v>73</v>
      </c>
      <c r="Q43" s="319">
        <v>0</v>
      </c>
      <c r="R43" s="295"/>
      <c r="S43" s="295"/>
      <c r="T43" s="316" t="s">
        <v>58</v>
      </c>
      <c r="U43" s="274">
        <v>1</v>
      </c>
      <c r="V43" s="295"/>
      <c r="W43" s="295"/>
      <c r="X43" s="295"/>
      <c r="Y43" s="296"/>
    </row>
    <row r="44" spans="2:25" ht="15.75" thickBot="1">
      <c r="B44" s="130"/>
      <c r="C44" s="271"/>
      <c r="D44" s="273"/>
      <c r="E44" s="314" t="s">
        <v>125</v>
      </c>
      <c r="F44" s="273"/>
      <c r="G44" s="273"/>
      <c r="H44" s="271"/>
      <c r="I44" s="273"/>
      <c r="J44" s="314" t="s">
        <v>125</v>
      </c>
      <c r="K44" s="271"/>
      <c r="L44" s="322"/>
      <c r="O44" s="294"/>
      <c r="P44" s="271" t="s">
        <v>74</v>
      </c>
      <c r="Q44" s="319">
        <v>0.86399999999999999</v>
      </c>
      <c r="R44" s="295"/>
      <c r="S44" s="295"/>
      <c r="T44" s="318" t="s">
        <v>59</v>
      </c>
      <c r="U44" s="281">
        <v>1.2</v>
      </c>
      <c r="V44" s="295"/>
      <c r="W44" s="295"/>
      <c r="X44" s="295"/>
      <c r="Y44" s="296"/>
    </row>
    <row r="45" spans="2:25">
      <c r="B45" s="130"/>
      <c r="C45" s="271"/>
      <c r="D45" s="273"/>
      <c r="E45" s="314" t="s">
        <v>125</v>
      </c>
      <c r="F45" s="273"/>
      <c r="G45" s="273"/>
      <c r="H45" s="271"/>
      <c r="I45" s="273"/>
      <c r="J45" s="314" t="s">
        <v>125</v>
      </c>
      <c r="K45" s="271"/>
      <c r="L45" s="322"/>
      <c r="O45" s="294"/>
      <c r="P45" s="271" t="s">
        <v>75</v>
      </c>
      <c r="Q45" s="319">
        <v>0.66666700000000001</v>
      </c>
      <c r="R45" s="295"/>
      <c r="S45" s="295"/>
      <c r="T45" s="295"/>
      <c r="U45" s="295"/>
      <c r="V45" s="295"/>
      <c r="W45" s="295"/>
      <c r="X45" s="295"/>
      <c r="Y45" s="296"/>
    </row>
    <row r="46" spans="2:25">
      <c r="B46" s="130"/>
      <c r="C46" s="271"/>
      <c r="D46" s="273"/>
      <c r="E46" s="314" t="s">
        <v>125</v>
      </c>
      <c r="F46" s="273"/>
      <c r="G46" s="273"/>
      <c r="H46" s="271"/>
      <c r="I46" s="273"/>
      <c r="J46" s="314" t="s">
        <v>125</v>
      </c>
      <c r="K46" s="271"/>
      <c r="L46" s="322"/>
      <c r="O46" s="294"/>
      <c r="P46" s="316"/>
      <c r="Q46" s="319"/>
      <c r="R46" s="295"/>
      <c r="S46" s="295"/>
      <c r="T46" s="295"/>
      <c r="U46" s="295"/>
      <c r="V46" s="295"/>
      <c r="W46" s="295"/>
      <c r="X46" s="295"/>
      <c r="Y46" s="296"/>
    </row>
    <row r="47" spans="2:25" ht="15.75" thickBot="1">
      <c r="B47" s="130"/>
      <c r="C47" s="271"/>
      <c r="D47" s="273"/>
      <c r="E47" s="314" t="s">
        <v>125</v>
      </c>
      <c r="F47" s="273"/>
      <c r="G47" s="273"/>
      <c r="H47" s="271"/>
      <c r="I47" s="273"/>
      <c r="J47" s="314" t="s">
        <v>125</v>
      </c>
      <c r="K47" s="271"/>
      <c r="L47" s="322"/>
      <c r="O47" s="294"/>
      <c r="P47" s="318"/>
      <c r="Q47" s="323"/>
      <c r="R47" s="295"/>
      <c r="S47" s="295"/>
      <c r="T47" s="295"/>
      <c r="U47" s="295"/>
      <c r="V47" s="295"/>
      <c r="W47" s="295"/>
      <c r="X47" s="295"/>
      <c r="Y47" s="296"/>
    </row>
    <row r="48" spans="2:25">
      <c r="B48" s="130"/>
      <c r="C48" s="271"/>
      <c r="D48" s="273"/>
      <c r="E48" s="314" t="s">
        <v>125</v>
      </c>
      <c r="F48" s="273"/>
      <c r="G48" s="273"/>
      <c r="H48" s="271"/>
      <c r="I48" s="273"/>
      <c r="J48" s="314" t="s">
        <v>125</v>
      </c>
      <c r="K48" s="271"/>
      <c r="L48" s="322"/>
      <c r="O48" s="294"/>
      <c r="P48" s="324" t="s">
        <v>61</v>
      </c>
      <c r="Q48" s="295" t="str">
        <f ca="1">OFFSET('Project 3 (1)'!$E$9,MATCH('Project 3 (1)'!$T$2,'Project 3 (1)'!$D$10:$D$31,0),0)</f>
        <v>Symmetrical Monopole (Onshore)</v>
      </c>
      <c r="R48" s="295"/>
      <c r="S48" s="295"/>
      <c r="T48" s="295"/>
      <c r="U48" s="295"/>
      <c r="V48" s="295"/>
      <c r="W48" s="295"/>
      <c r="X48" s="295"/>
      <c r="Y48" s="296"/>
    </row>
    <row r="49" spans="2:25">
      <c r="B49" s="130"/>
      <c r="C49" s="271"/>
      <c r="D49" s="273"/>
      <c r="E49" s="314" t="s">
        <v>125</v>
      </c>
      <c r="F49" s="273"/>
      <c r="G49" s="273"/>
      <c r="H49" s="271"/>
      <c r="I49" s="273"/>
      <c r="J49" s="314" t="s">
        <v>125</v>
      </c>
      <c r="K49" s="271"/>
      <c r="L49" s="322"/>
      <c r="O49" s="325"/>
      <c r="P49" s="326"/>
      <c r="Q49" s="326"/>
      <c r="R49" s="326"/>
      <c r="S49" s="326"/>
      <c r="T49" s="326"/>
      <c r="U49" s="326"/>
      <c r="V49" s="326"/>
      <c r="W49" s="326"/>
      <c r="X49" s="326"/>
      <c r="Y49" s="327"/>
    </row>
    <row r="50" spans="2:25">
      <c r="B50" s="130"/>
      <c r="C50" s="271"/>
      <c r="D50" s="273"/>
      <c r="E50" s="314" t="s">
        <v>125</v>
      </c>
      <c r="F50" s="273"/>
      <c r="G50" s="273"/>
      <c r="H50" s="271"/>
      <c r="I50" s="273"/>
      <c r="J50" s="314" t="s">
        <v>125</v>
      </c>
      <c r="K50" s="271"/>
      <c r="L50" s="322"/>
    </row>
    <row r="51" spans="2:25" ht="15.75" thickBot="1">
      <c r="B51" s="131"/>
      <c r="C51" s="279"/>
      <c r="D51" s="280"/>
      <c r="E51" s="328" t="s">
        <v>125</v>
      </c>
      <c r="F51" s="280"/>
      <c r="G51" s="280"/>
      <c r="H51" s="279"/>
      <c r="I51" s="280"/>
      <c r="J51" s="328" t="s">
        <v>125</v>
      </c>
      <c r="K51" s="279"/>
      <c r="L51" s="329"/>
    </row>
  </sheetData>
  <sheetProtection password="DE2E" sheet="1" objects="1" scenarios="1"/>
  <mergeCells count="10">
    <mergeCell ref="Q5:S5"/>
    <mergeCell ref="O34:O35"/>
    <mergeCell ref="J5:M5"/>
    <mergeCell ref="C5:I5"/>
    <mergeCell ref="N5:P5"/>
    <mergeCell ref="M34:N34"/>
    <mergeCell ref="C34:E34"/>
    <mergeCell ref="H34:J34"/>
    <mergeCell ref="F34:G34"/>
    <mergeCell ref="K34:L34"/>
  </mergeCells>
  <conditionalFormatting sqref="C36:D51 F36:I51 K36:K51 K36:L41 C11:C12 C17:F28 H17:I28 G18 G20:G28">
    <cfRule type="expression" dxfId="7" priority="22">
      <formula>IF(AND($B11&gt;0,C11=0),TRUE,FALSE)</formula>
    </cfRule>
  </conditionalFormatting>
  <conditionalFormatting sqref="Q40:Q47">
    <cfRule type="expression" dxfId="6" priority="12">
      <formula>IF(AND($P40&gt;0,Q40=""),TRUE,FALSE)</formula>
    </cfRule>
  </conditionalFormatting>
  <conditionalFormatting sqref="K36:L41 C36:D41 F36:I41">
    <cfRule type="expression" dxfId="5" priority="6">
      <formula>IF(AND($B36&gt;0,C36=0),TRUE,FALSE)</formula>
    </cfRule>
  </conditionalFormatting>
  <conditionalFormatting sqref="F36:G41">
    <cfRule type="expression" dxfId="4" priority="5">
      <formula>IF(AND($B36&gt;0,F36=0),TRUE,FALSE)</formula>
    </cfRule>
  </conditionalFormatting>
  <conditionalFormatting sqref="F36:G41">
    <cfRule type="expression" dxfId="3" priority="4">
      <formula>IF(AND($B36&gt;0,F36=0),TRUE,FALSE)</formula>
    </cfRule>
  </conditionalFormatting>
  <conditionalFormatting sqref="K36:L41">
    <cfRule type="expression" dxfId="2" priority="3">
      <formula>IF(AND($B36&gt;0,K36=0),TRUE,FALSE)</formula>
    </cfRule>
  </conditionalFormatting>
  <conditionalFormatting sqref="K36:L41">
    <cfRule type="expression" dxfId="1" priority="2">
      <formula>IF(AND($B36&gt;0,K36=0),TRUE,FALSE)</formula>
    </cfRule>
  </conditionalFormatting>
  <conditionalFormatting sqref="C9:C10">
    <cfRule type="expression" dxfId="0" priority="1">
      <formula>IF(AND($B9&gt;0,C9=0),TRUE,FALSE)</formula>
    </cfRule>
  </conditionalFormatting>
  <dataValidations count="7">
    <dataValidation type="list" allowBlank="1" showInputMessage="1" showErrorMessage="1" sqref="C7:C28">
      <formula1>Cable_Types</formula1>
    </dataValidation>
    <dataValidation type="list" allowBlank="1" showInputMessage="1" showErrorMessage="1" sqref="D7:D28">
      <formula1>Failure_Range</formula1>
    </dataValidation>
    <dataValidation type="list" allowBlank="1" showInputMessage="1" showErrorMessage="1" sqref="F7:F28">
      <formula1>Burial_Depth</formula1>
    </dataValidation>
    <dataValidation type="list" allowBlank="1" showInputMessage="1" showErrorMessage="1" sqref="I7:I28">
      <formula1>Cable_Bundling</formula1>
    </dataValidation>
    <dataValidation type="list" allowBlank="1" showInputMessage="1" showErrorMessage="1" sqref="H7:H28">
      <formula1>Converter_arrangement</formula1>
    </dataValidation>
    <dataValidation type="list" allowBlank="1" showInputMessage="1" showErrorMessage="1" sqref="E7:E28">
      <formula1>Installation_Risk</formula1>
    </dataValidation>
    <dataValidation type="list" allowBlank="1" showInputMessage="1" showErrorMessage="1" sqref="G7:G28">
      <formula1>$F$35:$G$35</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B2:T30"/>
  <sheetViews>
    <sheetView showGridLines="0" zoomScale="85" zoomScaleNormal="85" workbookViewId="0">
      <selection activeCell="J34" sqref="J34"/>
    </sheetView>
  </sheetViews>
  <sheetFormatPr defaultRowHeight="14.25"/>
  <cols>
    <col min="1" max="2" width="9.140625" style="330"/>
    <col min="3" max="3" width="39.28515625" style="330" customWidth="1"/>
    <col min="4" max="4" width="16.42578125" style="330" customWidth="1"/>
    <col min="5" max="5" width="14.140625" style="330" customWidth="1"/>
    <col min="6" max="6" width="15" style="330" customWidth="1"/>
    <col min="7" max="7" width="16.28515625" style="330" customWidth="1"/>
    <col min="8" max="8" width="11" style="330" customWidth="1"/>
    <col min="9" max="9" width="9.140625" style="330"/>
    <col min="10" max="10" width="21.42578125" style="330" customWidth="1"/>
    <col min="11" max="11" width="18.7109375" style="330" customWidth="1"/>
    <col min="12" max="12" width="15.7109375" style="330" customWidth="1"/>
    <col min="13" max="13" width="10" style="330" customWidth="1"/>
    <col min="14" max="16384" width="9.140625" style="330"/>
  </cols>
  <sheetData>
    <row r="2" spans="2:20" ht="17.25" thickBot="1">
      <c r="C2" s="331" t="s">
        <v>94</v>
      </c>
    </row>
    <row r="3" spans="2:20" ht="11.25" customHeight="1" thickTop="1" thickBot="1"/>
    <row r="4" spans="2:20" s="332" customFormat="1" ht="20.25" customHeight="1" thickBot="1">
      <c r="C4" s="333"/>
      <c r="D4" s="407" t="s">
        <v>16</v>
      </c>
      <c r="E4" s="408"/>
      <c r="F4" s="409" t="s">
        <v>8</v>
      </c>
      <c r="G4" s="408"/>
      <c r="H4" s="333" t="s">
        <v>39</v>
      </c>
      <c r="T4" s="330"/>
    </row>
    <row r="5" spans="2:20" s="332" customFormat="1" ht="33.75" customHeight="1" thickBot="1">
      <c r="C5" s="334" t="s">
        <v>14</v>
      </c>
      <c r="D5" s="335" t="s">
        <v>33</v>
      </c>
      <c r="E5" s="336" t="s">
        <v>17</v>
      </c>
      <c r="F5" s="337" t="s">
        <v>36</v>
      </c>
      <c r="G5" s="336" t="s">
        <v>17</v>
      </c>
      <c r="H5" s="334"/>
      <c r="J5" s="330"/>
      <c r="K5" s="330"/>
    </row>
    <row r="6" spans="2:20">
      <c r="B6" s="410"/>
      <c r="C6" s="338" t="s">
        <v>168</v>
      </c>
      <c r="D6" s="339">
        <v>0</v>
      </c>
      <c r="E6" s="340">
        <v>0</v>
      </c>
      <c r="F6" s="341">
        <v>1</v>
      </c>
      <c r="G6" s="340">
        <v>1</v>
      </c>
      <c r="H6" s="342">
        <v>0</v>
      </c>
    </row>
    <row r="7" spans="2:20">
      <c r="B7" s="411"/>
      <c r="C7" s="343" t="s">
        <v>147</v>
      </c>
      <c r="D7" s="344">
        <v>0</v>
      </c>
      <c r="E7" s="345">
        <v>0</v>
      </c>
      <c r="F7" s="346">
        <v>1</v>
      </c>
      <c r="G7" s="345">
        <v>2</v>
      </c>
      <c r="H7" s="347">
        <v>0</v>
      </c>
    </row>
    <row r="8" spans="2:20">
      <c r="B8" s="411"/>
      <c r="C8" s="343" t="s">
        <v>169</v>
      </c>
      <c r="D8" s="344">
        <v>0</v>
      </c>
      <c r="E8" s="345">
        <v>0</v>
      </c>
      <c r="F8" s="346">
        <v>1</v>
      </c>
      <c r="G8" s="345">
        <v>3</v>
      </c>
      <c r="H8" s="347">
        <v>0</v>
      </c>
    </row>
    <row r="9" spans="2:20">
      <c r="B9" s="411"/>
      <c r="C9" s="343" t="s">
        <v>149</v>
      </c>
      <c r="D9" s="348">
        <v>9.1000000000000004E-3</v>
      </c>
      <c r="E9" s="349">
        <v>25</v>
      </c>
      <c r="F9" s="350">
        <v>0</v>
      </c>
      <c r="G9" s="349">
        <v>0</v>
      </c>
      <c r="H9" s="347">
        <v>0</v>
      </c>
    </row>
    <row r="10" spans="2:20">
      <c r="B10" s="411"/>
      <c r="C10" s="343" t="s">
        <v>170</v>
      </c>
      <c r="D10" s="344">
        <v>0</v>
      </c>
      <c r="E10" s="345">
        <v>0</v>
      </c>
      <c r="F10" s="346">
        <v>1</v>
      </c>
      <c r="G10" s="345">
        <v>1</v>
      </c>
      <c r="H10" s="347">
        <v>0.5</v>
      </c>
    </row>
    <row r="11" spans="2:20">
      <c r="B11" s="411"/>
      <c r="C11" s="343" t="s">
        <v>127</v>
      </c>
      <c r="D11" s="344">
        <v>0</v>
      </c>
      <c r="E11" s="345">
        <v>0</v>
      </c>
      <c r="F11" s="346">
        <v>1</v>
      </c>
      <c r="G11" s="345">
        <v>2</v>
      </c>
      <c r="H11" s="347">
        <v>0.5</v>
      </c>
    </row>
    <row r="12" spans="2:20">
      <c r="B12" s="411"/>
      <c r="C12" s="343" t="s">
        <v>171</v>
      </c>
      <c r="D12" s="344">
        <v>0</v>
      </c>
      <c r="E12" s="345">
        <v>0</v>
      </c>
      <c r="F12" s="346">
        <v>1</v>
      </c>
      <c r="G12" s="345">
        <v>3</v>
      </c>
      <c r="H12" s="347">
        <v>0.5</v>
      </c>
      <c r="K12" s="413"/>
      <c r="L12" s="413"/>
      <c r="M12" s="413"/>
      <c r="N12" s="413"/>
    </row>
    <row r="13" spans="2:20">
      <c r="B13" s="411"/>
      <c r="C13" s="343" t="s">
        <v>128</v>
      </c>
      <c r="D13" s="348">
        <v>9.1000000000000004E-3</v>
      </c>
      <c r="E13" s="349">
        <v>25</v>
      </c>
      <c r="F13" s="350">
        <v>0</v>
      </c>
      <c r="G13" s="349">
        <v>0</v>
      </c>
      <c r="H13" s="347">
        <v>0.5</v>
      </c>
    </row>
    <row r="14" spans="2:20">
      <c r="B14" s="411"/>
      <c r="C14" s="343" t="s">
        <v>172</v>
      </c>
      <c r="D14" s="344">
        <v>0</v>
      </c>
      <c r="E14" s="345">
        <v>0</v>
      </c>
      <c r="F14" s="346">
        <v>1</v>
      </c>
      <c r="G14" s="345">
        <v>1</v>
      </c>
      <c r="H14" s="347">
        <v>0.5</v>
      </c>
    </row>
    <row r="15" spans="2:20">
      <c r="B15" s="411"/>
      <c r="C15" s="343" t="s">
        <v>134</v>
      </c>
      <c r="D15" s="344">
        <v>0</v>
      </c>
      <c r="E15" s="345">
        <v>0</v>
      </c>
      <c r="F15" s="346">
        <v>1</v>
      </c>
      <c r="G15" s="345">
        <v>2</v>
      </c>
      <c r="H15" s="347">
        <v>0.5</v>
      </c>
    </row>
    <row r="16" spans="2:20">
      <c r="B16" s="411"/>
      <c r="C16" s="343" t="s">
        <v>173</v>
      </c>
      <c r="D16" s="344">
        <v>0</v>
      </c>
      <c r="E16" s="345">
        <v>0</v>
      </c>
      <c r="F16" s="346">
        <v>1</v>
      </c>
      <c r="G16" s="345">
        <v>3</v>
      </c>
      <c r="H16" s="347">
        <v>0.5</v>
      </c>
    </row>
    <row r="17" spans="2:8">
      <c r="B17" s="411"/>
      <c r="C17" s="343" t="s">
        <v>174</v>
      </c>
      <c r="D17" s="344">
        <v>0</v>
      </c>
      <c r="E17" s="345">
        <v>0</v>
      </c>
      <c r="F17" s="346">
        <v>1</v>
      </c>
      <c r="G17" s="345">
        <v>1</v>
      </c>
      <c r="H17" s="347">
        <v>0</v>
      </c>
    </row>
    <row r="18" spans="2:8">
      <c r="B18" s="411"/>
      <c r="C18" s="343" t="s">
        <v>148</v>
      </c>
      <c r="D18" s="344">
        <v>0</v>
      </c>
      <c r="E18" s="345">
        <v>0</v>
      </c>
      <c r="F18" s="346">
        <v>1</v>
      </c>
      <c r="G18" s="345">
        <v>2</v>
      </c>
      <c r="H18" s="347">
        <v>0</v>
      </c>
    </row>
    <row r="19" spans="2:8" ht="15" thickBot="1">
      <c r="B19" s="411"/>
      <c r="C19" s="351" t="s">
        <v>175</v>
      </c>
      <c r="D19" s="352">
        <v>0</v>
      </c>
      <c r="E19" s="353">
        <v>0</v>
      </c>
      <c r="F19" s="354">
        <v>1</v>
      </c>
      <c r="G19" s="353">
        <v>3</v>
      </c>
      <c r="H19" s="355">
        <v>0</v>
      </c>
    </row>
    <row r="20" spans="2:8" ht="15" thickBot="1">
      <c r="B20" s="412"/>
      <c r="C20" s="351" t="str">
        <f>C28</f>
        <v>Converter Transformer</v>
      </c>
      <c r="D20" s="356">
        <f>E30</f>
        <v>3.2759999999999997E-2</v>
      </c>
      <c r="E20" s="357">
        <f>F28</f>
        <v>7.5</v>
      </c>
      <c r="F20" s="358">
        <v>0</v>
      </c>
      <c r="G20" s="359">
        <v>0</v>
      </c>
      <c r="H20" s="360">
        <v>0</v>
      </c>
    </row>
    <row r="24" spans="2:8" ht="17.25" thickBot="1">
      <c r="C24" s="361" t="s">
        <v>177</v>
      </c>
    </row>
    <row r="25" spans="2:8" ht="15.75" thickTop="1" thickBot="1"/>
    <row r="26" spans="2:8" ht="29.25" thickBot="1">
      <c r="C26" s="362" t="s">
        <v>178</v>
      </c>
      <c r="D26" s="362" t="s">
        <v>179</v>
      </c>
      <c r="E26" s="362" t="s">
        <v>33</v>
      </c>
      <c r="F26" s="362" t="s">
        <v>17</v>
      </c>
    </row>
    <row r="27" spans="2:8" ht="15" thickBot="1">
      <c r="C27" s="414" t="s">
        <v>180</v>
      </c>
      <c r="D27" s="415"/>
      <c r="E27" s="415"/>
      <c r="F27" s="416"/>
    </row>
    <row r="28" spans="2:8">
      <c r="C28" s="363" t="s">
        <v>176</v>
      </c>
      <c r="D28" s="364" t="s">
        <v>181</v>
      </c>
      <c r="E28" s="365">
        <v>2.6370000000000001E-2</v>
      </c>
      <c r="F28" s="366">
        <v>7.5</v>
      </c>
    </row>
    <row r="29" spans="2:8">
      <c r="C29" s="367"/>
      <c r="D29" s="367" t="s">
        <v>182</v>
      </c>
      <c r="E29" s="368">
        <v>6.3899999999999998E-3</v>
      </c>
      <c r="F29" s="369">
        <v>90</v>
      </c>
    </row>
    <row r="30" spans="2:8" ht="15" thickBot="1">
      <c r="C30" s="370"/>
      <c r="D30" s="370" t="s">
        <v>183</v>
      </c>
      <c r="E30" s="371">
        <f>E29+E28</f>
        <v>3.2759999999999997E-2</v>
      </c>
      <c r="F30" s="372">
        <f>((E28*F28)+(E29*F29))/E30</f>
        <v>23.592032967032967</v>
      </c>
    </row>
  </sheetData>
  <sheetProtection password="DE2E" sheet="1" objects="1" scenarios="1"/>
  <mergeCells count="5">
    <mergeCell ref="D4:E4"/>
    <mergeCell ref="F4:G4"/>
    <mergeCell ref="B6:B20"/>
    <mergeCell ref="K12:N12"/>
    <mergeCell ref="C27:F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Overview xmlns="2cd398cc-5242-4f22-a36e-b22b9499e21b">This model illustrated SKM's proposed methodology for calculating target availability figures for HVDC interconnectors</Overview>
    <Ref_x0020_No_x0020_New xmlns="2cd398cc-5242-4f22-a36e-b22b9499e21b">28/13</Ref_x0020_No_x0020_New>
    <Closing_x0020_Date xmlns="2cd398cc-5242-4f22-a36e-b22b9499e21b">2013-05-02T23:00:00+00:00</Closing_x0020_Date>
    <_x003a_ xmlns="2cd398cc-5242-4f22-a36e-b22b9499e21b">2013/03/07 - Cap and floor regime - 28/13</_x003a_>
    <Work_x0020_Area xmlns="2cd398cc-5242-4f22-a36e-b22b9499e21b">Europe</Work_x0020_Area>
    <Publication_x0020_Date_x003a_ xmlns="2cd398cc-5242-4f22-a36e-b22b9499e21b">2013-03-07T00:00:00+00:00</Publication_x0020_Date_x003a_>
    <_x003a__x003a_ xmlns="2cd398cc-5242-4f22-a36e-b22b9499e21b">- Subsidiary Document</_x003a__x003a_>
    <PublishingContactEmail xmlns="http://schemas.microsoft.com/sharepoint/v3">Cap.Floor@ofgem.gov.uk</PublishingContactEmail>
    <PublishingContactName xmlns="http://schemas.microsoft.com/sharepoint/v3">Emmanouela Angelidaki</PublishingContactName>
    <Contact_x0020_telephone_x0020_number xmlns="2cd398cc-5242-4f22-a36e-b22b9499e21b">02079017037</Contact_x0020_telephone_x0020_number>
  </documentManagement>
</p:properties>
</file>

<file path=customXml/item2.xml><?xml version="1.0" encoding="utf-8"?>
<?mso-contentType ?>
<p:Policy xmlns:p="office.server.policy" id="" local="true">
  <p:Name>External Document</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Consultation" ma:contentTypeID="0x0101007F6AF90412D9554599FAF3E5604279C50027908B922D35CF43A8956CD4BC5D3946" ma:contentTypeVersion="32" ma:contentTypeDescription="Ofgem Consultation Documents" ma:contentTypeScope="" ma:versionID="5eb555e3b33071f7ca0dbbd4c8c3e41c">
  <xsd:schema xmlns:xsd="http://www.w3.org/2001/XMLSchema" xmlns:p="http://schemas.microsoft.com/office/2006/metadata/properties" xmlns:ns1="http://schemas.microsoft.com/sharepoint/v3" xmlns:ns2="2cd398cc-5242-4f22-a36e-b22b9499e21b" targetNamespace="http://schemas.microsoft.com/office/2006/metadata/properties" ma:root="true" ma:fieldsID="9a76d23f8f97cab70023f4dd330beb71" ns1:_="" ns2:_="">
    <xsd:import namespace="http://schemas.microsoft.com/sharepoint/v3"/>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xsd:element ref="ns2:Overview"/>
                <xsd:element ref="ns2:Ref_x0020_No_x0020_New"/>
                <xsd:element ref="ns1:PublishingContactName"/>
                <xsd:element ref="ns1:PublishingContactEmail"/>
                <xsd:element ref="ns2:Contact_x0020_telephone_x0020_number"/>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9" ma:displayName="Contact Name" ma:internalName="PublishingContactName" ma:readOnly="false">
      <xsd:simpleType>
        <xsd:restriction base="dms:Text">
          <xsd:maxLength value="255"/>
        </xsd:restriction>
      </xsd:simpleType>
    </xsd:element>
    <xsd:element name="PublishingContactEmail" ma:index="10" ma:displayName="Contact E-Mail Address" ma:internalName="PublishingContactEmail" ma:readOnly="false">
      <xsd:simpleType>
        <xsd:restriction base="dms:Text">
          <xsd:maxLength value="255"/>
        </xsd:restriction>
      </xsd:simple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ma:displayName="Closing Date" ma:default="" ma:format="DateOnly" ma:internalName="Closing_x0020_Date" ma:readOnly="false">
      <xsd:simpleType>
        <xsd:restriction base="dms:DateTime"/>
      </xsd:simpleType>
    </xsd:element>
    <xsd:element name="Overview" ma:index="7" ma:displayName="Overview" ma:default="" ma:description="This is a short overview of the document or item" ma:internalName="Overview" ma:readOnly="false">
      <xsd:simpleType>
        <xsd:restriction base="dms:Note"/>
      </xsd:simpleType>
    </xsd:element>
    <xsd:element name="Ref_x0020_No_x0020_New" ma:index="8"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element name="Contact_x0020_telephone_x0020_number" ma:index="11" ma:displayName="Contact telephone number" ma:internalName="Contact_x0020_telephon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axOccurs="1" ma:index="2" ma:displayName="Title"/>
        <xsd:element ref="dc:subject" minOccurs="0" maxOccurs="1"/>
        <xsd:element ref="dc:description" minOccurs="0" maxOccurs="1"/>
        <xsd:element name="keywords" maxOccurs="1" ma:index="12" ma:displayName="Keywords">
          <xsd:simpleType>
            <xsd:restriction base="xsd:string">
              <xsd:minLength value="1"/>
            </xsd:restriction>
          </xsd:simpleType>
        </xsd:element>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520AC7-9D68-48C9-8837-308858CA0B91}"/>
</file>

<file path=customXml/itemProps2.xml><?xml version="1.0" encoding="utf-8"?>
<ds:datastoreItem xmlns:ds="http://schemas.openxmlformats.org/officeDocument/2006/customXml" ds:itemID="{345BE0A6-F4C8-464C-B271-AA03568C5C39}"/>
</file>

<file path=customXml/itemProps3.xml><?xml version="1.0" encoding="utf-8"?>
<ds:datastoreItem xmlns:ds="http://schemas.openxmlformats.org/officeDocument/2006/customXml" ds:itemID="{FF82C88F-AEBE-4BDB-BDF6-4987D2402F7C}"/>
</file>

<file path=customXml/itemProps4.xml><?xml version="1.0" encoding="utf-8"?>
<ds:datastoreItem xmlns:ds="http://schemas.openxmlformats.org/officeDocument/2006/customXml" ds:itemID="{B45A8964-A5FB-4352-AA0A-4B8616E866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New project</vt:lpstr>
      <vt:lpstr>Project 1</vt:lpstr>
      <vt:lpstr>Project 2</vt:lpstr>
      <vt:lpstr>Project 3 (1)</vt:lpstr>
      <vt:lpstr>Project 3 (2)</vt:lpstr>
      <vt:lpstr>Converter Data</vt:lpstr>
      <vt:lpstr>Cable Data</vt:lpstr>
      <vt:lpstr>Other</vt:lpstr>
      <vt:lpstr>'New project'!Asset_Classes</vt:lpstr>
      <vt:lpstr>'Project 1'!Asset_Classes</vt:lpstr>
      <vt:lpstr>'Project 2'!Asset_Classes</vt:lpstr>
      <vt:lpstr>'Project 3 (2)'!Asset_Classes</vt:lpstr>
      <vt:lpstr>Asset_Classes</vt:lpstr>
      <vt:lpstr>Burial_Depth</vt:lpstr>
      <vt:lpstr>Cable_Bundling</vt:lpstr>
      <vt:lpstr>Cable_Name</vt:lpstr>
      <vt:lpstr>Cable_Types</vt:lpstr>
      <vt:lpstr>Component</vt:lpstr>
      <vt:lpstr>Converter_arrangement</vt:lpstr>
      <vt:lpstr>Converter_Arrangements</vt:lpstr>
      <vt:lpstr>Converters</vt:lpstr>
      <vt:lpstr>Failure_Range</vt:lpstr>
      <vt:lpstr>Installation_Risk</vt:lpstr>
      <vt:lpstr>OTHER</vt:lpstr>
      <vt:lpstr>Scheduled_Maintenance_Arrangements</vt:lpstr>
    </vt:vector>
  </TitlesOfParts>
  <Company>Sinclair Knight Merz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SKM model: Target Availability Model for HVDC Interconnectors</dc:title>
  <dc:subject/>
  <dc:creator>prollings</dc:creator>
  <cp:keywords>SKM report; availability incentive; HVDC interconnectors; electricity interconnectors</cp:keywords>
  <cp:lastModifiedBy>mhook</cp:lastModifiedBy>
  <cp:lastPrinted>2010-05-20T13:41:22Z</cp:lastPrinted>
  <dcterms:created xsi:type="dcterms:W3CDTF">2010-02-23T15:55:32Z</dcterms:created>
  <dcterms:modified xsi:type="dcterms:W3CDTF">2013-02-25T14:09:42Z</dcterms:modified>
  <cp:contentType>Consultation</cp:contentType>
  <cp:contentStatus>Final and Sent to Registry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ContentTypeId">
    <vt:lpwstr>0x0101007F6AF90412D9554599FAF3E5604279C50027908B922D35CF43A8956CD4BC5D3946</vt:lpwstr>
  </property>
  <property fmtid="{D5CDD505-2E9C-101B-9397-08002B2CF9AE}" pid="8" name="Classification">
    <vt:lpwstr>Unclassified</vt:lpwstr>
  </property>
  <property fmtid="{D5CDD505-2E9C-101B-9397-08002B2CF9AE}" pid="12" name="Organisation">
    <vt:lpwstr>SKM</vt:lpwstr>
  </property>
  <property fmtid="{D5CDD505-2E9C-101B-9397-08002B2CF9AE}" pid="13" name="DLCPolicyLabelValue">
    <vt:lpwstr>Version : 2.0</vt:lpwstr>
  </property>
</Properties>
</file>