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50" windowWidth="15480" windowHeight="10890"/>
  </bookViews>
  <sheets>
    <sheet name="Table 1 Licensee provided data" sheetId="4" r:id="rId1"/>
    <sheet name="Table 2 Actuary provided data" sheetId="6" r:id="rId2"/>
    <sheet name="3 Ongoing Pension Cost analysis" sheetId="7" r:id="rId3"/>
  </sheets>
  <definedNames>
    <definedName name="_xlnm.Print_Area" localSheetId="2">'3 Ongoing Pension Cost analysis'!$A$1:$BD$38</definedName>
    <definedName name="_xlnm.Print_Area" localSheetId="0">'Table 1 Licensee provided data'!$A$1:$K$176</definedName>
    <definedName name="_xlnm.Print_Area" localSheetId="1">'Table 2 Actuary provided data'!$A$1:$O$106</definedName>
  </definedNames>
  <calcPr calcId="125725"/>
</workbook>
</file>

<file path=xl/calcChain.xml><?xml version="1.0" encoding="utf-8"?>
<calcChain xmlns="http://schemas.openxmlformats.org/spreadsheetml/2006/main">
  <c r="J77" i="4"/>
  <c r="J55"/>
  <c r="D6" i="6"/>
  <c r="B25"/>
  <c r="B38"/>
  <c r="B123" i="4" l="1"/>
  <c r="D153"/>
  <c r="E153"/>
  <c r="F153"/>
  <c r="G153"/>
  <c r="H153"/>
  <c r="I153"/>
  <c r="J153"/>
  <c r="C153"/>
  <c r="F123"/>
  <c r="F154" s="1"/>
  <c r="G123"/>
  <c r="G154" s="1"/>
  <c r="H123"/>
  <c r="H154" s="1"/>
  <c r="B122"/>
  <c r="J121"/>
  <c r="B116"/>
  <c r="J118"/>
  <c r="J119"/>
  <c r="J120"/>
  <c r="J117"/>
  <c r="B115"/>
  <c r="I76"/>
  <c r="F76"/>
  <c r="I54"/>
  <c r="F54"/>
  <c r="J23"/>
  <c r="G23"/>
  <c r="I32"/>
  <c r="F32"/>
  <c r="D115"/>
  <c r="E115"/>
  <c r="F115"/>
  <c r="G115"/>
  <c r="H115"/>
  <c r="C115"/>
  <c r="D84"/>
  <c r="D85" s="1"/>
  <c r="J80"/>
  <c r="G80"/>
  <c r="D80"/>
  <c r="I85"/>
  <c r="J85" s="1"/>
  <c r="F85"/>
  <c r="G85" s="1"/>
  <c r="C85"/>
  <c r="J84"/>
  <c r="G84"/>
  <c r="K77"/>
  <c r="H77"/>
  <c r="E77"/>
  <c r="D62"/>
  <c r="I63" l="1"/>
  <c r="J63" s="1"/>
  <c r="F63"/>
  <c r="G63" s="1"/>
  <c r="C63"/>
  <c r="J62"/>
  <c r="G62"/>
  <c r="K55"/>
  <c r="H55"/>
  <c r="E55"/>
  <c r="J27"/>
  <c r="J29" s="1"/>
  <c r="J26"/>
  <c r="G27"/>
  <c r="G58" s="1"/>
  <c r="G26"/>
  <c r="G36" s="1"/>
  <c r="G37" s="1"/>
  <c r="D40"/>
  <c r="D41" s="1"/>
  <c r="D27"/>
  <c r="D26"/>
  <c r="D36" s="1"/>
  <c r="D37" s="1"/>
  <c r="J58" l="1"/>
  <c r="J59" s="1"/>
  <c r="K57" s="1"/>
  <c r="K58" s="1"/>
  <c r="J36"/>
  <c r="J37" s="1"/>
  <c r="K35" s="1"/>
  <c r="D58"/>
  <c r="D59" s="1"/>
  <c r="D46"/>
  <c r="D47"/>
  <c r="G59"/>
  <c r="H57" s="1"/>
  <c r="H58" s="1"/>
  <c r="D63"/>
  <c r="D29"/>
  <c r="G29"/>
  <c r="D69" l="1"/>
  <c r="D65" s="1"/>
  <c r="C65" s="1"/>
  <c r="E58"/>
  <c r="D68"/>
  <c r="D72" s="1"/>
  <c r="E72" s="1"/>
  <c r="E57"/>
  <c r="D50"/>
  <c r="E50" s="1"/>
  <c r="D42"/>
  <c r="D51"/>
  <c r="E51" s="1"/>
  <c r="D43"/>
  <c r="D73"/>
  <c r="E73" s="1"/>
  <c r="D64" l="1"/>
  <c r="C64" s="1"/>
  <c r="G64" s="1"/>
  <c r="D81"/>
  <c r="D44"/>
  <c r="G65"/>
  <c r="J65"/>
  <c r="J64" l="1"/>
  <c r="J68" s="1"/>
  <c r="J72" s="1"/>
  <c r="K72" s="1"/>
  <c r="D66"/>
  <c r="E84"/>
  <c r="E85"/>
  <c r="E87" s="1"/>
  <c r="E62"/>
  <c r="E64" s="1"/>
  <c r="E63"/>
  <c r="E65" s="1"/>
  <c r="D90"/>
  <c r="D86" s="1"/>
  <c r="E79"/>
  <c r="D91"/>
  <c r="D87" s="1"/>
  <c r="C87" s="1"/>
  <c r="G87" s="1"/>
  <c r="E80"/>
  <c r="G69"/>
  <c r="G73" s="1"/>
  <c r="H73" s="1"/>
  <c r="G66"/>
  <c r="G68"/>
  <c r="G72" s="1"/>
  <c r="H72" s="1"/>
  <c r="J69"/>
  <c r="J73" s="1"/>
  <c r="K73" s="1"/>
  <c r="J66" l="1"/>
  <c r="D116"/>
  <c r="E66"/>
  <c r="D95"/>
  <c r="E95" s="1"/>
  <c r="D94"/>
  <c r="E94" s="1"/>
  <c r="E86"/>
  <c r="E88" s="1"/>
  <c r="C86" l="1"/>
  <c r="G86" s="1"/>
  <c r="G88" s="1"/>
  <c r="D88"/>
  <c r="E27" l="1"/>
  <c r="E26"/>
  <c r="E28"/>
  <c r="C105" l="1"/>
  <c r="I14" l="1"/>
  <c r="I115" s="1"/>
  <c r="J115" s="1"/>
  <c r="C16"/>
  <c r="E86" i="6"/>
  <c r="E87"/>
  <c r="E88"/>
  <c r="E89"/>
  <c r="E90"/>
  <c r="E91"/>
  <c r="E92"/>
  <c r="E93"/>
  <c r="E94"/>
  <c r="E95"/>
  <c r="E96"/>
  <c r="E97"/>
  <c r="E98"/>
  <c r="E85"/>
  <c r="B11" i="4"/>
  <c r="B148"/>
  <c r="H102"/>
  <c r="K102" s="1"/>
  <c r="G102"/>
  <c r="J102" s="1"/>
  <c r="F102"/>
  <c r="F105" s="1"/>
  <c r="I101"/>
  <c r="J101" s="1"/>
  <c r="K101" s="1"/>
  <c r="F101"/>
  <c r="G101" s="1"/>
  <c r="H101" s="1"/>
  <c r="I100"/>
  <c r="F100"/>
  <c r="C100"/>
  <c r="E99" i="6" l="1"/>
  <c r="I102" i="4"/>
  <c r="I105" s="1"/>
  <c r="I107" s="1"/>
  <c r="J104" s="1"/>
  <c r="J105" s="1"/>
  <c r="J107" s="1"/>
  <c r="K104" s="1"/>
  <c r="F107"/>
  <c r="G104" s="1"/>
  <c r="G105" s="1"/>
  <c r="G107" l="1"/>
  <c r="H104" s="1"/>
  <c r="K105"/>
  <c r="K107" s="1"/>
  <c r="H105" l="1"/>
  <c r="H107" s="1"/>
  <c r="O37" i="7" l="1"/>
  <c r="N37"/>
  <c r="G37"/>
  <c r="F37"/>
  <c r="E37"/>
  <c r="D37"/>
  <c r="C37"/>
  <c r="P36"/>
  <c r="H36"/>
  <c r="P35"/>
  <c r="H35"/>
  <c r="P34"/>
  <c r="H34"/>
  <c r="P33"/>
  <c r="H33"/>
  <c r="P32"/>
  <c r="H32"/>
  <c r="P31"/>
  <c r="H31"/>
  <c r="P30"/>
  <c r="P37" s="1"/>
  <c r="H30"/>
  <c r="H37" s="1"/>
  <c r="BD23"/>
  <c r="BB23"/>
  <c r="BA23"/>
  <c r="AZ23"/>
  <c r="AY23"/>
  <c r="AX23"/>
  <c r="AW23"/>
  <c r="AV23"/>
  <c r="AU23"/>
  <c r="AT23"/>
  <c r="AS23"/>
  <c r="AR23"/>
  <c r="AQ23"/>
  <c r="AP23"/>
  <c r="AO23"/>
  <c r="AN23"/>
  <c r="AM23"/>
  <c r="AL23"/>
  <c r="AK23"/>
  <c r="AI23"/>
  <c r="AH23"/>
  <c r="AG23"/>
  <c r="AF23"/>
  <c r="AE23"/>
  <c r="AD23"/>
  <c r="AC23"/>
  <c r="AB23"/>
  <c r="AA23"/>
  <c r="Z23"/>
  <c r="Y23"/>
  <c r="X23"/>
  <c r="W23"/>
  <c r="V23"/>
  <c r="U23"/>
  <c r="T23"/>
  <c r="S23"/>
  <c r="R23"/>
  <c r="Q23"/>
  <c r="P23"/>
  <c r="O23"/>
  <c r="N23"/>
  <c r="M23"/>
  <c r="L23"/>
  <c r="K23"/>
  <c r="J23"/>
  <c r="I23"/>
  <c r="H23"/>
  <c r="G23"/>
  <c r="F23"/>
  <c r="E23"/>
  <c r="D23"/>
  <c r="C23"/>
  <c r="AY22"/>
  <c r="BB22" s="1"/>
  <c r="AQ22"/>
  <c r="AH22"/>
  <c r="X22"/>
  <c r="R22"/>
  <c r="AJ22" s="1"/>
  <c r="AU22" s="1"/>
  <c r="N22"/>
  <c r="AY21"/>
  <c r="BB21" s="1"/>
  <c r="AQ21"/>
  <c r="AH21"/>
  <c r="X21"/>
  <c r="R21"/>
  <c r="AJ21" s="1"/>
  <c r="AU21" s="1"/>
  <c r="N21"/>
  <c r="AY20"/>
  <c r="BB20" s="1"/>
  <c r="AQ20"/>
  <c r="AH20"/>
  <c r="X20"/>
  <c r="R20"/>
  <c r="AJ20" s="1"/>
  <c r="AU20" s="1"/>
  <c r="N20"/>
  <c r="AY19"/>
  <c r="BB19" s="1"/>
  <c r="AQ19"/>
  <c r="AH19"/>
  <c r="X19"/>
  <c r="R19"/>
  <c r="AJ19" s="1"/>
  <c r="AU19" s="1"/>
  <c r="N19"/>
  <c r="AY18"/>
  <c r="BB18" s="1"/>
  <c r="AQ18"/>
  <c r="AH18"/>
  <c r="X18"/>
  <c r="R18"/>
  <c r="AJ18" s="1"/>
  <c r="AU18" s="1"/>
  <c r="N18"/>
  <c r="AY17"/>
  <c r="BB17" s="1"/>
  <c r="AQ17"/>
  <c r="AH17"/>
  <c r="X17"/>
  <c r="R17"/>
  <c r="AJ17" s="1"/>
  <c r="AU17" s="1"/>
  <c r="N17"/>
  <c r="AY16"/>
  <c r="BB16" s="1"/>
  <c r="AQ16"/>
  <c r="BC23" s="1"/>
  <c r="AH16"/>
  <c r="X16"/>
  <c r="AJ23" s="1"/>
  <c r="R16"/>
  <c r="AJ16" s="1"/>
  <c r="AU16" s="1"/>
  <c r="N16"/>
  <c r="D99" i="6"/>
  <c r="C99"/>
  <c r="D78"/>
  <c r="D72"/>
  <c r="D105" s="1"/>
  <c r="D43"/>
  <c r="D62" s="1"/>
  <c r="D20"/>
  <c r="D12"/>
  <c r="D25" s="1"/>
  <c r="D38" s="1"/>
  <c r="D39" s="1"/>
  <c r="D74" l="1"/>
  <c r="D103" s="1"/>
  <c r="K109" i="4" s="1"/>
  <c r="E122" s="1"/>
  <c r="E123" s="1"/>
  <c r="E154" s="1"/>
  <c r="E156" s="1"/>
  <c r="D63" i="6"/>
  <c r="D79"/>
  <c r="BD16" i="7"/>
  <c r="BD17"/>
  <c r="BD18"/>
  <c r="BD19"/>
  <c r="BD20"/>
  <c r="BD21"/>
  <c r="BD22"/>
  <c r="D21" i="6"/>
  <c r="G156" i="4" l="1"/>
  <c r="H109"/>
  <c r="D122" s="1"/>
  <c r="D123" s="1"/>
  <c r="D154" s="1"/>
  <c r="D156" s="1"/>
  <c r="H156"/>
  <c r="F156"/>
  <c r="K28"/>
  <c r="K27"/>
  <c r="K26"/>
  <c r="I15" l="1"/>
  <c r="J15" s="1"/>
  <c r="B140"/>
  <c r="B135"/>
  <c r="D101"/>
  <c r="B141" s="1"/>
  <c r="I41"/>
  <c r="J41" s="1"/>
  <c r="F41"/>
  <c r="G41" s="1"/>
  <c r="C41"/>
  <c r="J40"/>
  <c r="G40"/>
  <c r="K36"/>
  <c r="H35"/>
  <c r="H36" s="1"/>
  <c r="E35"/>
  <c r="E33"/>
  <c r="E36" l="1"/>
  <c r="C42"/>
  <c r="G42" s="1"/>
  <c r="G46" s="1"/>
  <c r="G50" s="1"/>
  <c r="H50" s="1"/>
  <c r="C43"/>
  <c r="E101"/>
  <c r="B142" s="1"/>
  <c r="B136"/>
  <c r="H33"/>
  <c r="H27" l="1"/>
  <c r="H28"/>
  <c r="H26"/>
  <c r="B137"/>
  <c r="J33"/>
  <c r="K33" s="1"/>
  <c r="J42"/>
  <c r="J46" s="1"/>
  <c r="J50" s="1"/>
  <c r="K50" s="1"/>
  <c r="C116" l="1"/>
  <c r="E29"/>
  <c r="E41"/>
  <c r="E43" s="1"/>
  <c r="G43"/>
  <c r="J43"/>
  <c r="I116" l="1"/>
  <c r="I123" s="1"/>
  <c r="I154" s="1"/>
  <c r="E40"/>
  <c r="E42" s="1"/>
  <c r="G47"/>
  <c r="G44"/>
  <c r="J47"/>
  <c r="J44"/>
  <c r="K85" l="1"/>
  <c r="K84"/>
  <c r="K63"/>
  <c r="K62"/>
  <c r="K65"/>
  <c r="K64"/>
  <c r="H84"/>
  <c r="H85"/>
  <c r="H62"/>
  <c r="H63"/>
  <c r="H65"/>
  <c r="H64"/>
  <c r="J51"/>
  <c r="K51" s="1"/>
  <c r="G51"/>
  <c r="H51" s="1"/>
  <c r="E44"/>
  <c r="H40"/>
  <c r="H41"/>
  <c r="H42"/>
  <c r="H43"/>
  <c r="K41"/>
  <c r="K40"/>
  <c r="K42"/>
  <c r="K43"/>
  <c r="G81" l="1"/>
  <c r="H79" s="1"/>
  <c r="H80" s="1"/>
  <c r="H68"/>
  <c r="H69" s="1"/>
  <c r="H66"/>
  <c r="J81"/>
  <c r="K79" s="1"/>
  <c r="K80" s="1"/>
  <c r="J87"/>
  <c r="J86"/>
  <c r="K68"/>
  <c r="K69" s="1"/>
  <c r="K66"/>
  <c r="H46"/>
  <c r="H44"/>
  <c r="K46"/>
  <c r="K44"/>
  <c r="H86" l="1"/>
  <c r="G90"/>
  <c r="G94" s="1"/>
  <c r="H94" s="1"/>
  <c r="K87"/>
  <c r="J91"/>
  <c r="J95" s="1"/>
  <c r="K95" s="1"/>
  <c r="J88"/>
  <c r="K86"/>
  <c r="K90" s="1"/>
  <c r="K91" s="1"/>
  <c r="J90"/>
  <c r="J94" s="1"/>
  <c r="K94" s="1"/>
  <c r="G91"/>
  <c r="G95" s="1"/>
  <c r="H95" s="1"/>
  <c r="H87"/>
  <c r="K47"/>
  <c r="H47"/>
  <c r="D114"/>
  <c r="E114"/>
  <c r="F114"/>
  <c r="G114"/>
  <c r="H114"/>
  <c r="C114"/>
  <c r="B129"/>
  <c r="B109"/>
  <c r="D134"/>
  <c r="E134"/>
  <c r="F134"/>
  <c r="G134"/>
  <c r="H134"/>
  <c r="C134"/>
  <c r="C107"/>
  <c r="B107"/>
  <c r="B104"/>
  <c r="C128"/>
  <c r="D128"/>
  <c r="E128"/>
  <c r="F128"/>
  <c r="G128"/>
  <c r="H128"/>
  <c r="J129"/>
  <c r="D138"/>
  <c r="E138"/>
  <c r="F138"/>
  <c r="G138"/>
  <c r="H138"/>
  <c r="I138"/>
  <c r="C138"/>
  <c r="J135"/>
  <c r="C140" s="1"/>
  <c r="J136"/>
  <c r="D141" s="1"/>
  <c r="J137"/>
  <c r="D142" s="1"/>
  <c r="I16"/>
  <c r="D16"/>
  <c r="E16"/>
  <c r="F16"/>
  <c r="G16"/>
  <c r="H16"/>
  <c r="E141"/>
  <c r="F141" l="1"/>
  <c r="I141"/>
  <c r="H141"/>
  <c r="C141"/>
  <c r="G141"/>
  <c r="K88"/>
  <c r="H90"/>
  <c r="H91" s="1"/>
  <c r="H88"/>
  <c r="J16"/>
  <c r="F142"/>
  <c r="I142"/>
  <c r="H29"/>
  <c r="I140"/>
  <c r="G142"/>
  <c r="J138"/>
  <c r="E140"/>
  <c r="G140"/>
  <c r="H142"/>
  <c r="D104"/>
  <c r="E142"/>
  <c r="C142"/>
  <c r="H140"/>
  <c r="F140"/>
  <c r="D140"/>
  <c r="D143" s="1"/>
  <c r="D148" s="1"/>
  <c r="D155" s="1"/>
  <c r="D157" s="1"/>
  <c r="J141" l="1"/>
  <c r="I143"/>
  <c r="I148" s="1"/>
  <c r="I155" s="1"/>
  <c r="F143"/>
  <c r="F148" s="1"/>
  <c r="F155" s="1"/>
  <c r="F157" s="1"/>
  <c r="C143"/>
  <c r="C148" s="1"/>
  <c r="C155" s="1"/>
  <c r="C157" s="1"/>
  <c r="H143"/>
  <c r="H148" s="1"/>
  <c r="H155" s="1"/>
  <c r="H157" s="1"/>
  <c r="E143"/>
  <c r="E148" s="1"/>
  <c r="E155" s="1"/>
  <c r="G143"/>
  <c r="G148" s="1"/>
  <c r="G155" s="1"/>
  <c r="G157" s="1"/>
  <c r="D105"/>
  <c r="J142"/>
  <c r="J140"/>
  <c r="E157" l="1"/>
  <c r="J157" s="1"/>
  <c r="J155"/>
  <c r="J143"/>
  <c r="J148" s="1"/>
  <c r="D107"/>
  <c r="E104" s="1"/>
  <c r="E105" s="1"/>
  <c r="E107" s="1"/>
  <c r="E109" s="1"/>
  <c r="C122" s="1"/>
  <c r="C123" s="1"/>
  <c r="C154" s="1"/>
  <c r="J154" l="1"/>
  <c r="C156"/>
  <c r="J156" s="1"/>
  <c r="J122"/>
  <c r="K29"/>
  <c r="J123" l="1"/>
</calcChain>
</file>

<file path=xl/sharedStrings.xml><?xml version="1.0" encoding="utf-8"?>
<sst xmlns="http://schemas.openxmlformats.org/spreadsheetml/2006/main" count="509" uniqueCount="250">
  <si>
    <t>£m</t>
  </si>
  <si>
    <t>Other adjustment (please specify)</t>
  </si>
  <si>
    <t>%</t>
  </si>
  <si>
    <t>Check</t>
  </si>
  <si>
    <t>2010 - 2013</t>
  </si>
  <si>
    <t>Higher \ Lower than expected investment returns</t>
  </si>
  <si>
    <t>Higher \ Lower than expected salary increases</t>
  </si>
  <si>
    <t>Higher \ Lower than expected pension increases</t>
  </si>
  <si>
    <t>- Active liabilities</t>
  </si>
  <si>
    <t>- Deferred liabilities</t>
  </si>
  <si>
    <t>- Pensioner liabilities</t>
  </si>
  <si>
    <t>Liabilities attributable to post cut-off date notional sub fund</t>
  </si>
  <si>
    <t>Proportion of liabilities attributable to post cut-off date notional sub fund:</t>
  </si>
  <si>
    <t>Liabilities attributable to pre cut-off date notional sub fund</t>
  </si>
  <si>
    <t>Assets attributable to post cut-off date notional sub fund:</t>
  </si>
  <si>
    <t>+</t>
  </si>
  <si>
    <t>-</t>
  </si>
  <si>
    <t>b. employer contributions paid towards future benefit accrual since last Valuation</t>
  </si>
  <si>
    <t>c. member contributions paid towards future benefit accrual since last Valuation, including any age-related contracting-out rebates</t>
  </si>
  <si>
    <t>Deficit in the pre Cut-Off Date Notional Sub-Fund</t>
  </si>
  <si>
    <t>Deficit in the post Cut-Off Date Notional Sub-Fund</t>
  </si>
  <si>
    <t>Pensions Deficit Allocation Methodology</t>
  </si>
  <si>
    <t>Pension Scheme Name</t>
  </si>
  <si>
    <t>xxx</t>
  </si>
  <si>
    <t>Licensee 1</t>
  </si>
  <si>
    <t>Licensee 2</t>
  </si>
  <si>
    <t>Licensee 3</t>
  </si>
  <si>
    <t>Licensee 4</t>
  </si>
  <si>
    <t>Licensee 5</t>
  </si>
  <si>
    <t>Licensee 6</t>
  </si>
  <si>
    <t>Non-regulated</t>
  </si>
  <si>
    <r>
      <t xml:space="preserve">Pre cut-off date regulatory fractions as per Final Proposals, </t>
    </r>
    <r>
      <rPr>
        <b/>
        <sz val="10"/>
        <color indexed="8"/>
        <rFont val="Verdana"/>
        <family val="2"/>
      </rPr>
      <t>post residual unfunded ERDCs</t>
    </r>
  </si>
  <si>
    <t>Total</t>
  </si>
  <si>
    <t>Total value of all liabilities in respect of all benefits accrued since post Cut-Off Date</t>
  </si>
  <si>
    <t>Proportions of Service:</t>
  </si>
  <si>
    <t>Weighted Proportion</t>
  </si>
  <si>
    <t>Total Pensionable Salaries (£m)</t>
  </si>
  <si>
    <t>Scheme</t>
  </si>
  <si>
    <t>Post cut-off date sub-fund</t>
  </si>
  <si>
    <t xml:space="preserve">Assets </t>
  </si>
  <si>
    <t xml:space="preserve">Active Liabilities </t>
  </si>
  <si>
    <t xml:space="preserve">Deferred Liabilities </t>
  </si>
  <si>
    <t xml:space="preserve">Pensioner Liabilities </t>
  </si>
  <si>
    <t xml:space="preserve">Total Liabilities </t>
  </si>
  <si>
    <t xml:space="preserve">Liabilities </t>
  </si>
  <si>
    <t>Date of previous, ie opening, valuation</t>
  </si>
  <si>
    <t>Date of current, ie closing, valuation</t>
  </si>
  <si>
    <t>31 March 2010</t>
  </si>
  <si>
    <t>31 March 2013</t>
  </si>
  <si>
    <t>[RRP ref] - PDAM information completed and signed off by actuarial advisers</t>
  </si>
  <si>
    <t>Return at WACC for each year in period</t>
  </si>
  <si>
    <t>WACC per Financial Model (pre RIIO)/PCFM (RIIO)</t>
  </si>
  <si>
    <t>Employer contributions to established deficit in year</t>
  </si>
  <si>
    <t>Individual licensee data</t>
  </si>
  <si>
    <r>
      <t xml:space="preserve">Individual licensee data
</t>
    </r>
    <r>
      <rPr>
        <sz val="10"/>
        <color indexed="8"/>
        <rFont val="Verdana"/>
        <family val="2"/>
      </rPr>
      <t>(overwrite with licensee names/abbreviation)</t>
    </r>
  </si>
  <si>
    <t xml:space="preserve">ERDC adjustment </t>
  </si>
  <si>
    <t>=</t>
  </si>
  <si>
    <t>Pre cut-off date sub-fund</t>
  </si>
  <si>
    <t>Employer paid value of new benefits accrued during the period by active members</t>
  </si>
  <si>
    <t>Member paid value of new benefits accrued during the period</t>
  </si>
  <si>
    <t>New benefits due to incoming transfers</t>
  </si>
  <si>
    <t>Outgoing bulk transfer of liabilities during period</t>
  </si>
  <si>
    <t>Interest earned on liabilities during the period</t>
  </si>
  <si>
    <t>Impact of changes in actuarial assumptions due to changes in market conditions</t>
  </si>
  <si>
    <t>Impact of changes in longevity assumption</t>
  </si>
  <si>
    <t>Impact of changes in other assumptions</t>
  </si>
  <si>
    <t>Liabilities transferred out during the period</t>
  </si>
  <si>
    <t>Benefits paid out during the period</t>
  </si>
  <si>
    <t>+/-</t>
  </si>
  <si>
    <t>New benefits due to pension strain costs</t>
  </si>
  <si>
    <t>Liabilities</t>
  </si>
  <si>
    <t>DPCR4</t>
  </si>
  <si>
    <t>Actives (plus retirees from actives after 2004)</t>
  </si>
  <si>
    <t>Pensioners &amp; deferreds (less retirees from actives since 2004)</t>
  </si>
  <si>
    <t>Total liabilities</t>
  </si>
  <si>
    <t>At DPCR4 split 80/20 attributable as follows:</t>
  </si>
  <si>
    <t>Regulatory fraction:</t>
  </si>
  <si>
    <t xml:space="preserve">Year ended 31 March </t>
  </si>
  <si>
    <t>Total scheme at cut-off date</t>
  </si>
  <si>
    <t>Insert basis of the calculation of attribution to post cut-off date sub-fund, including data and formulae applied</t>
  </si>
  <si>
    <t>k. money paid out to meet post Cut-Off Date scheme administration expenses and PPF levies since last Valuation</t>
  </si>
  <si>
    <t>[RRP ref] - Analysis of pension costs to activities</t>
  </si>
  <si>
    <t>DNOs</t>
  </si>
  <si>
    <t>For DPCR5, Table C1 Cost Matrix for each respective year</t>
  </si>
  <si>
    <r>
      <t xml:space="preserve">row 29 </t>
    </r>
    <r>
      <rPr>
        <b/>
        <sz val="11"/>
        <color theme="1"/>
        <rFont val="Calibri"/>
        <family val="2"/>
        <scheme val="minor"/>
      </rPr>
      <t>Pensions</t>
    </r>
  </si>
  <si>
    <t>For these tables the the captioned pension costs must be analysed and reported using the same activities as in the above tables, as follows:</t>
  </si>
  <si>
    <t>Network Investment Costs (RAV)</t>
  </si>
  <si>
    <t>Network Operating Costs (RAV)</t>
  </si>
  <si>
    <t>Closely associated Indirects (RAV)</t>
  </si>
  <si>
    <t>Atypicals Non Sev Weather (RAV)</t>
  </si>
  <si>
    <t>Costs Outside of RAV within Price Control</t>
  </si>
  <si>
    <t>Costs Within Price Control</t>
  </si>
  <si>
    <t>Non Price Control</t>
  </si>
  <si>
    <t>Costs outside Price  Control</t>
  </si>
  <si>
    <t>NABC</t>
  </si>
  <si>
    <t>Total DNO</t>
  </si>
  <si>
    <t>Connections</t>
  </si>
  <si>
    <t>Core Costs</t>
  </si>
  <si>
    <t>Non Core ex ante</t>
  </si>
  <si>
    <t>Non core re-opener</t>
  </si>
  <si>
    <t>Stand Alone Funding (RAV)</t>
  </si>
  <si>
    <t>Network Operating Costs</t>
  </si>
  <si>
    <t>Closely associated Indirects</t>
  </si>
  <si>
    <t>Atypicals Non Sev Weather</t>
  </si>
  <si>
    <t>Business Support Costs</t>
  </si>
  <si>
    <t>Non Op Capex</t>
  </si>
  <si>
    <t>Stand Alone Funding (not RAV)</t>
  </si>
  <si>
    <t>Connections outside of RAV</t>
  </si>
  <si>
    <t>Excl services</t>
  </si>
  <si>
    <t>Connection projects; DPCR4</t>
  </si>
  <si>
    <t>Element of connection that is subject to the apportionment rules - DUoS funded</t>
  </si>
  <si>
    <t>Element of connection that is subject to the apportionment rules - Customer funded</t>
  </si>
  <si>
    <t>Diversions</t>
  </si>
  <si>
    <t>Reinforcement</t>
  </si>
  <si>
    <t>ESQCR</t>
  </si>
  <si>
    <t>Asset Replacement</t>
  </si>
  <si>
    <t>Operational IT &amp; Telecoms</t>
  </si>
  <si>
    <t>Legal &amp; Safety</t>
  </si>
  <si>
    <t>QoS</t>
  </si>
  <si>
    <t>High  Value Projects</t>
  </si>
  <si>
    <t>Total Core Costs</t>
  </si>
  <si>
    <t>Total Network Investment Costs</t>
  </si>
  <si>
    <t>Trouble Call</t>
  </si>
  <si>
    <t>Severe Weather- Atypical</t>
  </si>
  <si>
    <t>Inspections &amp; Maintenance</t>
  </si>
  <si>
    <t>Tree Cutting</t>
  </si>
  <si>
    <t>NOC's Other</t>
  </si>
  <si>
    <t>Network Design &amp; Engineering</t>
  </si>
  <si>
    <t>Project Management</t>
  </si>
  <si>
    <t>Engineering Mgt &amp; Clerical Support</t>
  </si>
  <si>
    <t>System Mapping - Cartographical</t>
  </si>
  <si>
    <t>Control Centre</t>
  </si>
  <si>
    <t xml:space="preserve">Call Centre </t>
  </si>
  <si>
    <t>Stores</t>
  </si>
  <si>
    <t>Operational Training</t>
  </si>
  <si>
    <t>Vehicles &amp; Transport</t>
  </si>
  <si>
    <t>Closely Associated Indirects</t>
  </si>
  <si>
    <t>TOTAL RAV related Costs</t>
  </si>
  <si>
    <t>Network Policy</t>
  </si>
  <si>
    <t>HR &amp; Non-operational Training</t>
  </si>
  <si>
    <t>Finance &amp; Regulation</t>
  </si>
  <si>
    <t>CEO</t>
  </si>
  <si>
    <t>IT &amp; Telecoms</t>
  </si>
  <si>
    <t>Property Mgt</t>
  </si>
  <si>
    <t>Total Business Support Costs</t>
  </si>
  <si>
    <t>Atypicals Non Sev Weather (non RAV)</t>
  </si>
  <si>
    <t>Stand Alone Funding (non RAV)</t>
  </si>
  <si>
    <t>Total Costs within Price Control</t>
  </si>
  <si>
    <t>Element of connection that is Sole Use funded</t>
  </si>
  <si>
    <t>Connection projects UMC; DPCR5</t>
  </si>
  <si>
    <t>Connection projects; DG</t>
  </si>
  <si>
    <t>Connections (Non Price Control)</t>
  </si>
  <si>
    <t>Atypicals Non Sev Weather (Non Price Control)</t>
  </si>
  <si>
    <t>Total Costs outside Price Control</t>
  </si>
  <si>
    <t>Non Activity Based costs</t>
  </si>
  <si>
    <t>£'m</t>
  </si>
  <si>
    <t>Employer DB pension scheme ongoing contributions</t>
  </si>
  <si>
    <t>Employer DC pension scheme ongoing contributions</t>
  </si>
  <si>
    <t>Pension scheme administration costs</t>
  </si>
  <si>
    <t>PPF Levies</t>
  </si>
  <si>
    <t>Employer DB pension scheme contributions to pension strain benefits</t>
  </si>
  <si>
    <t xml:space="preserve">Incremental deficit recovery payments </t>
  </si>
  <si>
    <t>Other pension costs included in the amount reported</t>
  </si>
  <si>
    <t xml:space="preserve">Total pension costs reported, excluding established deficit recovery payments </t>
  </si>
  <si>
    <t>Checks</t>
  </si>
  <si>
    <t>GDNs and ETO/GTOs</t>
  </si>
  <si>
    <t>Tables still in draft but most likley GDN table 1.9.4, analysing each of rows 12 to 16 for each year, which is TO table 1.10.2 at rows 47 to 51</t>
  </si>
  <si>
    <t>Transmission / Distribution</t>
  </si>
  <si>
    <t xml:space="preserve">Excluded Services </t>
  </si>
  <si>
    <t>De minimis</t>
  </si>
  <si>
    <t>Other consented</t>
  </si>
  <si>
    <t>All non-transmission activities (excluding Excluded Services) - balancing amount</t>
  </si>
  <si>
    <t>TOTAL ONGOING PENSION SERVICE COSTS</t>
  </si>
  <si>
    <t>Note: Should only need total and not sub-activities for Core Costs, Network Operating Costs, Closely associated indirects and Business Support costs and non-price control; and then appropriate cross checks to each C1 (year) table.</t>
  </si>
  <si>
    <t>Orange Cells are fixed:</t>
  </si>
  <si>
    <r>
      <t xml:space="preserve">Pre cut-off date Regulatory Fractions as per Final Proposals, </t>
    </r>
    <r>
      <rPr>
        <b/>
        <sz val="10"/>
        <color indexed="8"/>
        <rFont val="Verdana"/>
        <family val="2"/>
      </rPr>
      <t>pre residual unfunded ERDCs</t>
    </r>
  </si>
  <si>
    <t>Section B - Optional Roll Forward of Pre Cut-Off Date Regulatory Fraction Update - DNOs only</t>
  </si>
  <si>
    <t>Start of DPCR4</t>
  </si>
  <si>
    <t>Actives - regulated</t>
  </si>
  <si>
    <t>Actives - non-regulated</t>
  </si>
  <si>
    <t>Pensioners &amp; deferreds - regulated</t>
  </si>
  <si>
    <t>Pensioners &amp; deferreds - non-regulated</t>
  </si>
  <si>
    <t xml:space="preserve">Regulated </t>
  </si>
  <si>
    <t xml:space="preserve">2. Licensee 1 - Pre-Cut Off Date Pension liabilities </t>
  </si>
  <si>
    <t xml:space="preserve">3. Licensee 2 - Pre-Cut Off Date Pension liabilities </t>
  </si>
  <si>
    <t xml:space="preserve">4. Licensee 3 - Pre-Cut Off Date Pension liabilities </t>
  </si>
  <si>
    <t>1. Total pre Cut-Off Date liabilities attributable to each licensee</t>
  </si>
  <si>
    <t>Section C - ERDC computation of movement in residual unfunded balance in period</t>
  </si>
  <si>
    <t>Section D - Changes to pre Cut-Off Date Regulatory Fractions</t>
  </si>
  <si>
    <t>Split of liabilities between regulated and non-regulated:</t>
  </si>
  <si>
    <t>Adjustment to Pre Cut-Off Date Regulatory Fractions due to bulk transfers in during period excluding protected persons</t>
  </si>
  <si>
    <t>Adjustment to Pre Cut-Off Date Regulatory Fractions due to bulk transfers out during period excluding protected persons</t>
  </si>
  <si>
    <t>Adjustment to Pre Cut-Off Date Regulatory Fractions due to bulk transfers out during period in relation to protected persons</t>
  </si>
  <si>
    <t>Adjustment to Pre Cut-Off Date Regulatory Fractions due to bulk transfers in during period in relation to protected persons</t>
  </si>
  <si>
    <t>Adjustment to Pre Cut-Off Date Regulatory Fractions due to other items</t>
  </si>
  <si>
    <t xml:space="preserve">Section E - Post Cut-Off Date Regulatory Proportion at Previous Valuation </t>
  </si>
  <si>
    <t>Section F - Calculation of Weighted Proportion (based on data from RRPs)</t>
  </si>
  <si>
    <t>Section H - Calculation of Established Deficit and Incremental Deficit</t>
  </si>
  <si>
    <t>d. employer contributions paid since last Valuation towards the deficit attributable to pre / post Cut-Off Date pensionable service</t>
  </si>
  <si>
    <t>e. employer contributions paid since last valuation towards Pension Strain Costs attributable to pre / post Cut-Off Date pensionable service</t>
  </si>
  <si>
    <t>f. employer contributions paid since last valuation towards and other benefit augmentations attributable to pre / post Cut-Off Date pensionable service</t>
  </si>
  <si>
    <t>g. employer contributions to meet pre / post Cut-Off Date scheme administration expenses and PPF Levies since last Valuation</t>
  </si>
  <si>
    <t>h. other employer contributions paid since last Valuation in respect of pre / post Cut-Off Date pensionable pensionable service</t>
  </si>
  <si>
    <t>i. assets paid in as part of a Bulk Transfer and individual transfers-in in respect of pre / post Cut-Off Date pensionable service</t>
  </si>
  <si>
    <t>j. benefits paid or transferred out since last Valuation in respect of pre / post Cut-Off Date pensionable service</t>
  </si>
  <si>
    <t>l. assets paid out as part of a Bulk Transfer in respect of pre / post Cut-Off Date pensionable service</t>
  </si>
  <si>
    <t>m. any other payments out of the scheme since last Valuation in respect of pre / post Cut-Off Date pensionable service</t>
  </si>
  <si>
    <t xml:space="preserve">n. actual investment returns achieved by the pension scheme’s assets during the period as applied to pre / post Cut‑Off Date assets and cashflows set out in (a) to (l) </t>
  </si>
  <si>
    <t>Section G - Calculation of Regulatory Proportion Of Service</t>
  </si>
  <si>
    <r>
      <t xml:space="preserve">Pre cut-off date regulatory fractions as per Final Proposals, </t>
    </r>
    <r>
      <rPr>
        <b/>
        <sz val="10"/>
        <color theme="1"/>
        <rFont val="Verdana"/>
        <family val="2"/>
      </rPr>
      <t xml:space="preserve">post residual unfunded ERDCs </t>
    </r>
  </si>
  <si>
    <t>Post Cut-Off Date Regulatory Proportion</t>
  </si>
  <si>
    <t>- The 2004 columns attribute liabilities between actives (plus retirees from actives after 2004) and pensioners &amp; deferreds (less retirees from actives since 2004) and the amount of each within the 80% allowed proportion</t>
  </si>
  <si>
    <t>Regulatory fraction as a proportion of Pre Cut-Off Date liabilities</t>
  </si>
  <si>
    <t>- The 85.0% in cell C40 needs to be supported with individual data.</t>
  </si>
  <si>
    <t>- In 2010, cell F40 has changed to 87.0% for illustrative purposes.  This number needs to be fully supported with individual valuation of the original 2004 actives updated to 2010 based on the latest available valuation data.</t>
  </si>
  <si>
    <t>- Cells H46 and H47 show the new proportions for DPCR5 based on attributions in rows 40 to 43.</t>
  </si>
  <si>
    <t>Notes in relation to Section B (using Licensee 1 as an example):</t>
  </si>
  <si>
    <t xml:space="preserve">Yellow cells are for data input. For example: </t>
  </si>
  <si>
    <t>- Input data from the valuation used for DPCR4 purposes should be input in D26 to D28 and D35.</t>
  </si>
  <si>
    <t xml:space="preserve">- Input at C40, F40 and I40 the percentage of active liabilities attributable to regulated business activities at DPCR4, 31 March 2010 and 2013 respectively, providing they can be supported by individual valuation data. </t>
  </si>
  <si>
    <t>Section C - Reconcilation of surplus / deficit (section 7.1 &amp; 8.1 of PDAM)</t>
  </si>
  <si>
    <t>Interest on deficit</t>
  </si>
  <si>
    <t>Employer contributions in excess of cost of benefit accrual</t>
  </si>
  <si>
    <t>Membership movements</t>
  </si>
  <si>
    <t>Change in financial assumptions</t>
  </si>
  <si>
    <t>Change in life expectancy assumption</t>
  </si>
  <si>
    <t>Impact of Pension Strain costs</t>
  </si>
  <si>
    <t>- Rows 40 to 43 show split of actives and pensioners &amp; deferreds separately; the example shows that 85.0% of active liabilities were associated with regulated business activities and 15% were associated with non-regulated business activities. The balance is then split between the regulated and non-regulated pensioner &amp; deferred liabilities so that the overall proportion of liabilities allocated to regulated business activities equals 80%.</t>
  </si>
  <si>
    <t>- Input at G35 the value of active liabilities in the valuation used for DPCR5 purposes and at J35 the value of active pre Cut-Off Date liabilities in the 31 March 2013 valuation.</t>
  </si>
  <si>
    <t>- Cells E46 and E47 are fixed and must agree with the 80:20 ratio used in DPCR4, although in some DNOs this can be 100% as per Final Proposals</t>
  </si>
  <si>
    <t>Section D1 - Scheme liabilities and attribution (section 7 of PDAM)</t>
  </si>
  <si>
    <t>Section D2 - Attribution of scheme liabilities to pre and post Cut-Off Date Notional Sub-Funds (section 7 of PDAM)</t>
  </si>
  <si>
    <t>Section E - Scheme assets and attribution to pre and post Cut-Off Date Notional Sub-Funds (section 8 of PDAM)</t>
  </si>
  <si>
    <t>Section F - Calculation of pre and post Cut-Off Date deficits (section 9 of PDAM)</t>
  </si>
  <si>
    <t>Annex 2 - Table 1 - for illustration only</t>
  </si>
  <si>
    <t>Annex 2 - Table 2 - for illustration only</t>
  </si>
  <si>
    <t>Annex 2 - Table 3 - for illustration only</t>
  </si>
  <si>
    <t>[RRP ref]- PDAM information completed by licensee</t>
  </si>
  <si>
    <t>Established Deficit (£m) at 31 March 2013</t>
  </si>
  <si>
    <t>Incremental Deficit (£m) at 31 March 2013</t>
  </si>
  <si>
    <t>Section A - Assets and Liabilities at 31 March 2010 valuation</t>
  </si>
  <si>
    <t>Scheme surplus (+ve)/ deficit (-ve) at 31 March 2010</t>
  </si>
  <si>
    <t>Section B - Assets and Liabilities at 31 March 2013 valuation</t>
  </si>
  <si>
    <t>Scheme surplus (+ve)/ deficit (-ve) at 31 March 2013</t>
  </si>
  <si>
    <t>Liabilities /(surplus) at 31 March 2010</t>
  </si>
  <si>
    <t>Liabilities / (surplus) at 31 March 2013</t>
  </si>
  <si>
    <t>Value of liabilities in respect of post Cut-Off Date benefits accrued before 31 March 2010</t>
  </si>
  <si>
    <t>Value of liabilities in respect of post Cut-Off Date benefits accrued after 31 March 2010</t>
  </si>
  <si>
    <t>a. assets attributable to post cut off date pensionable service at previous Valuation - 31 March 2010</t>
  </si>
  <si>
    <t>Assets attributable to pre / post cut-off date notional sub fund at 31 March 2013</t>
  </si>
</sst>
</file>

<file path=xl/styles.xml><?xml version="1.0" encoding="utf-8"?>
<styleSheet xmlns="http://schemas.openxmlformats.org/spreadsheetml/2006/main">
  <numFmts count="2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_);[Red]\(#,##0.0\);\-"/>
    <numFmt numFmtId="165" formatCode="0.0"/>
    <numFmt numFmtId="166" formatCode="0.0%"/>
    <numFmt numFmtId="167" formatCode="0;\-0;;@"/>
    <numFmt numFmtId="168" formatCode="#,##0.0;[Red]\(#,##0.0\)"/>
    <numFmt numFmtId="169" formatCode="#,##0.00;[Red]\-#,##0.00;\-"/>
    <numFmt numFmtId="170" formatCode="_-[$€-2]* #,##0.00_-;\-[$€-2]* #,##0.00_-;_-[$€-2]* &quot;-&quot;??_-"/>
    <numFmt numFmtId="171" formatCode="#,##0.00;[Red]#,##0.00;\-"/>
    <numFmt numFmtId="172" formatCode="_(* #,##0.00_);_(* \(#,##0.00\);_(* &quot;-&quot;??_);_(@_)"/>
    <numFmt numFmtId="173" formatCode="0.000000"/>
    <numFmt numFmtId="174" formatCode="d\-mmm\-yyyy"/>
    <numFmt numFmtId="175" formatCode="#,##0;\(#,##0\)"/>
    <numFmt numFmtId="176" formatCode="[$-809]d\ mmmm\ yyyy;@"/>
    <numFmt numFmtId="177" formatCode="[$-F800]dddd\,\ mmmm\ dd\,\ yyyy"/>
    <numFmt numFmtId="178" formatCode="0.0;[Red]\(0.0\)"/>
    <numFmt numFmtId="179" formatCode="0.000%"/>
    <numFmt numFmtId="180" formatCode="#,##0.0_);[Red]\(#,##0.0\)"/>
    <numFmt numFmtId="181" formatCode="#,##0.00_);[Red]\(#,##0.00\);\-"/>
  </numFmts>
  <fonts count="85">
    <font>
      <sz val="11"/>
      <color theme="1"/>
      <name val="Calibri"/>
      <family val="2"/>
      <scheme val="minor"/>
    </font>
    <font>
      <sz val="10"/>
      <color theme="1"/>
      <name val="Verdana"/>
      <family val="2"/>
    </font>
    <font>
      <sz val="10"/>
      <color theme="1"/>
      <name val="Verdana"/>
      <family val="2"/>
    </font>
    <font>
      <sz val="10"/>
      <color theme="1"/>
      <name val="Verdana"/>
      <family val="2"/>
    </font>
    <font>
      <sz val="10"/>
      <color indexed="8"/>
      <name val="Verdana"/>
      <family val="2"/>
    </font>
    <font>
      <sz val="10"/>
      <color indexed="8"/>
      <name val="Verdana"/>
      <family val="2"/>
    </font>
    <font>
      <sz val="10"/>
      <color indexed="8"/>
      <name val="Verdana"/>
      <family val="2"/>
    </font>
    <font>
      <sz val="11"/>
      <color indexed="8"/>
      <name val="Calibri"/>
      <family val="2"/>
    </font>
    <font>
      <sz val="11"/>
      <name val="CG Omega"/>
    </font>
    <font>
      <sz val="10"/>
      <color indexed="8"/>
      <name val="Verdana"/>
      <family val="2"/>
    </font>
    <font>
      <sz val="10"/>
      <name val="Verdana"/>
      <family val="2"/>
    </font>
    <font>
      <sz val="11"/>
      <name val="CG Omega"/>
      <family val="2"/>
    </font>
    <font>
      <sz val="10"/>
      <name val="Arial"/>
      <family val="2"/>
    </font>
    <font>
      <sz val="10"/>
      <color indexed="8"/>
      <name val="Arial"/>
      <family val="2"/>
    </font>
    <font>
      <sz val="8"/>
      <name val="Arial"/>
      <family val="2"/>
    </font>
    <font>
      <b/>
      <sz val="10"/>
      <name val="Verdana"/>
      <family val="2"/>
    </font>
    <font>
      <sz val="10"/>
      <color indexed="8"/>
      <name val="Verdana"/>
      <family val="2"/>
    </font>
    <font>
      <sz val="10"/>
      <name val="MS Sans Serif"/>
      <family val="2"/>
    </font>
    <font>
      <b/>
      <sz val="11"/>
      <name val="CG Omega"/>
    </font>
    <font>
      <b/>
      <sz val="10"/>
      <name val="Arial"/>
      <family val="2"/>
    </font>
    <font>
      <u/>
      <sz val="11"/>
      <color indexed="48"/>
      <name val="CG Omega"/>
      <family val="2"/>
    </font>
    <font>
      <i/>
      <sz val="10"/>
      <color indexed="10"/>
      <name val="Arial"/>
      <family val="2"/>
    </font>
    <font>
      <b/>
      <sz val="10"/>
      <color indexed="8"/>
      <name val="Verdana"/>
      <family val="2"/>
    </font>
    <font>
      <b/>
      <sz val="12"/>
      <color indexed="8"/>
      <name val="Verdana"/>
      <family val="2"/>
    </font>
    <font>
      <sz val="12"/>
      <color indexed="8"/>
      <name val="Verdana"/>
      <family val="2"/>
    </font>
    <font>
      <b/>
      <sz val="11"/>
      <color indexed="8"/>
      <name val="Verdana"/>
      <family val="2"/>
    </font>
    <font>
      <sz val="10"/>
      <color indexed="9"/>
      <name val="Arial"/>
      <family val="2"/>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color indexed="12"/>
      <name val="Arial"/>
      <family val="2"/>
    </font>
    <font>
      <b/>
      <sz val="11"/>
      <color indexed="63"/>
      <name val="Calibri"/>
      <family val="2"/>
    </font>
    <font>
      <b/>
      <sz val="10"/>
      <color indexed="8"/>
      <name val="Arial"/>
      <family val="2"/>
    </font>
    <font>
      <b/>
      <sz val="10"/>
      <color indexed="39"/>
      <name val="Arial"/>
      <family val="2"/>
    </font>
    <font>
      <b/>
      <sz val="12"/>
      <color indexed="8"/>
      <name val="Arial"/>
      <family val="2"/>
    </font>
    <font>
      <b/>
      <sz val="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9"/>
      <name val="NewsGoth Lt BT"/>
      <family val="2"/>
    </font>
    <font>
      <sz val="11"/>
      <color indexed="10"/>
      <name val="Calibri"/>
      <family val="2"/>
    </font>
    <font>
      <sz val="10"/>
      <name val="Helv"/>
      <charset val="204"/>
    </font>
    <font>
      <u/>
      <sz val="9"/>
      <color indexed="12"/>
      <name val="Geneva"/>
    </font>
    <font>
      <u/>
      <sz val="10"/>
      <color indexed="12"/>
      <name val="Arial"/>
      <family val="2"/>
    </font>
    <font>
      <u/>
      <sz val="10"/>
      <color indexed="12"/>
      <name val="Verdana"/>
      <family val="2"/>
    </font>
    <font>
      <b/>
      <sz val="20"/>
      <name val="CG Omega"/>
    </font>
    <font>
      <sz val="11"/>
      <color indexed="8"/>
      <name val="Verdana"/>
      <family val="2"/>
    </font>
    <font>
      <sz val="9"/>
      <color indexed="8"/>
      <name val="Verdana"/>
      <family val="2"/>
    </font>
    <font>
      <sz val="8"/>
      <name val="Calibri"/>
      <family val="2"/>
    </font>
    <font>
      <sz val="11"/>
      <color theme="1"/>
      <name val="Calibri"/>
      <family val="2"/>
      <scheme val="minor"/>
    </font>
    <font>
      <sz val="10"/>
      <color rgb="FF9C0006"/>
      <name val="Verdana"/>
      <family val="2"/>
    </font>
    <font>
      <u/>
      <sz val="10"/>
      <color theme="10"/>
      <name val="Verdana"/>
      <family val="2"/>
    </font>
    <font>
      <u/>
      <sz val="8.5"/>
      <color theme="10"/>
      <name val="Verdana"/>
      <family val="2"/>
    </font>
    <font>
      <sz val="10"/>
      <color theme="1"/>
      <name val="Verdana"/>
      <family val="2"/>
    </font>
    <font>
      <sz val="10"/>
      <color theme="1"/>
      <name val="Arial"/>
      <family val="2"/>
    </font>
    <font>
      <sz val="10"/>
      <color indexed="56"/>
      <name val="Verdana"/>
      <family val="2"/>
    </font>
    <font>
      <b/>
      <sz val="10"/>
      <color theme="1"/>
      <name val="Verdana"/>
      <family val="2"/>
    </font>
    <font>
      <b/>
      <sz val="12"/>
      <color theme="1"/>
      <name val="Verdana"/>
      <family val="2"/>
    </font>
    <font>
      <sz val="12"/>
      <color theme="1"/>
      <name val="Verdana"/>
      <family val="2"/>
    </font>
    <font>
      <b/>
      <sz val="11"/>
      <color theme="1"/>
      <name val="Verdana"/>
      <family val="2"/>
    </font>
    <font>
      <sz val="10"/>
      <color rgb="FF0000CC"/>
      <name val="Verdana"/>
      <family val="2"/>
    </font>
    <font>
      <sz val="11"/>
      <color theme="1"/>
      <name val="Verdana"/>
      <family val="2"/>
    </font>
    <font>
      <b/>
      <sz val="11"/>
      <color theme="1"/>
      <name val="Calibri"/>
      <family val="2"/>
      <scheme val="minor"/>
    </font>
    <font>
      <b/>
      <sz val="10"/>
      <name val="CG Omega"/>
      <family val="2"/>
    </font>
    <font>
      <b/>
      <sz val="10"/>
      <color theme="0"/>
      <name val="CG Omega"/>
      <family val="2"/>
    </font>
    <font>
      <sz val="10"/>
      <color theme="0"/>
      <name val="CG Omega"/>
      <family val="2"/>
    </font>
    <font>
      <sz val="9"/>
      <color theme="0" tint="-0.34998626667073579"/>
      <name val="CG Omega"/>
      <family val="2"/>
    </font>
    <font>
      <sz val="11"/>
      <color rgb="FFFF0000"/>
      <name val="Calibri"/>
      <family val="2"/>
      <scheme val="minor"/>
    </font>
    <font>
      <sz val="10"/>
      <name val="CG Omega"/>
      <family val="2"/>
    </font>
    <font>
      <sz val="9"/>
      <name val="CG Omega"/>
      <family val="2"/>
    </font>
    <font>
      <b/>
      <sz val="20"/>
      <name val="CG Omega"/>
      <family val="2"/>
    </font>
    <font>
      <sz val="12"/>
      <color indexed="8"/>
      <name val="Arial"/>
      <family val="2"/>
    </font>
    <font>
      <sz val="11"/>
      <color indexed="8"/>
      <name val="Calibri"/>
      <family val="2"/>
      <scheme val="minor"/>
    </font>
  </fonts>
  <fills count="74">
    <fill>
      <patternFill patternType="none"/>
    </fill>
    <fill>
      <patternFill patternType="gray125"/>
    </fill>
    <fill>
      <patternFill patternType="solid">
        <fgColor indexed="9"/>
      </patternFill>
    </fill>
    <fill>
      <patternFill patternType="solid">
        <fgColor indexed="40"/>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45"/>
      </patternFill>
    </fill>
    <fill>
      <patternFill patternType="solid">
        <fgColor indexed="22"/>
      </patternFill>
    </fill>
    <fill>
      <patternFill patternType="solid">
        <fgColor indexed="54"/>
      </patternFill>
    </fill>
    <fill>
      <patternFill patternType="solid">
        <fgColor indexed="43"/>
      </patternFill>
    </fill>
    <fill>
      <patternFill patternType="solid">
        <fgColor indexed="57"/>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51"/>
        <bgColor indexed="64"/>
      </patternFill>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20"/>
      </patternFill>
    </fill>
    <fill>
      <patternFill patternType="solid">
        <fgColor indexed="58"/>
        <bgColor indexed="64"/>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FC000"/>
        <bgColor indexed="64"/>
      </patternFill>
    </fill>
    <fill>
      <patternFill patternType="solid">
        <fgColor rgb="FFFFFFCC"/>
        <bgColor indexed="64"/>
      </patternFill>
    </fill>
    <fill>
      <patternFill patternType="solid">
        <fgColor rgb="FFD1FFD1"/>
        <bgColor indexed="64"/>
      </patternFill>
    </fill>
    <fill>
      <patternFill patternType="solid">
        <fgColor rgb="FFD4FAFC"/>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rgb="FF00FFCC"/>
        <bgColor indexed="64"/>
      </patternFill>
    </fill>
    <fill>
      <patternFill patternType="solid">
        <fgColor rgb="FF00FFFF"/>
        <bgColor indexed="64"/>
      </patternFill>
    </fill>
    <fill>
      <patternFill patternType="solid">
        <fgColor theme="0" tint="-0.249977111117893"/>
        <bgColor indexed="64"/>
      </patternFill>
    </fill>
    <fill>
      <patternFill patternType="solid">
        <fgColor rgb="FF0000FF"/>
        <bgColor indexed="64"/>
      </patternFill>
    </fill>
    <fill>
      <patternFill patternType="solid">
        <fgColor rgb="FFFFCC66"/>
        <bgColor indexed="64"/>
      </patternFill>
    </fill>
    <fill>
      <patternFill patternType="solid">
        <fgColor rgb="FF33CC33"/>
        <bgColor indexed="64"/>
      </patternFill>
    </fill>
    <fill>
      <patternFill patternType="solid">
        <fgColor rgb="FFFFFF00"/>
        <bgColor indexed="64"/>
      </patternFill>
    </fill>
    <fill>
      <patternFill patternType="solid">
        <fgColor rgb="FFCC9900"/>
        <bgColor indexed="64"/>
      </patternFill>
    </fill>
    <fill>
      <patternFill patternType="solid">
        <fgColor rgb="FF9900CC"/>
        <bgColor indexed="64"/>
      </patternFill>
    </fill>
    <fill>
      <patternFill patternType="solid">
        <fgColor rgb="FFFF9933"/>
        <bgColor indexed="64"/>
      </patternFill>
    </fill>
    <fill>
      <patternFill patternType="solid">
        <fgColor rgb="FFCC99FF"/>
        <bgColor indexed="64"/>
      </patternFill>
    </fill>
    <fill>
      <patternFill patternType="solid">
        <fgColor rgb="FFCCFFCC"/>
        <bgColor indexed="64"/>
      </patternFill>
    </fill>
    <fill>
      <patternFill patternType="darkUp">
        <fgColor theme="0" tint="-0.14996795556505021"/>
        <bgColor theme="0"/>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4"/>
      </left>
      <right/>
      <top style="thin">
        <color indexed="54"/>
      </top>
      <bottom/>
      <diagonal/>
    </border>
    <border>
      <left/>
      <right/>
      <top style="hair">
        <color indexed="22"/>
      </top>
      <bottom/>
      <diagonal/>
    </border>
    <border>
      <left/>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bottom/>
      <diagonal/>
    </border>
  </borders>
  <cellStyleXfs count="2395">
    <xf numFmtId="0" fontId="0" fillId="0" borderId="0"/>
    <xf numFmtId="0" fontId="12" fillId="0" borderId="0" applyFont="0" applyFill="0" applyBorder="0" applyAlignment="0" applyProtection="0"/>
    <xf numFmtId="0" fontId="11" fillId="0" borderId="0"/>
    <xf numFmtId="0" fontId="11" fillId="0" borderId="0"/>
    <xf numFmtId="176"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2" fillId="0" borderId="0"/>
    <xf numFmtId="0" fontId="11" fillId="0" borderId="0"/>
    <xf numFmtId="0" fontId="12" fillId="0" borderId="0"/>
    <xf numFmtId="0" fontId="8" fillId="0" borderId="0"/>
    <xf numFmtId="0" fontId="12" fillId="0" borderId="0"/>
    <xf numFmtId="0" fontId="12" fillId="0" borderId="0"/>
    <xf numFmtId="0" fontId="12" fillId="0" borderId="0"/>
    <xf numFmtId="0" fontId="8" fillId="0" borderId="0"/>
    <xf numFmtId="0" fontId="8" fillId="0" borderId="0"/>
    <xf numFmtId="0" fontId="12" fillId="0" borderId="0"/>
    <xf numFmtId="0" fontId="11" fillId="0" borderId="0"/>
    <xf numFmtId="0" fontId="8" fillId="0" borderId="0"/>
    <xf numFmtId="0" fontId="8" fillId="0" borderId="0"/>
    <xf numFmtId="0" fontId="11"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12" fillId="0" borderId="0"/>
    <xf numFmtId="0" fontId="8" fillId="0" borderId="0"/>
    <xf numFmtId="0" fontId="1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12" fillId="0" borderId="0"/>
    <xf numFmtId="0" fontId="12" fillId="0" borderId="0"/>
    <xf numFmtId="0" fontId="53" fillId="0" borderId="0"/>
    <xf numFmtId="0" fontId="53" fillId="0" borderId="0"/>
    <xf numFmtId="0" fontId="53" fillId="0" borderId="0"/>
    <xf numFmtId="0" fontId="53" fillId="0" borderId="0"/>
    <xf numFmtId="0" fontId="53" fillId="0" borderId="0"/>
    <xf numFmtId="0" fontId="12" fillId="0" borderId="0"/>
    <xf numFmtId="0" fontId="12" fillId="0" borderId="0"/>
    <xf numFmtId="0" fontId="12" fillId="0" borderId="0"/>
    <xf numFmtId="0" fontId="12" fillId="0" borderId="0" applyFont="0" applyFill="0" applyBorder="0" applyAlignment="0" applyProtection="0"/>
    <xf numFmtId="0" fontId="12" fillId="0" borderId="0"/>
    <xf numFmtId="0" fontId="12"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1" fillId="0" borderId="0">
      <alignment vertical="justify"/>
    </xf>
    <xf numFmtId="0" fontId="13" fillId="3"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2"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4"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4"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8" fillId="24"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8" fillId="14" borderId="0" applyNumberFormat="0" applyBorder="0" applyAlignment="0" applyProtection="0"/>
    <xf numFmtId="0" fontId="28" fillId="26" borderId="0" applyNumberFormat="0" applyBorder="0" applyAlignment="0" applyProtection="0"/>
    <xf numFmtId="0" fontId="27" fillId="28" borderId="0" applyNumberFormat="0" applyBorder="0" applyAlignment="0" applyProtection="0"/>
    <xf numFmtId="0" fontId="27" fillId="19"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9" fillId="19" borderId="0" applyNumberFormat="0" applyBorder="0" applyAlignment="0" applyProtection="0"/>
    <xf numFmtId="0" fontId="62" fillId="53" borderId="0" applyNumberFormat="0" applyBorder="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0" fillId="31" borderId="1" applyNumberFormat="0" applyAlignment="0" applyProtection="0"/>
    <xf numFmtId="0" fontId="31" fillId="20" borderId="2" applyNumberFormat="0" applyAlignment="0" applyProtection="0"/>
    <xf numFmtId="0" fontId="11" fillId="0" borderId="0" applyFont="0" applyFill="0" applyBorder="0" applyAlignment="0" applyProtection="0"/>
    <xf numFmtId="43" fontId="16"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6" fillId="0" borderId="0" applyFont="0" applyFill="0" applyBorder="0" applyAlignment="0" applyProtection="0"/>
    <xf numFmtId="166" fontId="11" fillId="0" borderId="0" applyFont="0" applyFill="0" applyBorder="0" applyAlignment="0" applyProtection="0"/>
    <xf numFmtId="43" fontId="16"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6"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72" fontId="16"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1" fillId="0" borderId="0" applyFont="0" applyFill="0" applyBorder="0" applyAlignment="0" applyProtection="0"/>
    <xf numFmtId="43" fontId="16" fillId="0" borderId="0" applyFont="0" applyFill="0" applyBorder="0" applyAlignment="0" applyProtection="0"/>
    <xf numFmtId="172" fontId="16" fillId="0" borderId="0" applyFont="0" applyFill="0" applyBorder="0" applyAlignment="0" applyProtection="0"/>
    <xf numFmtId="172" fontId="11"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43"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72" fontId="16" fillId="0" borderId="0" applyFont="0" applyFill="0" applyBorder="0" applyAlignment="0" applyProtection="0"/>
    <xf numFmtId="166"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8"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43" fontId="13"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8" fillId="0" borderId="0" applyFont="0" applyFill="0" applyBorder="0" applyAlignment="0" applyProtection="0"/>
    <xf numFmtId="43" fontId="13" fillId="0" borderId="0" applyFont="0" applyFill="0" applyBorder="0" applyAlignment="0" applyProtection="0"/>
    <xf numFmtId="172" fontId="11" fillId="0" borderId="0" applyFont="0" applyFill="0" applyBorder="0" applyAlignment="0" applyProtection="0"/>
    <xf numFmtId="172" fontId="13" fillId="0" borderId="0" applyFont="0" applyFill="0" applyBorder="0" applyAlignment="0" applyProtection="0"/>
    <xf numFmtId="172" fontId="8" fillId="0" borderId="0" applyFont="0" applyFill="0" applyBorder="0" applyAlignment="0" applyProtection="0"/>
    <xf numFmtId="172" fontId="8"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8" fillId="0" borderId="0" applyFont="0" applyFill="0" applyBorder="0" applyAlignment="0" applyProtection="0"/>
    <xf numFmtId="172" fontId="11" fillId="0" borderId="0" applyFont="0" applyFill="0" applyBorder="0" applyAlignment="0" applyProtection="0"/>
    <xf numFmtId="172" fontId="8"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8"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4" fontId="12" fillId="0" borderId="0" applyFill="0" applyBorder="0"/>
    <xf numFmtId="174" fontId="12" fillId="0" borderId="0" applyFill="0" applyBorder="0"/>
    <xf numFmtId="174" fontId="12" fillId="0" borderId="0" applyFill="0" applyBorder="0"/>
    <xf numFmtId="41" fontId="12" fillId="0" borderId="0" applyFont="0" applyFill="0" applyBorder="0" applyAlignment="0" applyProtection="0"/>
    <xf numFmtId="43" fontId="12" fillId="0" borderId="0" applyFont="0" applyFill="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170" fontId="17" fillId="0" borderId="0" applyFont="0" applyFill="0" applyBorder="0" applyAlignment="0" applyProtection="0"/>
    <xf numFmtId="0" fontId="33" fillId="0" borderId="0" applyNumberFormat="0" applyFill="0" applyBorder="0" applyAlignment="0" applyProtection="0"/>
    <xf numFmtId="0" fontId="34" fillId="35" borderId="0" applyNumberFormat="0" applyBorder="0" applyAlignment="0" applyProtection="0"/>
    <xf numFmtId="0" fontId="35" fillId="0" borderId="3" applyNumberFormat="0" applyFill="0" applyAlignment="0" applyProtection="0"/>
    <xf numFmtId="0" fontId="36" fillId="0" borderId="4" applyNumberFormat="0" applyFill="0" applyAlignment="0" applyProtection="0"/>
    <xf numFmtId="0" fontId="37" fillId="0" borderId="5" applyNumberFormat="0" applyFill="0" applyAlignment="0" applyProtection="0"/>
    <xf numFmtId="0" fontId="37" fillId="0" borderId="0" applyNumberFormat="0" applyFill="0" applyBorder="0" applyAlignment="0" applyProtection="0"/>
    <xf numFmtId="0" fontId="6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38" fillId="29" borderId="1" applyNumberFormat="0" applyAlignment="0" applyProtection="0"/>
    <xf numFmtId="0" fontId="20" fillId="6" borderId="0"/>
    <xf numFmtId="0" fontId="39" fillId="0" borderId="6" applyNumberFormat="0" applyFill="0" applyAlignment="0" applyProtection="0"/>
    <xf numFmtId="0" fontId="40" fillId="29" borderId="0" applyNumberFormat="0" applyBorder="0" applyAlignment="0" applyProtection="0"/>
    <xf numFmtId="38" fontId="12" fillId="0" borderId="0" applyFont="0" applyFill="0" applyBorder="0" applyAlignment="0" applyProtection="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6" fillId="0" borderId="0"/>
    <xf numFmtId="0" fontId="65" fillId="0" borderId="0"/>
    <xf numFmtId="0" fontId="65" fillId="0" borderId="0"/>
    <xf numFmtId="0" fontId="65" fillId="0" borderId="0"/>
    <xf numFmtId="0" fontId="65" fillId="0" borderId="0"/>
    <xf numFmtId="0" fontId="65" fillId="0" borderId="0"/>
    <xf numFmtId="0" fontId="65" fillId="0" borderId="0"/>
    <xf numFmtId="176" fontId="16" fillId="0" borderId="0"/>
    <xf numFmtId="0" fontId="65" fillId="0" borderId="0"/>
    <xf numFmtId="0" fontId="65" fillId="0" borderId="0"/>
    <xf numFmtId="0" fontId="65" fillId="0" borderId="0"/>
    <xf numFmtId="0" fontId="65" fillId="0" borderId="0"/>
    <xf numFmtId="0" fontId="65" fillId="0" borderId="0"/>
    <xf numFmtId="176" fontId="1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6" fillId="0" borderId="0"/>
    <xf numFmtId="0" fontId="65" fillId="0" borderId="0"/>
    <xf numFmtId="0" fontId="65" fillId="0" borderId="0"/>
    <xf numFmtId="0" fontId="65" fillId="0" borderId="0"/>
    <xf numFmtId="0" fontId="12" fillId="0" borderId="0"/>
    <xf numFmtId="176" fontId="12" fillId="0" borderId="0"/>
    <xf numFmtId="0" fontId="65" fillId="0" borderId="0"/>
    <xf numFmtId="0" fontId="27" fillId="0" borderId="0"/>
    <xf numFmtId="0" fontId="65" fillId="0" borderId="0"/>
    <xf numFmtId="0" fontId="8" fillId="0" borderId="0"/>
    <xf numFmtId="0" fontId="65" fillId="0" borderId="0"/>
    <xf numFmtId="0" fontId="27" fillId="0" borderId="0"/>
    <xf numFmtId="0" fontId="65" fillId="0" borderId="0"/>
    <xf numFmtId="0" fontId="61"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27" fillId="0" borderId="0"/>
    <xf numFmtId="0" fontId="65" fillId="0" borderId="0"/>
    <xf numFmtId="0" fontId="65" fillId="0" borderId="0"/>
    <xf numFmtId="0" fontId="65" fillId="0" borderId="0"/>
    <xf numFmtId="0" fontId="65" fillId="0" borderId="0"/>
    <xf numFmtId="0" fontId="65" fillId="0" borderId="0"/>
    <xf numFmtId="0" fontId="6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6" fontId="11" fillId="0" borderId="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12" fillId="0" borderId="0"/>
    <xf numFmtId="0" fontId="12"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pplyFont="0" applyFill="0" applyBorder="0" applyAlignment="0" applyProtection="0"/>
    <xf numFmtId="0" fontId="8"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6" fillId="0" borderId="0"/>
    <xf numFmtId="0" fontId="11" fillId="0" borderId="0"/>
    <xf numFmtId="0" fontId="11" fillId="0" borderId="0"/>
    <xf numFmtId="0" fontId="11" fillId="0" borderId="0"/>
    <xf numFmtId="0" fontId="8" fillId="0" borderId="0"/>
    <xf numFmtId="0" fontId="11" fillId="0" borderId="0" applyFont="0" applyFill="0" applyBorder="0" applyAlignment="0" applyProtection="0"/>
    <xf numFmtId="0" fontId="11" fillId="0" borderId="0"/>
    <xf numFmtId="0" fontId="12" fillId="0" borderId="0"/>
    <xf numFmtId="0" fontId="11" fillId="0" borderId="0"/>
    <xf numFmtId="0" fontId="12" fillId="0" borderId="0"/>
    <xf numFmtId="0" fontId="8" fillId="0" borderId="0"/>
    <xf numFmtId="0" fontId="11" fillId="0" borderId="0"/>
    <xf numFmtId="0" fontId="1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1" fillId="0" borderId="0">
      <alignment vertical="top"/>
    </xf>
    <xf numFmtId="0" fontId="65" fillId="0" borderId="0"/>
    <xf numFmtId="0" fontId="65" fillId="0" borderId="0"/>
    <xf numFmtId="0" fontId="12" fillId="0" borderId="0"/>
    <xf numFmtId="0" fontId="11" fillId="0" borderId="0">
      <alignment vertical="top"/>
    </xf>
    <xf numFmtId="0" fontId="12" fillId="0" borderId="0"/>
    <xf numFmtId="0" fontId="11" fillId="0" borderId="0">
      <alignment vertical="top"/>
    </xf>
    <xf numFmtId="0" fontId="8" fillId="0" borderId="0">
      <alignment vertical="top"/>
    </xf>
    <xf numFmtId="0" fontId="65" fillId="0" borderId="0"/>
    <xf numFmtId="0" fontId="12"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76" fontId="16" fillId="0" borderId="0"/>
    <xf numFmtId="0" fontId="11" fillId="0" borderId="0">
      <alignment vertical="top"/>
    </xf>
    <xf numFmtId="0" fontId="16"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1" fillId="0" borderId="0">
      <alignment vertical="top"/>
    </xf>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6"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0" borderId="0"/>
    <xf numFmtId="0" fontId="12" fillId="0" borderId="0"/>
    <xf numFmtId="0" fontId="61" fillId="0" borderId="0"/>
    <xf numFmtId="0" fontId="61" fillId="0" borderId="0"/>
    <xf numFmtId="0" fontId="65" fillId="0" borderId="0"/>
    <xf numFmtId="0" fontId="65" fillId="0" borderId="0"/>
    <xf numFmtId="176" fontId="65" fillId="0" borderId="0"/>
    <xf numFmtId="176" fontId="65" fillId="0" borderId="0"/>
    <xf numFmtId="0" fontId="61" fillId="0" borderId="0"/>
    <xf numFmtId="0" fontId="61" fillId="0" borderId="0"/>
    <xf numFmtId="0" fontId="61" fillId="0" borderId="0"/>
    <xf numFmtId="0" fontId="61" fillId="0" borderId="0"/>
    <xf numFmtId="0" fontId="66" fillId="0" borderId="0"/>
    <xf numFmtId="0" fontId="61" fillId="0" borderId="0"/>
    <xf numFmtId="0" fontId="8" fillId="0" borderId="0"/>
    <xf numFmtId="0" fontId="8" fillId="0" borderId="0"/>
    <xf numFmtId="0" fontId="8" fillId="0" borderId="0"/>
    <xf numFmtId="0" fontId="8" fillId="0" borderId="0"/>
    <xf numFmtId="0" fontId="8" fillId="0" borderId="0"/>
    <xf numFmtId="0" fontId="11" fillId="0" borderId="0"/>
    <xf numFmtId="38" fontId="12" fillId="0" borderId="0" applyFont="0" applyFill="0" applyBorder="0" applyAlignment="0" applyProtection="0"/>
    <xf numFmtId="38" fontId="12" fillId="0" borderId="0" applyFont="0" applyFill="0" applyBorder="0" applyAlignment="0" applyProtection="0"/>
    <xf numFmtId="0" fontId="8"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8"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41" fillId="0" borderId="0" applyFill="0" applyBorder="0">
      <protection locked="0"/>
    </xf>
    <xf numFmtId="0" fontId="11" fillId="0" borderId="0"/>
    <xf numFmtId="0" fontId="12" fillId="28" borderId="7" applyNumberFormat="0" applyFont="0" applyAlignment="0" applyProtection="0"/>
    <xf numFmtId="0" fontId="12" fillId="28" borderId="7" applyNumberFormat="0" applyFont="0" applyAlignment="0" applyProtection="0"/>
    <xf numFmtId="0" fontId="12" fillId="28" borderId="7" applyNumberFormat="0" applyFont="0" applyAlignment="0" applyProtection="0"/>
    <xf numFmtId="0" fontId="42" fillId="31" borderId="8" applyNumberFormat="0" applyAlignment="0" applyProtection="0"/>
    <xf numFmtId="0" fontId="42" fillId="31" borderId="8" applyNumberFormat="0" applyAlignment="0" applyProtection="0"/>
    <xf numFmtId="0" fontId="42" fillId="31" borderId="8" applyNumberFormat="0" applyAlignment="0" applyProtection="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3"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9" fontId="65" fillId="54" borderId="9">
      <alignment vertical="center"/>
    </xf>
    <xf numFmtId="169" fontId="65" fillId="54" borderId="9">
      <alignment vertical="center"/>
    </xf>
    <xf numFmtId="169" fontId="65" fillId="54" borderId="9">
      <alignment vertical="center"/>
    </xf>
    <xf numFmtId="173" fontId="65" fillId="54" borderId="9">
      <alignment vertical="center"/>
    </xf>
    <xf numFmtId="173" fontId="65" fillId="54" borderId="9">
      <alignment vertical="center"/>
    </xf>
    <xf numFmtId="173" fontId="65" fillId="54" borderId="9">
      <alignment vertical="center"/>
    </xf>
    <xf numFmtId="173"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16" fillId="36"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16" fillId="36"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65" fillId="54" borderId="9">
      <alignment vertical="center"/>
    </xf>
    <xf numFmtId="0" fontId="16" fillId="36" borderId="9">
      <alignment vertical="center"/>
    </xf>
    <xf numFmtId="169" fontId="65" fillId="54" borderId="9">
      <alignment vertical="center"/>
    </xf>
    <xf numFmtId="168"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16" fillId="36" borderId="9">
      <alignment vertical="center"/>
    </xf>
    <xf numFmtId="169" fontId="65" fillId="54" borderId="9">
      <alignment vertical="center"/>
    </xf>
    <xf numFmtId="169" fontId="65" fillId="54" borderId="9">
      <alignment vertical="center"/>
    </xf>
    <xf numFmtId="169" fontId="16" fillId="36" borderId="9">
      <alignment vertical="center"/>
    </xf>
    <xf numFmtId="169" fontId="16" fillId="36" borderId="9">
      <alignment vertical="center"/>
    </xf>
    <xf numFmtId="169" fontId="65" fillId="54" borderId="9">
      <alignment vertical="center"/>
    </xf>
    <xf numFmtId="169" fontId="16" fillId="36"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9" fontId="65" fillId="54" borderId="9">
      <alignment vertical="center"/>
    </xf>
    <xf numFmtId="169" fontId="65" fillId="54" borderId="9">
      <alignment vertical="center"/>
    </xf>
    <xf numFmtId="168"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8" fontId="65" fillId="54" borderId="9">
      <alignment vertical="center"/>
    </xf>
    <xf numFmtId="168" fontId="65" fillId="54" borderId="9">
      <alignment vertical="center"/>
    </xf>
    <xf numFmtId="169" fontId="65" fillId="54" borderId="9">
      <alignment vertical="center"/>
    </xf>
    <xf numFmtId="169" fontId="16" fillId="36" borderId="9">
      <alignment vertical="center"/>
    </xf>
    <xf numFmtId="167"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16" fillId="36"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16" fillId="36" borderId="9">
      <alignment vertical="center"/>
    </xf>
    <xf numFmtId="167" fontId="65" fillId="54" borderId="9">
      <alignment vertical="center"/>
    </xf>
    <xf numFmtId="167" fontId="65" fillId="54" borderId="9">
      <alignment vertical="center"/>
    </xf>
    <xf numFmtId="167" fontId="65" fillId="54" borderId="9">
      <alignment vertical="center"/>
    </xf>
    <xf numFmtId="167" fontId="65" fillId="54" borderId="9">
      <alignment vertical="center"/>
    </xf>
    <xf numFmtId="167" fontId="65" fillId="54" borderId="9">
      <alignment vertical="center"/>
    </xf>
    <xf numFmtId="167" fontId="65" fillId="54" borderId="9">
      <alignment vertical="center"/>
    </xf>
    <xf numFmtId="168" fontId="65" fillId="54" borderId="9">
      <alignment vertical="center"/>
    </xf>
    <xf numFmtId="168" fontId="65" fillId="54" borderId="9">
      <alignment vertical="center"/>
    </xf>
    <xf numFmtId="167" fontId="65" fillId="54" borderId="9">
      <alignment vertical="center"/>
    </xf>
    <xf numFmtId="168" fontId="65" fillId="54" borderId="9">
      <alignment vertical="center"/>
    </xf>
    <xf numFmtId="173" fontId="65" fillId="54" borderId="9">
      <alignment vertical="center"/>
    </xf>
    <xf numFmtId="173" fontId="65" fillId="54" borderId="9">
      <alignment vertical="center"/>
    </xf>
    <xf numFmtId="173" fontId="65" fillId="54" borderId="9">
      <alignment vertical="center"/>
    </xf>
    <xf numFmtId="173" fontId="65" fillId="54" borderId="9">
      <alignment vertical="center"/>
    </xf>
    <xf numFmtId="173" fontId="65" fillId="54" borderId="9">
      <alignment vertical="center"/>
    </xf>
    <xf numFmtId="173" fontId="16" fillId="36" borderId="9">
      <alignment vertical="center"/>
    </xf>
    <xf numFmtId="173" fontId="65" fillId="54" borderId="9">
      <alignment vertical="center"/>
    </xf>
    <xf numFmtId="173" fontId="65" fillId="54" borderId="9">
      <alignment vertical="center"/>
    </xf>
    <xf numFmtId="173" fontId="16" fillId="36" borderId="9">
      <alignment vertical="center"/>
    </xf>
    <xf numFmtId="173" fontId="16" fillId="36" borderId="9">
      <alignment vertical="center"/>
    </xf>
    <xf numFmtId="173" fontId="65" fillId="54" borderId="9">
      <alignment vertical="center"/>
    </xf>
    <xf numFmtId="173" fontId="16" fillId="36"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68" fontId="65" fillId="54" borderId="9">
      <alignment vertical="center"/>
    </xf>
    <xf numFmtId="173" fontId="65" fillId="54" borderId="9">
      <alignment vertical="center"/>
    </xf>
    <xf numFmtId="173" fontId="65" fillId="54" borderId="9">
      <alignment vertical="center"/>
    </xf>
    <xf numFmtId="168"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69" fontId="65" fillId="54" borderId="9">
      <alignment vertical="center"/>
    </xf>
    <xf numFmtId="173" fontId="16" fillId="36" borderId="9">
      <alignment vertical="center"/>
    </xf>
    <xf numFmtId="0" fontId="21" fillId="0" borderId="0"/>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71" fontId="65" fillId="0" borderId="0">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16" fillId="37"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16" fillId="37"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65" fillId="55" borderId="9">
      <alignment vertical="center"/>
      <protection locked="0"/>
    </xf>
    <xf numFmtId="0" fontId="16" fillId="37"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16" fillId="37" borderId="9">
      <alignment vertical="center"/>
      <protection locked="0"/>
    </xf>
    <xf numFmtId="164" fontId="65" fillId="55" borderId="9">
      <alignment vertical="center"/>
      <protection locked="0"/>
    </xf>
    <xf numFmtId="168"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16" fillId="37"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16" fillId="37"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9" fontId="65" fillId="55" borderId="9">
      <alignment vertical="center"/>
      <protection locked="0"/>
    </xf>
    <xf numFmtId="169" fontId="65" fillId="55" borderId="9">
      <alignment vertical="center"/>
      <protection locked="0"/>
    </xf>
    <xf numFmtId="168"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9" fontId="65" fillId="55" borderId="9">
      <alignment vertical="center"/>
      <protection locked="0"/>
    </xf>
    <xf numFmtId="169" fontId="65" fillId="55" borderId="9">
      <alignment vertical="center"/>
      <protection locked="0"/>
    </xf>
    <xf numFmtId="164" fontId="65" fillId="55" borderId="9">
      <alignment vertical="center"/>
      <protection locked="0"/>
    </xf>
    <xf numFmtId="169" fontId="16" fillId="37"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16" fillId="37"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65" fillId="55" borderId="9">
      <alignment vertical="center"/>
      <protection locked="0"/>
    </xf>
    <xf numFmtId="166" fontId="16" fillId="37"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16" fillId="37" borderId="9">
      <alignment vertical="center"/>
      <protection locked="0"/>
    </xf>
    <xf numFmtId="169" fontId="65" fillId="55" borderId="9">
      <alignment vertical="center"/>
      <protection locked="0"/>
    </xf>
    <xf numFmtId="169" fontId="65" fillId="55" borderId="9">
      <alignment vertical="center"/>
      <protection locked="0"/>
    </xf>
    <xf numFmtId="169" fontId="16" fillId="37" borderId="9">
      <alignment vertical="center"/>
      <protection locked="0"/>
    </xf>
    <xf numFmtId="169" fontId="16" fillId="37" borderId="9">
      <alignment vertical="center"/>
      <protection locked="0"/>
    </xf>
    <xf numFmtId="169" fontId="65" fillId="55" borderId="9">
      <alignment vertical="center"/>
      <protection locked="0"/>
    </xf>
    <xf numFmtId="169" fontId="16" fillId="37"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9"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65" fillId="55" borderId="9">
      <alignment vertical="center"/>
      <protection locked="0"/>
    </xf>
    <xf numFmtId="168" fontId="16" fillId="37" borderId="9">
      <alignment vertical="center"/>
      <protection locked="0"/>
    </xf>
    <xf numFmtId="168" fontId="65" fillId="55" borderId="9">
      <alignment vertical="center"/>
      <protection locked="0"/>
    </xf>
    <xf numFmtId="168" fontId="65" fillId="55" borderId="9">
      <alignment vertical="center"/>
      <protection locked="0"/>
    </xf>
    <xf numFmtId="168" fontId="16" fillId="37" borderId="9">
      <alignment vertical="center"/>
      <protection locked="0"/>
    </xf>
    <xf numFmtId="168" fontId="16" fillId="37" borderId="9">
      <alignment vertical="center"/>
      <protection locked="0"/>
    </xf>
    <xf numFmtId="168" fontId="65" fillId="55" borderId="9">
      <alignment vertical="center"/>
      <protection locked="0"/>
    </xf>
    <xf numFmtId="168" fontId="16" fillId="37"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4" fontId="65" fillId="55" borderId="9">
      <alignment vertical="center"/>
      <protection locked="0"/>
    </xf>
    <xf numFmtId="169" fontId="16" fillId="37" borderId="9">
      <alignment vertical="center"/>
      <protection locked="0"/>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4"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16" fillId="38"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16" fillId="38" borderId="9">
      <alignment vertical="center"/>
    </xf>
    <xf numFmtId="164" fontId="65" fillId="56" borderId="9">
      <alignment vertical="center"/>
    </xf>
    <xf numFmtId="167" fontId="65" fillId="56" borderId="9">
      <alignment vertical="center"/>
    </xf>
    <xf numFmtId="167" fontId="65" fillId="56" borderId="9">
      <alignment vertical="center"/>
    </xf>
    <xf numFmtId="167" fontId="65" fillId="56" borderId="9">
      <alignment vertical="center"/>
    </xf>
    <xf numFmtId="167" fontId="65" fillId="56" borderId="9">
      <alignment vertical="center"/>
    </xf>
    <xf numFmtId="167" fontId="65" fillId="56" borderId="9">
      <alignment vertical="center"/>
    </xf>
    <xf numFmtId="167" fontId="16" fillId="38" borderId="9">
      <alignment vertical="center"/>
    </xf>
    <xf numFmtId="167" fontId="65" fillId="56" borderId="9">
      <alignment vertical="center"/>
    </xf>
    <xf numFmtId="167" fontId="65" fillId="56" borderId="9">
      <alignment vertical="center"/>
    </xf>
    <xf numFmtId="167" fontId="16" fillId="38" borderId="9">
      <alignment vertical="center"/>
    </xf>
    <xf numFmtId="167" fontId="16" fillId="38" borderId="9">
      <alignment vertical="center"/>
    </xf>
    <xf numFmtId="167" fontId="65" fillId="56" borderId="9">
      <alignment vertical="center"/>
    </xf>
    <xf numFmtId="167" fontId="16" fillId="38"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16" fillId="38" borderId="9">
      <alignment vertical="center"/>
    </xf>
    <xf numFmtId="168" fontId="65" fillId="56" borderId="9">
      <alignment vertical="center"/>
    </xf>
    <xf numFmtId="168" fontId="65" fillId="56" borderId="9">
      <alignment vertical="center"/>
    </xf>
    <xf numFmtId="168" fontId="16" fillId="38" borderId="9">
      <alignment vertical="center"/>
    </xf>
    <xf numFmtId="168" fontId="16" fillId="38" borderId="9">
      <alignment vertical="center"/>
    </xf>
    <xf numFmtId="168" fontId="65" fillId="56" borderId="9">
      <alignment vertical="center"/>
    </xf>
    <xf numFmtId="168" fontId="16" fillId="38"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8" fontId="65" fillId="56" borderId="9">
      <alignment vertical="center"/>
    </xf>
    <xf numFmtId="168" fontId="65" fillId="56" borderId="9">
      <alignment vertical="center"/>
    </xf>
    <xf numFmtId="164" fontId="65" fillId="56" borderId="9">
      <alignment vertical="center"/>
    </xf>
    <xf numFmtId="168" fontId="65" fillId="56" borderId="9">
      <alignment vertical="center"/>
    </xf>
    <xf numFmtId="173" fontId="65" fillId="56" borderId="9">
      <alignment vertical="center"/>
    </xf>
    <xf numFmtId="173" fontId="65" fillId="56" borderId="9">
      <alignment vertical="center"/>
    </xf>
    <xf numFmtId="173" fontId="65" fillId="56" borderId="9">
      <alignment vertical="center"/>
    </xf>
    <xf numFmtId="173" fontId="65" fillId="56" borderId="9">
      <alignment vertical="center"/>
    </xf>
    <xf numFmtId="173" fontId="65" fillId="56" borderId="9">
      <alignment vertical="center"/>
    </xf>
    <xf numFmtId="173" fontId="16" fillId="38" borderId="9">
      <alignment vertical="center"/>
    </xf>
    <xf numFmtId="173" fontId="65" fillId="56" borderId="9">
      <alignment vertical="center"/>
    </xf>
    <xf numFmtId="173" fontId="65" fillId="56" borderId="9">
      <alignment vertical="center"/>
    </xf>
    <xf numFmtId="173" fontId="16" fillId="38" borderId="9">
      <alignment vertical="center"/>
    </xf>
    <xf numFmtId="173" fontId="16" fillId="38" borderId="9">
      <alignment vertical="center"/>
    </xf>
    <xf numFmtId="173" fontId="65" fillId="56" borderId="9">
      <alignment vertical="center"/>
    </xf>
    <xf numFmtId="173" fontId="16" fillId="38"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73" fontId="65" fillId="56" borderId="9">
      <alignment vertical="center"/>
    </xf>
    <xf numFmtId="173" fontId="65" fillId="56" borderId="9">
      <alignment vertical="center"/>
    </xf>
    <xf numFmtId="168"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4"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73" fontId="16" fillId="38"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16" fillId="38"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65" fillId="56" borderId="9">
      <alignment vertical="center"/>
    </xf>
    <xf numFmtId="0" fontId="16" fillId="38" borderId="9">
      <alignment vertical="center"/>
    </xf>
    <xf numFmtId="169" fontId="65" fillId="56" borderId="9">
      <alignment vertical="center"/>
    </xf>
    <xf numFmtId="168"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16" fillId="38" borderId="9">
      <alignment vertical="center"/>
    </xf>
    <xf numFmtId="169" fontId="65" fillId="56" borderId="9">
      <alignment vertical="center"/>
    </xf>
    <xf numFmtId="169" fontId="65" fillId="56" borderId="9">
      <alignment vertical="center"/>
    </xf>
    <xf numFmtId="169" fontId="16" fillId="38" borderId="9">
      <alignment vertical="center"/>
    </xf>
    <xf numFmtId="169" fontId="16" fillId="38" borderId="9">
      <alignment vertical="center"/>
    </xf>
    <xf numFmtId="169" fontId="65" fillId="56" borderId="9">
      <alignment vertical="center"/>
    </xf>
    <xf numFmtId="169" fontId="16" fillId="38"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8" fontId="65" fillId="56" borderId="9">
      <alignment vertical="center"/>
    </xf>
    <xf numFmtId="169" fontId="65" fillId="56" borderId="9">
      <alignment vertical="center"/>
    </xf>
    <xf numFmtId="169" fontId="65" fillId="56" borderId="9">
      <alignment vertical="center"/>
    </xf>
    <xf numFmtId="168"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16" fillId="38"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65" fillId="56" borderId="9">
      <alignment vertical="center"/>
    </xf>
    <xf numFmtId="169" fontId="16" fillId="38" borderId="9">
      <alignment vertical="center"/>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16" fillId="39" borderId="9">
      <alignment horizontal="right" vertical="center"/>
      <protection locked="0"/>
    </xf>
    <xf numFmtId="0" fontId="65" fillId="57" borderId="9">
      <alignment horizontal="right" vertical="center"/>
      <protection locked="0"/>
    </xf>
    <xf numFmtId="167"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16" fillId="39"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16" fillId="39" borderId="9">
      <alignment horizontal="right" vertical="center"/>
      <protection locked="0"/>
    </xf>
    <xf numFmtId="168" fontId="16" fillId="39" borderId="9">
      <alignment horizontal="right" vertical="center"/>
      <protection locked="0"/>
    </xf>
    <xf numFmtId="168" fontId="65" fillId="57" borderId="9">
      <alignment horizontal="right" vertical="center"/>
      <protection locked="0"/>
    </xf>
    <xf numFmtId="168" fontId="16" fillId="39" borderId="9">
      <alignment horizontal="right" vertical="center"/>
      <protection locked="0"/>
    </xf>
    <xf numFmtId="167" fontId="65" fillId="57" borderId="9">
      <alignment horizontal="right" vertical="center"/>
      <protection locked="0"/>
    </xf>
    <xf numFmtId="167" fontId="65" fillId="57" borderId="9">
      <alignment horizontal="right" vertical="center"/>
      <protection locked="0"/>
    </xf>
    <xf numFmtId="167" fontId="65" fillId="57" borderId="9">
      <alignment horizontal="right" vertical="center"/>
      <protection locked="0"/>
    </xf>
    <xf numFmtId="167" fontId="65" fillId="57" borderId="9">
      <alignment horizontal="right" vertical="center"/>
      <protection locked="0"/>
    </xf>
    <xf numFmtId="167" fontId="65" fillId="57" borderId="9">
      <alignment horizontal="right" vertical="center"/>
      <protection locked="0"/>
    </xf>
    <xf numFmtId="167"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7" fontId="65" fillId="57" borderId="9">
      <alignment horizontal="right" vertical="center"/>
      <protection locked="0"/>
    </xf>
    <xf numFmtId="168"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73" fontId="16" fillId="39"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73" fontId="16" fillId="39" borderId="9">
      <alignment horizontal="right" vertical="center"/>
      <protection locked="0"/>
    </xf>
    <xf numFmtId="173" fontId="16" fillId="39" borderId="9">
      <alignment horizontal="right" vertical="center"/>
      <protection locked="0"/>
    </xf>
    <xf numFmtId="173" fontId="65" fillId="57" borderId="9">
      <alignment horizontal="right" vertical="center"/>
      <protection locked="0"/>
    </xf>
    <xf numFmtId="173" fontId="16" fillId="39"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168"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0" fontId="65" fillId="57" borderId="9">
      <alignment horizontal="right" vertical="center"/>
      <protection locked="0"/>
    </xf>
    <xf numFmtId="173" fontId="65" fillId="57" borderId="9">
      <alignment horizontal="right" vertical="center"/>
      <protection locked="0"/>
    </xf>
    <xf numFmtId="173" fontId="65" fillId="57" borderId="9">
      <alignment horizontal="right" vertical="center"/>
      <protection locked="0"/>
    </xf>
    <xf numFmtId="0" fontId="65" fillId="57" borderId="9">
      <alignment horizontal="right" vertical="center"/>
      <protection locked="0"/>
    </xf>
    <xf numFmtId="173" fontId="16" fillId="39" borderId="9">
      <alignment horizontal="right" vertical="center"/>
      <protection locked="0"/>
    </xf>
    <xf numFmtId="169" fontId="65" fillId="57" borderId="9">
      <alignment horizontal="right" vertical="center"/>
      <protection locked="0"/>
    </xf>
    <xf numFmtId="168"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16" fillId="39"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16" fillId="39" borderId="9">
      <alignment horizontal="right" vertical="center"/>
      <protection locked="0"/>
    </xf>
    <xf numFmtId="169" fontId="16" fillId="39" borderId="9">
      <alignment horizontal="right" vertical="center"/>
      <protection locked="0"/>
    </xf>
    <xf numFmtId="169" fontId="65" fillId="57" borderId="9">
      <alignment horizontal="right" vertical="center"/>
      <protection locked="0"/>
    </xf>
    <xf numFmtId="169" fontId="16" fillId="39"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8"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8"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16" fillId="39"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65" fillId="57" borderId="9">
      <alignment horizontal="right" vertical="center"/>
      <protection locked="0"/>
    </xf>
    <xf numFmtId="169" fontId="16" fillId="39" borderId="9">
      <alignment horizontal="right" vertical="center"/>
      <protection locked="0"/>
    </xf>
    <xf numFmtId="171" fontId="16" fillId="0" borderId="0">
      <protection locked="0"/>
    </xf>
    <xf numFmtId="4" fontId="43" fillId="11" borderId="10" applyNumberFormat="0" applyProtection="0">
      <alignment vertical="center"/>
    </xf>
    <xf numFmtId="4" fontId="43" fillId="11" borderId="10" applyNumberFormat="0" applyProtection="0">
      <alignment vertical="center"/>
    </xf>
    <xf numFmtId="4" fontId="43" fillId="11" borderId="10" applyNumberFormat="0" applyProtection="0">
      <alignment vertical="center"/>
    </xf>
    <xf numFmtId="4" fontId="44" fillId="11" borderId="10" applyNumberFormat="0" applyProtection="0">
      <alignment vertical="center"/>
    </xf>
    <xf numFmtId="4" fontId="44" fillId="11" borderId="10" applyNumberFormat="0" applyProtection="0">
      <alignment vertical="center"/>
    </xf>
    <xf numFmtId="4" fontId="44" fillId="11" borderId="10" applyNumberFormat="0" applyProtection="0">
      <alignment vertical="center"/>
    </xf>
    <xf numFmtId="4" fontId="43" fillId="11" borderId="10" applyNumberFormat="0" applyProtection="0">
      <alignment horizontal="left" vertical="center" indent="1"/>
    </xf>
    <xf numFmtId="4" fontId="43" fillId="11" borderId="10" applyNumberFormat="0" applyProtection="0">
      <alignment horizontal="left" vertical="center" indent="1"/>
    </xf>
    <xf numFmtId="4" fontId="43" fillId="11" borderId="10" applyNumberFormat="0" applyProtection="0">
      <alignment horizontal="left" vertical="center" indent="1"/>
    </xf>
    <xf numFmtId="0" fontId="43" fillId="11" borderId="10" applyNumberFormat="0" applyProtection="0">
      <alignment horizontal="left" vertical="top" indent="1"/>
    </xf>
    <xf numFmtId="0" fontId="43" fillId="11" borderId="10" applyNumberFormat="0" applyProtection="0">
      <alignment horizontal="left" vertical="top" indent="1"/>
    </xf>
    <xf numFmtId="0" fontId="43" fillId="11" borderId="10" applyNumberFormat="0" applyProtection="0">
      <alignment horizontal="left" vertical="top" indent="1"/>
    </xf>
    <xf numFmtId="4" fontId="43" fillId="3" borderId="0" applyNumberFormat="0" applyProtection="0">
      <alignment horizontal="left" vertical="center" indent="1"/>
    </xf>
    <xf numFmtId="4" fontId="13" fillId="8" borderId="10" applyNumberFormat="0" applyProtection="0">
      <alignment horizontal="right" vertical="center"/>
    </xf>
    <xf numFmtId="4" fontId="13" fillId="8" borderId="10" applyNumberFormat="0" applyProtection="0">
      <alignment horizontal="right" vertical="center"/>
    </xf>
    <xf numFmtId="4" fontId="13" fillId="8" borderId="10" applyNumberFormat="0" applyProtection="0">
      <alignment horizontal="right" vertical="center"/>
    </xf>
    <xf numFmtId="4" fontId="13" fillId="5" borderId="10" applyNumberFormat="0" applyProtection="0">
      <alignment horizontal="right" vertical="center"/>
    </xf>
    <xf numFmtId="4" fontId="13" fillId="5" borderId="10" applyNumberFormat="0" applyProtection="0">
      <alignment horizontal="right" vertical="center"/>
    </xf>
    <xf numFmtId="4" fontId="13" fillId="5" borderId="10" applyNumberFormat="0" applyProtection="0">
      <alignment horizontal="right" vertical="center"/>
    </xf>
    <xf numFmtId="4" fontId="13" fillId="17" borderId="10" applyNumberFormat="0" applyProtection="0">
      <alignment horizontal="right" vertical="center"/>
    </xf>
    <xf numFmtId="4" fontId="13" fillId="17" borderId="10" applyNumberFormat="0" applyProtection="0">
      <alignment horizontal="right" vertical="center"/>
    </xf>
    <xf numFmtId="4" fontId="13" fillId="17" borderId="10" applyNumberFormat="0" applyProtection="0">
      <alignment horizontal="right" vertical="center"/>
    </xf>
    <xf numFmtId="4" fontId="13" fillId="40" borderId="10" applyNumberFormat="0" applyProtection="0">
      <alignment horizontal="right" vertical="center"/>
    </xf>
    <xf numFmtId="4" fontId="13" fillId="40" borderId="10" applyNumberFormat="0" applyProtection="0">
      <alignment horizontal="right" vertical="center"/>
    </xf>
    <xf numFmtId="4" fontId="13" fillId="40" borderId="10" applyNumberFormat="0" applyProtection="0">
      <alignment horizontal="right" vertical="center"/>
    </xf>
    <xf numFmtId="4" fontId="13" fillId="41" borderId="10" applyNumberFormat="0" applyProtection="0">
      <alignment horizontal="right" vertical="center"/>
    </xf>
    <xf numFmtId="4" fontId="13" fillId="41" borderId="10" applyNumberFormat="0" applyProtection="0">
      <alignment horizontal="right" vertical="center"/>
    </xf>
    <xf numFmtId="4" fontId="13" fillId="41" borderId="10" applyNumberFormat="0" applyProtection="0">
      <alignment horizontal="right" vertical="center"/>
    </xf>
    <xf numFmtId="4" fontId="13" fillId="27" borderId="10" applyNumberFormat="0" applyProtection="0">
      <alignment horizontal="right" vertical="center"/>
    </xf>
    <xf numFmtId="4" fontId="13" fillId="27" borderId="10" applyNumberFormat="0" applyProtection="0">
      <alignment horizontal="right" vertical="center"/>
    </xf>
    <xf numFmtId="4" fontId="13" fillId="27" borderId="10" applyNumberFormat="0" applyProtection="0">
      <alignment horizontal="right" vertical="center"/>
    </xf>
    <xf numFmtId="4" fontId="13" fillId="12" borderId="10" applyNumberFormat="0" applyProtection="0">
      <alignment horizontal="right" vertical="center"/>
    </xf>
    <xf numFmtId="4" fontId="13" fillId="12" borderId="10" applyNumberFormat="0" applyProtection="0">
      <alignment horizontal="right" vertical="center"/>
    </xf>
    <xf numFmtId="4" fontId="13" fillId="12" borderId="10" applyNumberFormat="0" applyProtection="0">
      <alignment horizontal="right" vertical="center"/>
    </xf>
    <xf numFmtId="4" fontId="13" fillId="42" borderId="10" applyNumberFormat="0" applyProtection="0">
      <alignment horizontal="right" vertical="center"/>
    </xf>
    <xf numFmtId="4" fontId="13" fillId="42" borderId="10" applyNumberFormat="0" applyProtection="0">
      <alignment horizontal="right" vertical="center"/>
    </xf>
    <xf numFmtId="4" fontId="13" fillId="42" borderId="10" applyNumberFormat="0" applyProtection="0">
      <alignment horizontal="right" vertical="center"/>
    </xf>
    <xf numFmtId="4" fontId="13" fillId="43" borderId="10" applyNumberFormat="0" applyProtection="0">
      <alignment horizontal="right" vertical="center"/>
    </xf>
    <xf numFmtId="4" fontId="13" fillId="43" borderId="10" applyNumberFormat="0" applyProtection="0">
      <alignment horizontal="right" vertical="center"/>
    </xf>
    <xf numFmtId="4" fontId="13" fillId="43" borderId="10" applyNumberFormat="0" applyProtection="0">
      <alignment horizontal="right" vertical="center"/>
    </xf>
    <xf numFmtId="4" fontId="43" fillId="44" borderId="11" applyNumberFormat="0" applyProtection="0">
      <alignment horizontal="left" vertical="center" indent="1"/>
    </xf>
    <xf numFmtId="4" fontId="13" fillId="45" borderId="0" applyNumberFormat="0" applyProtection="0">
      <alignment horizontal="left" vertical="center" indent="1"/>
    </xf>
    <xf numFmtId="4" fontId="45" fillId="10" borderId="0" applyNumberFormat="0" applyProtection="0">
      <alignment horizontal="left" vertical="center" indent="1"/>
    </xf>
    <xf numFmtId="4" fontId="13" fillId="3" borderId="10" applyNumberFormat="0" applyProtection="0">
      <alignment horizontal="right" vertical="center"/>
    </xf>
    <xf numFmtId="4" fontId="13" fillId="3" borderId="10" applyNumberFormat="0" applyProtection="0">
      <alignment horizontal="right" vertical="center"/>
    </xf>
    <xf numFmtId="4" fontId="13" fillId="3" borderId="10" applyNumberFormat="0" applyProtection="0">
      <alignment horizontal="right" vertical="center"/>
    </xf>
    <xf numFmtId="4" fontId="13" fillId="45" borderId="0" applyNumberFormat="0" applyProtection="0">
      <alignment horizontal="left" vertical="center" indent="1"/>
    </xf>
    <xf numFmtId="4" fontId="13" fillId="45" borderId="0" applyNumberFormat="0" applyProtection="0">
      <alignment horizontal="left" vertical="center" indent="1"/>
    </xf>
    <xf numFmtId="4" fontId="13" fillId="45" borderId="0" applyNumberFormat="0" applyProtection="0">
      <alignment horizontal="left" vertical="center" indent="1"/>
    </xf>
    <xf numFmtId="4" fontId="13" fillId="3" borderId="0" applyNumberFormat="0" applyProtection="0">
      <alignment horizontal="left" vertical="center" indent="1"/>
    </xf>
    <xf numFmtId="4" fontId="13" fillId="3" borderId="0" applyNumberFormat="0" applyProtection="0">
      <alignment horizontal="left" vertical="center" indent="1"/>
    </xf>
    <xf numFmtId="4" fontId="13" fillId="3" borderId="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center"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10" borderId="10" applyNumberFormat="0" applyProtection="0">
      <alignment horizontal="left" vertical="top"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center"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3" borderId="10" applyNumberFormat="0" applyProtection="0">
      <alignment horizontal="left" vertical="top"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center"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7" borderId="10" applyNumberFormat="0" applyProtection="0">
      <alignment horizontal="left" vertical="top"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center"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45" borderId="10" applyNumberFormat="0" applyProtection="0">
      <alignment horizontal="left" vertical="top" indent="1"/>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12" fillId="2" borderId="9" applyNumberFormat="0">
      <protection locked="0"/>
    </xf>
    <xf numFmtId="0" fontId="46" fillId="10" borderId="12" applyBorder="0"/>
    <xf numFmtId="0" fontId="46" fillId="10" borderId="12" applyBorder="0"/>
    <xf numFmtId="0" fontId="46" fillId="10" borderId="12" applyBorder="0"/>
    <xf numFmtId="4" fontId="13" fillId="6" borderId="10" applyNumberFormat="0" applyProtection="0">
      <alignment vertical="center"/>
    </xf>
    <xf numFmtId="4" fontId="13" fillId="6" borderId="10" applyNumberFormat="0" applyProtection="0">
      <alignment vertical="center"/>
    </xf>
    <xf numFmtId="4" fontId="13" fillId="6" borderId="10" applyNumberFormat="0" applyProtection="0">
      <alignment vertical="center"/>
    </xf>
    <xf numFmtId="4" fontId="47" fillId="6" borderId="10" applyNumberFormat="0" applyProtection="0">
      <alignment vertical="center"/>
    </xf>
    <xf numFmtId="4" fontId="47" fillId="6" borderId="10" applyNumberFormat="0" applyProtection="0">
      <alignment vertical="center"/>
    </xf>
    <xf numFmtId="4" fontId="47" fillId="6" borderId="10" applyNumberFormat="0" applyProtection="0">
      <alignment vertical="center"/>
    </xf>
    <xf numFmtId="4" fontId="13" fillId="6" borderId="10" applyNumberFormat="0" applyProtection="0">
      <alignment horizontal="left" vertical="center" indent="1"/>
    </xf>
    <xf numFmtId="4" fontId="13" fillId="6" borderId="10" applyNumberFormat="0" applyProtection="0">
      <alignment horizontal="left" vertical="center" indent="1"/>
    </xf>
    <xf numFmtId="4" fontId="13" fillId="6" borderId="10" applyNumberFormat="0" applyProtection="0">
      <alignment horizontal="left" vertical="center" indent="1"/>
    </xf>
    <xf numFmtId="0" fontId="13" fillId="6" borderId="10" applyNumberFormat="0" applyProtection="0">
      <alignment horizontal="left" vertical="top" indent="1"/>
    </xf>
    <xf numFmtId="0" fontId="13" fillId="6" borderId="10" applyNumberFormat="0" applyProtection="0">
      <alignment horizontal="left" vertical="top" indent="1"/>
    </xf>
    <xf numFmtId="0" fontId="13" fillId="6" borderId="10" applyNumberFormat="0" applyProtection="0">
      <alignment horizontal="left" vertical="top" indent="1"/>
    </xf>
    <xf numFmtId="4" fontId="13" fillId="45" borderId="10" applyNumberFormat="0" applyProtection="0">
      <alignment horizontal="right" vertical="center"/>
    </xf>
    <xf numFmtId="4" fontId="13" fillId="45" borderId="10" applyNumberFormat="0" applyProtection="0">
      <alignment horizontal="right" vertical="center"/>
    </xf>
    <xf numFmtId="4" fontId="13" fillId="45" borderId="10" applyNumberFormat="0" applyProtection="0">
      <alignment horizontal="right" vertical="center"/>
    </xf>
    <xf numFmtId="4" fontId="47" fillId="45" borderId="10" applyNumberFormat="0" applyProtection="0">
      <alignment horizontal="right" vertical="center"/>
    </xf>
    <xf numFmtId="4" fontId="47" fillId="45" borderId="10" applyNumberFormat="0" applyProtection="0">
      <alignment horizontal="right" vertical="center"/>
    </xf>
    <xf numFmtId="4" fontId="47" fillId="45" borderId="10" applyNumberFormat="0" applyProtection="0">
      <alignment horizontal="right" vertical="center"/>
    </xf>
    <xf numFmtId="4" fontId="13" fillId="3" borderId="10" applyNumberFormat="0" applyProtection="0">
      <alignment horizontal="left" vertical="center" indent="1"/>
    </xf>
    <xf numFmtId="4" fontId="13" fillId="3" borderId="10" applyNumberFormat="0" applyProtection="0">
      <alignment horizontal="left" vertical="center" indent="1"/>
    </xf>
    <xf numFmtId="4" fontId="13" fillId="3" borderId="10" applyNumberFormat="0" applyProtection="0">
      <alignment horizontal="left" vertical="center" indent="1"/>
    </xf>
    <xf numFmtId="0" fontId="13" fillId="3" borderId="10" applyNumberFormat="0" applyProtection="0">
      <alignment horizontal="left" vertical="top" indent="1"/>
    </xf>
    <xf numFmtId="0" fontId="13" fillId="3" borderId="10" applyNumberFormat="0" applyProtection="0">
      <alignment horizontal="left" vertical="top" indent="1"/>
    </xf>
    <xf numFmtId="0" fontId="13" fillId="3" borderId="10" applyNumberFormat="0" applyProtection="0">
      <alignment horizontal="left" vertical="top" indent="1"/>
    </xf>
    <xf numFmtId="4" fontId="48" fillId="46" borderId="0" applyNumberFormat="0" applyProtection="0">
      <alignment horizontal="left" vertical="center" indent="1"/>
    </xf>
    <xf numFmtId="0" fontId="14" fillId="47" borderId="9"/>
    <xf numFmtId="0" fontId="14" fillId="47" borderId="9"/>
    <xf numFmtId="0" fontId="14" fillId="47" borderId="9"/>
    <xf numFmtId="0" fontId="14" fillId="47" borderId="9"/>
    <xf numFmtId="0" fontId="14" fillId="47" borderId="9"/>
    <xf numFmtId="0" fontId="14" fillId="47" borderId="9"/>
    <xf numFmtId="0" fontId="14" fillId="47" borderId="9"/>
    <xf numFmtId="0" fontId="14" fillId="47" borderId="9"/>
    <xf numFmtId="4" fontId="49" fillId="45" borderId="10" applyNumberFormat="0" applyProtection="0">
      <alignment horizontal="right" vertical="center"/>
    </xf>
    <xf numFmtId="4" fontId="49" fillId="45" borderId="10" applyNumberFormat="0" applyProtection="0">
      <alignment horizontal="right" vertical="center"/>
    </xf>
    <xf numFmtId="4" fontId="49" fillId="45" borderId="10" applyNumberFormat="0" applyProtection="0">
      <alignment horizontal="right" vertical="center"/>
    </xf>
    <xf numFmtId="0" fontId="50" fillId="0" borderId="0" applyNumberFormat="0" applyFill="0" applyBorder="0" applyAlignment="0" applyProtection="0"/>
    <xf numFmtId="0" fontId="12" fillId="48" borderId="0"/>
    <xf numFmtId="0" fontId="12" fillId="0" borderId="0" applyFont="0" applyFill="0" applyBorder="0" applyAlignment="0" applyProtection="0"/>
    <xf numFmtId="0" fontId="12" fillId="0" borderId="0" applyFont="0" applyFill="0" applyBorder="0" applyAlignment="0" applyProtection="0"/>
    <xf numFmtId="0" fontId="51" fillId="0" borderId="13" applyNumberFormat="0" applyAlignment="0" applyProtection="0"/>
    <xf numFmtId="0" fontId="50" fillId="0" borderId="0" applyNumberFormat="0" applyFill="0" applyBorder="0" applyAlignment="0" applyProtection="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175" fontId="19" fillId="0" borderId="14" applyFill="0"/>
    <xf numFmtId="0" fontId="32" fillId="0" borderId="15" applyNumberFormat="0" applyFill="0" applyAlignment="0" applyProtection="0"/>
    <xf numFmtId="0" fontId="32" fillId="0" borderId="15" applyNumberFormat="0" applyFill="0" applyAlignment="0" applyProtection="0"/>
    <xf numFmtId="0" fontId="32" fillId="0" borderId="15" applyNumberFormat="0" applyFill="0" applyAlignment="0" applyProtection="0"/>
    <xf numFmtId="42" fontId="12" fillId="0" borderId="0" applyFont="0" applyFill="0" applyBorder="0" applyAlignment="0" applyProtection="0"/>
    <xf numFmtId="44" fontId="12" fillId="0" borderId="0" applyFont="0" applyFill="0" applyBorder="0" applyAlignment="0" applyProtection="0"/>
    <xf numFmtId="0" fontId="52" fillId="0" borderId="0" applyNumberFormat="0" applyFill="0" applyBorder="0" applyAlignment="0" applyProtection="0"/>
    <xf numFmtId="44" fontId="61" fillId="0" borderId="0" applyFont="0" applyFill="0" applyBorder="0" applyAlignment="0" applyProtection="0"/>
    <xf numFmtId="0" fontId="2" fillId="0" borderId="0"/>
    <xf numFmtId="169" fontId="2" fillId="54" borderId="9">
      <alignment vertical="center"/>
    </xf>
    <xf numFmtId="0" fontId="2" fillId="0" borderId="0"/>
    <xf numFmtId="0" fontId="2" fillId="0" borderId="0"/>
  </cellStyleXfs>
  <cellXfs count="274">
    <xf numFmtId="0" fontId="0" fillId="0" borderId="0" xfId="0"/>
    <xf numFmtId="0" fontId="8" fillId="0" borderId="0" xfId="985" applyBorder="1"/>
    <xf numFmtId="0" fontId="24" fillId="49" borderId="0" xfId="842" applyFont="1" applyFill="1" applyBorder="1" applyAlignment="1" applyProtection="1"/>
    <xf numFmtId="0" fontId="24" fillId="49" borderId="0" xfId="842" applyFont="1" applyFill="1" applyBorder="1" applyAlignment="1" applyProtection="1">
      <alignment horizontal="center"/>
    </xf>
    <xf numFmtId="0" fontId="0" fillId="0" borderId="0" xfId="0" applyBorder="1"/>
    <xf numFmtId="0" fontId="25" fillId="49" borderId="0" xfId="1044" applyFont="1" applyFill="1" applyBorder="1" applyProtection="1"/>
    <xf numFmtId="165" fontId="10" fillId="50" borderId="9" xfId="607" applyNumberFormat="1" applyFont="1" applyFill="1" applyBorder="1"/>
    <xf numFmtId="166" fontId="10" fillId="50" borderId="9" xfId="607" applyNumberFormat="1" applyFont="1" applyFill="1" applyBorder="1"/>
    <xf numFmtId="0" fontId="0" fillId="0" borderId="0" xfId="0" applyBorder="1" applyAlignment="1">
      <alignment horizontal="left" vertical="top"/>
    </xf>
    <xf numFmtId="168" fontId="10" fillId="51" borderId="9" xfId="987" applyNumberFormat="1" applyFont="1" applyFill="1" applyBorder="1"/>
    <xf numFmtId="168" fontId="10" fillId="50" borderId="9" xfId="607" applyNumberFormat="1" applyFont="1" applyFill="1" applyBorder="1"/>
    <xf numFmtId="0" fontId="23" fillId="49" borderId="0" xfId="890" applyFont="1" applyFill="1" applyBorder="1" applyAlignment="1" applyProtection="1"/>
    <xf numFmtId="0" fontId="22" fillId="0" borderId="9" xfId="0" applyFont="1" applyBorder="1" applyAlignment="1">
      <alignment vertical="top" wrapText="1"/>
    </xf>
    <xf numFmtId="166" fontId="10" fillId="50" borderId="9" xfId="607" applyNumberFormat="1" applyFont="1" applyFill="1" applyBorder="1" applyAlignment="1">
      <alignment horizontal="center" vertical="center"/>
    </xf>
    <xf numFmtId="166" fontId="10" fillId="51" borderId="9" xfId="987" applyNumberFormat="1" applyFont="1" applyFill="1" applyBorder="1" applyAlignment="1">
      <alignment horizontal="center" vertical="center"/>
    </xf>
    <xf numFmtId="0" fontId="22" fillId="49" borderId="9" xfId="842" applyFont="1" applyFill="1" applyBorder="1" applyAlignment="1">
      <alignment wrapText="1"/>
    </xf>
    <xf numFmtId="168" fontId="10" fillId="51" borderId="9" xfId="987" applyNumberFormat="1" applyFont="1" applyFill="1" applyBorder="1" applyAlignment="1">
      <alignment horizontal="center"/>
    </xf>
    <xf numFmtId="165" fontId="10" fillId="50" borderId="9" xfId="607" applyNumberFormat="1" applyFont="1" applyFill="1" applyBorder="1" applyAlignment="1">
      <alignment horizontal="center" vertical="center"/>
    </xf>
    <xf numFmtId="0" fontId="25" fillId="49" borderId="0" xfId="1044" applyFont="1" applyFill="1" applyBorder="1" applyAlignment="1" applyProtection="1">
      <alignment wrapText="1"/>
    </xf>
    <xf numFmtId="168" fontId="10" fillId="50" borderId="17" xfId="607" applyNumberFormat="1" applyFont="1" applyFill="1" applyBorder="1"/>
    <xf numFmtId="0" fontId="6" fillId="49" borderId="9" xfId="842" applyFont="1" applyFill="1" applyBorder="1"/>
    <xf numFmtId="0" fontId="6" fillId="49" borderId="0" xfId="842" applyFont="1" applyFill="1" applyBorder="1"/>
    <xf numFmtId="177" fontId="10" fillId="50" borderId="9" xfId="607" applyNumberFormat="1" applyFont="1" applyFill="1" applyBorder="1" applyAlignment="1">
      <alignment horizontal="centerContinuous" vertical="center"/>
    </xf>
    <xf numFmtId="177" fontId="10" fillId="50" borderId="9" xfId="607" quotePrefix="1" applyNumberFormat="1" applyFont="1" applyFill="1" applyBorder="1" applyAlignment="1">
      <alignment horizontal="centerContinuous" vertical="center"/>
    </xf>
    <xf numFmtId="179" fontId="10" fillId="50" borderId="9" xfId="1051" applyNumberFormat="1" applyFont="1" applyFill="1" applyBorder="1" applyAlignment="1">
      <alignment horizontal="center" vertical="center"/>
    </xf>
    <xf numFmtId="0" fontId="58" fillId="0" borderId="0" xfId="0" applyFont="1" applyBorder="1"/>
    <xf numFmtId="0" fontId="6" fillId="49" borderId="0" xfId="169" applyFont="1" applyFill="1" applyBorder="1" applyProtection="1"/>
    <xf numFmtId="0" fontId="58" fillId="0" borderId="0" xfId="0" applyFont="1" applyAlignment="1">
      <alignment wrapText="1"/>
    </xf>
    <xf numFmtId="0" fontId="6" fillId="0" borderId="9" xfId="0" applyFont="1" applyBorder="1"/>
    <xf numFmtId="0" fontId="58" fillId="0" borderId="9" xfId="0" applyFont="1" applyBorder="1" applyAlignment="1">
      <alignment horizontal="left" vertical="top" wrapText="1" indent="1"/>
    </xf>
    <xf numFmtId="0" fontId="6" fillId="49" borderId="9" xfId="0" applyFont="1" applyFill="1" applyBorder="1" applyAlignment="1">
      <alignment horizontal="center" vertical="center" wrapText="1"/>
    </xf>
    <xf numFmtId="0" fontId="15" fillId="49" borderId="9" xfId="0" applyFont="1" applyFill="1" applyBorder="1" applyAlignment="1">
      <alignment horizontal="center" vertical="center" wrapText="1"/>
    </xf>
    <xf numFmtId="166" fontId="6" fillId="49" borderId="18" xfId="0" applyNumberFormat="1" applyFont="1" applyFill="1" applyBorder="1" applyAlignment="1">
      <alignment horizontal="center" vertical="center" wrapText="1"/>
    </xf>
    <xf numFmtId="0" fontId="6" fillId="0" borderId="9" xfId="0" applyFont="1" applyBorder="1" applyAlignment="1">
      <alignment horizontal="left" vertical="top" wrapText="1" indent="1"/>
    </xf>
    <xf numFmtId="0" fontId="6" fillId="0" borderId="0" xfId="0" applyFont="1"/>
    <xf numFmtId="0" fontId="6" fillId="0" borderId="9" xfId="0" applyFont="1" applyBorder="1" applyAlignment="1">
      <alignment horizontal="center"/>
    </xf>
    <xf numFmtId="165" fontId="6" fillId="0" borderId="9" xfId="0" applyNumberFormat="1" applyFont="1" applyBorder="1" applyAlignment="1">
      <alignment horizontal="center"/>
    </xf>
    <xf numFmtId="178" fontId="6" fillId="52" borderId="9" xfId="0" applyNumberFormat="1" applyFont="1" applyFill="1" applyBorder="1" applyAlignment="1">
      <alignment horizontal="center"/>
    </xf>
    <xf numFmtId="0" fontId="6" fillId="0" borderId="9" xfId="0" applyFont="1" applyBorder="1" applyAlignment="1">
      <alignment vertical="top" wrapText="1"/>
    </xf>
    <xf numFmtId="166" fontId="6" fillId="52" borderId="18" xfId="1052" applyNumberFormat="1" applyFont="1" applyFill="1" applyBorder="1" applyAlignment="1">
      <alignment horizontal="center" vertical="center"/>
    </xf>
    <xf numFmtId="0" fontId="5" fillId="0" borderId="9" xfId="0" applyFont="1" applyBorder="1" applyAlignment="1">
      <alignment vertical="top" wrapText="1"/>
    </xf>
    <xf numFmtId="0" fontId="25" fillId="49" borderId="0" xfId="1044" applyFont="1" applyFill="1" applyBorder="1" applyAlignment="1" applyProtection="1">
      <alignment horizontal="left" vertical="center"/>
    </xf>
    <xf numFmtId="0" fontId="0" fillId="0" borderId="9" xfId="0" applyBorder="1"/>
    <xf numFmtId="165" fontId="5" fillId="52" borderId="9" xfId="0" applyNumberFormat="1" applyFont="1" applyFill="1" applyBorder="1" applyAlignment="1">
      <alignment horizontal="center" vertical="center"/>
    </xf>
    <xf numFmtId="0" fontId="6" fillId="0" borderId="0" xfId="0" applyFont="1" applyBorder="1" applyAlignment="1">
      <alignment horizontal="left" vertical="center"/>
    </xf>
    <xf numFmtId="0" fontId="6" fillId="0" borderId="0" xfId="0" applyFont="1" applyBorder="1"/>
    <xf numFmtId="0" fontId="59" fillId="0" borderId="0" xfId="0" applyFont="1" applyBorder="1" applyAlignment="1">
      <alignment vertical="top"/>
    </xf>
    <xf numFmtId="0" fontId="0" fillId="0" borderId="9" xfId="0" applyBorder="1" applyAlignment="1">
      <alignment vertical="center" wrapText="1"/>
    </xf>
    <xf numFmtId="168" fontId="10" fillId="51" borderId="9" xfId="987" applyNumberFormat="1" applyFont="1" applyFill="1" applyBorder="1" applyAlignment="1">
      <alignment vertical="center"/>
    </xf>
    <xf numFmtId="0" fontId="0" fillId="0" borderId="0" xfId="0" applyAlignment="1">
      <alignment wrapText="1"/>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0" xfId="0" applyFont="1" applyBorder="1"/>
    <xf numFmtId="0" fontId="22" fillId="0" borderId="0" xfId="0" applyFont="1" applyFill="1" applyBorder="1"/>
    <xf numFmtId="0" fontId="22" fillId="0" borderId="0" xfId="0" applyFont="1" applyBorder="1"/>
    <xf numFmtId="1" fontId="10" fillId="50" borderId="9" xfId="2390" applyNumberFormat="1" applyFont="1" applyFill="1" applyBorder="1" applyAlignment="1">
      <alignment horizontal="center" vertical="center"/>
    </xf>
    <xf numFmtId="1" fontId="10" fillId="58" borderId="9" xfId="2390" applyNumberFormat="1" applyFont="1" applyFill="1" applyBorder="1" applyAlignment="1">
      <alignment horizontal="center" vertical="center"/>
    </xf>
    <xf numFmtId="0" fontId="4" fillId="0" borderId="0" xfId="0" applyFont="1"/>
    <xf numFmtId="0" fontId="3" fillId="0" borderId="0" xfId="0" applyFont="1" applyBorder="1" applyAlignment="1">
      <alignment horizontal="center"/>
    </xf>
    <xf numFmtId="0" fontId="3" fillId="0" borderId="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right"/>
    </xf>
    <xf numFmtId="0" fontId="67" fillId="50" borderId="19" xfId="0" applyFont="1" applyFill="1" applyBorder="1" applyAlignment="1">
      <alignment horizontal="right"/>
    </xf>
    <xf numFmtId="166" fontId="3" fillId="0" borderId="16" xfId="1051" applyNumberFormat="1" applyFont="1" applyBorder="1" applyAlignment="1">
      <alignment horizontal="right"/>
    </xf>
    <xf numFmtId="166" fontId="10" fillId="49" borderId="16" xfId="1051" applyNumberFormat="1" applyFont="1" applyFill="1" applyBorder="1" applyAlignment="1">
      <alignment horizontal="right"/>
    </xf>
    <xf numFmtId="166" fontId="3" fillId="0" borderId="17" xfId="1051" applyNumberFormat="1" applyFont="1" applyBorder="1" applyAlignment="1">
      <alignment horizontal="right"/>
    </xf>
    <xf numFmtId="166" fontId="67" fillId="50" borderId="9" xfId="1051" applyNumberFormat="1" applyFont="1" applyFill="1" applyBorder="1" applyAlignment="1">
      <alignment horizontal="right"/>
    </xf>
    <xf numFmtId="166" fontId="10" fillId="49" borderId="17" xfId="1051" applyNumberFormat="1" applyFont="1" applyFill="1" applyBorder="1" applyAlignment="1">
      <alignment horizontal="right"/>
    </xf>
    <xf numFmtId="165" fontId="3" fillId="0" borderId="9" xfId="0" applyNumberFormat="1" applyFont="1" applyBorder="1" applyAlignment="1">
      <alignment horizontal="right"/>
    </xf>
    <xf numFmtId="166" fontId="3" fillId="0" borderId="9" xfId="0" applyNumberFormat="1" applyFont="1" applyBorder="1" applyAlignment="1">
      <alignment horizontal="right"/>
    </xf>
    <xf numFmtId="180" fontId="4" fillId="51" borderId="9" xfId="0" applyNumberFormat="1" applyFont="1" applyFill="1" applyBorder="1" applyAlignment="1">
      <alignment horizontal="right" vertical="center"/>
    </xf>
    <xf numFmtId="0" fontId="57" fillId="59" borderId="0" xfId="985" applyFont="1" applyFill="1" applyBorder="1"/>
    <xf numFmtId="0" fontId="18" fillId="59" borderId="0" xfId="985" applyFont="1" applyFill="1" applyBorder="1"/>
    <xf numFmtId="0" fontId="57" fillId="59" borderId="0" xfId="985" applyFont="1" applyFill="1" applyBorder="1" applyAlignment="1">
      <alignment horizontal="left"/>
    </xf>
    <xf numFmtId="0" fontId="69" fillId="58" borderId="0" xfId="890" applyFont="1" applyFill="1" applyBorder="1" applyAlignment="1" applyProtection="1"/>
    <xf numFmtId="0" fontId="70" fillId="58" borderId="0" xfId="2391" applyFont="1" applyFill="1" applyBorder="1" applyAlignment="1" applyProtection="1">
      <alignment horizontal="center"/>
    </xf>
    <xf numFmtId="0" fontId="70" fillId="58" borderId="0" xfId="2391" applyFont="1" applyFill="1" applyBorder="1" applyAlignment="1" applyProtection="1"/>
    <xf numFmtId="169" fontId="2" fillId="58" borderId="0" xfId="169" applyNumberFormat="1" applyFont="1" applyFill="1" applyBorder="1" applyProtection="1"/>
    <xf numFmtId="0" fontId="71" fillId="58" borderId="0" xfId="1044" applyFont="1" applyFill="1" applyBorder="1" applyProtection="1"/>
    <xf numFmtId="0" fontId="2" fillId="58" borderId="0" xfId="169" applyFont="1" applyFill="1" applyBorder="1" applyProtection="1"/>
    <xf numFmtId="0" fontId="2" fillId="58" borderId="9" xfId="2391" applyFont="1" applyFill="1" applyBorder="1"/>
    <xf numFmtId="177" fontId="71" fillId="58" borderId="0" xfId="1044" applyNumberFormat="1" applyFont="1" applyFill="1" applyBorder="1" applyProtection="1"/>
    <xf numFmtId="0" fontId="69" fillId="58" borderId="0" xfId="2391" applyFont="1" applyFill="1" applyBorder="1" applyAlignment="1"/>
    <xf numFmtId="0" fontId="2" fillId="58" borderId="0" xfId="2391" applyFont="1" applyFill="1" applyBorder="1" applyAlignment="1">
      <alignment horizontal="center"/>
    </xf>
    <xf numFmtId="0" fontId="68" fillId="58" borderId="0" xfId="2391" applyFont="1" applyFill="1" applyBorder="1"/>
    <xf numFmtId="0" fontId="2" fillId="58" borderId="26" xfId="2391" applyFont="1" applyFill="1" applyBorder="1"/>
    <xf numFmtId="168" fontId="72" fillId="50" borderId="9" xfId="607" applyNumberFormat="1" applyFont="1" applyFill="1" applyBorder="1"/>
    <xf numFmtId="0" fontId="2" fillId="58" borderId="0" xfId="2391" applyFont="1" applyFill="1"/>
    <xf numFmtId="169" fontId="2" fillId="54" borderId="9" xfId="2392" applyNumberFormat="1" applyAlignment="1" applyProtection="1">
      <alignment horizontal="center" vertical="center"/>
    </xf>
    <xf numFmtId="169" fontId="2" fillId="58" borderId="9" xfId="169" applyNumberFormat="1" applyFont="1" applyFill="1" applyBorder="1" applyAlignment="1" applyProtection="1">
      <alignment horizontal="center"/>
    </xf>
    <xf numFmtId="0" fontId="4" fillId="0" borderId="9" xfId="0" applyFont="1" applyBorder="1" applyAlignment="1">
      <alignment vertical="center"/>
    </xf>
    <xf numFmtId="0" fontId="73" fillId="58" borderId="9" xfId="1044" applyFont="1" applyFill="1" applyBorder="1" applyAlignment="1" applyProtection="1">
      <alignment horizontal="center" vertical="center"/>
    </xf>
    <xf numFmtId="0" fontId="4" fillId="0" borderId="9" xfId="0" applyFont="1" applyBorder="1" applyAlignment="1">
      <alignment vertical="center" wrapText="1"/>
    </xf>
    <xf numFmtId="0" fontId="22" fillId="0" borderId="0" xfId="0" applyFont="1" applyBorder="1" applyAlignment="1">
      <alignment vertical="top"/>
    </xf>
    <xf numFmtId="0" fontId="4" fillId="0" borderId="0" xfId="0" applyFont="1" applyBorder="1" applyAlignment="1">
      <alignment vertical="top"/>
    </xf>
    <xf numFmtId="0" fontId="71" fillId="58" borderId="0" xfId="1044" applyFont="1" applyFill="1" applyBorder="1" applyAlignment="1" applyProtection="1">
      <alignment wrapText="1"/>
    </xf>
    <xf numFmtId="0" fontId="2" fillId="58" borderId="0" xfId="2391" applyFont="1" applyFill="1" applyBorder="1"/>
    <xf numFmtId="0" fontId="2" fillId="58" borderId="9" xfId="2391" quotePrefix="1" applyFont="1" applyFill="1" applyBorder="1"/>
    <xf numFmtId="0" fontId="2" fillId="58" borderId="9" xfId="2391" applyFont="1" applyFill="1" applyBorder="1" applyAlignment="1">
      <alignment wrapText="1"/>
    </xf>
    <xf numFmtId="169" fontId="2" fillId="58" borderId="9" xfId="169" applyNumberFormat="1" applyFont="1" applyFill="1" applyBorder="1" applyAlignment="1" applyProtection="1">
      <alignment horizontal="center" vertical="center" wrapText="1"/>
    </xf>
    <xf numFmtId="0" fontId="2" fillId="58" borderId="9" xfId="2391" applyFont="1" applyFill="1" applyBorder="1" applyAlignment="1">
      <alignment horizontal="center"/>
    </xf>
    <xf numFmtId="0" fontId="71" fillId="58" borderId="0" xfId="1044" applyFont="1" applyFill="1" applyBorder="1" applyAlignment="1" applyProtection="1">
      <alignment horizontal="left" vertical="top"/>
    </xf>
    <xf numFmtId="0" fontId="2" fillId="58" borderId="9" xfId="2391" quotePrefix="1" applyFont="1" applyFill="1" applyBorder="1" applyAlignment="1">
      <alignment horizontal="left" vertical="top" wrapText="1"/>
    </xf>
    <xf numFmtId="168" fontId="10" fillId="60" borderId="17" xfId="607" applyNumberFormat="1" applyFont="1" applyFill="1" applyBorder="1"/>
    <xf numFmtId="0" fontId="2" fillId="0" borderId="9" xfId="0" quotePrefix="1" applyFont="1" applyBorder="1" applyAlignment="1">
      <alignment horizontal="left" vertical="top" wrapText="1"/>
    </xf>
    <xf numFmtId="0" fontId="2" fillId="58" borderId="9" xfId="2391" quotePrefix="1" applyFont="1" applyFill="1" applyBorder="1" applyAlignment="1">
      <alignment wrapText="1"/>
    </xf>
    <xf numFmtId="0" fontId="2" fillId="58" borderId="9" xfId="2391" applyFont="1" applyFill="1" applyBorder="1" applyAlignment="1">
      <alignment horizontal="center" vertical="center"/>
    </xf>
    <xf numFmtId="0" fontId="2" fillId="0" borderId="9" xfId="0" applyFont="1" applyBorder="1"/>
    <xf numFmtId="0" fontId="68" fillId="0" borderId="9" xfId="0" applyFont="1" applyBorder="1" applyAlignment="1">
      <alignment vertical="center" wrapText="1"/>
    </xf>
    <xf numFmtId="0" fontId="74" fillId="0" borderId="0" xfId="0" applyFont="1"/>
    <xf numFmtId="0" fontId="75" fillId="62" borderId="31" xfId="0" applyFont="1" applyFill="1" applyBorder="1" applyAlignment="1" applyProtection="1">
      <alignment horizontal="center" wrapText="1"/>
    </xf>
    <xf numFmtId="0" fontId="75" fillId="61" borderId="28" xfId="0" applyFont="1" applyFill="1" applyBorder="1" applyAlignment="1" applyProtection="1">
      <alignment horizontal="center" vertical="center" wrapText="1"/>
    </xf>
    <xf numFmtId="165" fontId="75" fillId="63" borderId="31" xfId="0" applyNumberFormat="1" applyFont="1" applyFill="1" applyBorder="1" applyAlignment="1" applyProtection="1">
      <alignment horizontal="center" vertical="center" wrapText="1"/>
    </xf>
    <xf numFmtId="0" fontId="76" fillId="64" borderId="32" xfId="0" applyFont="1" applyFill="1" applyBorder="1" applyAlignment="1" applyProtection="1">
      <alignment horizontal="center" vertical="center" wrapText="1"/>
    </xf>
    <xf numFmtId="165" fontId="75" fillId="63" borderId="31" xfId="0" applyNumberFormat="1" applyFont="1" applyFill="1" applyBorder="1" applyAlignment="1" applyProtection="1">
      <alignment horizontal="center" vertical="center"/>
    </xf>
    <xf numFmtId="0" fontId="75" fillId="66" borderId="33" xfId="0" applyFont="1" applyFill="1" applyBorder="1" applyAlignment="1" applyProtection="1">
      <alignment vertical="center" wrapText="1"/>
    </xf>
    <xf numFmtId="0" fontId="75" fillId="67" borderId="33" xfId="0" applyFont="1" applyFill="1" applyBorder="1" applyAlignment="1" applyProtection="1">
      <alignment vertical="center" wrapText="1"/>
    </xf>
    <xf numFmtId="0" fontId="75" fillId="68" borderId="33" xfId="0" applyFont="1" applyFill="1" applyBorder="1" applyAlignment="1" applyProtection="1">
      <alignment vertical="center" wrapText="1"/>
    </xf>
    <xf numFmtId="0" fontId="75" fillId="62" borderId="35" xfId="0" applyFont="1" applyFill="1" applyBorder="1" applyAlignment="1" applyProtection="1">
      <alignment horizontal="center" vertical="top" wrapText="1"/>
    </xf>
    <xf numFmtId="0" fontId="75" fillId="60" borderId="33" xfId="0" applyFont="1" applyFill="1" applyBorder="1" applyAlignment="1" applyProtection="1">
      <alignment horizontal="center" vertical="center" wrapText="1"/>
    </xf>
    <xf numFmtId="0" fontId="75" fillId="62" borderId="35" xfId="0" applyFont="1" applyFill="1" applyBorder="1" applyAlignment="1" applyProtection="1">
      <alignment horizontal="center" vertical="center" wrapText="1"/>
    </xf>
    <xf numFmtId="0" fontId="76" fillId="64" borderId="34" xfId="0" applyFont="1" applyFill="1" applyBorder="1" applyAlignment="1" applyProtection="1">
      <alignment horizontal="centerContinuous" vertical="center"/>
    </xf>
    <xf numFmtId="0" fontId="77" fillId="64" borderId="34" xfId="0" applyFont="1" applyFill="1" applyBorder="1" applyAlignment="1" applyProtection="1">
      <alignment horizontal="centerContinuous" vertical="center"/>
    </xf>
    <xf numFmtId="0" fontId="76" fillId="64" borderId="32" xfId="0" applyFont="1" applyFill="1" applyBorder="1" applyAlignment="1" applyProtection="1">
      <alignment horizontal="centerContinuous" vertical="center" wrapText="1"/>
    </xf>
    <xf numFmtId="0" fontId="75" fillId="60" borderId="35" xfId="0" applyFont="1" applyFill="1" applyBorder="1" applyAlignment="1" applyProtection="1">
      <alignment vertical="center" wrapText="1"/>
    </xf>
    <xf numFmtId="0" fontId="75" fillId="70" borderId="35" xfId="0" applyFont="1" applyFill="1" applyBorder="1" applyAlignment="1" applyProtection="1">
      <alignment vertical="center" wrapText="1"/>
    </xf>
    <xf numFmtId="0" fontId="75" fillId="65" borderId="33" xfId="0" applyFont="1" applyFill="1" applyBorder="1" applyAlignment="1" applyProtection="1">
      <alignment vertical="center"/>
    </xf>
    <xf numFmtId="0" fontId="75" fillId="65" borderId="34" xfId="0" applyFont="1" applyFill="1" applyBorder="1" applyAlignment="1" applyProtection="1">
      <alignment vertical="center"/>
    </xf>
    <xf numFmtId="0" fontId="75" fillId="65" borderId="32" xfId="0" applyFont="1" applyFill="1" applyBorder="1" applyAlignment="1" applyProtection="1">
      <alignment vertical="center"/>
    </xf>
    <xf numFmtId="0" fontId="75" fillId="71" borderId="35" xfId="0" applyFont="1" applyFill="1" applyBorder="1" applyAlignment="1" applyProtection="1">
      <alignment vertical="center" wrapText="1"/>
    </xf>
    <xf numFmtId="165" fontId="78" fillId="0" borderId="36" xfId="0" applyNumberFormat="1" applyFont="1" applyBorder="1" applyAlignment="1" applyProtection="1">
      <alignment horizontal="center" vertical="center" wrapText="1"/>
    </xf>
    <xf numFmtId="165" fontId="78" fillId="0" borderId="26" xfId="0" applyNumberFormat="1" applyFont="1" applyFill="1" applyBorder="1" applyAlignment="1" applyProtection="1">
      <alignment horizontal="center" vertical="center"/>
    </xf>
    <xf numFmtId="0" fontId="78" fillId="0" borderId="37" xfId="0" applyFont="1" applyFill="1" applyBorder="1" applyAlignment="1" applyProtection="1">
      <alignment horizontal="center" vertical="center"/>
    </xf>
    <xf numFmtId="165" fontId="78" fillId="0" borderId="38" xfId="0" applyNumberFormat="1" applyFont="1" applyBorder="1" applyAlignment="1" applyProtection="1">
      <alignment horizontal="center" vertical="center"/>
    </xf>
    <xf numFmtId="165" fontId="78" fillId="0" borderId="26" xfId="0" applyNumberFormat="1" applyFont="1" applyBorder="1" applyAlignment="1" applyProtection="1">
      <alignment horizontal="center" vertical="center" wrapText="1"/>
    </xf>
    <xf numFmtId="0" fontId="78" fillId="0" borderId="26" xfId="0" applyFont="1" applyFill="1" applyBorder="1" applyAlignment="1" applyProtection="1">
      <alignment horizontal="center" vertical="center"/>
    </xf>
    <xf numFmtId="0" fontId="78" fillId="0" borderId="39" xfId="0" applyFont="1" applyFill="1" applyBorder="1" applyAlignment="1" applyProtection="1">
      <alignment horizontal="center" vertical="center"/>
    </xf>
    <xf numFmtId="165" fontId="78" fillId="0" borderId="40" xfId="0" applyNumberFormat="1" applyFont="1" applyBorder="1" applyAlignment="1" applyProtection="1">
      <alignment horizontal="center" vertical="center" wrapText="1"/>
    </xf>
    <xf numFmtId="0" fontId="78" fillId="62" borderId="39" xfId="0" applyFont="1" applyFill="1" applyBorder="1" applyAlignment="1" applyProtection="1">
      <alignment horizontal="center" vertical="center"/>
    </xf>
    <xf numFmtId="165" fontId="78" fillId="0" borderId="38" xfId="0" applyNumberFormat="1" applyFont="1" applyFill="1" applyBorder="1" applyAlignment="1" applyProtection="1">
      <alignment horizontal="center" vertical="center"/>
    </xf>
    <xf numFmtId="165" fontId="78" fillId="0" borderId="41" xfId="0" applyNumberFormat="1" applyFont="1" applyFill="1" applyBorder="1" applyAlignment="1" applyProtection="1">
      <alignment horizontal="center" vertical="center"/>
    </xf>
    <xf numFmtId="165" fontId="78" fillId="0" borderId="37" xfId="0" applyNumberFormat="1" applyFont="1" applyFill="1" applyBorder="1" applyAlignment="1" applyProtection="1">
      <alignment horizontal="center" vertical="center"/>
    </xf>
    <xf numFmtId="165" fontId="78" fillId="0" borderId="42" xfId="0" applyNumberFormat="1" applyFont="1" applyBorder="1" applyAlignment="1" applyProtection="1">
      <alignment horizontal="center" vertical="center" wrapText="1"/>
    </xf>
    <xf numFmtId="0" fontId="78" fillId="62" borderId="40" xfId="0" applyFont="1" applyFill="1" applyBorder="1" applyAlignment="1" applyProtection="1">
      <alignment horizontal="center" vertical="center"/>
    </xf>
    <xf numFmtId="165" fontId="78" fillId="0" borderId="43" xfId="0" applyNumberFormat="1" applyFont="1" applyBorder="1" applyAlignment="1" applyProtection="1">
      <alignment horizontal="center" vertical="center"/>
    </xf>
    <xf numFmtId="165" fontId="78" fillId="0" borderId="43" xfId="0" applyNumberFormat="1" applyFont="1" applyBorder="1" applyAlignment="1" applyProtection="1">
      <alignment horizontal="center" vertical="center" wrapText="1"/>
    </xf>
    <xf numFmtId="165" fontId="80" fillId="0" borderId="44" xfId="0" applyNumberFormat="1" applyFont="1" applyBorder="1" applyAlignment="1" applyProtection="1">
      <alignment horizontal="center" textRotation="90" wrapText="1"/>
    </xf>
    <xf numFmtId="165" fontId="80" fillId="0" borderId="17" xfId="0" applyNumberFormat="1" applyFont="1" applyBorder="1" applyAlignment="1" applyProtection="1">
      <alignment horizontal="center" textRotation="90" wrapText="1"/>
    </xf>
    <xf numFmtId="165" fontId="80" fillId="0" borderId="45" xfId="0" applyNumberFormat="1" applyFont="1" applyBorder="1" applyAlignment="1" applyProtection="1">
      <alignment horizontal="center" textRotation="90" wrapText="1"/>
    </xf>
    <xf numFmtId="165" fontId="80" fillId="0" borderId="27" xfId="0" applyNumberFormat="1" applyFont="1" applyBorder="1" applyAlignment="1" applyProtection="1">
      <alignment horizontal="center" textRotation="90" wrapText="1"/>
    </xf>
    <xf numFmtId="165" fontId="75" fillId="72" borderId="46" xfId="0" applyNumberFormat="1" applyFont="1" applyFill="1" applyBorder="1" applyAlignment="1" applyProtection="1">
      <alignment horizontal="center" textRotation="90" wrapText="1"/>
    </xf>
    <xf numFmtId="165" fontId="80" fillId="0" borderId="47" xfId="0" applyNumberFormat="1" applyFont="1" applyBorder="1" applyAlignment="1" applyProtection="1">
      <alignment horizontal="center" textRotation="90"/>
    </xf>
    <xf numFmtId="165" fontId="80" fillId="0" borderId="47" xfId="0" applyNumberFormat="1" applyFont="1" applyBorder="1" applyAlignment="1" applyProtection="1">
      <alignment horizontal="center" textRotation="90" wrapText="1"/>
    </xf>
    <xf numFmtId="165" fontId="75" fillId="62" borderId="46" xfId="0" applyNumberFormat="1" applyFont="1" applyFill="1" applyBorder="1" applyAlignment="1" applyProtection="1">
      <alignment horizontal="center" textRotation="90" wrapText="1"/>
    </xf>
    <xf numFmtId="165" fontId="80" fillId="0" borderId="24" xfId="0" applyNumberFormat="1" applyFont="1" applyBorder="1" applyAlignment="1" applyProtection="1">
      <alignment horizontal="center" textRotation="90" wrapText="1"/>
    </xf>
    <xf numFmtId="165" fontId="75" fillId="72" borderId="45" xfId="0" applyNumberFormat="1" applyFont="1" applyFill="1" applyBorder="1" applyAlignment="1" applyProtection="1">
      <alignment horizontal="center" textRotation="90" wrapText="1"/>
    </xf>
    <xf numFmtId="165" fontId="80" fillId="0" borderId="48" xfId="0" applyNumberFormat="1" applyFont="1" applyBorder="1" applyAlignment="1" applyProtection="1">
      <alignment horizontal="center" textRotation="90" wrapText="1"/>
    </xf>
    <xf numFmtId="165" fontId="75" fillId="62" borderId="47" xfId="0" applyNumberFormat="1" applyFont="1" applyFill="1" applyBorder="1" applyAlignment="1" applyProtection="1">
      <alignment horizontal="center" textRotation="90" wrapText="1"/>
    </xf>
    <xf numFmtId="165" fontId="81" fillId="0" borderId="17" xfId="0" applyNumberFormat="1" applyFont="1" applyBorder="1" applyAlignment="1" applyProtection="1">
      <alignment horizontal="center" textRotation="90" wrapText="1"/>
    </xf>
    <xf numFmtId="165" fontId="75" fillId="63" borderId="47" xfId="0" applyNumberFormat="1" applyFont="1" applyFill="1" applyBorder="1" applyAlignment="1" applyProtection="1">
      <alignment textRotation="90" wrapText="1"/>
    </xf>
    <xf numFmtId="165" fontId="80" fillId="0" borderId="46" xfId="0" applyNumberFormat="1" applyFont="1" applyFill="1" applyBorder="1" applyAlignment="1" applyProtection="1">
      <alignment horizontal="center" textRotation="90" wrapText="1"/>
    </xf>
    <xf numFmtId="165" fontId="80" fillId="0" borderId="44" xfId="0" applyNumberFormat="1" applyFont="1" applyBorder="1" applyAlignment="1" applyProtection="1">
      <alignment horizontal="center"/>
    </xf>
    <xf numFmtId="165" fontId="80" fillId="0" borderId="17" xfId="0" applyNumberFormat="1" applyFont="1" applyBorder="1" applyAlignment="1" applyProtection="1">
      <alignment horizontal="center"/>
    </xf>
    <xf numFmtId="165" fontId="80" fillId="0" borderId="45" xfId="0" applyNumberFormat="1" applyFont="1" applyBorder="1" applyAlignment="1" applyProtection="1">
      <alignment horizontal="center"/>
    </xf>
    <xf numFmtId="165" fontId="80" fillId="0" borderId="27" xfId="0" applyNumberFormat="1" applyFont="1" applyBorder="1" applyAlignment="1" applyProtection="1">
      <alignment horizontal="center"/>
    </xf>
    <xf numFmtId="165" fontId="75" fillId="0" borderId="46" xfId="0" applyNumberFormat="1" applyFont="1" applyBorder="1" applyAlignment="1" applyProtection="1">
      <alignment horizontal="center"/>
    </xf>
    <xf numFmtId="165" fontId="80" fillId="0" borderId="47" xfId="0" applyNumberFormat="1" applyFont="1" applyBorder="1" applyAlignment="1" applyProtection="1">
      <alignment horizontal="center"/>
    </xf>
    <xf numFmtId="165" fontId="80" fillId="0" borderId="24" xfId="0" applyNumberFormat="1" applyFont="1" applyBorder="1" applyAlignment="1" applyProtection="1">
      <alignment horizontal="center"/>
    </xf>
    <xf numFmtId="165" fontId="75" fillId="0" borderId="45" xfId="0" applyNumberFormat="1" applyFont="1" applyBorder="1" applyAlignment="1" applyProtection="1">
      <alignment horizontal="center"/>
    </xf>
    <xf numFmtId="165" fontId="80" fillId="0" borderId="48" xfId="0" applyNumberFormat="1" applyFont="1" applyBorder="1" applyAlignment="1" applyProtection="1">
      <alignment horizontal="center"/>
    </xf>
    <xf numFmtId="165" fontId="75" fillId="0" borderId="47" xfId="0" applyNumberFormat="1" applyFont="1" applyBorder="1" applyAlignment="1" applyProtection="1">
      <alignment horizontal="center"/>
    </xf>
    <xf numFmtId="165" fontId="80" fillId="0" borderId="46" xfId="0" applyNumberFormat="1" applyFont="1" applyBorder="1" applyAlignment="1" applyProtection="1">
      <alignment horizontal="center"/>
    </xf>
    <xf numFmtId="181" fontId="80" fillId="55" borderId="49" xfId="0" applyNumberFormat="1" applyFont="1" applyFill="1" applyBorder="1" applyAlignment="1" applyProtection="1">
      <alignment horizontal="right"/>
    </xf>
    <xf numFmtId="181" fontId="80" fillId="72" borderId="50" xfId="0" applyNumberFormat="1" applyFont="1" applyFill="1" applyBorder="1" applyAlignment="1" applyProtection="1"/>
    <xf numFmtId="181" fontId="80" fillId="72" borderId="43" xfId="0" applyNumberFormat="1" applyFont="1" applyFill="1" applyBorder="1" applyAlignment="1" applyProtection="1"/>
    <xf numFmtId="181" fontId="75" fillId="72" borderId="43" xfId="0" applyNumberFormat="1" applyFont="1" applyFill="1" applyBorder="1" applyAlignment="1" applyProtection="1"/>
    <xf numFmtId="181" fontId="80" fillId="73" borderId="20" xfId="0" applyNumberFormat="1" applyFont="1" applyFill="1" applyBorder="1" applyAlignment="1" applyProtection="1">
      <alignment horizontal="right"/>
    </xf>
    <xf numFmtId="0" fontId="0" fillId="0" borderId="9" xfId="0" applyFill="1" applyBorder="1"/>
    <xf numFmtId="0" fontId="0" fillId="0" borderId="26" xfId="0" applyBorder="1"/>
    <xf numFmtId="0" fontId="74" fillId="0" borderId="9" xfId="0" applyFont="1" applyFill="1" applyBorder="1"/>
    <xf numFmtId="181" fontId="0" fillId="63" borderId="9" xfId="0" applyNumberFormat="1" applyFill="1" applyBorder="1"/>
    <xf numFmtId="0" fontId="0" fillId="63" borderId="9" xfId="0" applyFill="1" applyBorder="1"/>
    <xf numFmtId="0" fontId="0" fillId="0" borderId="19" xfId="0" applyFill="1" applyBorder="1"/>
    <xf numFmtId="164" fontId="4" fillId="58" borderId="9" xfId="2393" applyNumberFormat="1" applyFont="1" applyFill="1" applyBorder="1" applyAlignment="1" applyProtection="1">
      <alignment horizontal="center" vertical="center" wrapText="1"/>
    </xf>
    <xf numFmtId="164" fontId="4" fillId="58" borderId="21" xfId="2393" applyNumberFormat="1" applyFont="1" applyFill="1" applyBorder="1" applyAlignment="1" applyProtection="1">
      <alignment horizontal="center" vertical="center" wrapText="1"/>
    </xf>
    <xf numFmtId="164" fontId="22" fillId="58" borderId="9" xfId="2393" applyNumberFormat="1" applyFont="1" applyFill="1" applyBorder="1" applyAlignment="1" applyProtection="1">
      <alignment horizontal="center" vertical="center" wrapText="1"/>
    </xf>
    <xf numFmtId="0" fontId="0" fillId="0" borderId="0" xfId="0" applyAlignment="1">
      <alignment vertical="center"/>
    </xf>
    <xf numFmtId="181" fontId="80" fillId="55" borderId="41" xfId="0" applyNumberFormat="1" applyFont="1" applyFill="1" applyBorder="1" applyAlignment="1" applyProtection="1">
      <alignment horizontal="right"/>
    </xf>
    <xf numFmtId="181" fontId="80" fillId="58" borderId="23" xfId="0" applyNumberFormat="1" applyFont="1" applyFill="1" applyBorder="1" applyAlignment="1" applyProtection="1">
      <alignment horizontal="right"/>
    </xf>
    <xf numFmtId="181" fontId="80" fillId="55" borderId="19" xfId="0" applyNumberFormat="1" applyFont="1" applyFill="1" applyBorder="1" applyAlignment="1" applyProtection="1">
      <alignment horizontal="right"/>
    </xf>
    <xf numFmtId="181" fontId="0" fillId="63" borderId="21" xfId="0" applyNumberFormat="1" applyFill="1" applyBorder="1"/>
    <xf numFmtId="0" fontId="0" fillId="0" borderId="0" xfId="0" applyFill="1" applyBorder="1"/>
    <xf numFmtId="0" fontId="79" fillId="0" borderId="0" xfId="0" applyFont="1" applyAlignment="1">
      <alignment wrapText="1"/>
    </xf>
    <xf numFmtId="166" fontId="6" fillId="49" borderId="9" xfId="0" applyNumberFormat="1" applyFont="1" applyFill="1" applyBorder="1" applyAlignment="1">
      <alignment horizontal="centerContinuous" vertical="center" wrapText="1"/>
    </xf>
    <xf numFmtId="0" fontId="58" fillId="0" borderId="25" xfId="0" applyFont="1" applyBorder="1" applyAlignment="1">
      <alignment horizontal="centerContinuous" wrapText="1"/>
    </xf>
    <xf numFmtId="0" fontId="58" fillId="0" borderId="18" xfId="0" applyFont="1" applyBorder="1" applyAlignment="1">
      <alignment horizontal="centerContinuous" wrapText="1"/>
    </xf>
    <xf numFmtId="179" fontId="10" fillId="58" borderId="9" xfId="1051" applyNumberFormat="1" applyFont="1" applyFill="1" applyBorder="1" applyAlignment="1">
      <alignment horizontal="center" vertical="center"/>
    </xf>
    <xf numFmtId="0" fontId="3" fillId="0" borderId="9" xfId="0" applyFont="1" applyBorder="1" applyAlignment="1">
      <alignment wrapText="1"/>
    </xf>
    <xf numFmtId="0" fontId="22" fillId="0" borderId="9" xfId="0" applyFont="1" applyFill="1" applyBorder="1"/>
    <xf numFmtId="0" fontId="4" fillId="0" borderId="9" xfId="0" applyFont="1" applyBorder="1"/>
    <xf numFmtId="166" fontId="4" fillId="0" borderId="9" xfId="0" applyNumberFormat="1" applyFont="1" applyBorder="1"/>
    <xf numFmtId="0" fontId="22" fillId="0" borderId="9" xfId="0" applyFont="1" applyBorder="1"/>
    <xf numFmtId="165" fontId="67" fillId="50" borderId="9" xfId="0" applyNumberFormat="1" applyFont="1" applyFill="1" applyBorder="1" applyAlignment="1">
      <alignment horizontal="right"/>
    </xf>
    <xf numFmtId="166" fontId="4" fillId="51" borderId="9" xfId="1051" applyNumberFormat="1" applyFont="1" applyFill="1" applyBorder="1" applyAlignment="1">
      <alignment horizontal="right" vertical="center"/>
    </xf>
    <xf numFmtId="166" fontId="4" fillId="0" borderId="9" xfId="1051" applyNumberFormat="1" applyFont="1" applyBorder="1" applyAlignment="1">
      <alignment horizontal="right"/>
    </xf>
    <xf numFmtId="0" fontId="4" fillId="0" borderId="9" xfId="0" applyFont="1" applyBorder="1" applyAlignment="1">
      <alignment horizontal="centerContinuous"/>
    </xf>
    <xf numFmtId="0" fontId="4" fillId="0" borderId="9" xfId="0" applyFont="1" applyBorder="1" applyAlignment="1">
      <alignment horizontal="center"/>
    </xf>
    <xf numFmtId="177" fontId="68" fillId="0" borderId="22" xfId="0" applyNumberFormat="1" applyFont="1" applyBorder="1" applyAlignment="1">
      <alignment horizontal="centerContinuous"/>
    </xf>
    <xf numFmtId="0" fontId="68" fillId="0" borderId="14" xfId="0" applyFont="1" applyBorder="1" applyAlignment="1">
      <alignment horizontal="centerContinuous"/>
    </xf>
    <xf numFmtId="0" fontId="68" fillId="0" borderId="18" xfId="0" applyFont="1" applyBorder="1" applyAlignment="1">
      <alignment horizontal="centerContinuous"/>
    </xf>
    <xf numFmtId="0" fontId="25" fillId="49" borderId="0" xfId="1044" applyFont="1" applyFill="1" applyBorder="1" applyAlignment="1" applyProtection="1">
      <alignment wrapText="1"/>
    </xf>
    <xf numFmtId="0" fontId="6" fillId="0" borderId="9" xfId="0" applyFont="1" applyBorder="1" applyAlignment="1">
      <alignment vertical="center"/>
    </xf>
    <xf numFmtId="0" fontId="82" fillId="59" borderId="0" xfId="985" applyFont="1" applyFill="1" applyBorder="1"/>
    <xf numFmtId="0" fontId="1" fillId="58" borderId="9" xfId="2391" quotePrefix="1" applyFont="1" applyFill="1" applyBorder="1" applyAlignment="1">
      <alignment wrapText="1"/>
    </xf>
    <xf numFmtId="165" fontId="67" fillId="0" borderId="9" xfId="0" applyNumberFormat="1" applyFont="1" applyFill="1" applyBorder="1" applyAlignment="1">
      <alignment horizontal="right"/>
    </xf>
    <xf numFmtId="165" fontId="67" fillId="50" borderId="19" xfId="0" applyNumberFormat="1" applyFont="1" applyFill="1" applyBorder="1" applyAlignment="1">
      <alignment horizontal="right"/>
    </xf>
    <xf numFmtId="165" fontId="67" fillId="0" borderId="19" xfId="0" applyNumberFormat="1" applyFont="1" applyFill="1" applyBorder="1" applyAlignment="1">
      <alignment horizontal="right"/>
    </xf>
    <xf numFmtId="166" fontId="3" fillId="0" borderId="9" xfId="1051" applyNumberFormat="1" applyFont="1" applyBorder="1" applyAlignment="1">
      <alignment horizontal="right"/>
    </xf>
    <xf numFmtId="166" fontId="10" fillId="49" borderId="9" xfId="1051" applyNumberFormat="1" applyFont="1" applyFill="1" applyBorder="1" applyAlignment="1">
      <alignment horizontal="right"/>
    </xf>
    <xf numFmtId="0" fontId="25" fillId="49" borderId="20" xfId="1044" applyFont="1" applyFill="1" applyBorder="1" applyProtection="1"/>
    <xf numFmtId="0" fontId="1" fillId="0" borderId="9" xfId="0" applyFont="1" applyBorder="1"/>
    <xf numFmtId="0" fontId="22" fillId="49" borderId="0" xfId="1044" applyFont="1" applyFill="1" applyBorder="1" applyProtection="1"/>
    <xf numFmtId="10" fontId="3" fillId="0" borderId="9" xfId="0" applyNumberFormat="1" applyFont="1" applyBorder="1" applyAlignment="1">
      <alignment horizontal="right"/>
    </xf>
    <xf numFmtId="0" fontId="0" fillId="0" borderId="9" xfId="0" applyBorder="1" applyAlignment="1">
      <alignment wrapText="1"/>
    </xf>
    <xf numFmtId="166" fontId="4" fillId="52" borderId="9" xfId="1051" applyNumberFormat="1" applyFont="1" applyFill="1" applyBorder="1" applyAlignment="1">
      <alignment horizontal="center" vertical="center"/>
    </xf>
    <xf numFmtId="0" fontId="0" fillId="0" borderId="0" xfId="0" applyBorder="1" applyAlignment="1"/>
    <xf numFmtId="169" fontId="2" fillId="58" borderId="9" xfId="169" applyNumberFormat="1" applyFont="1" applyFill="1" applyBorder="1" applyAlignment="1" applyProtection="1"/>
    <xf numFmtId="168" fontId="10" fillId="50" borderId="9" xfId="607" applyNumberFormat="1" applyFont="1" applyFill="1" applyBorder="1" applyAlignment="1">
      <alignment horizontal="center"/>
    </xf>
    <xf numFmtId="169" fontId="1" fillId="58" borderId="9" xfId="169" applyNumberFormat="1" applyFont="1" applyFill="1" applyBorder="1" applyAlignment="1" applyProtection="1">
      <alignment horizontal="center" vertical="center" wrapText="1"/>
    </xf>
    <xf numFmtId="0" fontId="1" fillId="58" borderId="9" xfId="2391" quotePrefix="1" applyFont="1" applyFill="1" applyBorder="1" applyAlignment="1">
      <alignment horizontal="left" vertical="top" wrapText="1"/>
    </xf>
    <xf numFmtId="0" fontId="1" fillId="58" borderId="9" xfId="2391" applyFont="1" applyFill="1" applyBorder="1" applyAlignment="1">
      <alignment horizontal="center" vertical="center" wrapText="1"/>
    </xf>
    <xf numFmtId="0" fontId="1" fillId="0" borderId="9" xfId="0" applyFont="1" applyBorder="1" applyAlignment="1">
      <alignment vertical="top" wrapText="1"/>
    </xf>
    <xf numFmtId="0" fontId="1" fillId="0" borderId="9" xfId="0" quotePrefix="1" applyFont="1" applyBorder="1" applyAlignment="1">
      <alignment vertical="top" wrapText="1"/>
    </xf>
    <xf numFmtId="0" fontId="83" fillId="49" borderId="0" xfId="842" applyFont="1" applyFill="1" applyBorder="1" applyAlignment="1" applyProtection="1"/>
    <xf numFmtId="0" fontId="84" fillId="49" borderId="0" xfId="842" applyFont="1" applyFill="1" applyBorder="1" applyAlignment="1" applyProtection="1"/>
    <xf numFmtId="0" fontId="22" fillId="49" borderId="0" xfId="842" applyFont="1" applyFill="1" applyBorder="1" applyAlignment="1" applyProtection="1">
      <alignment horizontal="left" vertical="top"/>
    </xf>
    <xf numFmtId="0" fontId="4" fillId="49" borderId="0" xfId="842" applyFont="1" applyFill="1" applyBorder="1" applyAlignment="1" applyProtection="1">
      <alignment horizontal="left" vertical="top"/>
    </xf>
    <xf numFmtId="0" fontId="4" fillId="49" borderId="0" xfId="842" quotePrefix="1" applyFont="1" applyFill="1" applyBorder="1" applyAlignment="1" applyProtection="1">
      <alignment horizontal="left" vertical="top"/>
    </xf>
    <xf numFmtId="0" fontId="22" fillId="49" borderId="0" xfId="842" quotePrefix="1" applyFont="1" applyFill="1" applyBorder="1" applyAlignment="1" applyProtection="1">
      <alignment horizontal="left" vertical="top"/>
    </xf>
    <xf numFmtId="0" fontId="1" fillId="58" borderId="0" xfId="169" applyFont="1" applyFill="1" applyBorder="1" applyProtection="1"/>
    <xf numFmtId="0" fontId="1" fillId="58" borderId="9" xfId="2391" applyFont="1" applyFill="1" applyBorder="1"/>
    <xf numFmtId="0" fontId="1" fillId="58" borderId="0" xfId="2391" applyFont="1" applyFill="1" applyBorder="1" applyAlignment="1">
      <alignment horizontal="center"/>
    </xf>
    <xf numFmtId="0" fontId="1" fillId="58" borderId="26" xfId="2391" applyFont="1" applyFill="1" applyBorder="1"/>
    <xf numFmtId="0" fontId="1" fillId="58" borderId="0" xfId="2391" applyFont="1" applyFill="1"/>
    <xf numFmtId="169" fontId="1" fillId="54" borderId="9" xfId="2392" applyNumberFormat="1" applyFont="1" applyAlignment="1" applyProtection="1">
      <alignment horizontal="center" vertical="center"/>
    </xf>
    <xf numFmtId="166" fontId="67" fillId="54" borderId="9" xfId="1051" applyNumberFormat="1" applyFont="1" applyFill="1" applyBorder="1" applyAlignment="1">
      <alignment horizontal="right"/>
    </xf>
    <xf numFmtId="0" fontId="25" fillId="49" borderId="0" xfId="1044" applyFont="1" applyFill="1" applyBorder="1" applyAlignment="1" applyProtection="1">
      <alignment wrapText="1"/>
    </xf>
    <xf numFmtId="0" fontId="58" fillId="0" borderId="0" xfId="0" applyFont="1" applyAlignment="1">
      <alignment wrapText="1"/>
    </xf>
    <xf numFmtId="168" fontId="10" fillId="50" borderId="21" xfId="607" applyNumberFormat="1" applyFont="1" applyFill="1" applyBorder="1" applyAlignment="1">
      <alignment horizontal="center"/>
    </xf>
    <xf numFmtId="168" fontId="10" fillId="50" borderId="14" xfId="607" applyNumberFormat="1" applyFont="1" applyFill="1" applyBorder="1" applyAlignment="1">
      <alignment horizontal="center"/>
    </xf>
    <xf numFmtId="168" fontId="10" fillId="50" borderId="18" xfId="607" applyNumberFormat="1" applyFont="1" applyFill="1" applyBorder="1" applyAlignment="1">
      <alignment horizontal="center"/>
    </xf>
    <xf numFmtId="0" fontId="68" fillId="0" borderId="9" xfId="0" applyFont="1" applyBorder="1" applyAlignment="1">
      <alignment horizontal="center" wrapText="1"/>
    </xf>
    <xf numFmtId="177" fontId="68" fillId="0" borderId="9" xfId="0" quotePrefix="1" applyNumberFormat="1" applyFont="1" applyBorder="1" applyAlignment="1">
      <alignment horizontal="center" wrapText="1"/>
    </xf>
    <xf numFmtId="0" fontId="68" fillId="0" borderId="21" xfId="0" applyFont="1" applyBorder="1" applyAlignment="1">
      <alignment horizontal="center"/>
    </xf>
    <xf numFmtId="0" fontId="68" fillId="0" borderId="14" xfId="0" applyFont="1" applyBorder="1" applyAlignment="1">
      <alignment horizontal="center"/>
    </xf>
    <xf numFmtId="0" fontId="68" fillId="0" borderId="18" xfId="0" applyFont="1" applyBorder="1" applyAlignment="1">
      <alignment horizontal="center"/>
    </xf>
    <xf numFmtId="0" fontId="4" fillId="49" borderId="0" xfId="842" applyFont="1" applyFill="1" applyBorder="1" applyAlignment="1" applyProtection="1">
      <alignment horizontal="left" vertical="top" wrapText="1"/>
    </xf>
    <xf numFmtId="0" fontId="0" fillId="0" borderId="0" xfId="0" applyAlignment="1">
      <alignment horizontal="left" vertical="top" wrapText="1"/>
    </xf>
    <xf numFmtId="0" fontId="4" fillId="49" borderId="0" xfId="842" quotePrefix="1" applyFont="1" applyFill="1" applyBorder="1" applyAlignment="1" applyProtection="1">
      <alignment horizontal="left" vertical="top" wrapText="1"/>
    </xf>
    <xf numFmtId="0" fontId="71" fillId="58" borderId="0" xfId="1044" applyFont="1" applyFill="1" applyBorder="1" applyAlignment="1" applyProtection="1">
      <alignment wrapText="1"/>
    </xf>
    <xf numFmtId="0" fontId="0" fillId="0" borderId="0" xfId="0" applyAlignment="1">
      <alignment wrapText="1"/>
    </xf>
    <xf numFmtId="168" fontId="10" fillId="58" borderId="9" xfId="607" applyNumberFormat="1" applyFont="1" applyFill="1" applyBorder="1" applyAlignment="1">
      <alignment horizontal="center" wrapText="1"/>
    </xf>
    <xf numFmtId="0" fontId="0" fillId="0" borderId="9" xfId="0" applyBorder="1" applyAlignment="1">
      <alignment horizontal="center" wrapText="1"/>
    </xf>
    <xf numFmtId="0" fontId="75" fillId="61" borderId="28" xfId="0" applyFont="1" applyFill="1" applyBorder="1" applyAlignment="1" applyProtection="1">
      <alignment horizontal="center" vertical="center" wrapText="1"/>
    </xf>
    <xf numFmtId="0" fontId="0" fillId="0" borderId="29" xfId="0" applyBorder="1"/>
    <xf numFmtId="0" fontId="0" fillId="0" borderId="30" xfId="0" applyBorder="1"/>
    <xf numFmtId="0" fontId="75" fillId="61" borderId="28" xfId="0" applyFont="1" applyFill="1" applyBorder="1" applyAlignment="1" applyProtection="1">
      <alignment horizontal="center" vertical="center"/>
    </xf>
    <xf numFmtId="0" fontId="75" fillId="65" borderId="33" xfId="0" applyFont="1" applyFill="1" applyBorder="1" applyAlignment="1" applyProtection="1">
      <alignment horizontal="center" vertical="center" wrapText="1"/>
    </xf>
    <xf numFmtId="0" fontId="0" fillId="0" borderId="34" xfId="0" applyBorder="1"/>
    <xf numFmtId="0" fontId="0" fillId="0" borderId="32" xfId="0" applyBorder="1"/>
    <xf numFmtId="0" fontId="76" fillId="64" borderId="33" xfId="0" applyFont="1" applyFill="1" applyBorder="1" applyAlignment="1" applyProtection="1">
      <alignment horizontal="center" vertical="center" wrapText="1"/>
    </xf>
    <xf numFmtId="0" fontId="0" fillId="0" borderId="34" xfId="0" applyBorder="1" applyAlignment="1">
      <alignment wrapText="1"/>
    </xf>
    <xf numFmtId="0" fontId="0" fillId="0" borderId="32" xfId="0" applyBorder="1" applyAlignment="1">
      <alignment wrapText="1"/>
    </xf>
    <xf numFmtId="0" fontId="76" fillId="69" borderId="33" xfId="0" applyFont="1" applyFill="1" applyBorder="1" applyAlignment="1" applyProtection="1">
      <alignment horizontal="center" vertical="center" wrapText="1"/>
    </xf>
  </cellXfs>
  <cellStyles count="2395">
    <cellStyle name=" 1" xfId="1"/>
    <cellStyle name="%" xfId="2"/>
    <cellStyle name="% 10" xfId="3"/>
    <cellStyle name="% 10 2" xfId="4"/>
    <cellStyle name="% 11" xfId="5"/>
    <cellStyle name="% 12" xfId="6"/>
    <cellStyle name="% 13" xfId="7"/>
    <cellStyle name="% 14" xfId="8"/>
    <cellStyle name="% 15" xfId="9"/>
    <cellStyle name="% 16" xfId="10"/>
    <cellStyle name="% 17" xfId="11"/>
    <cellStyle name="% 18" xfId="12"/>
    <cellStyle name="% 19" xfId="13"/>
    <cellStyle name="% 2" xfId="14"/>
    <cellStyle name="% 2 10" xfId="15"/>
    <cellStyle name="% 2 11" xfId="16"/>
    <cellStyle name="% 2 12" xfId="17"/>
    <cellStyle name="% 2 13" xfId="18"/>
    <cellStyle name="% 2 14" xfId="19"/>
    <cellStyle name="% 2 15" xfId="20"/>
    <cellStyle name="% 2 16" xfId="21"/>
    <cellStyle name="% 2 17" xfId="22"/>
    <cellStyle name="% 2 18" xfId="23"/>
    <cellStyle name="% 2 19" xfId="24"/>
    <cellStyle name="% 2 2" xfId="25"/>
    <cellStyle name="% 2 2 2" xfId="26"/>
    <cellStyle name="% 2 2_3.1.2 DB Pension Detail" xfId="27"/>
    <cellStyle name="% 2 20" xfId="28"/>
    <cellStyle name="% 2 21" xfId="29"/>
    <cellStyle name="% 2 22" xfId="30"/>
    <cellStyle name="% 2 23" xfId="31"/>
    <cellStyle name="% 2 24" xfId="32"/>
    <cellStyle name="% 2 25" xfId="33"/>
    <cellStyle name="% 2 26" xfId="34"/>
    <cellStyle name="% 2 27" xfId="35"/>
    <cellStyle name="% 2 28" xfId="36"/>
    <cellStyle name="% 2 29" xfId="37"/>
    <cellStyle name="% 2 3" xfId="38"/>
    <cellStyle name="% 2 30" xfId="39"/>
    <cellStyle name="% 2 31" xfId="40"/>
    <cellStyle name="% 2 32" xfId="41"/>
    <cellStyle name="% 2 33" xfId="42"/>
    <cellStyle name="% 2 34" xfId="43"/>
    <cellStyle name="% 2 35" xfId="44"/>
    <cellStyle name="% 2 36" xfId="45"/>
    <cellStyle name="% 2 37" xfId="46"/>
    <cellStyle name="% 2 38" xfId="47"/>
    <cellStyle name="% 2 39" xfId="48"/>
    <cellStyle name="% 2 4" xfId="49"/>
    <cellStyle name="% 2 40" xfId="50"/>
    <cellStyle name="% 2 41" xfId="51"/>
    <cellStyle name="% 2 42" xfId="52"/>
    <cellStyle name="% 2 43" xfId="53"/>
    <cellStyle name="% 2 44" xfId="54"/>
    <cellStyle name="% 2 45" xfId="55"/>
    <cellStyle name="% 2 46" xfId="56"/>
    <cellStyle name="% 2 47" xfId="57"/>
    <cellStyle name="% 2 5" xfId="58"/>
    <cellStyle name="% 2 6" xfId="59"/>
    <cellStyle name="% 2 7" xfId="60"/>
    <cellStyle name="% 2 8" xfId="61"/>
    <cellStyle name="% 2 9" xfId="62"/>
    <cellStyle name="% 2_1.3s Accounting C Costs Scots" xfId="63"/>
    <cellStyle name="% 20" xfId="64"/>
    <cellStyle name="% 21" xfId="65"/>
    <cellStyle name="% 22" xfId="66"/>
    <cellStyle name="% 23" xfId="67"/>
    <cellStyle name="% 24" xfId="68"/>
    <cellStyle name="% 25" xfId="69"/>
    <cellStyle name="% 26" xfId="70"/>
    <cellStyle name="% 27" xfId="71"/>
    <cellStyle name="% 28" xfId="72"/>
    <cellStyle name="% 29" xfId="73"/>
    <cellStyle name="% 3" xfId="74"/>
    <cellStyle name="% 3 2" xfId="75"/>
    <cellStyle name="% 30" xfId="76"/>
    <cellStyle name="% 31" xfId="77"/>
    <cellStyle name="% 32" xfId="78"/>
    <cellStyle name="% 33" xfId="79"/>
    <cellStyle name="% 34" xfId="80"/>
    <cellStyle name="% 35" xfId="81"/>
    <cellStyle name="% 36" xfId="82"/>
    <cellStyle name="% 37" xfId="83"/>
    <cellStyle name="% 38" xfId="84"/>
    <cellStyle name="% 39" xfId="85"/>
    <cellStyle name="% 4" xfId="86"/>
    <cellStyle name="% 40" xfId="87"/>
    <cellStyle name="% 41" xfId="88"/>
    <cellStyle name="% 42" xfId="89"/>
    <cellStyle name="% 43" xfId="90"/>
    <cellStyle name="% 44" xfId="91"/>
    <cellStyle name="% 45" xfId="92"/>
    <cellStyle name="% 46" xfId="93"/>
    <cellStyle name="% 47" xfId="94"/>
    <cellStyle name="% 48" xfId="95"/>
    <cellStyle name="% 49" xfId="96"/>
    <cellStyle name="% 5" xfId="97"/>
    <cellStyle name="% 50" xfId="98"/>
    <cellStyle name="% 51" xfId="99"/>
    <cellStyle name="% 52" xfId="100"/>
    <cellStyle name="% 6" xfId="101"/>
    <cellStyle name="% 7" xfId="102"/>
    <cellStyle name="% 8" xfId="103"/>
    <cellStyle name="% 9" xfId="104"/>
    <cellStyle name="%_1.3 Acc Costs NG (2011)" xfId="105"/>
    <cellStyle name="%_1.3s Accounting C Costs Scots" xfId="106"/>
    <cellStyle name="%_1.8 Irregular Items" xfId="107"/>
    <cellStyle name="%_2.14 Year on Year Movt" xfId="108"/>
    <cellStyle name="%_2.14 Year on Year Movt ( (2013)" xfId="109"/>
    <cellStyle name="%_2.14 Year on Year Movt (2011)" xfId="110"/>
    <cellStyle name="%_2.14 Year on Year Movt (2012)" xfId="111"/>
    <cellStyle name="%_2.4 Exc &amp; Demin " xfId="112"/>
    <cellStyle name="%_2.7s Insurance" xfId="113"/>
    <cellStyle name="%_2010_NGET_TPCR4_RO_FBPQ(Opex) trace only FINAL(DPP)" xfId="114"/>
    <cellStyle name="%_3.1.2 DB Pension Detail" xfId="115"/>
    <cellStyle name="%_3.3 Tax" xfId="116"/>
    <cellStyle name="%_3.3 Tax 2" xfId="117"/>
    <cellStyle name="%_3.3 Tax 2 2" xfId="118"/>
    <cellStyle name="%_3.3 Tax 3" xfId="119"/>
    <cellStyle name="%_3.3 Tax_2.14 Year on Year Movt" xfId="120"/>
    <cellStyle name="%_3.3 Tax_2.4 Exc &amp; Demin " xfId="121"/>
    <cellStyle name="%_3.3 Tax_2.7s Insurance" xfId="122"/>
    <cellStyle name="%_3.3 Tax_3.1.2 DB Pension Detail" xfId="123"/>
    <cellStyle name="%_3.3 Tax_4.16 Asset lives" xfId="124"/>
    <cellStyle name="%_4.16 Asset lives" xfId="125"/>
    <cellStyle name="%_4.2 Activity Indicators" xfId="126"/>
    <cellStyle name="%_4.2 Activity Indicators 2" xfId="127"/>
    <cellStyle name="%_4.20 Scheme Listing NLR" xfId="128"/>
    <cellStyle name="%_4.3 Transmission system performance" xfId="129"/>
    <cellStyle name="%_5.15.1 Cond &amp; Risk-Entry Points" xfId="130"/>
    <cellStyle name="%_5.15.2 Cond &amp; Risk-Exit Points" xfId="131"/>
    <cellStyle name="%_5.15.3 Cond &amp; Risk-Comps" xfId="132"/>
    <cellStyle name="%_5.15.4 Cond &amp; Risk-Pipelines" xfId="133"/>
    <cellStyle name="%_5.15.5 Cond &amp; Risk-Multijunctin" xfId="134"/>
    <cellStyle name="%_NGG Capex PCRRP Tables 31 Mar 2010 DraftV6 FINAL" xfId="135"/>
    <cellStyle name="%_NGG Opex PCRRP Tables 31 Mar 2009" xfId="136"/>
    <cellStyle name="%_NGG TPCR4 Rollover FBPQ (Capex)" xfId="137"/>
    <cellStyle name="%_Sch 2.1 Eng schedule 2009-10 Final @ 270710" xfId="138"/>
    <cellStyle name="%_Table 4 28_Final" xfId="139"/>
    <cellStyle name="%_Table 4-16 - Asset Lives - 2009-10_Final" xfId="140"/>
    <cellStyle name="%_Table 4-16 - Asset Lives - 2009-10_Final (2)" xfId="141"/>
    <cellStyle name="%_TPCR4 RollOver NGG Draft Table 5.8 v2" xfId="142"/>
    <cellStyle name="%_Transmission PCRRP tables_SPTL_200809 V1" xfId="143"/>
    <cellStyle name="%_Transmission PCRRP tables_SPTL_200809 V1 2" xfId="144"/>
    <cellStyle name="%_Transmission PCRRP tables_SPTL_200809 V1 3" xfId="145"/>
    <cellStyle name="%_Transmission PCRRP tables_SPTL_200809 V1 4" xfId="146"/>
    <cellStyle name="%_Transmission PCRRP tables_SPTL_200809 V1_3.1.2 DB Pension Detail" xfId="147"/>
    <cellStyle name="%_Transmission PCRRP tables_SPTL_200809 V1_4.20 Scheme Listing NLR" xfId="148"/>
    <cellStyle name="%_Transmission PCRRP tables_SPTL_200809 V1_Table 4 28_Final" xfId="149"/>
    <cellStyle name="%_Transmission PCRRP tables_SPTL_200809 V1_Table 4-16 - Asset Lives - 2009-10_Final" xfId="150"/>
    <cellStyle name="%_Transmission PCRRP tables_SPTL_200809 V1_Table 4-16 - Asset Lives - 2009-10_Final (2)" xfId="151"/>
    <cellStyle name="%_VR NGET Opex tables" xfId="152"/>
    <cellStyle name="%_VR Pensions Opex tables" xfId="153"/>
    <cellStyle name="%_VR Pensions Opex tables_2010_NGET_TPCR4_RO_FBPQ(Opex) trace only FINAL(DPP)" xfId="154"/>
    <cellStyle name="_070323 - 5yr opex BPQ (Final)" xfId="155"/>
    <cellStyle name="_0708 TO Non-Op Capex (detail)" xfId="156"/>
    <cellStyle name="_0708 TO Non-Op Capex (detail)_2010_NGET_TPCR4_RO_FBPQ(Opex) trace only FINAL(DPP)" xfId="157"/>
    <cellStyle name="_1.3 Acc Costs NG (2011)" xfId="158"/>
    <cellStyle name="_1.8 Irregular Items" xfId="159"/>
    <cellStyle name="_2.14 Year on Year Movt ( (2013)" xfId="160"/>
    <cellStyle name="_2.14 Year on Year Movt (2011)" xfId="161"/>
    <cellStyle name="_2.14 Year on Year Movt (2012)" xfId="162"/>
    <cellStyle name="_Capital Plan - IS UK" xfId="163"/>
    <cellStyle name="_Capital Plan - IS UK_2010_NGET_TPCR4_RO_FBPQ(Opex) trace only FINAL(DPP)" xfId="164"/>
    <cellStyle name="_Metering" xfId="165"/>
    <cellStyle name="_Test scoring_UKGDx_20070924_Pilot (DV)" xfId="166"/>
    <cellStyle name="=C:\WINNT\SYSTEM32\COMMAND.COM" xfId="167"/>
    <cellStyle name="=C:\WINNT\SYSTEM32\COMMAND.COM 2" xfId="168"/>
    <cellStyle name="=C:\WINNT\SYSTEM32\COMMAND.COM 2 2" xfId="169"/>
    <cellStyle name="=C:\WINNT\SYSTEM32\COMMAND.COM 2 2 10" xfId="170"/>
    <cellStyle name="=C:\WINNT\SYSTEM32\COMMAND.COM 2 2 11" xfId="171"/>
    <cellStyle name="=C:\WINNT\SYSTEM32\COMMAND.COM 2 2 12" xfId="172"/>
    <cellStyle name="=C:\WINNT\SYSTEM32\COMMAND.COM 2 2 13" xfId="173"/>
    <cellStyle name="=C:\WINNT\SYSTEM32\COMMAND.COM 2 2 14" xfId="174"/>
    <cellStyle name="=C:\WINNT\SYSTEM32\COMMAND.COM 2 2 15" xfId="175"/>
    <cellStyle name="=C:\WINNT\SYSTEM32\COMMAND.COM 2 2 16" xfId="176"/>
    <cellStyle name="=C:\WINNT\SYSTEM32\COMMAND.COM 2 2 17" xfId="177"/>
    <cellStyle name="=C:\WINNT\SYSTEM32\COMMAND.COM 2 2 18" xfId="178"/>
    <cellStyle name="=C:\WINNT\SYSTEM32\COMMAND.COM 2 2 19" xfId="179"/>
    <cellStyle name="=C:\WINNT\SYSTEM32\COMMAND.COM 2 2 2" xfId="180"/>
    <cellStyle name="=C:\WINNT\SYSTEM32\COMMAND.COM 2 2 2 2" xfId="181"/>
    <cellStyle name="=C:\WINNT\SYSTEM32\COMMAND.COM 2 2 20" xfId="182"/>
    <cellStyle name="=C:\WINNT\SYSTEM32\COMMAND.COM 2 2 21" xfId="183"/>
    <cellStyle name="=C:\WINNT\SYSTEM32\COMMAND.COM 2 2 22" xfId="184"/>
    <cellStyle name="=C:\WINNT\SYSTEM32\COMMAND.COM 2 2 23" xfId="185"/>
    <cellStyle name="=C:\WINNT\SYSTEM32\COMMAND.COM 2 2 24" xfId="186"/>
    <cellStyle name="=C:\WINNT\SYSTEM32\COMMAND.COM 2 2 25" xfId="187"/>
    <cellStyle name="=C:\WINNT\SYSTEM32\COMMAND.COM 2 2 26" xfId="188"/>
    <cellStyle name="=C:\WINNT\SYSTEM32\COMMAND.COM 2 2 27" xfId="189"/>
    <cellStyle name="=C:\WINNT\SYSTEM32\COMMAND.COM 2 2 28" xfId="190"/>
    <cellStyle name="=C:\WINNT\SYSTEM32\COMMAND.COM 2 2 29" xfId="191"/>
    <cellStyle name="=C:\WINNT\SYSTEM32\COMMAND.COM 2 2 3" xfId="192"/>
    <cellStyle name="=C:\WINNT\SYSTEM32\COMMAND.COM 2 2 30" xfId="193"/>
    <cellStyle name="=C:\WINNT\SYSTEM32\COMMAND.COM 2 2 31" xfId="194"/>
    <cellStyle name="=C:\WINNT\SYSTEM32\COMMAND.COM 2 2 32" xfId="195"/>
    <cellStyle name="=C:\WINNT\SYSTEM32\COMMAND.COM 2 2 33" xfId="196"/>
    <cellStyle name="=C:\WINNT\SYSTEM32\COMMAND.COM 2 2 34" xfId="197"/>
    <cellStyle name="=C:\WINNT\SYSTEM32\COMMAND.COM 2 2 35" xfId="198"/>
    <cellStyle name="=C:\WINNT\SYSTEM32\COMMAND.COM 2 2 36" xfId="199"/>
    <cellStyle name="=C:\WINNT\SYSTEM32\COMMAND.COM 2 2 37" xfId="200"/>
    <cellStyle name="=C:\WINNT\SYSTEM32\COMMAND.COM 2 2 38" xfId="201"/>
    <cellStyle name="=C:\WINNT\SYSTEM32\COMMAND.COM 2 2 39" xfId="202"/>
    <cellStyle name="=C:\WINNT\SYSTEM32\COMMAND.COM 2 2 4" xfId="203"/>
    <cellStyle name="=C:\WINNT\SYSTEM32\COMMAND.COM 2 2 40" xfId="204"/>
    <cellStyle name="=C:\WINNT\SYSTEM32\COMMAND.COM 2 2 41" xfId="205"/>
    <cellStyle name="=C:\WINNT\SYSTEM32\COMMAND.COM 2 2 42" xfId="206"/>
    <cellStyle name="=C:\WINNT\SYSTEM32\COMMAND.COM 2 2 43" xfId="207"/>
    <cellStyle name="=C:\WINNT\SYSTEM32\COMMAND.COM 2 2 44" xfId="208"/>
    <cellStyle name="=C:\WINNT\SYSTEM32\COMMAND.COM 2 2 45" xfId="209"/>
    <cellStyle name="=C:\WINNT\SYSTEM32\COMMAND.COM 2 2 46" xfId="210"/>
    <cellStyle name="=C:\WINNT\SYSTEM32\COMMAND.COM 2 2 47" xfId="211"/>
    <cellStyle name="=C:\WINNT\SYSTEM32\COMMAND.COM 2 2 48" xfId="212"/>
    <cellStyle name="=C:\WINNT\SYSTEM32\COMMAND.COM 2 2 5" xfId="213"/>
    <cellStyle name="=C:\WINNT\SYSTEM32\COMMAND.COM 2 2 6" xfId="214"/>
    <cellStyle name="=C:\WINNT\SYSTEM32\COMMAND.COM 2 2 7" xfId="215"/>
    <cellStyle name="=C:\WINNT\SYSTEM32\COMMAND.COM 2 2 8" xfId="216"/>
    <cellStyle name="=C:\WINNT\SYSTEM32\COMMAND.COM 2 2 9" xfId="217"/>
    <cellStyle name="=C:\WINNT\SYSTEM32\COMMAND.COM 2 2_1.3s Accounting C Costs Scots" xfId="218"/>
    <cellStyle name="=C:\WINNT\SYSTEM32\COMMAND.COM 3" xfId="219"/>
    <cellStyle name="=C:\WINNT\SYSTEM32\COMMAND.COM 4" xfId="220"/>
    <cellStyle name="=C:\WINNT\SYSTEM32\COMMAND.COM 4 10" xfId="221"/>
    <cellStyle name="=C:\WINNT\SYSTEM32\COMMAND.COM 4 11" xfId="222"/>
    <cellStyle name="=C:\WINNT\SYSTEM32\COMMAND.COM 4 12" xfId="223"/>
    <cellStyle name="=C:\WINNT\SYSTEM32\COMMAND.COM 4 13" xfId="224"/>
    <cellStyle name="=C:\WINNT\SYSTEM32\COMMAND.COM 4 14" xfId="225"/>
    <cellStyle name="=C:\WINNT\SYSTEM32\COMMAND.COM 4 15" xfId="226"/>
    <cellStyle name="=C:\WINNT\SYSTEM32\COMMAND.COM 4 16" xfId="227"/>
    <cellStyle name="=C:\WINNT\SYSTEM32\COMMAND.COM 4 17" xfId="228"/>
    <cellStyle name="=C:\WINNT\SYSTEM32\COMMAND.COM 4 18" xfId="229"/>
    <cellStyle name="=C:\WINNT\SYSTEM32\COMMAND.COM 4 19" xfId="230"/>
    <cellStyle name="=C:\WINNT\SYSTEM32\COMMAND.COM 4 2" xfId="231"/>
    <cellStyle name="=C:\WINNT\SYSTEM32\COMMAND.COM 4 20" xfId="232"/>
    <cellStyle name="=C:\WINNT\SYSTEM32\COMMAND.COM 4 21" xfId="233"/>
    <cellStyle name="=C:\WINNT\SYSTEM32\COMMAND.COM 4 22" xfId="234"/>
    <cellStyle name="=C:\WINNT\SYSTEM32\COMMAND.COM 4 23" xfId="235"/>
    <cellStyle name="=C:\WINNT\SYSTEM32\COMMAND.COM 4 24" xfId="236"/>
    <cellStyle name="=C:\WINNT\SYSTEM32\COMMAND.COM 4 25" xfId="237"/>
    <cellStyle name="=C:\WINNT\SYSTEM32\COMMAND.COM 4 26" xfId="238"/>
    <cellStyle name="=C:\WINNT\SYSTEM32\COMMAND.COM 4 27" xfId="239"/>
    <cellStyle name="=C:\WINNT\SYSTEM32\COMMAND.COM 4 28" xfId="240"/>
    <cellStyle name="=C:\WINNT\SYSTEM32\COMMAND.COM 4 29" xfId="241"/>
    <cellStyle name="=C:\WINNT\SYSTEM32\COMMAND.COM 4 3" xfId="242"/>
    <cellStyle name="=C:\WINNT\SYSTEM32\COMMAND.COM 4 30" xfId="243"/>
    <cellStyle name="=C:\WINNT\SYSTEM32\COMMAND.COM 4 31" xfId="244"/>
    <cellStyle name="=C:\WINNT\SYSTEM32\COMMAND.COM 4 32" xfId="245"/>
    <cellStyle name="=C:\WINNT\SYSTEM32\COMMAND.COM 4 33" xfId="246"/>
    <cellStyle name="=C:\WINNT\SYSTEM32\COMMAND.COM 4 34" xfId="247"/>
    <cellStyle name="=C:\WINNT\SYSTEM32\COMMAND.COM 4 35" xfId="248"/>
    <cellStyle name="=C:\WINNT\SYSTEM32\COMMAND.COM 4 36" xfId="249"/>
    <cellStyle name="=C:\WINNT\SYSTEM32\COMMAND.COM 4 37" xfId="250"/>
    <cellStyle name="=C:\WINNT\SYSTEM32\COMMAND.COM 4 38" xfId="251"/>
    <cellStyle name="=C:\WINNT\SYSTEM32\COMMAND.COM 4 39" xfId="252"/>
    <cellStyle name="=C:\WINNT\SYSTEM32\COMMAND.COM 4 4" xfId="253"/>
    <cellStyle name="=C:\WINNT\SYSTEM32\COMMAND.COM 4 40" xfId="254"/>
    <cellStyle name="=C:\WINNT\SYSTEM32\COMMAND.COM 4 41" xfId="255"/>
    <cellStyle name="=C:\WINNT\SYSTEM32\COMMAND.COM 4 42" xfId="256"/>
    <cellStyle name="=C:\WINNT\SYSTEM32\COMMAND.COM 4 43" xfId="257"/>
    <cellStyle name="=C:\WINNT\SYSTEM32\COMMAND.COM 4 44" xfId="258"/>
    <cellStyle name="=C:\WINNT\SYSTEM32\COMMAND.COM 4 45" xfId="259"/>
    <cellStyle name="=C:\WINNT\SYSTEM32\COMMAND.COM 4 46" xfId="260"/>
    <cellStyle name="=C:\WINNT\SYSTEM32\COMMAND.COM 4 47" xfId="261"/>
    <cellStyle name="=C:\WINNT\SYSTEM32\COMMAND.COM 4 5" xfId="262"/>
    <cellStyle name="=C:\WINNT\SYSTEM32\COMMAND.COM 4 6" xfId="263"/>
    <cellStyle name="=C:\WINNT\SYSTEM32\COMMAND.COM 4 7" xfId="264"/>
    <cellStyle name="=C:\WINNT\SYSTEM32\COMMAND.COM 4 8" xfId="265"/>
    <cellStyle name="=C:\WINNT\SYSTEM32\COMMAND.COM 4 9" xfId="266"/>
    <cellStyle name="=C:\WINNT\SYSTEM32\COMMAND.COM 4_1.3s Accounting C Costs Scots" xfId="267"/>
    <cellStyle name="=C:\WINNT\SYSTEM32\COMMAND.COM 5" xfId="268"/>
    <cellStyle name="=C:\WINNT\SYSTEM32\COMMAND.COM_2010_NGET_TPCR4_RO_FBPQ(Opex) trace only FINAL(DPP)" xfId="269"/>
    <cellStyle name="=C:\WINNT35\SYSTEM32\COMMAND.COM" xfId="270"/>
    <cellStyle name="=C:\WINNT35\SYSTEM32\COMMAND.COM 10" xfId="271"/>
    <cellStyle name="=C:\WINNT35\SYSTEM32\COMMAND.COM 11" xfId="272"/>
    <cellStyle name="=C:\WINNT35\SYSTEM32\COMMAND.COM 12" xfId="273"/>
    <cellStyle name="=C:\WINNT35\SYSTEM32\COMMAND.COM 13" xfId="274"/>
    <cellStyle name="=C:\WINNT35\SYSTEM32\COMMAND.COM 14" xfId="275"/>
    <cellStyle name="=C:\WINNT35\SYSTEM32\COMMAND.COM 15" xfId="276"/>
    <cellStyle name="=C:\WINNT35\SYSTEM32\COMMAND.COM 16" xfId="277"/>
    <cellStyle name="=C:\WINNT35\SYSTEM32\COMMAND.COM 17" xfId="278"/>
    <cellStyle name="=C:\WINNT35\SYSTEM32\COMMAND.COM 18" xfId="279"/>
    <cellStyle name="=C:\WINNT35\SYSTEM32\COMMAND.COM 19" xfId="280"/>
    <cellStyle name="=C:\WINNT35\SYSTEM32\COMMAND.COM 2" xfId="281"/>
    <cellStyle name="=C:\WINNT35\SYSTEM32\COMMAND.COM 20" xfId="282"/>
    <cellStyle name="=C:\WINNT35\SYSTEM32\COMMAND.COM 21" xfId="283"/>
    <cellStyle name="=C:\WINNT35\SYSTEM32\COMMAND.COM 22" xfId="284"/>
    <cellStyle name="=C:\WINNT35\SYSTEM32\COMMAND.COM 23" xfId="285"/>
    <cellStyle name="=C:\WINNT35\SYSTEM32\COMMAND.COM 24" xfId="286"/>
    <cellStyle name="=C:\WINNT35\SYSTEM32\COMMAND.COM 25" xfId="287"/>
    <cellStyle name="=C:\WINNT35\SYSTEM32\COMMAND.COM 26" xfId="288"/>
    <cellStyle name="=C:\WINNT35\SYSTEM32\COMMAND.COM 27" xfId="289"/>
    <cellStyle name="=C:\WINNT35\SYSTEM32\COMMAND.COM 28" xfId="290"/>
    <cellStyle name="=C:\WINNT35\SYSTEM32\COMMAND.COM 29" xfId="291"/>
    <cellStyle name="=C:\WINNT35\SYSTEM32\COMMAND.COM 3" xfId="292"/>
    <cellStyle name="=C:\WINNT35\SYSTEM32\COMMAND.COM 30" xfId="293"/>
    <cellStyle name="=C:\WINNT35\SYSTEM32\COMMAND.COM 31" xfId="294"/>
    <cellStyle name="=C:\WINNT35\SYSTEM32\COMMAND.COM 32" xfId="295"/>
    <cellStyle name="=C:\WINNT35\SYSTEM32\COMMAND.COM 33" xfId="296"/>
    <cellStyle name="=C:\WINNT35\SYSTEM32\COMMAND.COM 34" xfId="297"/>
    <cellStyle name="=C:\WINNT35\SYSTEM32\COMMAND.COM 35" xfId="298"/>
    <cellStyle name="=C:\WINNT35\SYSTEM32\COMMAND.COM 36" xfId="299"/>
    <cellStyle name="=C:\WINNT35\SYSTEM32\COMMAND.COM 37" xfId="300"/>
    <cellStyle name="=C:\WINNT35\SYSTEM32\COMMAND.COM 38" xfId="301"/>
    <cellStyle name="=C:\WINNT35\SYSTEM32\COMMAND.COM 39" xfId="302"/>
    <cellStyle name="=C:\WINNT35\SYSTEM32\COMMAND.COM 4" xfId="303"/>
    <cellStyle name="=C:\WINNT35\SYSTEM32\COMMAND.COM 40" xfId="304"/>
    <cellStyle name="=C:\WINNT35\SYSTEM32\COMMAND.COM 41" xfId="305"/>
    <cellStyle name="=C:\WINNT35\SYSTEM32\COMMAND.COM 42" xfId="306"/>
    <cellStyle name="=C:\WINNT35\SYSTEM32\COMMAND.COM 43" xfId="307"/>
    <cellStyle name="=C:\WINNT35\SYSTEM32\COMMAND.COM 44" xfId="308"/>
    <cellStyle name="=C:\WINNT35\SYSTEM32\COMMAND.COM 45" xfId="309"/>
    <cellStyle name="=C:\WINNT35\SYSTEM32\COMMAND.COM 46" xfId="310"/>
    <cellStyle name="=C:\WINNT35\SYSTEM32\COMMAND.COM 47" xfId="311"/>
    <cellStyle name="=C:\WINNT35\SYSTEM32\COMMAND.COM 5" xfId="312"/>
    <cellStyle name="=C:\WINNT35\SYSTEM32\COMMAND.COM 6" xfId="313"/>
    <cellStyle name="=C:\WINNT35\SYSTEM32\COMMAND.COM 7" xfId="314"/>
    <cellStyle name="=C:\WINNT35\SYSTEM32\COMMAND.COM 8" xfId="315"/>
    <cellStyle name="=C:\WINNT35\SYSTEM32\COMMAND.COM 9" xfId="316"/>
    <cellStyle name="=C:\WINNT35\SYSTEM32\COMMAND.COM_1.3s Accounting C Costs Scots" xfId="317"/>
    <cellStyle name="20% - Accent1 2" xfId="318"/>
    <cellStyle name="20% - Accent2 2" xfId="319"/>
    <cellStyle name="20% - Accent3 2" xfId="320"/>
    <cellStyle name="20% - Accent4 2" xfId="321"/>
    <cellStyle name="20% - Accent5 2" xfId="322"/>
    <cellStyle name="20% - Accent6 2" xfId="323"/>
    <cellStyle name="40% - Accent1 2" xfId="324"/>
    <cellStyle name="40% - Accent2 2" xfId="325"/>
    <cellStyle name="40% - Accent3 2" xfId="326"/>
    <cellStyle name="40% - Accent4 2" xfId="327"/>
    <cellStyle name="40% - Accent5 2" xfId="328"/>
    <cellStyle name="40% - Accent6 2" xfId="329"/>
    <cellStyle name="60% - Accent1 2" xfId="330"/>
    <cellStyle name="60% - Accent2 2" xfId="331"/>
    <cellStyle name="60% - Accent3 2" xfId="332"/>
    <cellStyle name="60% - Accent4 2" xfId="333"/>
    <cellStyle name="60% - Accent5 2" xfId="334"/>
    <cellStyle name="60% - Accent6 2" xfId="335"/>
    <cellStyle name="Accent1 - 20%" xfId="336"/>
    <cellStyle name="Accent1 - 40%" xfId="337"/>
    <cellStyle name="Accent1 - 60%" xfId="338"/>
    <cellStyle name="Accent1 2" xfId="339"/>
    <cellStyle name="Accent2 - 20%" xfId="340"/>
    <cellStyle name="Accent2 - 40%" xfId="341"/>
    <cellStyle name="Accent2 - 60%" xfId="342"/>
    <cellStyle name="Accent2 2" xfId="343"/>
    <cellStyle name="Accent3 - 20%" xfId="344"/>
    <cellStyle name="Accent3 - 40%" xfId="345"/>
    <cellStyle name="Accent3 - 60%" xfId="346"/>
    <cellStyle name="Accent3 2" xfId="347"/>
    <cellStyle name="Accent4 - 20%" xfId="348"/>
    <cellStyle name="Accent4 - 40%" xfId="349"/>
    <cellStyle name="Accent4 - 60%" xfId="350"/>
    <cellStyle name="Accent4 2" xfId="351"/>
    <cellStyle name="Accent5 - 20%" xfId="352"/>
    <cellStyle name="Accent5 - 40%" xfId="353"/>
    <cellStyle name="Accent5 - 60%" xfId="354"/>
    <cellStyle name="Accent5 2" xfId="355"/>
    <cellStyle name="Accent6 - 20%" xfId="356"/>
    <cellStyle name="Accent6 - 40%" xfId="357"/>
    <cellStyle name="Accent6 - 60%" xfId="358"/>
    <cellStyle name="Accent6 2" xfId="359"/>
    <cellStyle name="Bad 2" xfId="360"/>
    <cellStyle name="Bad 3" xfId="361"/>
    <cellStyle name="Calculation 2" xfId="362"/>
    <cellStyle name="Calculation 2 2" xfId="363"/>
    <cellStyle name="Calculation 2 2 2" xfId="364"/>
    <cellStyle name="Calculation 2 2 3" xfId="365"/>
    <cellStyle name="Calculation 2 3" xfId="366"/>
    <cellStyle name="Calculation 2 3 2" xfId="367"/>
    <cellStyle name="Calculation 2 3 3" xfId="368"/>
    <cellStyle name="Calculation 2 4" xfId="369"/>
    <cellStyle name="Calculation 2 4 2" xfId="370"/>
    <cellStyle name="Calculation 2 4 3" xfId="371"/>
    <cellStyle name="Calculation 2 5" xfId="372"/>
    <cellStyle name="Calculation 2 5 2" xfId="373"/>
    <cellStyle name="Calculation 2 5 3" xfId="374"/>
    <cellStyle name="Calculation 2 6" xfId="375"/>
    <cellStyle name="Calculation 2 7" xfId="376"/>
    <cellStyle name="Check Cell 2" xfId="377"/>
    <cellStyle name="Comma 10" xfId="378"/>
    <cellStyle name="Comma 2" xfId="379"/>
    <cellStyle name="Comma 2 10" xfId="380"/>
    <cellStyle name="Comma 2 11" xfId="381"/>
    <cellStyle name="Comma 2 12" xfId="382"/>
    <cellStyle name="Comma 2 13" xfId="383"/>
    <cellStyle name="Comma 2 14" xfId="384"/>
    <cellStyle name="Comma 2 15" xfId="385"/>
    <cellStyle name="Comma 2 16" xfId="386"/>
    <cellStyle name="Comma 2 17" xfId="387"/>
    <cellStyle name="Comma 2 18" xfId="388"/>
    <cellStyle name="Comma 2 19" xfId="389"/>
    <cellStyle name="Comma 2 2" xfId="390"/>
    <cellStyle name="Comma 2 2 10" xfId="391"/>
    <cellStyle name="Comma 2 2 11" xfId="392"/>
    <cellStyle name="Comma 2 2 12" xfId="393"/>
    <cellStyle name="Comma 2 2 13" xfId="394"/>
    <cellStyle name="Comma 2 2 14" xfId="395"/>
    <cellStyle name="Comma 2 2 15" xfId="396"/>
    <cellStyle name="Comma 2 2 16" xfId="397"/>
    <cellStyle name="Comma 2 2 17" xfId="398"/>
    <cellStyle name="Comma 2 2 18" xfId="399"/>
    <cellStyle name="Comma 2 2 19" xfId="400"/>
    <cellStyle name="Comma 2 2 2" xfId="401"/>
    <cellStyle name="Comma 2 2 2 2" xfId="402"/>
    <cellStyle name="Comma 2 2 2 2 2" xfId="403"/>
    <cellStyle name="Comma 2 2 2 2 2 2" xfId="404"/>
    <cellStyle name="Comma 2 2 2 3" xfId="405"/>
    <cellStyle name="Comma 2 2 20" xfId="406"/>
    <cellStyle name="Comma 2 2 21" xfId="407"/>
    <cellStyle name="Comma 2 2 22" xfId="408"/>
    <cellStyle name="Comma 2 2 23" xfId="409"/>
    <cellStyle name="Comma 2 2 24" xfId="410"/>
    <cellStyle name="Comma 2 2 25" xfId="411"/>
    <cellStyle name="Comma 2 2 26" xfId="412"/>
    <cellStyle name="Comma 2 2 27" xfId="413"/>
    <cellStyle name="Comma 2 2 28" xfId="414"/>
    <cellStyle name="Comma 2 2 29" xfId="415"/>
    <cellStyle name="Comma 2 2 3" xfId="416"/>
    <cellStyle name="Comma 2 2 30" xfId="417"/>
    <cellStyle name="Comma 2 2 31" xfId="418"/>
    <cellStyle name="Comma 2 2 32" xfId="419"/>
    <cellStyle name="Comma 2 2 33" xfId="420"/>
    <cellStyle name="Comma 2 2 34" xfId="421"/>
    <cellStyle name="Comma 2 2 35" xfId="422"/>
    <cellStyle name="Comma 2 2 36" xfId="423"/>
    <cellStyle name="Comma 2 2 37" xfId="424"/>
    <cellStyle name="Comma 2 2 38" xfId="425"/>
    <cellStyle name="Comma 2 2 39" xfId="426"/>
    <cellStyle name="Comma 2 2 4" xfId="427"/>
    <cellStyle name="Comma 2 2 40" xfId="428"/>
    <cellStyle name="Comma 2 2 41" xfId="429"/>
    <cellStyle name="Comma 2 2 42" xfId="430"/>
    <cellStyle name="Comma 2 2 43" xfId="431"/>
    <cellStyle name="Comma 2 2 44" xfId="432"/>
    <cellStyle name="Comma 2 2 45" xfId="433"/>
    <cellStyle name="Comma 2 2 46" xfId="434"/>
    <cellStyle name="Comma 2 2 47" xfId="435"/>
    <cellStyle name="Comma 2 2 5" xfId="436"/>
    <cellStyle name="Comma 2 2 6" xfId="437"/>
    <cellStyle name="Comma 2 2 7" xfId="438"/>
    <cellStyle name="Comma 2 2 8" xfId="439"/>
    <cellStyle name="Comma 2 2 9" xfId="440"/>
    <cellStyle name="Comma 2 2_3.1.2 DB Pension Detail" xfId="441"/>
    <cellStyle name="Comma 2 20" xfId="442"/>
    <cellStyle name="Comma 2 21" xfId="443"/>
    <cellStyle name="Comma 2 22" xfId="444"/>
    <cellStyle name="Comma 2 23" xfId="445"/>
    <cellStyle name="Comma 2 24" xfId="446"/>
    <cellStyle name="Comma 2 25" xfId="447"/>
    <cellStyle name="Comma 2 26" xfId="448"/>
    <cellStyle name="Comma 2 27" xfId="449"/>
    <cellStyle name="Comma 2 28" xfId="450"/>
    <cellStyle name="Comma 2 29" xfId="451"/>
    <cellStyle name="Comma 2 3" xfId="452"/>
    <cellStyle name="Comma 2 3 10" xfId="453"/>
    <cellStyle name="Comma 2 3 11" xfId="454"/>
    <cellStyle name="Comma 2 3 12" xfId="455"/>
    <cellStyle name="Comma 2 3 13" xfId="456"/>
    <cellStyle name="Comma 2 3 14" xfId="457"/>
    <cellStyle name="Comma 2 3 15" xfId="458"/>
    <cellStyle name="Comma 2 3 16" xfId="459"/>
    <cellStyle name="Comma 2 3 17" xfId="460"/>
    <cellStyle name="Comma 2 3 18" xfId="461"/>
    <cellStyle name="Comma 2 3 19" xfId="462"/>
    <cellStyle name="Comma 2 3 2" xfId="463"/>
    <cellStyle name="Comma 2 3 2 2" xfId="464"/>
    <cellStyle name="Comma 2 3 2 2 2" xfId="465"/>
    <cellStyle name="Comma 2 3 2_3.1.2 DB Pension Detail" xfId="466"/>
    <cellStyle name="Comma 2 3 20" xfId="467"/>
    <cellStyle name="Comma 2 3 21" xfId="468"/>
    <cellStyle name="Comma 2 3 22" xfId="469"/>
    <cellStyle name="Comma 2 3 23" xfId="470"/>
    <cellStyle name="Comma 2 3 24" xfId="471"/>
    <cellStyle name="Comma 2 3 25" xfId="472"/>
    <cellStyle name="Comma 2 3 26" xfId="473"/>
    <cellStyle name="Comma 2 3 27" xfId="474"/>
    <cellStyle name="Comma 2 3 28" xfId="475"/>
    <cellStyle name="Comma 2 3 29" xfId="476"/>
    <cellStyle name="Comma 2 3 3" xfId="477"/>
    <cellStyle name="Comma 2 3 30" xfId="478"/>
    <cellStyle name="Comma 2 3 31" xfId="479"/>
    <cellStyle name="Comma 2 3 32" xfId="480"/>
    <cellStyle name="Comma 2 3 33" xfId="481"/>
    <cellStyle name="Comma 2 3 34" xfId="482"/>
    <cellStyle name="Comma 2 3 35" xfId="483"/>
    <cellStyle name="Comma 2 3 36" xfId="484"/>
    <cellStyle name="Comma 2 3 37" xfId="485"/>
    <cellStyle name="Comma 2 3 38" xfId="486"/>
    <cellStyle name="Comma 2 3 39" xfId="487"/>
    <cellStyle name="Comma 2 3 4" xfId="488"/>
    <cellStyle name="Comma 2 3 40" xfId="489"/>
    <cellStyle name="Comma 2 3 41" xfId="490"/>
    <cellStyle name="Comma 2 3 42" xfId="491"/>
    <cellStyle name="Comma 2 3 43" xfId="492"/>
    <cellStyle name="Comma 2 3 44" xfId="493"/>
    <cellStyle name="Comma 2 3 45" xfId="494"/>
    <cellStyle name="Comma 2 3 46" xfId="495"/>
    <cellStyle name="Comma 2 3 47" xfId="496"/>
    <cellStyle name="Comma 2 3 5" xfId="497"/>
    <cellStyle name="Comma 2 3 6" xfId="498"/>
    <cellStyle name="Comma 2 3 7" xfId="499"/>
    <cellStyle name="Comma 2 3 8" xfId="500"/>
    <cellStyle name="Comma 2 3 9" xfId="501"/>
    <cellStyle name="Comma 2 3_3.1.2 DB Pension Detail" xfId="502"/>
    <cellStyle name="Comma 2 30" xfId="503"/>
    <cellStyle name="Comma 2 31" xfId="504"/>
    <cellStyle name="Comma 2 32" xfId="505"/>
    <cellStyle name="Comma 2 33" xfId="506"/>
    <cellStyle name="Comma 2 34" xfId="507"/>
    <cellStyle name="Comma 2 35" xfId="508"/>
    <cellStyle name="Comma 2 36" xfId="509"/>
    <cellStyle name="Comma 2 37" xfId="510"/>
    <cellStyle name="Comma 2 38" xfId="511"/>
    <cellStyle name="Comma 2 39" xfId="512"/>
    <cellStyle name="Comma 2 4" xfId="513"/>
    <cellStyle name="Comma 2 40" xfId="514"/>
    <cellStyle name="Comma 2 41" xfId="515"/>
    <cellStyle name="Comma 2 42" xfId="516"/>
    <cellStyle name="Comma 2 43" xfId="517"/>
    <cellStyle name="Comma 2 44" xfId="518"/>
    <cellStyle name="Comma 2 45" xfId="519"/>
    <cellStyle name="Comma 2 46" xfId="520"/>
    <cellStyle name="Comma 2 47" xfId="521"/>
    <cellStyle name="Comma 2 48" xfId="522"/>
    <cellStyle name="Comma 2 49" xfId="523"/>
    <cellStyle name="Comma 2 5" xfId="524"/>
    <cellStyle name="Comma 2 50" xfId="525"/>
    <cellStyle name="Comma 2 6" xfId="526"/>
    <cellStyle name="Comma 2 7" xfId="527"/>
    <cellStyle name="Comma 2 8" xfId="528"/>
    <cellStyle name="Comma 2 9" xfId="529"/>
    <cellStyle name="Comma 2_2.11 Staff NG BS" xfId="530"/>
    <cellStyle name="Comma 3" xfId="531"/>
    <cellStyle name="Comma 3 10" xfId="532"/>
    <cellStyle name="Comma 3 11" xfId="533"/>
    <cellStyle name="Comma 3 12" xfId="534"/>
    <cellStyle name="Comma 3 13" xfId="535"/>
    <cellStyle name="Comma 3 14" xfId="536"/>
    <cellStyle name="Comma 3 15" xfId="537"/>
    <cellStyle name="Comma 3 16" xfId="538"/>
    <cellStyle name="Comma 3 17" xfId="539"/>
    <cellStyle name="Comma 3 18" xfId="540"/>
    <cellStyle name="Comma 3 19" xfId="541"/>
    <cellStyle name="Comma 3 2" xfId="542"/>
    <cellStyle name="Comma 3 2 2" xfId="543"/>
    <cellStyle name="Comma 3 2 3" xfId="544"/>
    <cellStyle name="Comma 3 2 3 2" xfId="545"/>
    <cellStyle name="Comma 3 2 4" xfId="546"/>
    <cellStyle name="Comma 3 2_3.1.2 DB Pension Detail" xfId="547"/>
    <cellStyle name="Comma 3 20" xfId="548"/>
    <cellStyle name="Comma 3 21" xfId="549"/>
    <cellStyle name="Comma 3 22" xfId="550"/>
    <cellStyle name="Comma 3 23" xfId="551"/>
    <cellStyle name="Comma 3 24" xfId="552"/>
    <cellStyle name="Comma 3 25" xfId="553"/>
    <cellStyle name="Comma 3 26" xfId="554"/>
    <cellStyle name="Comma 3 27" xfId="555"/>
    <cellStyle name="Comma 3 28" xfId="556"/>
    <cellStyle name="Comma 3 29" xfId="557"/>
    <cellStyle name="Comma 3 3" xfId="558"/>
    <cellStyle name="Comma 3 3 2" xfId="559"/>
    <cellStyle name="Comma 3 3 2 2" xfId="560"/>
    <cellStyle name="Comma 3 3 3" xfId="561"/>
    <cellStyle name="Comma 3 30" xfId="562"/>
    <cellStyle name="Comma 3 31" xfId="563"/>
    <cellStyle name="Comma 3 32" xfId="564"/>
    <cellStyle name="Comma 3 33" xfId="565"/>
    <cellStyle name="Comma 3 34" xfId="566"/>
    <cellStyle name="Comma 3 35" xfId="567"/>
    <cellStyle name="Comma 3 36" xfId="568"/>
    <cellStyle name="Comma 3 37" xfId="569"/>
    <cellStyle name="Comma 3 38" xfId="570"/>
    <cellStyle name="Comma 3 39" xfId="571"/>
    <cellStyle name="Comma 3 4" xfId="572"/>
    <cellStyle name="Comma 3 40" xfId="573"/>
    <cellStyle name="Comma 3 41" xfId="574"/>
    <cellStyle name="Comma 3 42" xfId="575"/>
    <cellStyle name="Comma 3 43" xfId="576"/>
    <cellStyle name="Comma 3 44" xfId="577"/>
    <cellStyle name="Comma 3 45" xfId="578"/>
    <cellStyle name="Comma 3 46" xfId="579"/>
    <cellStyle name="Comma 3 47" xfId="580"/>
    <cellStyle name="Comma 3 48" xfId="581"/>
    <cellStyle name="Comma 3 49" xfId="582"/>
    <cellStyle name="Comma 3 5" xfId="583"/>
    <cellStyle name="Comma 3 50" xfId="584"/>
    <cellStyle name="Comma 3 6" xfId="585"/>
    <cellStyle name="Comma 3 7" xfId="586"/>
    <cellStyle name="Comma 3 8" xfId="587"/>
    <cellStyle name="Comma 3 9" xfId="588"/>
    <cellStyle name="Comma 3_3.1.2 DB Pension Detail" xfId="589"/>
    <cellStyle name="Comma 4" xfId="590"/>
    <cellStyle name="Comma 4 2" xfId="591"/>
    <cellStyle name="Comma 4 2 2" xfId="592"/>
    <cellStyle name="Comma 4 3" xfId="593"/>
    <cellStyle name="Comma 5" xfId="594"/>
    <cellStyle name="Comma 5 2" xfId="595"/>
    <cellStyle name="Comma 5 2 2" xfId="596"/>
    <cellStyle name="Comma 5 2 2 2" xfId="597"/>
    <cellStyle name="Comma 5 2 2 3" xfId="598"/>
    <cellStyle name="Comma 5 2 2 4" xfId="599"/>
    <cellStyle name="Comma 5 2 3" xfId="600"/>
    <cellStyle name="Comma 5 3" xfId="601"/>
    <cellStyle name="Comma 6" xfId="602"/>
    <cellStyle name="Comma 6 2" xfId="603"/>
    <cellStyle name="Comma 7" xfId="604"/>
    <cellStyle name="Comma 8" xfId="605"/>
    <cellStyle name="Comma 9" xfId="606"/>
    <cellStyle name="Comma_070323 - 5yr opex BPQ (Final)" xfId="607"/>
    <cellStyle name="Currency" xfId="2390" builtinId="4"/>
    <cellStyle name="Currency 2" xfId="608"/>
    <cellStyle name="Currency 3" xfId="609"/>
    <cellStyle name="Currency 4" xfId="610"/>
    <cellStyle name="Currency 5" xfId="611"/>
    <cellStyle name="Date" xfId="612"/>
    <cellStyle name="Date 2" xfId="613"/>
    <cellStyle name="Date_2010_NGET_TPCR4_RO_FBPQ(Opex) trace only FINAL(DPP)" xfId="614"/>
    <cellStyle name="Dezimal [0]_Compiling Utility Macros" xfId="615"/>
    <cellStyle name="Dezimal_Compiling Utility Macros" xfId="616"/>
    <cellStyle name="Emphasis 1" xfId="617"/>
    <cellStyle name="Emphasis 2" xfId="618"/>
    <cellStyle name="Emphasis 3" xfId="619"/>
    <cellStyle name="Euro" xfId="620"/>
    <cellStyle name="Explanatory Text 2" xfId="621"/>
    <cellStyle name="Good 2" xfId="622"/>
    <cellStyle name="Heading 1 2" xfId="623"/>
    <cellStyle name="Heading 2 2" xfId="624"/>
    <cellStyle name="Heading 3 2" xfId="625"/>
    <cellStyle name="Heading 4 2" xfId="626"/>
    <cellStyle name="Hyperlink 2" xfId="627"/>
    <cellStyle name="Hyperlink 2 2" xfId="628"/>
    <cellStyle name="Hyperlink 2 3" xfId="629"/>
    <cellStyle name="Hyperlink 2 4" xfId="630"/>
    <cellStyle name="Hyperlink 2 5" xfId="631"/>
    <cellStyle name="Hyperlink 2 6" xfId="632"/>
    <cellStyle name="Hyperlink 2 7" xfId="633"/>
    <cellStyle name="Hyperlink 2 8" xfId="634"/>
    <cellStyle name="Hyperlink 2_Book1" xfId="635"/>
    <cellStyle name="Hyperlink 3" xfId="636"/>
    <cellStyle name="Hyperlink 4" xfId="637"/>
    <cellStyle name="Input 2" xfId="638"/>
    <cellStyle name="Input 2 2" xfId="639"/>
    <cellStyle name="Input 2 2 2" xfId="640"/>
    <cellStyle name="Input 2 2 3" xfId="641"/>
    <cellStyle name="Input 2 3" xfId="642"/>
    <cellStyle name="Input 2 3 2" xfId="643"/>
    <cellStyle name="Input 2 3 3" xfId="644"/>
    <cellStyle name="Input 2 4" xfId="645"/>
    <cellStyle name="Input 2 4 2" xfId="646"/>
    <cellStyle name="Input 2 4 3" xfId="647"/>
    <cellStyle name="Input 2 5" xfId="648"/>
    <cellStyle name="Input 2 5 2" xfId="649"/>
    <cellStyle name="Input 2 5 3" xfId="650"/>
    <cellStyle name="Input 2 6" xfId="651"/>
    <cellStyle name="Input 2 7" xfId="652"/>
    <cellStyle name="InputData" xfId="653"/>
    <cellStyle name="Linked Cell 2" xfId="654"/>
    <cellStyle name="Neutral 2" xfId="655"/>
    <cellStyle name="Normal" xfId="0" builtinId="0"/>
    <cellStyle name="Normal 10" xfId="656"/>
    <cellStyle name="Normal 11" xfId="657"/>
    <cellStyle name="Normal 11 2" xfId="658"/>
    <cellStyle name="Normal 11 2 2" xfId="659"/>
    <cellStyle name="Normal 11 2 2 2" xfId="660"/>
    <cellStyle name="Normal 11 2 2 2 2" xfId="661"/>
    <cellStyle name="Normal 11 2 2 3" xfId="662"/>
    <cellStyle name="Normal 11 2 3" xfId="663"/>
    <cellStyle name="Normal 11 2 3 2" xfId="664"/>
    <cellStyle name="Normal 11 2 4" xfId="665"/>
    <cellStyle name="Normal 11 3" xfId="666"/>
    <cellStyle name="Normal 11 3 2" xfId="667"/>
    <cellStyle name="Normal 11 3 2 2" xfId="668"/>
    <cellStyle name="Normal 11 3 3" xfId="669"/>
    <cellStyle name="Normal 11 4" xfId="670"/>
    <cellStyle name="Normal 11 4 2" xfId="671"/>
    <cellStyle name="Normal 11 5" xfId="672"/>
    <cellStyle name="Normal 11 5 2" xfId="673"/>
    <cellStyle name="Normal 11 6" xfId="674"/>
    <cellStyle name="Normal 11 7 2" xfId="2394"/>
    <cellStyle name="Normal 11_1.3s Accounting C Costs Scots" xfId="675"/>
    <cellStyle name="Normal 12" xfId="676"/>
    <cellStyle name="Normal 12 2" xfId="677"/>
    <cellStyle name="Normal 12 2 2" xfId="678"/>
    <cellStyle name="Normal 12 2 2 2" xfId="679"/>
    <cellStyle name="Normal 12 2 2 2 2" xfId="680"/>
    <cellStyle name="Normal 12 2 2 3" xfId="681"/>
    <cellStyle name="Normal 12 2 2_Elec_DDT_template_NGv3 11Mar11 415 Proposals NG" xfId="682"/>
    <cellStyle name="Normal 12 2 3" xfId="683"/>
    <cellStyle name="Normal 12 2 3 2" xfId="684"/>
    <cellStyle name="Normal 12 2 4" xfId="685"/>
    <cellStyle name="Normal 12 2 4 2" xfId="686"/>
    <cellStyle name="Normal 12 2 5" xfId="687"/>
    <cellStyle name="Normal 12 2_Elec_DDT_template_NGv3 11Mar11 415 Proposals NG" xfId="688"/>
    <cellStyle name="Normal 12 3" xfId="689"/>
    <cellStyle name="Normal 12 3 2" xfId="690"/>
    <cellStyle name="Normal 12 3 2 2" xfId="691"/>
    <cellStyle name="Normal 12 3 3" xfId="692"/>
    <cellStyle name="Normal 12 4" xfId="693"/>
    <cellStyle name="Normal 12 4 2" xfId="694"/>
    <cellStyle name="Normal 12 5" xfId="695"/>
    <cellStyle name="Normal 12_1.3s Accounting C Costs Scots" xfId="696"/>
    <cellStyle name="Normal 13" xfId="697"/>
    <cellStyle name="Normal 13 2" xfId="698"/>
    <cellStyle name="Normal 13 2 2" xfId="699"/>
    <cellStyle name="Normal 13 2 2 2" xfId="700"/>
    <cellStyle name="Normal 13 2 2 2 2" xfId="701"/>
    <cellStyle name="Normal 13 2 2 3" xfId="702"/>
    <cellStyle name="Normal 13 2 3" xfId="703"/>
    <cellStyle name="Normal 13 2 3 2" xfId="704"/>
    <cellStyle name="Normal 13 2 4" xfId="705"/>
    <cellStyle name="Normal 13 3" xfId="706"/>
    <cellStyle name="Normal 13 3 2" xfId="707"/>
    <cellStyle name="Normal 13 4" xfId="708"/>
    <cellStyle name="Normal 13_2010_NGET_TPCR4_RO_FBPQ(Opex) trace only FINAL(DPP)" xfId="709"/>
    <cellStyle name="Normal 14" xfId="710"/>
    <cellStyle name="Normal 14 2" xfId="711"/>
    <cellStyle name="Normal 14 2 2" xfId="712"/>
    <cellStyle name="Normal 14 3" xfId="713"/>
    <cellStyle name="Normal 14 3 2" xfId="714"/>
    <cellStyle name="Normal 14 4" xfId="715"/>
    <cellStyle name="Normal 14_4.20 Scheme Listing NLR" xfId="716"/>
    <cellStyle name="Normal 15" xfId="717"/>
    <cellStyle name="Normal 15 2" xfId="718"/>
    <cellStyle name="Normal 15 3" xfId="719"/>
    <cellStyle name="Normal 15_4.20 Scheme Listing NLR" xfId="720"/>
    <cellStyle name="Normal 16" xfId="721"/>
    <cellStyle name="Normal 16 2" xfId="722"/>
    <cellStyle name="Normal 16 3" xfId="723"/>
    <cellStyle name="Normal 16 3 2" xfId="724"/>
    <cellStyle name="Normal 16 3 2 2" xfId="725"/>
    <cellStyle name="Normal 16 3 2 2 2" xfId="726"/>
    <cellStyle name="Normal 16 3 2 2 3" xfId="727"/>
    <cellStyle name="Normal 16 3 2 3" xfId="728"/>
    <cellStyle name="Normal 16 3 2 4" xfId="729"/>
    <cellStyle name="Normal 16 3 3" xfId="730"/>
    <cellStyle name="Normal 16 4" xfId="731"/>
    <cellStyle name="Normal 16_4.20 Scheme Listing NLR" xfId="732"/>
    <cellStyle name="Normal 17" xfId="733"/>
    <cellStyle name="Normal 17 2" xfId="734"/>
    <cellStyle name="Normal 18" xfId="735"/>
    <cellStyle name="Normal 18 2" xfId="736"/>
    <cellStyle name="Normal 18 3" xfId="737"/>
    <cellStyle name="Normal 19" xfId="738"/>
    <cellStyle name="Normal 2" xfId="739"/>
    <cellStyle name="Normal 2 10" xfId="740"/>
    <cellStyle name="Normal 2 11" xfId="741"/>
    <cellStyle name="Normal 2 12" xfId="742"/>
    <cellStyle name="Normal 2 13" xfId="743"/>
    <cellStyle name="Normal 2 14" xfId="744"/>
    <cellStyle name="Normal 2 15" xfId="745"/>
    <cellStyle name="Normal 2 16" xfId="746"/>
    <cellStyle name="Normal 2 17" xfId="747"/>
    <cellStyle name="Normal 2 18" xfId="748"/>
    <cellStyle name="Normal 2 19" xfId="749"/>
    <cellStyle name="Normal 2 2" xfId="750"/>
    <cellStyle name="Normal 2 2 10" xfId="751"/>
    <cellStyle name="Normal 2 2 11" xfId="752"/>
    <cellStyle name="Normal 2 2 12" xfId="753"/>
    <cellStyle name="Normal 2 2 13" xfId="754"/>
    <cellStyle name="Normal 2 2 14" xfId="755"/>
    <cellStyle name="Normal 2 2 15" xfId="756"/>
    <cellStyle name="Normal 2 2 16" xfId="757"/>
    <cellStyle name="Normal 2 2 17" xfId="758"/>
    <cellStyle name="Normal 2 2 18" xfId="759"/>
    <cellStyle name="Normal 2 2 19" xfId="760"/>
    <cellStyle name="Normal 2 2 2" xfId="761"/>
    <cellStyle name="Normal 2 2 2 2" xfId="762"/>
    <cellStyle name="Normal 2 2 2_3.1.2 DB Pension Detail" xfId="763"/>
    <cellStyle name="Normal 2 2 20" xfId="764"/>
    <cellStyle name="Normal 2 2 21" xfId="765"/>
    <cellStyle name="Normal 2 2 22" xfId="766"/>
    <cellStyle name="Normal 2 2 23" xfId="767"/>
    <cellStyle name="Normal 2 2 24" xfId="768"/>
    <cellStyle name="Normal 2 2 25" xfId="769"/>
    <cellStyle name="Normal 2 2 26" xfId="770"/>
    <cellStyle name="Normal 2 2 27" xfId="771"/>
    <cellStyle name="Normal 2 2 28" xfId="772"/>
    <cellStyle name="Normal 2 2 29" xfId="773"/>
    <cellStyle name="Normal 2 2 3" xfId="774"/>
    <cellStyle name="Normal 2 2 30" xfId="775"/>
    <cellStyle name="Normal 2 2 31" xfId="776"/>
    <cellStyle name="Normal 2 2 32" xfId="777"/>
    <cellStyle name="Normal 2 2 33" xfId="778"/>
    <cellStyle name="Normal 2 2 34" xfId="779"/>
    <cellStyle name="Normal 2 2 35" xfId="780"/>
    <cellStyle name="Normal 2 2 36" xfId="781"/>
    <cellStyle name="Normal 2 2 37" xfId="782"/>
    <cellStyle name="Normal 2 2 38" xfId="783"/>
    <cellStyle name="Normal 2 2 39" xfId="784"/>
    <cellStyle name="Normal 2 2 4" xfId="785"/>
    <cellStyle name="Normal 2 2 40" xfId="786"/>
    <cellStyle name="Normal 2 2 41" xfId="787"/>
    <cellStyle name="Normal 2 2 42" xfId="788"/>
    <cellStyle name="Normal 2 2 43" xfId="789"/>
    <cellStyle name="Normal 2 2 44" xfId="790"/>
    <cellStyle name="Normal 2 2 45" xfId="791"/>
    <cellStyle name="Normal 2 2 46" xfId="792"/>
    <cellStyle name="Normal 2 2 47" xfId="793"/>
    <cellStyle name="Normal 2 2 48" xfId="794"/>
    <cellStyle name="Normal 2 2 49" xfId="795"/>
    <cellStyle name="Normal 2 2 5" xfId="796"/>
    <cellStyle name="Normal 2 2 6" xfId="797"/>
    <cellStyle name="Normal 2 2 7" xfId="798"/>
    <cellStyle name="Normal 2 2 8" xfId="799"/>
    <cellStyle name="Normal 2 2 9" xfId="800"/>
    <cellStyle name="Normal 2 2_1.3s Accounting C Costs Scots" xfId="801"/>
    <cellStyle name="Normal 2 20" xfId="802"/>
    <cellStyle name="Normal 2 21" xfId="803"/>
    <cellStyle name="Normal 2 22" xfId="804"/>
    <cellStyle name="Normal 2 23" xfId="805"/>
    <cellStyle name="Normal 2 24" xfId="806"/>
    <cellStyle name="Normal 2 25" xfId="807"/>
    <cellStyle name="Normal 2 26" xfId="808"/>
    <cellStyle name="Normal 2 27" xfId="809"/>
    <cellStyle name="Normal 2 28" xfId="810"/>
    <cellStyle name="Normal 2 29" xfId="811"/>
    <cellStyle name="Normal 2 3" xfId="812"/>
    <cellStyle name="Normal 2 3 2" xfId="813"/>
    <cellStyle name="Normal 2 3 2 2" xfId="814"/>
    <cellStyle name="Normal 2 3 3" xfId="815"/>
    <cellStyle name="Normal 2 3 4" xfId="816"/>
    <cellStyle name="Normal 2 30" xfId="817"/>
    <cellStyle name="Normal 2 31" xfId="818"/>
    <cellStyle name="Normal 2 32" xfId="819"/>
    <cellStyle name="Normal 2 33" xfId="820"/>
    <cellStyle name="Normal 2 34" xfId="821"/>
    <cellStyle name="Normal 2 35" xfId="822"/>
    <cellStyle name="Normal 2 36" xfId="823"/>
    <cellStyle name="Normal 2 37" xfId="824"/>
    <cellStyle name="Normal 2 38" xfId="825"/>
    <cellStyle name="Normal 2 39" xfId="826"/>
    <cellStyle name="Normal 2 4" xfId="827"/>
    <cellStyle name="Normal 2 4 2" xfId="828"/>
    <cellStyle name="Normal 2 4 2 2" xfId="829"/>
    <cellStyle name="Normal 2 4 3" xfId="830"/>
    <cellStyle name="Normal 2 4 4" xfId="831"/>
    <cellStyle name="Normal 2 40" xfId="832"/>
    <cellStyle name="Normal 2 41" xfId="833"/>
    <cellStyle name="Normal 2 42" xfId="834"/>
    <cellStyle name="Normal 2 43" xfId="835"/>
    <cellStyle name="Normal 2 44" xfId="836"/>
    <cellStyle name="Normal 2 45" xfId="837"/>
    <cellStyle name="Normal 2 46" xfId="838"/>
    <cellStyle name="Normal 2 47" xfId="839"/>
    <cellStyle name="Normal 2 48" xfId="840"/>
    <cellStyle name="Normal 2 49" xfId="841"/>
    <cellStyle name="Normal 2 5" xfId="842"/>
    <cellStyle name="Normal 2 5 2" xfId="843"/>
    <cellStyle name="Normal 2 5 2 2" xfId="844"/>
    <cellStyle name="Normal 2 5 2 2 2" xfId="845"/>
    <cellStyle name="Normal 2 5 2 2 2 2" xfId="846"/>
    <cellStyle name="Normal 2 5 2 2 3" xfId="847"/>
    <cellStyle name="Normal 2 5 2 3" xfId="848"/>
    <cellStyle name="Normal 2 5 2 3 2" xfId="849"/>
    <cellStyle name="Normal 2 5 2 4" xfId="850"/>
    <cellStyle name="Normal 2 5 2 4 2" xfId="851"/>
    <cellStyle name="Normal 2 5 2 5" xfId="852"/>
    <cellStyle name="Normal 2 5 3" xfId="853"/>
    <cellStyle name="Normal 2 5 3 2" xfId="854"/>
    <cellStyle name="Normal 2 5 3 2 2" xfId="855"/>
    <cellStyle name="Normal 2 5 3 3" xfId="856"/>
    <cellStyle name="Normal 2 5 4" xfId="857"/>
    <cellStyle name="Normal 2 5 4 2" xfId="858"/>
    <cellStyle name="Normal 2 5 5" xfId="859"/>
    <cellStyle name="Normal 2 5 5 2" xfId="860"/>
    <cellStyle name="Normal 2 5 6" xfId="861"/>
    <cellStyle name="Normal 2 5 6 2" xfId="862"/>
    <cellStyle name="Normal 2 5 7" xfId="863"/>
    <cellStyle name="Normal 2 5 8" xfId="2391"/>
    <cellStyle name="Normal 2 5 8 2" xfId="2393"/>
    <cellStyle name="Normal 2 5_1.3s Accounting C Costs Scots" xfId="864"/>
    <cellStyle name="Normal 2 50" xfId="865"/>
    <cellStyle name="Normal 2 51" xfId="866"/>
    <cellStyle name="Normal 2 52" xfId="867"/>
    <cellStyle name="Normal 2 53" xfId="868"/>
    <cellStyle name="Normal 2 54" xfId="869"/>
    <cellStyle name="Normal 2 6" xfId="870"/>
    <cellStyle name="Normal 2 6 2" xfId="871"/>
    <cellStyle name="Normal 2 6_3.1.2 DB Pension Detail" xfId="872"/>
    <cellStyle name="Normal 2 7" xfId="873"/>
    <cellStyle name="Normal 2 8" xfId="874"/>
    <cellStyle name="Normal 2 9" xfId="875"/>
    <cellStyle name="Normal 2_1.3s Accounting C Costs Scots" xfId="876"/>
    <cellStyle name="Normal 20" xfId="877"/>
    <cellStyle name="Normal 21" xfId="878"/>
    <cellStyle name="Normal 22" xfId="879"/>
    <cellStyle name="Normal 23" xfId="880"/>
    <cellStyle name="Normal 24" xfId="881"/>
    <cellStyle name="Normal 25" xfId="882"/>
    <cellStyle name="Normal 26" xfId="883"/>
    <cellStyle name="Normal 27" xfId="884"/>
    <cellStyle name="Normal 28" xfId="885"/>
    <cellStyle name="Normal 29" xfId="886"/>
    <cellStyle name="Normal 3" xfId="887"/>
    <cellStyle name="Normal 3 10" xfId="888"/>
    <cellStyle name="Normal 3 10 2" xfId="889"/>
    <cellStyle name="Normal 3 2" xfId="890"/>
    <cellStyle name="Normal 3 2 2" xfId="891"/>
    <cellStyle name="Normal 3 2 2 2" xfId="892"/>
    <cellStyle name="Normal 3 2_3.1.2 DB Pension Detail" xfId="893"/>
    <cellStyle name="Normal 3 3" xfId="894"/>
    <cellStyle name="Normal 3 3 2" xfId="895"/>
    <cellStyle name="Normal 3 3 2 2" xfId="896"/>
    <cellStyle name="Normal 3 3 2 3" xfId="897"/>
    <cellStyle name="Normal 3 3 2 3 2" xfId="898"/>
    <cellStyle name="Normal 3 3 2 3 2 2" xfId="899"/>
    <cellStyle name="Normal 3 3 2 3 3" xfId="900"/>
    <cellStyle name="Normal 3 3 2 4" xfId="901"/>
    <cellStyle name="Normal 3 3 2 4 2" xfId="902"/>
    <cellStyle name="Normal 3 3 2 5" xfId="903"/>
    <cellStyle name="Normal 3 3 2 5 2" xfId="904"/>
    <cellStyle name="Normal 3 3 2 6" xfId="905"/>
    <cellStyle name="Normal 3 3 3" xfId="906"/>
    <cellStyle name="Normal 3 3 3 2" xfId="907"/>
    <cellStyle name="Normal 3 3 3 2 2" xfId="908"/>
    <cellStyle name="Normal 3 3 3 2 2 2" xfId="909"/>
    <cellStyle name="Normal 3 3 3 2 3" xfId="910"/>
    <cellStyle name="Normal 3 3 3 3" xfId="911"/>
    <cellStyle name="Normal 3 3 3 3 2" xfId="912"/>
    <cellStyle name="Normal 3 3 3 4" xfId="913"/>
    <cellStyle name="Normal 3 3 3_Elec_DDT_template_NGv3 11Mar11 415 Proposals NG" xfId="914"/>
    <cellStyle name="Normal 3 3 4" xfId="915"/>
    <cellStyle name="Normal 3 3_2010_NGET_TPCR4_RO_FBPQ(Opex) trace only FINAL(DPP)" xfId="916"/>
    <cellStyle name="Normal 3 4" xfId="917"/>
    <cellStyle name="Normal 3 4 2" xfId="918"/>
    <cellStyle name="Normal 3 4 2 2" xfId="919"/>
    <cellStyle name="Normal 3 4 2 2 2" xfId="920"/>
    <cellStyle name="Normal 3 4 2 3" xfId="921"/>
    <cellStyle name="Normal 3 4 3" xfId="922"/>
    <cellStyle name="Normal 3 4 3 2" xfId="923"/>
    <cellStyle name="Normal 3 4 4" xfId="924"/>
    <cellStyle name="Normal 3 5" xfId="925"/>
    <cellStyle name="Normal 3 6" xfId="926"/>
    <cellStyle name="Normal 3 6 2" xfId="927"/>
    <cellStyle name="Normal 3 7" xfId="928"/>
    <cellStyle name="Normal 3 7 2" xfId="929"/>
    <cellStyle name="Normal 3 8" xfId="930"/>
    <cellStyle name="Normal 3 8 2" xfId="931"/>
    <cellStyle name="Normal 3 9" xfId="932"/>
    <cellStyle name="Normal 3 9 2" xfId="933"/>
    <cellStyle name="Normal 3_1.3s Accounting C Costs Scots" xfId="934"/>
    <cellStyle name="Normal 30" xfId="935"/>
    <cellStyle name="Normal 31" xfId="936"/>
    <cellStyle name="Normal 32" xfId="937"/>
    <cellStyle name="Normal 33" xfId="938"/>
    <cellStyle name="Normal 34" xfId="939"/>
    <cellStyle name="Normal 35" xfId="940"/>
    <cellStyle name="Normal 36" xfId="941"/>
    <cellStyle name="Normal 37" xfId="942"/>
    <cellStyle name="Normal 38" xfId="943"/>
    <cellStyle name="Normal 39" xfId="944"/>
    <cellStyle name="Normal 4" xfId="945"/>
    <cellStyle name="Normal 4 2" xfId="946"/>
    <cellStyle name="Normal 4 3" xfId="947"/>
    <cellStyle name="Normal 4 4" xfId="948"/>
    <cellStyle name="Normal 4 5" xfId="949"/>
    <cellStyle name="Normal 4 6" xfId="950"/>
    <cellStyle name="Normal 4 7" xfId="951"/>
    <cellStyle name="Normal 4 8" xfId="952"/>
    <cellStyle name="Normal 4_Book1" xfId="953"/>
    <cellStyle name="Normal 40" xfId="954"/>
    <cellStyle name="Normal 41" xfId="955"/>
    <cellStyle name="Normal 42" xfId="956"/>
    <cellStyle name="Normal 43" xfId="957"/>
    <cellStyle name="Normal 44" xfId="958"/>
    <cellStyle name="Normal 45" xfId="959"/>
    <cellStyle name="Normal 46" xfId="960"/>
    <cellStyle name="Normal 47" xfId="961"/>
    <cellStyle name="Normal 48" xfId="962"/>
    <cellStyle name="Normal 49" xfId="963"/>
    <cellStyle name="Normal 5" xfId="964"/>
    <cellStyle name="Normal 5 2" xfId="965"/>
    <cellStyle name="Normal 5 3" xfId="966"/>
    <cellStyle name="Normal 5 4" xfId="967"/>
    <cellStyle name="Normal 5 5" xfId="968"/>
    <cellStyle name="Normal 5 6" xfId="969"/>
    <cellStyle name="Normal 5 7" xfId="970"/>
    <cellStyle name="Normal 50" xfId="971"/>
    <cellStyle name="Normal 51" xfId="972"/>
    <cellStyle name="Normal 52" xfId="973"/>
    <cellStyle name="Normal 53" xfId="974"/>
    <cellStyle name="Normal 54" xfId="975"/>
    <cellStyle name="Normal 54 2" xfId="976"/>
    <cellStyle name="Normal 55" xfId="977"/>
    <cellStyle name="Normal 55 2" xfId="978"/>
    <cellStyle name="Normal 56" xfId="979"/>
    <cellStyle name="Normal 57" xfId="980"/>
    <cellStyle name="Normal 58" xfId="981"/>
    <cellStyle name="Normal 59" xfId="982"/>
    <cellStyle name="Normal 6" xfId="983"/>
    <cellStyle name="Normal 60" xfId="984"/>
    <cellStyle name="Normal 61" xfId="985"/>
    <cellStyle name="Normal 62" xfId="986"/>
    <cellStyle name="Normal 63" xfId="987"/>
    <cellStyle name="Normal 64" xfId="988"/>
    <cellStyle name="Normal 7" xfId="989"/>
    <cellStyle name="Normal 7 2" xfId="990"/>
    <cellStyle name="Normal 8" xfId="991"/>
    <cellStyle name="Normal 8 2" xfId="992"/>
    <cellStyle name="Normal 9" xfId="993"/>
    <cellStyle name="Normal 9 10" xfId="994"/>
    <cellStyle name="Normal 9 11" xfId="995"/>
    <cellStyle name="Normal 9 12" xfId="996"/>
    <cellStyle name="Normal 9 13" xfId="997"/>
    <cellStyle name="Normal 9 14" xfId="998"/>
    <cellStyle name="Normal 9 15" xfId="999"/>
    <cellStyle name="Normal 9 16" xfId="1000"/>
    <cellStyle name="Normal 9 17" xfId="1001"/>
    <cellStyle name="Normal 9 18" xfId="1002"/>
    <cellStyle name="Normal 9 19" xfId="1003"/>
    <cellStyle name="Normal 9 2" xfId="1004"/>
    <cellStyle name="Normal 9 2 2" xfId="1005"/>
    <cellStyle name="Normal 9 20" xfId="1006"/>
    <cellStyle name="Normal 9 21" xfId="1007"/>
    <cellStyle name="Normal 9 22" xfId="1008"/>
    <cellStyle name="Normal 9 23" xfId="1009"/>
    <cellStyle name="Normal 9 24" xfId="1010"/>
    <cellStyle name="Normal 9 25" xfId="1011"/>
    <cellStyle name="Normal 9 26" xfId="1012"/>
    <cellStyle name="Normal 9 27" xfId="1013"/>
    <cellStyle name="Normal 9 28" xfId="1014"/>
    <cellStyle name="Normal 9 29" xfId="1015"/>
    <cellStyle name="Normal 9 3" xfId="1016"/>
    <cellStyle name="Normal 9 30" xfId="1017"/>
    <cellStyle name="Normal 9 31" xfId="1018"/>
    <cellStyle name="Normal 9 32" xfId="1019"/>
    <cellStyle name="Normal 9 33" xfId="1020"/>
    <cellStyle name="Normal 9 34" xfId="1021"/>
    <cellStyle name="Normal 9 35" xfId="1022"/>
    <cellStyle name="Normal 9 36" xfId="1023"/>
    <cellStyle name="Normal 9 37" xfId="1024"/>
    <cellStyle name="Normal 9 38" xfId="1025"/>
    <cellStyle name="Normal 9 39" xfId="1026"/>
    <cellStyle name="Normal 9 4" xfId="1027"/>
    <cellStyle name="Normal 9 40" xfId="1028"/>
    <cellStyle name="Normal 9 41" xfId="1029"/>
    <cellStyle name="Normal 9 42" xfId="1030"/>
    <cellStyle name="Normal 9 43" xfId="1031"/>
    <cellStyle name="Normal 9 44" xfId="1032"/>
    <cellStyle name="Normal 9 45" xfId="1033"/>
    <cellStyle name="Normal 9 46" xfId="1034"/>
    <cellStyle name="Normal 9 47" xfId="1035"/>
    <cellStyle name="Normal 9 48" xfId="1036"/>
    <cellStyle name="Normal 9 5" xfId="1037"/>
    <cellStyle name="Normal 9 6" xfId="1038"/>
    <cellStyle name="Normal 9 7" xfId="1039"/>
    <cellStyle name="Normal 9 8" xfId="1040"/>
    <cellStyle name="Normal 9 9" xfId="1041"/>
    <cellStyle name="Normal 9_1.3s Accounting C Costs Scots" xfId="1042"/>
    <cellStyle name="Normal U" xfId="1043"/>
    <cellStyle name="Normal_NGT HBPQ Final Version 5 " xfId="1044"/>
    <cellStyle name="Note 2" xfId="1045"/>
    <cellStyle name="Note 2 2" xfId="1046"/>
    <cellStyle name="Note 2 3" xfId="1047"/>
    <cellStyle name="Output 2" xfId="1048"/>
    <cellStyle name="Output 2 2" xfId="1049"/>
    <cellStyle name="Output 2 3" xfId="1050"/>
    <cellStyle name="Percent" xfId="1051" builtinId="5"/>
    <cellStyle name="Percent 10" xfId="1052"/>
    <cellStyle name="Percent 10 2" xfId="1053"/>
    <cellStyle name="Percent 10 2 2" xfId="1054"/>
    <cellStyle name="Percent 10 2 2 2" xfId="1055"/>
    <cellStyle name="Percent 10 2 2 3" xfId="1056"/>
    <cellStyle name="Percent 10 2 2 4" xfId="1057"/>
    <cellStyle name="Percent 10 2 3" xfId="1058"/>
    <cellStyle name="Percent 10 3" xfId="1059"/>
    <cellStyle name="Percent 11" xfId="1060"/>
    <cellStyle name="Percent 2" xfId="1061"/>
    <cellStyle name="Percent 2 10" xfId="1062"/>
    <cellStyle name="Percent 2 11" xfId="1063"/>
    <cellStyle name="Percent 2 12" xfId="1064"/>
    <cellStyle name="Percent 2 13" xfId="1065"/>
    <cellStyle name="Percent 2 14" xfId="1066"/>
    <cellStyle name="Percent 2 15" xfId="1067"/>
    <cellStyle name="Percent 2 16" xfId="1068"/>
    <cellStyle name="Percent 2 17" xfId="1069"/>
    <cellStyle name="Percent 2 18" xfId="1070"/>
    <cellStyle name="Percent 2 19" xfId="1071"/>
    <cellStyle name="Percent 2 2" xfId="1072"/>
    <cellStyle name="Percent 2 2 10" xfId="1073"/>
    <cellStyle name="Percent 2 2 11" xfId="1074"/>
    <cellStyle name="Percent 2 2 12" xfId="1075"/>
    <cellStyle name="Percent 2 2 13" xfId="1076"/>
    <cellStyle name="Percent 2 2 14" xfId="1077"/>
    <cellStyle name="Percent 2 2 15" xfId="1078"/>
    <cellStyle name="Percent 2 2 16" xfId="1079"/>
    <cellStyle name="Percent 2 2 17" xfId="1080"/>
    <cellStyle name="Percent 2 2 18" xfId="1081"/>
    <cellStyle name="Percent 2 2 19" xfId="1082"/>
    <cellStyle name="Percent 2 2 2" xfId="1083"/>
    <cellStyle name="Percent 2 2 2 2" xfId="1084"/>
    <cellStyle name="Percent 2 2 2 3" xfId="1085"/>
    <cellStyle name="Percent 2 2 20" xfId="1086"/>
    <cellStyle name="Percent 2 2 21" xfId="1087"/>
    <cellStyle name="Percent 2 2 22" xfId="1088"/>
    <cellStyle name="Percent 2 2 23" xfId="1089"/>
    <cellStyle name="Percent 2 2 24" xfId="1090"/>
    <cellStyle name="Percent 2 2 25" xfId="1091"/>
    <cellStyle name="Percent 2 2 26" xfId="1092"/>
    <cellStyle name="Percent 2 2 27" xfId="1093"/>
    <cellStyle name="Percent 2 2 28" xfId="1094"/>
    <cellStyle name="Percent 2 2 29" xfId="1095"/>
    <cellStyle name="Percent 2 2 3" xfId="1096"/>
    <cellStyle name="Percent 2 2 30" xfId="1097"/>
    <cellStyle name="Percent 2 2 31" xfId="1098"/>
    <cellStyle name="Percent 2 2 32" xfId="1099"/>
    <cellStyle name="Percent 2 2 33" xfId="1100"/>
    <cellStyle name="Percent 2 2 34" xfId="1101"/>
    <cellStyle name="Percent 2 2 35" xfId="1102"/>
    <cellStyle name="Percent 2 2 36" xfId="1103"/>
    <cellStyle name="Percent 2 2 37" xfId="1104"/>
    <cellStyle name="Percent 2 2 38" xfId="1105"/>
    <cellStyle name="Percent 2 2 39" xfId="1106"/>
    <cellStyle name="Percent 2 2 4" xfId="1107"/>
    <cellStyle name="Percent 2 2 40" xfId="1108"/>
    <cellStyle name="Percent 2 2 41" xfId="1109"/>
    <cellStyle name="Percent 2 2 42" xfId="1110"/>
    <cellStyle name="Percent 2 2 43" xfId="1111"/>
    <cellStyle name="Percent 2 2 44" xfId="1112"/>
    <cellStyle name="Percent 2 2 45" xfId="1113"/>
    <cellStyle name="Percent 2 2 46" xfId="1114"/>
    <cellStyle name="Percent 2 2 47" xfId="1115"/>
    <cellStyle name="Percent 2 2 48" xfId="1116"/>
    <cellStyle name="Percent 2 2 49" xfId="1117"/>
    <cellStyle name="Percent 2 2 5" xfId="1118"/>
    <cellStyle name="Percent 2 2 6" xfId="1119"/>
    <cellStyle name="Percent 2 2 7" xfId="1120"/>
    <cellStyle name="Percent 2 2 8" xfId="1121"/>
    <cellStyle name="Percent 2 2 9" xfId="1122"/>
    <cellStyle name="Percent 2 20" xfId="1123"/>
    <cellStyle name="Percent 2 21" xfId="1124"/>
    <cellStyle name="Percent 2 22" xfId="1125"/>
    <cellStyle name="Percent 2 23" xfId="1126"/>
    <cellStyle name="Percent 2 24" xfId="1127"/>
    <cellStyle name="Percent 2 25" xfId="1128"/>
    <cellStyle name="Percent 2 26" xfId="1129"/>
    <cellStyle name="Percent 2 27" xfId="1130"/>
    <cellStyle name="Percent 2 28" xfId="1131"/>
    <cellStyle name="Percent 2 29" xfId="1132"/>
    <cellStyle name="Percent 2 3" xfId="1133"/>
    <cellStyle name="Percent 2 3 10" xfId="1134"/>
    <cellStyle name="Percent 2 3 11" xfId="1135"/>
    <cellStyle name="Percent 2 3 12" xfId="1136"/>
    <cellStyle name="Percent 2 3 13" xfId="1137"/>
    <cellStyle name="Percent 2 3 14" xfId="1138"/>
    <cellStyle name="Percent 2 3 15" xfId="1139"/>
    <cellStyle name="Percent 2 3 16" xfId="1140"/>
    <cellStyle name="Percent 2 3 17" xfId="1141"/>
    <cellStyle name="Percent 2 3 18" xfId="1142"/>
    <cellStyle name="Percent 2 3 19" xfId="1143"/>
    <cellStyle name="Percent 2 3 2" xfId="1144"/>
    <cellStyle name="Percent 2 3 2 2" xfId="1145"/>
    <cellStyle name="Percent 2 3 2 3" xfId="1146"/>
    <cellStyle name="Percent 2 3 20" xfId="1147"/>
    <cellStyle name="Percent 2 3 21" xfId="1148"/>
    <cellStyle name="Percent 2 3 22" xfId="1149"/>
    <cellStyle name="Percent 2 3 23" xfId="1150"/>
    <cellStyle name="Percent 2 3 24" xfId="1151"/>
    <cellStyle name="Percent 2 3 25" xfId="1152"/>
    <cellStyle name="Percent 2 3 26" xfId="1153"/>
    <cellStyle name="Percent 2 3 27" xfId="1154"/>
    <cellStyle name="Percent 2 3 28" xfId="1155"/>
    <cellStyle name="Percent 2 3 29" xfId="1156"/>
    <cellStyle name="Percent 2 3 3" xfId="1157"/>
    <cellStyle name="Percent 2 3 30" xfId="1158"/>
    <cellStyle name="Percent 2 3 31" xfId="1159"/>
    <cellStyle name="Percent 2 3 32" xfId="1160"/>
    <cellStyle name="Percent 2 3 33" xfId="1161"/>
    <cellStyle name="Percent 2 3 34" xfId="1162"/>
    <cellStyle name="Percent 2 3 35" xfId="1163"/>
    <cellStyle name="Percent 2 3 36" xfId="1164"/>
    <cellStyle name="Percent 2 3 37" xfId="1165"/>
    <cellStyle name="Percent 2 3 38" xfId="1166"/>
    <cellStyle name="Percent 2 3 39" xfId="1167"/>
    <cellStyle name="Percent 2 3 4" xfId="1168"/>
    <cellStyle name="Percent 2 3 40" xfId="1169"/>
    <cellStyle name="Percent 2 3 41" xfId="1170"/>
    <cellStyle name="Percent 2 3 42" xfId="1171"/>
    <cellStyle name="Percent 2 3 43" xfId="1172"/>
    <cellStyle name="Percent 2 3 44" xfId="1173"/>
    <cellStyle name="Percent 2 3 45" xfId="1174"/>
    <cellStyle name="Percent 2 3 46" xfId="1175"/>
    <cellStyle name="Percent 2 3 47" xfId="1176"/>
    <cellStyle name="Percent 2 3 5" xfId="1177"/>
    <cellStyle name="Percent 2 3 6" xfId="1178"/>
    <cellStyle name="Percent 2 3 7" xfId="1179"/>
    <cellStyle name="Percent 2 3 8" xfId="1180"/>
    <cellStyle name="Percent 2 3 9" xfId="1181"/>
    <cellStyle name="Percent 2 30" xfId="1182"/>
    <cellStyle name="Percent 2 31" xfId="1183"/>
    <cellStyle name="Percent 2 32" xfId="1184"/>
    <cellStyle name="Percent 2 33" xfId="1185"/>
    <cellStyle name="Percent 2 34" xfId="1186"/>
    <cellStyle name="Percent 2 35" xfId="1187"/>
    <cellStyle name="Percent 2 36" xfId="1188"/>
    <cellStyle name="Percent 2 37" xfId="1189"/>
    <cellStyle name="Percent 2 38" xfId="1190"/>
    <cellStyle name="Percent 2 39" xfId="1191"/>
    <cellStyle name="Percent 2 4" xfId="1192"/>
    <cellStyle name="Percent 2 40" xfId="1193"/>
    <cellStyle name="Percent 2 41" xfId="1194"/>
    <cellStyle name="Percent 2 42" xfId="1195"/>
    <cellStyle name="Percent 2 43" xfId="1196"/>
    <cellStyle name="Percent 2 44" xfId="1197"/>
    <cellStyle name="Percent 2 45" xfId="1198"/>
    <cellStyle name="Percent 2 46" xfId="1199"/>
    <cellStyle name="Percent 2 47" xfId="1200"/>
    <cellStyle name="Percent 2 48" xfId="1201"/>
    <cellStyle name="Percent 2 49" xfId="1202"/>
    <cellStyle name="Percent 2 5" xfId="1203"/>
    <cellStyle name="Percent 2 50" xfId="1204"/>
    <cellStyle name="Percent 2 51" xfId="1205"/>
    <cellStyle name="Percent 2 6" xfId="1206"/>
    <cellStyle name="Percent 2 7" xfId="1207"/>
    <cellStyle name="Percent 2 8" xfId="1208"/>
    <cellStyle name="Percent 2 9" xfId="1209"/>
    <cellStyle name="Percent 3" xfId="1210"/>
    <cellStyle name="Percent 4" xfId="1211"/>
    <cellStyle name="Percent 4 10" xfId="1212"/>
    <cellStyle name="Percent 4 11" xfId="1213"/>
    <cellStyle name="Percent 4 12" xfId="1214"/>
    <cellStyle name="Percent 4 13" xfId="1215"/>
    <cellStyle name="Percent 4 14" xfId="1216"/>
    <cellStyle name="Percent 4 15" xfId="1217"/>
    <cellStyle name="Percent 4 16" xfId="1218"/>
    <cellStyle name="Percent 4 17" xfId="1219"/>
    <cellStyle name="Percent 4 18" xfId="1220"/>
    <cellStyle name="Percent 4 19" xfId="1221"/>
    <cellStyle name="Percent 4 2" xfId="1222"/>
    <cellStyle name="Percent 4 2 10" xfId="1223"/>
    <cellStyle name="Percent 4 2 11" xfId="1224"/>
    <cellStyle name="Percent 4 2 12" xfId="1225"/>
    <cellStyle name="Percent 4 2 13" xfId="1226"/>
    <cellStyle name="Percent 4 2 14" xfId="1227"/>
    <cellStyle name="Percent 4 2 15" xfId="1228"/>
    <cellStyle name="Percent 4 2 16" xfId="1229"/>
    <cellStyle name="Percent 4 2 17" xfId="1230"/>
    <cellStyle name="Percent 4 2 18" xfId="1231"/>
    <cellStyle name="Percent 4 2 19" xfId="1232"/>
    <cellStyle name="Percent 4 2 2" xfId="1233"/>
    <cellStyle name="Percent 4 2 20" xfId="1234"/>
    <cellStyle name="Percent 4 2 21" xfId="1235"/>
    <cellStyle name="Percent 4 2 22" xfId="1236"/>
    <cellStyle name="Percent 4 2 23" xfId="1237"/>
    <cellStyle name="Percent 4 2 24" xfId="1238"/>
    <cellStyle name="Percent 4 2 25" xfId="1239"/>
    <cellStyle name="Percent 4 2 26" xfId="1240"/>
    <cellStyle name="Percent 4 2 27" xfId="1241"/>
    <cellStyle name="Percent 4 2 28" xfId="1242"/>
    <cellStyle name="Percent 4 2 29" xfId="1243"/>
    <cellStyle name="Percent 4 2 3" xfId="1244"/>
    <cellStyle name="Percent 4 2 30" xfId="1245"/>
    <cellStyle name="Percent 4 2 31" xfId="1246"/>
    <cellStyle name="Percent 4 2 32" xfId="1247"/>
    <cellStyle name="Percent 4 2 33" xfId="1248"/>
    <cellStyle name="Percent 4 2 34" xfId="1249"/>
    <cellStyle name="Percent 4 2 35" xfId="1250"/>
    <cellStyle name="Percent 4 2 36" xfId="1251"/>
    <cellStyle name="Percent 4 2 37" xfId="1252"/>
    <cellStyle name="Percent 4 2 38" xfId="1253"/>
    <cellStyle name="Percent 4 2 39" xfId="1254"/>
    <cellStyle name="Percent 4 2 4" xfId="1255"/>
    <cellStyle name="Percent 4 2 40" xfId="1256"/>
    <cellStyle name="Percent 4 2 41" xfId="1257"/>
    <cellStyle name="Percent 4 2 42" xfId="1258"/>
    <cellStyle name="Percent 4 2 43" xfId="1259"/>
    <cellStyle name="Percent 4 2 44" xfId="1260"/>
    <cellStyle name="Percent 4 2 45" xfId="1261"/>
    <cellStyle name="Percent 4 2 46" xfId="1262"/>
    <cellStyle name="Percent 4 2 47" xfId="1263"/>
    <cellStyle name="Percent 4 2 5" xfId="1264"/>
    <cellStyle name="Percent 4 2 6" xfId="1265"/>
    <cellStyle name="Percent 4 2 7" xfId="1266"/>
    <cellStyle name="Percent 4 2 8" xfId="1267"/>
    <cellStyle name="Percent 4 2 9" xfId="1268"/>
    <cellStyle name="Percent 4 20" xfId="1269"/>
    <cellStyle name="Percent 4 21" xfId="1270"/>
    <cellStyle name="Percent 4 22" xfId="1271"/>
    <cellStyle name="Percent 4 23" xfId="1272"/>
    <cellStyle name="Percent 4 24" xfId="1273"/>
    <cellStyle name="Percent 4 25" xfId="1274"/>
    <cellStyle name="Percent 4 26" xfId="1275"/>
    <cellStyle name="Percent 4 27" xfId="1276"/>
    <cellStyle name="Percent 4 28" xfId="1277"/>
    <cellStyle name="Percent 4 29" xfId="1278"/>
    <cellStyle name="Percent 4 3" xfId="1279"/>
    <cellStyle name="Percent 4 3 2" xfId="1280"/>
    <cellStyle name="Percent 4 3 3" xfId="1281"/>
    <cellStyle name="Percent 4 3 4" xfId="1282"/>
    <cellStyle name="Percent 4 3 5" xfId="1283"/>
    <cellStyle name="Percent 4 3 6" xfId="1284"/>
    <cellStyle name="Percent 4 3 7" xfId="1285"/>
    <cellStyle name="Percent 4 30" xfId="1286"/>
    <cellStyle name="Percent 4 31" xfId="1287"/>
    <cellStyle name="Percent 4 32" xfId="1288"/>
    <cellStyle name="Percent 4 33" xfId="1289"/>
    <cellStyle name="Percent 4 34" xfId="1290"/>
    <cellStyle name="Percent 4 35" xfId="1291"/>
    <cellStyle name="Percent 4 36" xfId="1292"/>
    <cellStyle name="Percent 4 37" xfId="1293"/>
    <cellStyle name="Percent 4 38" xfId="1294"/>
    <cellStyle name="Percent 4 39" xfId="1295"/>
    <cellStyle name="Percent 4 4" xfId="1296"/>
    <cellStyle name="Percent 4 4 2" xfId="1297"/>
    <cellStyle name="Percent 4 4 3" xfId="1298"/>
    <cellStyle name="Percent 4 4 4" xfId="1299"/>
    <cellStyle name="Percent 4 4 5" xfId="1300"/>
    <cellStyle name="Percent 4 4 6" xfId="1301"/>
    <cellStyle name="Percent 4 4 7" xfId="1302"/>
    <cellStyle name="Percent 4 40" xfId="1303"/>
    <cellStyle name="Percent 4 41" xfId="1304"/>
    <cellStyle name="Percent 4 42" xfId="1305"/>
    <cellStyle name="Percent 4 43" xfId="1306"/>
    <cellStyle name="Percent 4 44" xfId="1307"/>
    <cellStyle name="Percent 4 45" xfId="1308"/>
    <cellStyle name="Percent 4 46" xfId="1309"/>
    <cellStyle name="Percent 4 47" xfId="1310"/>
    <cellStyle name="Percent 4 48" xfId="1311"/>
    <cellStyle name="Percent 4 5" xfId="1312"/>
    <cellStyle name="Percent 4 5 2" xfId="1313"/>
    <cellStyle name="Percent 4 5 3" xfId="1314"/>
    <cellStyle name="Percent 4 5 4" xfId="1315"/>
    <cellStyle name="Percent 4 5 5" xfId="1316"/>
    <cellStyle name="Percent 4 5 6" xfId="1317"/>
    <cellStyle name="Percent 4 5 7" xfId="1318"/>
    <cellStyle name="Percent 4 6" xfId="1319"/>
    <cellStyle name="Percent 4 7" xfId="1320"/>
    <cellStyle name="Percent 4 8" xfId="1321"/>
    <cellStyle name="Percent 4 9" xfId="1322"/>
    <cellStyle name="Percent 5" xfId="1323"/>
    <cellStyle name="Percent 6" xfId="1324"/>
    <cellStyle name="Percent 6 10" xfId="1325"/>
    <cellStyle name="Percent 6 11" xfId="1326"/>
    <cellStyle name="Percent 6 12" xfId="1327"/>
    <cellStyle name="Percent 6 13" xfId="1328"/>
    <cellStyle name="Percent 6 14" xfId="1329"/>
    <cellStyle name="Percent 6 15" xfId="1330"/>
    <cellStyle name="Percent 6 16" xfId="1331"/>
    <cellStyle name="Percent 6 17" xfId="1332"/>
    <cellStyle name="Percent 6 18" xfId="1333"/>
    <cellStyle name="Percent 6 19" xfId="1334"/>
    <cellStyle name="Percent 6 2" xfId="1335"/>
    <cellStyle name="Percent 6 20" xfId="1336"/>
    <cellStyle name="Percent 6 21" xfId="1337"/>
    <cellStyle name="Percent 6 22" xfId="1338"/>
    <cellStyle name="Percent 6 23" xfId="1339"/>
    <cellStyle name="Percent 6 24" xfId="1340"/>
    <cellStyle name="Percent 6 25" xfId="1341"/>
    <cellStyle name="Percent 6 26" xfId="1342"/>
    <cellStyle name="Percent 6 27" xfId="1343"/>
    <cellStyle name="Percent 6 28" xfId="1344"/>
    <cellStyle name="Percent 6 29" xfId="1345"/>
    <cellStyle name="Percent 6 3" xfId="1346"/>
    <cellStyle name="Percent 6 30" xfId="1347"/>
    <cellStyle name="Percent 6 31" xfId="1348"/>
    <cellStyle name="Percent 6 32" xfId="1349"/>
    <cellStyle name="Percent 6 33" xfId="1350"/>
    <cellStyle name="Percent 6 34" xfId="1351"/>
    <cellStyle name="Percent 6 35" xfId="1352"/>
    <cellStyle name="Percent 6 36" xfId="1353"/>
    <cellStyle name="Percent 6 37" xfId="1354"/>
    <cellStyle name="Percent 6 38" xfId="1355"/>
    <cellStyle name="Percent 6 39" xfId="1356"/>
    <cellStyle name="Percent 6 4" xfId="1357"/>
    <cellStyle name="Percent 6 40" xfId="1358"/>
    <cellStyle name="Percent 6 41" xfId="1359"/>
    <cellStyle name="Percent 6 42" xfId="1360"/>
    <cellStyle name="Percent 6 43" xfId="1361"/>
    <cellStyle name="Percent 6 44" xfId="1362"/>
    <cellStyle name="Percent 6 45" xfId="1363"/>
    <cellStyle name="Percent 6 46" xfId="1364"/>
    <cellStyle name="Percent 6 47" xfId="1365"/>
    <cellStyle name="Percent 6 5" xfId="1366"/>
    <cellStyle name="Percent 6 6" xfId="1367"/>
    <cellStyle name="Percent 6 7" xfId="1368"/>
    <cellStyle name="Percent 6 8" xfId="1369"/>
    <cellStyle name="Percent 6 9" xfId="1370"/>
    <cellStyle name="Percent 7" xfId="1371"/>
    <cellStyle name="Percent 7 2" xfId="1372"/>
    <cellStyle name="Percent 8" xfId="1373"/>
    <cellStyle name="Percent 8 10" xfId="1374"/>
    <cellStyle name="Percent 8 11" xfId="1375"/>
    <cellStyle name="Percent 8 12" xfId="1376"/>
    <cellStyle name="Percent 8 13" xfId="1377"/>
    <cellStyle name="Percent 8 14" xfId="1378"/>
    <cellStyle name="Percent 8 15" xfId="1379"/>
    <cellStyle name="Percent 8 16" xfId="1380"/>
    <cellStyle name="Percent 8 17" xfId="1381"/>
    <cellStyle name="Percent 8 18" xfId="1382"/>
    <cellStyle name="Percent 8 19" xfId="1383"/>
    <cellStyle name="Percent 8 2" xfId="1384"/>
    <cellStyle name="Percent 8 2 2" xfId="1385"/>
    <cellStyle name="Percent 8 2 2 2" xfId="1386"/>
    <cellStyle name="Percent 8 2 2 2 2" xfId="1387"/>
    <cellStyle name="Percent 8 2 2 3" xfId="1388"/>
    <cellStyle name="Percent 8 2 3" xfId="1389"/>
    <cellStyle name="Percent 8 2 3 2" xfId="1390"/>
    <cellStyle name="Percent 8 20" xfId="1391"/>
    <cellStyle name="Percent 8 21" xfId="1392"/>
    <cellStyle name="Percent 8 22" xfId="1393"/>
    <cellStyle name="Percent 8 23" xfId="1394"/>
    <cellStyle name="Percent 8 24" xfId="1395"/>
    <cellStyle name="Percent 8 25" xfId="1396"/>
    <cellStyle name="Percent 8 26" xfId="1397"/>
    <cellStyle name="Percent 8 27" xfId="1398"/>
    <cellStyle name="Percent 8 28" xfId="1399"/>
    <cellStyle name="Percent 8 29" xfId="1400"/>
    <cellStyle name="Percent 8 3" xfId="1401"/>
    <cellStyle name="Percent 8 3 2" xfId="1402"/>
    <cellStyle name="Percent 8 3 2 2" xfId="1403"/>
    <cellStyle name="Percent 8 3 3" xfId="1404"/>
    <cellStyle name="Percent 8 30" xfId="1405"/>
    <cellStyle name="Percent 8 31" xfId="1406"/>
    <cellStyle name="Percent 8 32" xfId="1407"/>
    <cellStyle name="Percent 8 33" xfId="1408"/>
    <cellStyle name="Percent 8 34" xfId="1409"/>
    <cellStyle name="Percent 8 35" xfId="1410"/>
    <cellStyle name="Percent 8 36" xfId="1411"/>
    <cellStyle name="Percent 8 37" xfId="1412"/>
    <cellStyle name="Percent 8 38" xfId="1413"/>
    <cellStyle name="Percent 8 39" xfId="1414"/>
    <cellStyle name="Percent 8 4" xfId="1415"/>
    <cellStyle name="Percent 8 4 2" xfId="1416"/>
    <cellStyle name="Percent 8 40" xfId="1417"/>
    <cellStyle name="Percent 8 41" xfId="1418"/>
    <cellStyle name="Percent 8 42" xfId="1419"/>
    <cellStyle name="Percent 8 43" xfId="1420"/>
    <cellStyle name="Percent 8 44" xfId="1421"/>
    <cellStyle name="Percent 8 45" xfId="1422"/>
    <cellStyle name="Percent 8 46" xfId="1423"/>
    <cellStyle name="Percent 8 47" xfId="1424"/>
    <cellStyle name="Percent 8 5" xfId="1425"/>
    <cellStyle name="Percent 8 6" xfId="1426"/>
    <cellStyle name="Percent 8 7" xfId="1427"/>
    <cellStyle name="Percent 8 8" xfId="1428"/>
    <cellStyle name="Percent 8 9" xfId="1429"/>
    <cellStyle name="Percent 9" xfId="1430"/>
    <cellStyle name="Percent 9 2" xfId="1431"/>
    <cellStyle name="Percent 9 2 2" xfId="1432"/>
    <cellStyle name="Percent 9 2 2 2" xfId="1433"/>
    <cellStyle name="Percent 9 2 3" xfId="1434"/>
    <cellStyle name="Percent 9 3" xfId="1435"/>
    <cellStyle name="Percent 9 3 2" xfId="1436"/>
    <cellStyle name="Percent 9 4" xfId="1437"/>
    <cellStyle name="Percent 9 4 2" xfId="1438"/>
    <cellStyle name="Percent 9 5" xfId="1439"/>
    <cellStyle name="Percent 9 5 2" xfId="1440"/>
    <cellStyle name="Percent 9 6" xfId="1441"/>
    <cellStyle name="Pre-inputted cells" xfId="1442"/>
    <cellStyle name="Pre-inputted cells 10" xfId="1443"/>
    <cellStyle name="Pre-inputted cells 10 2" xfId="1444"/>
    <cellStyle name="Pre-inputted cells 11" xfId="1445"/>
    <cellStyle name="Pre-inputted cells 11 2" xfId="1446"/>
    <cellStyle name="Pre-inputted cells 12" xfId="1447"/>
    <cellStyle name="Pre-inputted cells 12 2" xfId="1448"/>
    <cellStyle name="Pre-inputted cells 13" xfId="1449"/>
    <cellStyle name="Pre-inputted cells 14" xfId="2392"/>
    <cellStyle name="Pre-inputted cells 2" xfId="1450"/>
    <cellStyle name="Pre-inputted cells 2 2" xfId="1451"/>
    <cellStyle name="Pre-inputted cells 2 2 2" xfId="1452"/>
    <cellStyle name="Pre-inputted cells 2 2 2 2" xfId="1453"/>
    <cellStyle name="Pre-inputted cells 2 2 2 2 2" xfId="1454"/>
    <cellStyle name="Pre-inputted cells 2 2 2 3" xfId="1455"/>
    <cellStyle name="Pre-inputted cells 2 2 3" xfId="1456"/>
    <cellStyle name="Pre-inputted cells 2 2 3 2" xfId="1457"/>
    <cellStyle name="Pre-inputted cells 2 2 4" xfId="1458"/>
    <cellStyle name="Pre-inputted cells 2 2 4 2" xfId="1459"/>
    <cellStyle name="Pre-inputted cells 2 2 5" xfId="1460"/>
    <cellStyle name="Pre-inputted cells 2 3" xfId="1461"/>
    <cellStyle name="Pre-inputted cells 2 3 2" xfId="1462"/>
    <cellStyle name="Pre-inputted cells 2 3 2 2" xfId="1463"/>
    <cellStyle name="Pre-inputted cells 2 3 3" xfId="1464"/>
    <cellStyle name="Pre-inputted cells 2 4" xfId="1465"/>
    <cellStyle name="Pre-inputted cells 2 4 2" xfId="1466"/>
    <cellStyle name="Pre-inputted cells 2 5" xfId="1467"/>
    <cellStyle name="Pre-inputted cells 2 5 2" xfId="1468"/>
    <cellStyle name="Pre-inputted cells 2 6" xfId="1469"/>
    <cellStyle name="Pre-inputted cells 2_1.3s Accounting C Costs Scots" xfId="1470"/>
    <cellStyle name="Pre-inputted cells 3" xfId="1471"/>
    <cellStyle name="Pre-inputted cells 3 2" xfId="1472"/>
    <cellStyle name="Pre-inputted cells 3 2 2" xfId="1473"/>
    <cellStyle name="Pre-inputted cells 3 2 2 2" xfId="1474"/>
    <cellStyle name="Pre-inputted cells 3 2 2 2 2" xfId="1475"/>
    <cellStyle name="Pre-inputted cells 3 2 2 3" xfId="1476"/>
    <cellStyle name="Pre-inputted cells 3 2 3" xfId="1477"/>
    <cellStyle name="Pre-inputted cells 3 2 3 2" xfId="1478"/>
    <cellStyle name="Pre-inputted cells 3 2 4" xfId="1479"/>
    <cellStyle name="Pre-inputted cells 3 2 4 2" xfId="1480"/>
    <cellStyle name="Pre-inputted cells 3 2 5" xfId="1481"/>
    <cellStyle name="Pre-inputted cells 3 3" xfId="1482"/>
    <cellStyle name="Pre-inputted cells 3 3 2" xfId="1483"/>
    <cellStyle name="Pre-inputted cells 3 3 2 2" xfId="1484"/>
    <cellStyle name="Pre-inputted cells 3 3 3" xfId="1485"/>
    <cellStyle name="Pre-inputted cells 3 4" xfId="1486"/>
    <cellStyle name="Pre-inputted cells 3 4 2" xfId="1487"/>
    <cellStyle name="Pre-inputted cells 3 5" xfId="1488"/>
    <cellStyle name="Pre-inputted cells 3 5 2" xfId="1489"/>
    <cellStyle name="Pre-inputted cells 3 6" xfId="1490"/>
    <cellStyle name="Pre-inputted cells 3_1.3s Accounting C Costs Scots" xfId="1491"/>
    <cellStyle name="Pre-inputted cells 4" xfId="1492"/>
    <cellStyle name="Pre-inputted cells 4 2" xfId="1493"/>
    <cellStyle name="Pre-inputted cells 4 2 2" xfId="1494"/>
    <cellStyle name="Pre-inputted cells 4 2 2 2" xfId="1495"/>
    <cellStyle name="Pre-inputted cells 4 2 2 2 2" xfId="1496"/>
    <cellStyle name="Pre-inputted cells 4 2 2 3" xfId="1497"/>
    <cellStyle name="Pre-inputted cells 4 2 3" xfId="1498"/>
    <cellStyle name="Pre-inputted cells 4 2 3 2" xfId="1499"/>
    <cellStyle name="Pre-inputted cells 4 2 4" xfId="1500"/>
    <cellStyle name="Pre-inputted cells 4 2 4 2" xfId="1501"/>
    <cellStyle name="Pre-inputted cells 4 2 5" xfId="1502"/>
    <cellStyle name="Pre-inputted cells 4 3" xfId="1503"/>
    <cellStyle name="Pre-inputted cells 4 3 2" xfId="1504"/>
    <cellStyle name="Pre-inputted cells 4 3 2 2" xfId="1505"/>
    <cellStyle name="Pre-inputted cells 4 3 3" xfId="1506"/>
    <cellStyle name="Pre-inputted cells 4 4" xfId="1507"/>
    <cellStyle name="Pre-inputted cells 4 4 2" xfId="1508"/>
    <cellStyle name="Pre-inputted cells 4 5" xfId="1509"/>
    <cellStyle name="Pre-inputted cells 4 5 2" xfId="1510"/>
    <cellStyle name="Pre-inputted cells 4 6" xfId="1511"/>
    <cellStyle name="Pre-inputted cells 4_1.3s Accounting C Costs Scots" xfId="1512"/>
    <cellStyle name="Pre-inputted cells 5" xfId="1513"/>
    <cellStyle name="Pre-inputted cells 5 2" xfId="1514"/>
    <cellStyle name="Pre-inputted cells 5 2 2" xfId="1515"/>
    <cellStyle name="Pre-inputted cells 5 2 2 2" xfId="1516"/>
    <cellStyle name="Pre-inputted cells 5 2 2 2 2" xfId="1517"/>
    <cellStyle name="Pre-inputted cells 5 2 2 2 2 2" xfId="1518"/>
    <cellStyle name="Pre-inputted cells 5 2 2 2 3" xfId="1519"/>
    <cellStyle name="Pre-inputted cells 5 2 2 2_Elec_DDT_template_NGv3 11Mar11 415 Proposals NG" xfId="1520"/>
    <cellStyle name="Pre-inputted cells 5 2 2 3" xfId="1521"/>
    <cellStyle name="Pre-inputted cells 5 2 2 3 2" xfId="1522"/>
    <cellStyle name="Pre-inputted cells 5 2 2 4" xfId="1523"/>
    <cellStyle name="Pre-inputted cells 5 2 2 4 2" xfId="1524"/>
    <cellStyle name="Pre-inputted cells 5 2 2 5" xfId="1525"/>
    <cellStyle name="Pre-inputted cells 5 2 2_Elec_DDT_template_NGv3 11Mar11 415 Proposals NG" xfId="1526"/>
    <cellStyle name="Pre-inputted cells 5 2 3" xfId="1527"/>
    <cellStyle name="Pre-inputted cells 5 2 3 2" xfId="1528"/>
    <cellStyle name="Pre-inputted cells 5 2 3 2 2" xfId="1529"/>
    <cellStyle name="Pre-inputted cells 5 2 3 3" xfId="1530"/>
    <cellStyle name="Pre-inputted cells 5 2 4" xfId="1531"/>
    <cellStyle name="Pre-inputted cells 5 2 4 2" xfId="1532"/>
    <cellStyle name="Pre-inputted cells 5 2 5" xfId="1533"/>
    <cellStyle name="Pre-inputted cells 5 2 5 2" xfId="1534"/>
    <cellStyle name="Pre-inputted cells 5 2 6" xfId="1535"/>
    <cellStyle name="Pre-inputted cells 5 3" xfId="1536"/>
    <cellStyle name="Pre-inputted cells 5 3 2" xfId="1537"/>
    <cellStyle name="Pre-inputted cells 5 3 2 2" xfId="1538"/>
    <cellStyle name="Pre-inputted cells 5 3 3" xfId="1539"/>
    <cellStyle name="Pre-inputted cells 5 4" xfId="1540"/>
    <cellStyle name="Pre-inputted cells 5 4 2" xfId="1541"/>
    <cellStyle name="Pre-inputted cells 5 5" xfId="1542"/>
    <cellStyle name="Pre-inputted cells 5 5 2" xfId="1543"/>
    <cellStyle name="Pre-inputted cells 5 6" xfId="1544"/>
    <cellStyle name="Pre-inputted cells 5_1.3s Accounting C Costs Scots" xfId="1545"/>
    <cellStyle name="Pre-inputted cells 6" xfId="1546"/>
    <cellStyle name="Pre-inputted cells 6 2" xfId="1547"/>
    <cellStyle name="Pre-inputted cells 6 2 2" xfId="1548"/>
    <cellStyle name="Pre-inputted cells 6 2 2 2" xfId="1549"/>
    <cellStyle name="Pre-inputted cells 6 2 2 2 2" xfId="1550"/>
    <cellStyle name="Pre-inputted cells 6 2 2 3" xfId="1551"/>
    <cellStyle name="Pre-inputted cells 6 2 2_Elec_DDT_template_NGv3 11Mar11 415 Proposals NG" xfId="1552"/>
    <cellStyle name="Pre-inputted cells 6 2 3" xfId="1553"/>
    <cellStyle name="Pre-inputted cells 6 2 3 2" xfId="1554"/>
    <cellStyle name="Pre-inputted cells 6 2 4" xfId="1555"/>
    <cellStyle name="Pre-inputted cells 6 2 4 2" xfId="1556"/>
    <cellStyle name="Pre-inputted cells 6 2 5" xfId="1557"/>
    <cellStyle name="Pre-inputted cells 6 2_Elec_DDT_template_NGv3 11Mar11 415 Proposals NG" xfId="1558"/>
    <cellStyle name="Pre-inputted cells 6 3" xfId="1559"/>
    <cellStyle name="Pre-inputted cells 6 3 2" xfId="1560"/>
    <cellStyle name="Pre-inputted cells 6 3 2 2" xfId="1561"/>
    <cellStyle name="Pre-inputted cells 6 3 3" xfId="1562"/>
    <cellStyle name="Pre-inputted cells 6 4" xfId="1563"/>
    <cellStyle name="Pre-inputted cells 6 4 2" xfId="1564"/>
    <cellStyle name="Pre-inputted cells 6 5" xfId="1565"/>
    <cellStyle name="Pre-inputted cells 6 5 2" xfId="1566"/>
    <cellStyle name="Pre-inputted cells 6 6" xfId="1567"/>
    <cellStyle name="Pre-inputted cells 7" xfId="1568"/>
    <cellStyle name="Pre-inputted cells 7 2" xfId="1569"/>
    <cellStyle name="Pre-inputted cells 7 2 2" xfId="1570"/>
    <cellStyle name="Pre-inputted cells 7 2 2 2" xfId="1571"/>
    <cellStyle name="Pre-inputted cells 7 2 2 2 2" xfId="1572"/>
    <cellStyle name="Pre-inputted cells 7 2 2 3" xfId="1573"/>
    <cellStyle name="Pre-inputted cells 7 2 2_Elec_DDT_template_NGv3 11Mar11 415 Proposals NG" xfId="1574"/>
    <cellStyle name="Pre-inputted cells 7 2 3" xfId="1575"/>
    <cellStyle name="Pre-inputted cells 7 2 3 2" xfId="1576"/>
    <cellStyle name="Pre-inputted cells 7 2 4" xfId="1577"/>
    <cellStyle name="Pre-inputted cells 7 2 4 2" xfId="1578"/>
    <cellStyle name="Pre-inputted cells 7 2 5" xfId="1579"/>
    <cellStyle name="Pre-inputted cells 7 2_Elec_DDT_template_NGv3 11Mar11 415 Proposals NG" xfId="1580"/>
    <cellStyle name="Pre-inputted cells 7 3" xfId="1581"/>
    <cellStyle name="Pre-inputted cells 7 3 2" xfId="1582"/>
    <cellStyle name="Pre-inputted cells 7 3 2 2" xfId="1583"/>
    <cellStyle name="Pre-inputted cells 7 3 3" xfId="1584"/>
    <cellStyle name="Pre-inputted cells 7 4" xfId="1585"/>
    <cellStyle name="Pre-inputted cells 7 4 2" xfId="1586"/>
    <cellStyle name="Pre-inputted cells 7 5" xfId="1587"/>
    <cellStyle name="Pre-inputted cells 7 5 2" xfId="1588"/>
    <cellStyle name="Pre-inputted cells 7 6" xfId="1589"/>
    <cellStyle name="Pre-inputted cells 8" xfId="1590"/>
    <cellStyle name="Pre-inputted cells 8 2" xfId="1591"/>
    <cellStyle name="Pre-inputted cells 8 2 2" xfId="1592"/>
    <cellStyle name="Pre-inputted cells 8 3" xfId="1593"/>
    <cellStyle name="Pre-inputted cells 9" xfId="1594"/>
    <cellStyle name="Pre-inputted cells 9 2" xfId="1595"/>
    <cellStyle name="Pre-inputted cells_1.3s Accounting C Costs Scots" xfId="1596"/>
    <cellStyle name="RangeName" xfId="1597"/>
    <cellStyle name="RIGs" xfId="1598"/>
    <cellStyle name="RIGs 2" xfId="1599"/>
    <cellStyle name="RIGs 2 2" xfId="1600"/>
    <cellStyle name="RIGs 2 2 2" xfId="1601"/>
    <cellStyle name="RIGs 2 2 2 2" xfId="1602"/>
    <cellStyle name="RIGs 2 2 3" xfId="1603"/>
    <cellStyle name="RIGs 2 3" xfId="1604"/>
    <cellStyle name="RIGs 2 3 2" xfId="1605"/>
    <cellStyle name="RIGs 2 4" xfId="1606"/>
    <cellStyle name="RIGs 3" xfId="1607"/>
    <cellStyle name="RIGs 3 2" xfId="1608"/>
    <cellStyle name="RIGs 3 2 2" xfId="1609"/>
    <cellStyle name="RIGs 3 3" xfId="1610"/>
    <cellStyle name="RIGs 4" xfId="1611"/>
    <cellStyle name="RIGs 4 2" xfId="1612"/>
    <cellStyle name="RIGs 5" xfId="1613"/>
    <cellStyle name="RIGs input cells" xfId="1614"/>
    <cellStyle name="RIGs input cells 10" xfId="1615"/>
    <cellStyle name="RIGs input cells 10 2" xfId="1616"/>
    <cellStyle name="RIGs input cells 11" xfId="1617"/>
    <cellStyle name="RIGs input cells 11 2" xfId="1618"/>
    <cellStyle name="RIGs input cells 12" xfId="1619"/>
    <cellStyle name="RIGs input cells 12 2" xfId="1620"/>
    <cellStyle name="RIGs input cells 13" xfId="1621"/>
    <cellStyle name="RIGs input cells 2" xfId="1622"/>
    <cellStyle name="RIGs input cells 2 10" xfId="1623"/>
    <cellStyle name="RIGs input cells 2 10 2" xfId="1624"/>
    <cellStyle name="RIGs input cells 2 11" xfId="1625"/>
    <cellStyle name="RIGs input cells 2 11 2" xfId="1626"/>
    <cellStyle name="RIGs input cells 2 12" xfId="1627"/>
    <cellStyle name="RIGs input cells 2 2" xfId="1628"/>
    <cellStyle name="RIGs input cells 2 2 2" xfId="1629"/>
    <cellStyle name="RIGs input cells 2 2 2 2" xfId="1630"/>
    <cellStyle name="RIGs input cells 2 2 2 2 2" xfId="1631"/>
    <cellStyle name="RIGs input cells 2 2 2 2 2 2" xfId="1632"/>
    <cellStyle name="RIGs input cells 2 2 2 2 3" xfId="1633"/>
    <cellStyle name="RIGs input cells 2 2 2 3" xfId="1634"/>
    <cellStyle name="RIGs input cells 2 2 2 3 2" xfId="1635"/>
    <cellStyle name="RIGs input cells 2 2 2 4" xfId="1636"/>
    <cellStyle name="RIGs input cells 2 2 2 4 2" xfId="1637"/>
    <cellStyle name="RIGs input cells 2 2 2 5" xfId="1638"/>
    <cellStyle name="RIGs input cells 2 2 3" xfId="1639"/>
    <cellStyle name="RIGs input cells 2 2 3 2" xfId="1640"/>
    <cellStyle name="RIGs input cells 2 2 3 2 2" xfId="1641"/>
    <cellStyle name="RIGs input cells 2 2 3 3" xfId="1642"/>
    <cellStyle name="RIGs input cells 2 2 4" xfId="1643"/>
    <cellStyle name="RIGs input cells 2 2 4 2" xfId="1644"/>
    <cellStyle name="RIGs input cells 2 2 5" xfId="1645"/>
    <cellStyle name="RIGs input cells 2 2 5 2" xfId="1646"/>
    <cellStyle name="RIGs input cells 2 2 6" xfId="1647"/>
    <cellStyle name="RIGs input cells 2 2_1.3s Accounting C Costs Scots" xfId="1648"/>
    <cellStyle name="RIGs input cells 2 3" xfId="1649"/>
    <cellStyle name="RIGs input cells 2 3 2" xfId="1650"/>
    <cellStyle name="RIGs input cells 2 3 2 2" xfId="1651"/>
    <cellStyle name="RIGs input cells 2 3 2 2 2" xfId="1652"/>
    <cellStyle name="RIGs input cells 2 3 2 3" xfId="1653"/>
    <cellStyle name="RIGs input cells 2 3 3" xfId="1654"/>
    <cellStyle name="RIGs input cells 2 3 3 2" xfId="1655"/>
    <cellStyle name="RIGs input cells 2 3 4" xfId="1656"/>
    <cellStyle name="RIGs input cells 2 3 4 2" xfId="1657"/>
    <cellStyle name="RIGs input cells 2 3 5" xfId="1658"/>
    <cellStyle name="RIGs input cells 2 4" xfId="1659"/>
    <cellStyle name="RIGs input cells 2 4 2" xfId="1660"/>
    <cellStyle name="RIGs input cells 2 4 2 2" xfId="1661"/>
    <cellStyle name="RIGs input cells 2 4 3" xfId="1662"/>
    <cellStyle name="RIGs input cells 2 5" xfId="1663"/>
    <cellStyle name="RIGs input cells 2 5 2" xfId="1664"/>
    <cellStyle name="RIGs input cells 2 6" xfId="1665"/>
    <cellStyle name="RIGs input cells 2 6 2" xfId="1666"/>
    <cellStyle name="RIGs input cells 2 7" xfId="1667"/>
    <cellStyle name="RIGs input cells 2 7 2" xfId="1668"/>
    <cellStyle name="RIGs input cells 2 8" xfId="1669"/>
    <cellStyle name="RIGs input cells 2 8 2" xfId="1670"/>
    <cellStyle name="RIGs input cells 2 9" xfId="1671"/>
    <cellStyle name="RIGs input cells 2 9 2" xfId="1672"/>
    <cellStyle name="RIGs input cells 2_1.3s Accounting C Costs Scots" xfId="1673"/>
    <cellStyle name="RIGs input cells 3" xfId="1674"/>
    <cellStyle name="RIGs input cells 3 10" xfId="1675"/>
    <cellStyle name="RIGs input cells 3 10 2" xfId="1676"/>
    <cellStyle name="RIGs input cells 3 11" xfId="1677"/>
    <cellStyle name="RIGs input cells 3 11 2" xfId="1678"/>
    <cellStyle name="RIGs input cells 3 12" xfId="1679"/>
    <cellStyle name="RIGs input cells 3 2" xfId="1680"/>
    <cellStyle name="RIGs input cells 3 2 2" xfId="1681"/>
    <cellStyle name="RIGs input cells 3 2 2 2" xfId="1682"/>
    <cellStyle name="RIGs input cells 3 2 2 2 2" xfId="1683"/>
    <cellStyle name="RIGs input cells 3 2 2 2 2 2" xfId="1684"/>
    <cellStyle name="RIGs input cells 3 2 2 2 3" xfId="1685"/>
    <cellStyle name="RIGs input cells 3 2 2 3" xfId="1686"/>
    <cellStyle name="RIGs input cells 3 2 2 3 2" xfId="1687"/>
    <cellStyle name="RIGs input cells 3 2 2 4" xfId="1688"/>
    <cellStyle name="RIGs input cells 3 2 2 4 2" xfId="1689"/>
    <cellStyle name="RIGs input cells 3 2 2 5" xfId="1690"/>
    <cellStyle name="RIGs input cells 3 2 3" xfId="1691"/>
    <cellStyle name="RIGs input cells 3 2 3 2" xfId="1692"/>
    <cellStyle name="RIGs input cells 3 2 3 2 2" xfId="1693"/>
    <cellStyle name="RIGs input cells 3 2 3 3" xfId="1694"/>
    <cellStyle name="RIGs input cells 3 2 4" xfId="1695"/>
    <cellStyle name="RIGs input cells 3 2 4 2" xfId="1696"/>
    <cellStyle name="RIGs input cells 3 2 5" xfId="1697"/>
    <cellStyle name="RIGs input cells 3 2 5 2" xfId="1698"/>
    <cellStyle name="RIGs input cells 3 2 6" xfId="1699"/>
    <cellStyle name="RIGs input cells 3 2_1.3s Accounting C Costs Scots" xfId="1700"/>
    <cellStyle name="RIGs input cells 3 3" xfId="1701"/>
    <cellStyle name="RIGs input cells 3 3 2" xfId="1702"/>
    <cellStyle name="RIGs input cells 3 3 2 2" xfId="1703"/>
    <cellStyle name="RIGs input cells 3 3 2 2 2" xfId="1704"/>
    <cellStyle name="RIGs input cells 3 3 2 3" xfId="1705"/>
    <cellStyle name="RIGs input cells 3 3 3" xfId="1706"/>
    <cellStyle name="RIGs input cells 3 3 3 2" xfId="1707"/>
    <cellStyle name="RIGs input cells 3 3 4" xfId="1708"/>
    <cellStyle name="RIGs input cells 3 3 4 2" xfId="1709"/>
    <cellStyle name="RIGs input cells 3 3 5" xfId="1710"/>
    <cellStyle name="RIGs input cells 3 4" xfId="1711"/>
    <cellStyle name="RIGs input cells 3 4 2" xfId="1712"/>
    <cellStyle name="RIGs input cells 3 4 2 2" xfId="1713"/>
    <cellStyle name="RIGs input cells 3 4 3" xfId="1714"/>
    <cellStyle name="RIGs input cells 3 5" xfId="1715"/>
    <cellStyle name="RIGs input cells 3 5 2" xfId="1716"/>
    <cellStyle name="RIGs input cells 3 6" xfId="1717"/>
    <cellStyle name="RIGs input cells 3 6 2" xfId="1718"/>
    <cellStyle name="RIGs input cells 3 7" xfId="1719"/>
    <cellStyle name="RIGs input cells 3 7 2" xfId="1720"/>
    <cellStyle name="RIGs input cells 3 8" xfId="1721"/>
    <cellStyle name="RIGs input cells 3 8 2" xfId="1722"/>
    <cellStyle name="RIGs input cells 3 9" xfId="1723"/>
    <cellStyle name="RIGs input cells 3 9 2" xfId="1724"/>
    <cellStyle name="RIGs input cells 3_1.3s Accounting C Costs Scots" xfId="1725"/>
    <cellStyle name="RIGs input cells 4" xfId="1726"/>
    <cellStyle name="RIGs input cells 4 2" xfId="1727"/>
    <cellStyle name="RIGs input cells 4 2 2" xfId="1728"/>
    <cellStyle name="RIGs input cells 4 2 2 2" xfId="1729"/>
    <cellStyle name="RIGs input cells 4 2 2 2 2" xfId="1730"/>
    <cellStyle name="RIGs input cells 4 2 2 2 2 2" xfId="1731"/>
    <cellStyle name="RIGs input cells 4 2 2 2 3" xfId="1732"/>
    <cellStyle name="RIGs input cells 4 2 2 2_Elec_DDT_template_NGv3 11Mar11 415 Proposals NG" xfId="1733"/>
    <cellStyle name="RIGs input cells 4 2 2 3" xfId="1734"/>
    <cellStyle name="RIGs input cells 4 2 2 3 2" xfId="1735"/>
    <cellStyle name="RIGs input cells 4 2 2 4" xfId="1736"/>
    <cellStyle name="RIGs input cells 4 2 2 4 2" xfId="1737"/>
    <cellStyle name="RIGs input cells 4 2 2 5" xfId="1738"/>
    <cellStyle name="RIGs input cells 4 2 2_Elec_DDT_template_NGv3 11Mar11 415 Proposals NG" xfId="1739"/>
    <cellStyle name="RIGs input cells 4 2 3" xfId="1740"/>
    <cellStyle name="RIGs input cells 4 2 3 2" xfId="1741"/>
    <cellStyle name="RIGs input cells 4 2 3 2 2" xfId="1742"/>
    <cellStyle name="RIGs input cells 4 2 3 3" xfId="1743"/>
    <cellStyle name="RIGs input cells 4 2 4" xfId="1744"/>
    <cellStyle name="RIGs input cells 4 2 4 2" xfId="1745"/>
    <cellStyle name="RIGs input cells 4 2 5" xfId="1746"/>
    <cellStyle name="RIGs input cells 4 2 5 2" xfId="1747"/>
    <cellStyle name="RIGs input cells 4 2 6" xfId="1748"/>
    <cellStyle name="RIGs input cells 4 3" xfId="1749"/>
    <cellStyle name="RIGs input cells 4 3 2" xfId="1750"/>
    <cellStyle name="RIGs input cells 4 3 2 2" xfId="1751"/>
    <cellStyle name="RIGs input cells 4 3 3" xfId="1752"/>
    <cellStyle name="RIGs input cells 4 4" xfId="1753"/>
    <cellStyle name="RIGs input cells 4 4 2" xfId="1754"/>
    <cellStyle name="RIGs input cells 4 5" xfId="1755"/>
    <cellStyle name="RIGs input cells 4 5 2" xfId="1756"/>
    <cellStyle name="RIGs input cells 4 6" xfId="1757"/>
    <cellStyle name="RIGs input cells 4_1.3s Accounting C Costs Scots" xfId="1758"/>
    <cellStyle name="RIGs input cells 5" xfId="1759"/>
    <cellStyle name="RIGs input cells 5 2" xfId="1760"/>
    <cellStyle name="RIGs input cells 5 2 2" xfId="1761"/>
    <cellStyle name="RIGs input cells 5 2 2 2" xfId="1762"/>
    <cellStyle name="RIGs input cells 5 2 2 2 2" xfId="1763"/>
    <cellStyle name="RIGs input cells 5 2 2 3" xfId="1764"/>
    <cellStyle name="RIGs input cells 5 2 3" xfId="1765"/>
    <cellStyle name="RIGs input cells 5 2 3 2" xfId="1766"/>
    <cellStyle name="RIGs input cells 5 2 4" xfId="1767"/>
    <cellStyle name="RIGs input cells 5 2 4 2" xfId="1768"/>
    <cellStyle name="RIGs input cells 5 2 5" xfId="1769"/>
    <cellStyle name="RIGs input cells 5 3" xfId="1770"/>
    <cellStyle name="RIGs input cells 5 3 2" xfId="1771"/>
    <cellStyle name="RIGs input cells 5 3 2 2" xfId="1772"/>
    <cellStyle name="RIGs input cells 5 3 3" xfId="1773"/>
    <cellStyle name="RIGs input cells 5 4" xfId="1774"/>
    <cellStyle name="RIGs input cells 5 4 2" xfId="1775"/>
    <cellStyle name="RIGs input cells 5 5" xfId="1776"/>
    <cellStyle name="RIGs input cells 5 5 2" xfId="1777"/>
    <cellStyle name="RIGs input cells 5 6" xfId="1778"/>
    <cellStyle name="RIGs input cells 5_1.3s Accounting C Costs Scots" xfId="1779"/>
    <cellStyle name="RIGs input cells 6" xfId="1780"/>
    <cellStyle name="RIGs input cells 6 2" xfId="1781"/>
    <cellStyle name="RIGs input cells 6 2 2" xfId="1782"/>
    <cellStyle name="RIGs input cells 6 2 2 2" xfId="1783"/>
    <cellStyle name="RIGs input cells 6 2 2 2 2" xfId="1784"/>
    <cellStyle name="RIGs input cells 6 2 2 3" xfId="1785"/>
    <cellStyle name="RIGs input cells 6 2 3" xfId="1786"/>
    <cellStyle name="RIGs input cells 6 2 3 2" xfId="1787"/>
    <cellStyle name="RIGs input cells 6 2 4" xfId="1788"/>
    <cellStyle name="RIGs input cells 6 2 4 2" xfId="1789"/>
    <cellStyle name="RIGs input cells 6 2 5" xfId="1790"/>
    <cellStyle name="RIGs input cells 6 3" xfId="1791"/>
    <cellStyle name="RIGs input cells 6 3 2" xfId="1792"/>
    <cellStyle name="RIGs input cells 6 3 2 2" xfId="1793"/>
    <cellStyle name="RIGs input cells 6 3 3" xfId="1794"/>
    <cellStyle name="RIGs input cells 6 4" xfId="1795"/>
    <cellStyle name="RIGs input cells 6 4 2" xfId="1796"/>
    <cellStyle name="RIGs input cells 6 5" xfId="1797"/>
    <cellStyle name="RIGs input cells 6 5 2" xfId="1798"/>
    <cellStyle name="RIGs input cells 6 6" xfId="1799"/>
    <cellStyle name="RIGs input cells 6_1.3s Accounting C Costs Scots" xfId="1800"/>
    <cellStyle name="RIGs input cells 7" xfId="1801"/>
    <cellStyle name="RIGs input cells 7 2" xfId="1802"/>
    <cellStyle name="RIGs input cells 7 2 2" xfId="1803"/>
    <cellStyle name="RIGs input cells 7 2 2 2" xfId="1804"/>
    <cellStyle name="RIGs input cells 7 2 2 2 2" xfId="1805"/>
    <cellStyle name="RIGs input cells 7 2 2 3" xfId="1806"/>
    <cellStyle name="RIGs input cells 7 2 2_Elec_DDT_template_NGv3 11Mar11 415 Proposals NG" xfId="1807"/>
    <cellStyle name="RIGs input cells 7 2 3" xfId="1808"/>
    <cellStyle name="RIGs input cells 7 2 3 2" xfId="1809"/>
    <cellStyle name="RIGs input cells 7 2 4" xfId="1810"/>
    <cellStyle name="RIGs input cells 7 2 4 2" xfId="1811"/>
    <cellStyle name="RIGs input cells 7 2 5" xfId="1812"/>
    <cellStyle name="RIGs input cells 7 2_Elec_DDT_template_NGv3 11Mar11 415 Proposals NG" xfId="1813"/>
    <cellStyle name="RIGs input cells 7 3" xfId="1814"/>
    <cellStyle name="RIGs input cells 7 3 2" xfId="1815"/>
    <cellStyle name="RIGs input cells 7 3 2 2" xfId="1816"/>
    <cellStyle name="RIGs input cells 7 3 3" xfId="1817"/>
    <cellStyle name="RIGs input cells 7 4" xfId="1818"/>
    <cellStyle name="RIGs input cells 7 4 2" xfId="1819"/>
    <cellStyle name="RIGs input cells 7 5" xfId="1820"/>
    <cellStyle name="RIGs input cells 7 5 2" xfId="1821"/>
    <cellStyle name="RIGs input cells 7 6" xfId="1822"/>
    <cellStyle name="RIGs input cells 8" xfId="1823"/>
    <cellStyle name="RIGs input cells 8 2" xfId="1824"/>
    <cellStyle name="RIGs input cells 8 2 2" xfId="1825"/>
    <cellStyle name="RIGs input cells 8 2 2 2" xfId="1826"/>
    <cellStyle name="RIGs input cells 8 2 3" xfId="1827"/>
    <cellStyle name="RIGs input cells 8 2_Elec_DDT_template_NGv3 11Mar11 415 Proposals NG" xfId="1828"/>
    <cellStyle name="RIGs input cells 8 3" xfId="1829"/>
    <cellStyle name="RIGs input cells 8 3 2" xfId="1830"/>
    <cellStyle name="RIGs input cells 8 4" xfId="1831"/>
    <cellStyle name="RIGs input cells 8 4 2" xfId="1832"/>
    <cellStyle name="RIGs input cells 8 5" xfId="1833"/>
    <cellStyle name="RIGs input cells 8_Elec_DDT_template_NGv3 11Mar11 415 Proposals NG" xfId="1834"/>
    <cellStyle name="RIGs input cells 9" xfId="1835"/>
    <cellStyle name="RIGs input cells 9 2" xfId="1836"/>
    <cellStyle name="RIGs input cells 9 2 2" xfId="1837"/>
    <cellStyle name="RIGs input cells 9 3" xfId="1838"/>
    <cellStyle name="RIGs input cells_1.3s Accounting C Costs Scots" xfId="1839"/>
    <cellStyle name="RIGs input totals" xfId="1840"/>
    <cellStyle name="RIGs input totals 10" xfId="1841"/>
    <cellStyle name="RIGs input totals 10 2" xfId="1842"/>
    <cellStyle name="RIGs input totals 11" xfId="1843"/>
    <cellStyle name="RIGs input totals 11 2" xfId="1844"/>
    <cellStyle name="RIGs input totals 12" xfId="1845"/>
    <cellStyle name="RIGs input totals 12 2" xfId="1846"/>
    <cellStyle name="RIGs input totals 13" xfId="1847"/>
    <cellStyle name="RIGs input totals 2" xfId="1848"/>
    <cellStyle name="RIGs input totals 2 10" xfId="1849"/>
    <cellStyle name="RIGs input totals 2 10 2" xfId="1850"/>
    <cellStyle name="RIGs input totals 2 11" xfId="1851"/>
    <cellStyle name="RIGs input totals 2 11 2" xfId="1852"/>
    <cellStyle name="RIGs input totals 2 12" xfId="1853"/>
    <cellStyle name="RIGs input totals 2 2" xfId="1854"/>
    <cellStyle name="RIGs input totals 2 2 2" xfId="1855"/>
    <cellStyle name="RIGs input totals 2 2 2 2" xfId="1856"/>
    <cellStyle name="RIGs input totals 2 2 2 2 2" xfId="1857"/>
    <cellStyle name="RIGs input totals 2 2 2 2 2 2" xfId="1858"/>
    <cellStyle name="RIGs input totals 2 2 2 2 3" xfId="1859"/>
    <cellStyle name="RIGs input totals 2 2 2 3" xfId="1860"/>
    <cellStyle name="RIGs input totals 2 2 2 3 2" xfId="1861"/>
    <cellStyle name="RIGs input totals 2 2 2 4" xfId="1862"/>
    <cellStyle name="RIGs input totals 2 2 2 4 2" xfId="1863"/>
    <cellStyle name="RIGs input totals 2 2 2 5" xfId="1864"/>
    <cellStyle name="RIGs input totals 2 2 3" xfId="1865"/>
    <cellStyle name="RIGs input totals 2 2 3 2" xfId="1866"/>
    <cellStyle name="RIGs input totals 2 2 3 2 2" xfId="1867"/>
    <cellStyle name="RIGs input totals 2 2 3 3" xfId="1868"/>
    <cellStyle name="RIGs input totals 2 2 4" xfId="1869"/>
    <cellStyle name="RIGs input totals 2 2 4 2" xfId="1870"/>
    <cellStyle name="RIGs input totals 2 2 5" xfId="1871"/>
    <cellStyle name="RIGs input totals 2 2 5 2" xfId="1872"/>
    <cellStyle name="RIGs input totals 2 2 6" xfId="1873"/>
    <cellStyle name="RIGs input totals 2 2_1.3s Accounting C Costs Scots" xfId="1874"/>
    <cellStyle name="RIGs input totals 2 3" xfId="1875"/>
    <cellStyle name="RIGs input totals 2 3 2" xfId="1876"/>
    <cellStyle name="RIGs input totals 2 3 2 2" xfId="1877"/>
    <cellStyle name="RIGs input totals 2 3 2 2 2" xfId="1878"/>
    <cellStyle name="RIGs input totals 2 3 2 2 2 2" xfId="1879"/>
    <cellStyle name="RIGs input totals 2 3 2 2 3" xfId="1880"/>
    <cellStyle name="RIGs input totals 2 3 2 3" xfId="1881"/>
    <cellStyle name="RIGs input totals 2 3 2 3 2" xfId="1882"/>
    <cellStyle name="RIGs input totals 2 3 2 4" xfId="1883"/>
    <cellStyle name="RIGs input totals 2 3 2 4 2" xfId="1884"/>
    <cellStyle name="RIGs input totals 2 3 2 5" xfId="1885"/>
    <cellStyle name="RIGs input totals 2 3 3" xfId="1886"/>
    <cellStyle name="RIGs input totals 2 3 3 2" xfId="1887"/>
    <cellStyle name="RIGs input totals 2 3 3 2 2" xfId="1888"/>
    <cellStyle name="RIGs input totals 2 3 3 3" xfId="1889"/>
    <cellStyle name="RIGs input totals 2 3 4" xfId="1890"/>
    <cellStyle name="RIGs input totals 2 3 4 2" xfId="1891"/>
    <cellStyle name="RIGs input totals 2 3 5" xfId="1892"/>
    <cellStyle name="RIGs input totals 2 3 5 2" xfId="1893"/>
    <cellStyle name="RIGs input totals 2 3 6" xfId="1894"/>
    <cellStyle name="RIGs input totals 2 3_1.3s Accounting C Costs Scots" xfId="1895"/>
    <cellStyle name="RIGs input totals 2 4" xfId="1896"/>
    <cellStyle name="RIGs input totals 2 4 2" xfId="1897"/>
    <cellStyle name="RIGs input totals 2 4 2 2" xfId="1898"/>
    <cellStyle name="RIGs input totals 2 4 2 2 2" xfId="1899"/>
    <cellStyle name="RIGs input totals 2 4 2 2 2 2" xfId="1900"/>
    <cellStyle name="RIGs input totals 2 4 2 2 3" xfId="1901"/>
    <cellStyle name="RIGs input totals 2 4 2 2_Elec_DDT_template_NGv3 11Mar11 415 Proposals NG" xfId="1902"/>
    <cellStyle name="RIGs input totals 2 4 2 3" xfId="1903"/>
    <cellStyle name="RIGs input totals 2 4 2 3 2" xfId="1904"/>
    <cellStyle name="RIGs input totals 2 4 2 4" xfId="1905"/>
    <cellStyle name="RIGs input totals 2 4 2 4 2" xfId="1906"/>
    <cellStyle name="RIGs input totals 2 4 2 5" xfId="1907"/>
    <cellStyle name="RIGs input totals 2 4 2_Elec_DDT_template_NGv3 11Mar11 415 Proposals NG" xfId="1908"/>
    <cellStyle name="RIGs input totals 2 4 3" xfId="1909"/>
    <cellStyle name="RIGs input totals 2 4 3 2" xfId="1910"/>
    <cellStyle name="RIGs input totals 2 4 3 2 2" xfId="1911"/>
    <cellStyle name="RIGs input totals 2 4 3 2 2 2" xfId="1912"/>
    <cellStyle name="RIGs input totals 2 4 3 2 3" xfId="1913"/>
    <cellStyle name="RIGs input totals 2 4 3 2_Elec_DDT_template_NGv3 11Mar11 415 Proposals NG" xfId="1914"/>
    <cellStyle name="RIGs input totals 2 4 3 3" xfId="1915"/>
    <cellStyle name="RIGs input totals 2 4 3 3 2" xfId="1916"/>
    <cellStyle name="RIGs input totals 2 4 3 4" xfId="1917"/>
    <cellStyle name="RIGs input totals 2 4 3 4 2" xfId="1918"/>
    <cellStyle name="RIGs input totals 2 4 3 5" xfId="1919"/>
    <cellStyle name="RIGs input totals 2 4 3_Elec_DDT_template_NGv3 11Mar11 415 Proposals NG" xfId="1920"/>
    <cellStyle name="RIGs input totals 2 4 4" xfId="1921"/>
    <cellStyle name="RIGs input totals 2 4 4 2" xfId="1922"/>
    <cellStyle name="RIGs input totals 2 4 4 2 2" xfId="1923"/>
    <cellStyle name="RIGs input totals 2 4 4 3" xfId="1924"/>
    <cellStyle name="RIGs input totals 2 4 5" xfId="1925"/>
    <cellStyle name="RIGs input totals 2 4 5 2" xfId="1926"/>
    <cellStyle name="RIGs input totals 2 4 6" xfId="1927"/>
    <cellStyle name="RIGs input totals 2 4 6 2" xfId="1928"/>
    <cellStyle name="RIGs input totals 2 4 7" xfId="1929"/>
    <cellStyle name="RIGs input totals 2 5" xfId="1930"/>
    <cellStyle name="RIGs input totals 2 5 2" xfId="1931"/>
    <cellStyle name="RIGs input totals 2 5 2 2" xfId="1932"/>
    <cellStyle name="RIGs input totals 2 5 2 2 2" xfId="1933"/>
    <cellStyle name="RIGs input totals 2 5 2 2 2 2" xfId="1934"/>
    <cellStyle name="RIGs input totals 2 5 2 2 3" xfId="1935"/>
    <cellStyle name="RIGs input totals 2 5 2 2_Elec_DDT_template_NGv3 11Mar11 415 Proposals NG" xfId="1936"/>
    <cellStyle name="RIGs input totals 2 5 2 3" xfId="1937"/>
    <cellStyle name="RIGs input totals 2 5 2 3 2" xfId="1938"/>
    <cellStyle name="RIGs input totals 2 5 2 4" xfId="1939"/>
    <cellStyle name="RIGs input totals 2 5 2 4 2" xfId="1940"/>
    <cellStyle name="RIGs input totals 2 5 2 5" xfId="1941"/>
    <cellStyle name="RIGs input totals 2 5 2_Elec_DDT_template_NGv3 11Mar11 415 Proposals NG" xfId="1942"/>
    <cellStyle name="RIGs input totals 2 5 3" xfId="1943"/>
    <cellStyle name="RIGs input totals 2 5 3 2" xfId="1944"/>
    <cellStyle name="RIGs input totals 2 5 3 2 2" xfId="1945"/>
    <cellStyle name="RIGs input totals 2 5 3 3" xfId="1946"/>
    <cellStyle name="RIGs input totals 2 5 4" xfId="1947"/>
    <cellStyle name="RIGs input totals 2 5 4 2" xfId="1948"/>
    <cellStyle name="RIGs input totals 2 5 5" xfId="1949"/>
    <cellStyle name="RIGs input totals 2 5 5 2" xfId="1950"/>
    <cellStyle name="RIGs input totals 2 5 6" xfId="1951"/>
    <cellStyle name="RIGs input totals 2 6" xfId="1952"/>
    <cellStyle name="RIGs input totals 2 6 2" xfId="1953"/>
    <cellStyle name="RIGs input totals 2 6 2 2" xfId="1954"/>
    <cellStyle name="RIGs input totals 2 6 3" xfId="1955"/>
    <cellStyle name="RIGs input totals 2 7" xfId="1956"/>
    <cellStyle name="RIGs input totals 2 7 2" xfId="1957"/>
    <cellStyle name="RIGs input totals 2 8" xfId="1958"/>
    <cellStyle name="RIGs input totals 2 8 2" xfId="1959"/>
    <cellStyle name="RIGs input totals 2 9" xfId="1960"/>
    <cellStyle name="RIGs input totals 2 9 2" xfId="1961"/>
    <cellStyle name="RIGs input totals 2_1.3s Accounting C Costs Scots" xfId="1962"/>
    <cellStyle name="RIGs input totals 3" xfId="1963"/>
    <cellStyle name="RIGs input totals 3 2" xfId="1964"/>
    <cellStyle name="RIGs input totals 3 2 2" xfId="1965"/>
    <cellStyle name="RIGs input totals 3 2 2 2" xfId="1966"/>
    <cellStyle name="RIGs input totals 3 2 2 2 2" xfId="1967"/>
    <cellStyle name="RIGs input totals 3 2 2 3" xfId="1968"/>
    <cellStyle name="RIGs input totals 3 2 3" xfId="1969"/>
    <cellStyle name="RIGs input totals 3 2 3 2" xfId="1970"/>
    <cellStyle name="RIGs input totals 3 2 4" xfId="1971"/>
    <cellStyle name="RIGs input totals 3 2 4 2" xfId="1972"/>
    <cellStyle name="RIGs input totals 3 2 5" xfId="1973"/>
    <cellStyle name="RIGs input totals 3 3" xfId="1974"/>
    <cellStyle name="RIGs input totals 3 3 2" xfId="1975"/>
    <cellStyle name="RIGs input totals 3 3 2 2" xfId="1976"/>
    <cellStyle name="RIGs input totals 3 3 3" xfId="1977"/>
    <cellStyle name="RIGs input totals 3 4" xfId="1978"/>
    <cellStyle name="RIGs input totals 3 4 2" xfId="1979"/>
    <cellStyle name="RIGs input totals 3 5" xfId="1980"/>
    <cellStyle name="RIGs input totals 3 5 2" xfId="1981"/>
    <cellStyle name="RIGs input totals 3 6" xfId="1982"/>
    <cellStyle name="RIGs input totals 3_1.3s Accounting C Costs Scots" xfId="1983"/>
    <cellStyle name="RIGs input totals 4" xfId="1984"/>
    <cellStyle name="RIGs input totals 4 2" xfId="1985"/>
    <cellStyle name="RIGs input totals 4 2 2" xfId="1986"/>
    <cellStyle name="RIGs input totals 4 2 2 2" xfId="1987"/>
    <cellStyle name="RIGs input totals 4 2 2 2 2" xfId="1988"/>
    <cellStyle name="RIGs input totals 4 2 2 3" xfId="1989"/>
    <cellStyle name="RIGs input totals 4 2 3" xfId="1990"/>
    <cellStyle name="RIGs input totals 4 2 3 2" xfId="1991"/>
    <cellStyle name="RIGs input totals 4 2 4" xfId="1992"/>
    <cellStyle name="RIGs input totals 4 2 4 2" xfId="1993"/>
    <cellStyle name="RIGs input totals 4 2 5" xfId="1994"/>
    <cellStyle name="RIGs input totals 4 3" xfId="1995"/>
    <cellStyle name="RIGs input totals 4 3 2" xfId="1996"/>
    <cellStyle name="RIGs input totals 4 3 2 2" xfId="1997"/>
    <cellStyle name="RIGs input totals 4 3 3" xfId="1998"/>
    <cellStyle name="RIGs input totals 4 4" xfId="1999"/>
    <cellStyle name="RIGs input totals 4 4 2" xfId="2000"/>
    <cellStyle name="RIGs input totals 4 5" xfId="2001"/>
    <cellStyle name="RIGs input totals 4 5 2" xfId="2002"/>
    <cellStyle name="RIGs input totals 4 6" xfId="2003"/>
    <cellStyle name="RIGs input totals 4_1.3s Accounting C Costs Scots" xfId="2004"/>
    <cellStyle name="RIGs input totals 5" xfId="2005"/>
    <cellStyle name="RIGs input totals 5 2" xfId="2006"/>
    <cellStyle name="RIGs input totals 5 2 2" xfId="2007"/>
    <cellStyle name="RIGs input totals 5 2 2 2" xfId="2008"/>
    <cellStyle name="RIGs input totals 5 2 2 2 2" xfId="2009"/>
    <cellStyle name="RIGs input totals 5 2 2 2 2 2" xfId="2010"/>
    <cellStyle name="RIGs input totals 5 2 2 2 3" xfId="2011"/>
    <cellStyle name="RIGs input totals 5 2 2 2_Elec_DDT_template_NGv3 11Mar11 415 Proposals NG" xfId="2012"/>
    <cellStyle name="RIGs input totals 5 2 2 3" xfId="2013"/>
    <cellStyle name="RIGs input totals 5 2 2 3 2" xfId="2014"/>
    <cellStyle name="RIGs input totals 5 2 2 4" xfId="2015"/>
    <cellStyle name="RIGs input totals 5 2 2 4 2" xfId="2016"/>
    <cellStyle name="RIGs input totals 5 2 2 5" xfId="2017"/>
    <cellStyle name="RIGs input totals 5 2 2_Elec_DDT_template_NGv3 11Mar11 415 Proposals NG" xfId="2018"/>
    <cellStyle name="RIGs input totals 5 2 3" xfId="2019"/>
    <cellStyle name="RIGs input totals 5 2 3 2" xfId="2020"/>
    <cellStyle name="RIGs input totals 5 2 3 2 2" xfId="2021"/>
    <cellStyle name="RIGs input totals 5 2 3 3" xfId="2022"/>
    <cellStyle name="RIGs input totals 5 2 4" xfId="2023"/>
    <cellStyle name="RIGs input totals 5 2 4 2" xfId="2024"/>
    <cellStyle name="RIGs input totals 5 2 5" xfId="2025"/>
    <cellStyle name="RIGs input totals 5 2 5 2" xfId="2026"/>
    <cellStyle name="RIGs input totals 5 2 6" xfId="2027"/>
    <cellStyle name="RIGs input totals 5 3" xfId="2028"/>
    <cellStyle name="RIGs input totals 5 3 2" xfId="2029"/>
    <cellStyle name="RIGs input totals 5 3 2 2" xfId="2030"/>
    <cellStyle name="RIGs input totals 5 3 3" xfId="2031"/>
    <cellStyle name="RIGs input totals 5 4" xfId="2032"/>
    <cellStyle name="RIGs input totals 5 4 2" xfId="2033"/>
    <cellStyle name="RIGs input totals 5 5" xfId="2034"/>
    <cellStyle name="RIGs input totals 5 5 2" xfId="2035"/>
    <cellStyle name="RIGs input totals 5 6" xfId="2036"/>
    <cellStyle name="RIGs input totals 5_1.3s Accounting C Costs Scots" xfId="2037"/>
    <cellStyle name="RIGs input totals 6" xfId="2038"/>
    <cellStyle name="RIGs input totals 6 2" xfId="2039"/>
    <cellStyle name="RIGs input totals 6 2 2" xfId="2040"/>
    <cellStyle name="RIGs input totals 6 2 2 2" xfId="2041"/>
    <cellStyle name="RIGs input totals 6 2 3" xfId="2042"/>
    <cellStyle name="RIGs input totals 6 3" xfId="2043"/>
    <cellStyle name="RIGs input totals 6 3 2" xfId="2044"/>
    <cellStyle name="RIGs input totals 6 4" xfId="2045"/>
    <cellStyle name="RIGs input totals 6 4 2" xfId="2046"/>
    <cellStyle name="RIGs input totals 6 5" xfId="2047"/>
    <cellStyle name="RIGs input totals 7" xfId="2048"/>
    <cellStyle name="RIGs input totals 7 2" xfId="2049"/>
    <cellStyle name="RIGs input totals 7 2 2" xfId="2050"/>
    <cellStyle name="RIGs input totals 7 3" xfId="2051"/>
    <cellStyle name="RIGs input totals 7 3 2" xfId="2052"/>
    <cellStyle name="RIGs input totals 7 4" xfId="2053"/>
    <cellStyle name="RIGs input totals 7 4 2" xfId="2054"/>
    <cellStyle name="RIGs input totals 7 5" xfId="2055"/>
    <cellStyle name="RIGs input totals 8" xfId="2056"/>
    <cellStyle name="RIGs input totals 8 2" xfId="2057"/>
    <cellStyle name="RIGs input totals 9" xfId="2058"/>
    <cellStyle name="RIGs input totals 9 2" xfId="2059"/>
    <cellStyle name="RIGs input totals_1.3s Accounting C Costs Scots" xfId="2060"/>
    <cellStyle name="RIGs linked cells" xfId="2061"/>
    <cellStyle name="RIGs linked cells 10" xfId="2062"/>
    <cellStyle name="RIGs linked cells 10 2" xfId="2063"/>
    <cellStyle name="RIGs linked cells 11" xfId="2064"/>
    <cellStyle name="RIGs linked cells 11 2" xfId="2065"/>
    <cellStyle name="RIGs linked cells 12" xfId="2066"/>
    <cellStyle name="RIGs linked cells 2" xfId="2067"/>
    <cellStyle name="RIGs linked cells 2 2" xfId="2068"/>
    <cellStyle name="RIGs linked cells 2 2 2" xfId="2069"/>
    <cellStyle name="RIGs linked cells 2 2 2 2" xfId="2070"/>
    <cellStyle name="RIGs linked cells 2 2 2 2 2" xfId="2071"/>
    <cellStyle name="RIGs linked cells 2 2 2 3" xfId="2072"/>
    <cellStyle name="RIGs linked cells 2 2 3" xfId="2073"/>
    <cellStyle name="RIGs linked cells 2 2 3 2" xfId="2074"/>
    <cellStyle name="RIGs linked cells 2 2 4" xfId="2075"/>
    <cellStyle name="RIGs linked cells 2 2 4 2" xfId="2076"/>
    <cellStyle name="RIGs linked cells 2 2 5" xfId="2077"/>
    <cellStyle name="RIGs linked cells 2 3" xfId="2078"/>
    <cellStyle name="RIGs linked cells 2 3 2" xfId="2079"/>
    <cellStyle name="RIGs linked cells 2 3 2 2" xfId="2080"/>
    <cellStyle name="RIGs linked cells 2 3 3" xfId="2081"/>
    <cellStyle name="RIGs linked cells 2 4" xfId="2082"/>
    <cellStyle name="RIGs linked cells 2 4 2" xfId="2083"/>
    <cellStyle name="RIGs linked cells 2 5" xfId="2084"/>
    <cellStyle name="RIGs linked cells 2 5 2" xfId="2085"/>
    <cellStyle name="RIGs linked cells 2 6" xfId="2086"/>
    <cellStyle name="RIGs linked cells 2_1.3s Accounting C Costs Scots" xfId="2087"/>
    <cellStyle name="RIGs linked cells 3" xfId="2088"/>
    <cellStyle name="RIGs linked cells 3 2" xfId="2089"/>
    <cellStyle name="RIGs linked cells 3 2 2" xfId="2090"/>
    <cellStyle name="RIGs linked cells 3 2 2 2" xfId="2091"/>
    <cellStyle name="RIGs linked cells 3 2 2 2 2" xfId="2092"/>
    <cellStyle name="RIGs linked cells 3 2 2 2 2 2" xfId="2093"/>
    <cellStyle name="RIGs linked cells 3 2 2 2 3" xfId="2094"/>
    <cellStyle name="RIGs linked cells 3 2 2 2_Elec_DDT_template_NGv3 11Mar11 415 Proposals NG" xfId="2095"/>
    <cellStyle name="RIGs linked cells 3 2 2 3" xfId="2096"/>
    <cellStyle name="RIGs linked cells 3 2 2 3 2" xfId="2097"/>
    <cellStyle name="RIGs linked cells 3 2 2 4" xfId="2098"/>
    <cellStyle name="RIGs linked cells 3 2 2 4 2" xfId="2099"/>
    <cellStyle name="RIGs linked cells 3 2 2 5" xfId="2100"/>
    <cellStyle name="RIGs linked cells 3 2 2_Elec_DDT_template_NGv3 11Mar11 415 Proposals NG" xfId="2101"/>
    <cellStyle name="RIGs linked cells 3 2 3" xfId="2102"/>
    <cellStyle name="RIGs linked cells 3 2 3 2" xfId="2103"/>
    <cellStyle name="RIGs linked cells 3 2 3 2 2" xfId="2104"/>
    <cellStyle name="RIGs linked cells 3 2 3 3" xfId="2105"/>
    <cellStyle name="RIGs linked cells 3 2 4" xfId="2106"/>
    <cellStyle name="RIGs linked cells 3 2 4 2" xfId="2107"/>
    <cellStyle name="RIGs linked cells 3 2 5" xfId="2108"/>
    <cellStyle name="RIGs linked cells 3 2 5 2" xfId="2109"/>
    <cellStyle name="RIGs linked cells 3 2 6" xfId="2110"/>
    <cellStyle name="RIGs linked cells 3 3" xfId="2111"/>
    <cellStyle name="RIGs linked cells 3 3 2" xfId="2112"/>
    <cellStyle name="RIGs linked cells 3 3 2 2" xfId="2113"/>
    <cellStyle name="RIGs linked cells 3 3 2 2 2" xfId="2114"/>
    <cellStyle name="RIGs linked cells 3 3 2 2 2 2" xfId="2115"/>
    <cellStyle name="RIGs linked cells 3 3 2 2 3" xfId="2116"/>
    <cellStyle name="RIGs linked cells 3 3 2 2_Elec_DDT_template_NGv3 11Mar11 415 Proposals NG" xfId="2117"/>
    <cellStyle name="RIGs linked cells 3 3 2 3" xfId="2118"/>
    <cellStyle name="RIGs linked cells 3 3 2 3 2" xfId="2119"/>
    <cellStyle name="RIGs linked cells 3 3 2 4" xfId="2120"/>
    <cellStyle name="RIGs linked cells 3 3 2 4 2" xfId="2121"/>
    <cellStyle name="RIGs linked cells 3 3 2 5" xfId="2122"/>
    <cellStyle name="RIGs linked cells 3 3 2_Elec_DDT_template_NGv3 11Mar11 415 Proposals NG" xfId="2123"/>
    <cellStyle name="RIGs linked cells 3 3 3" xfId="2124"/>
    <cellStyle name="RIGs linked cells 3 3 3 2" xfId="2125"/>
    <cellStyle name="RIGs linked cells 3 3 3 2 2" xfId="2126"/>
    <cellStyle name="RIGs linked cells 3 3 3 3" xfId="2127"/>
    <cellStyle name="RIGs linked cells 3 3 4" xfId="2128"/>
    <cellStyle name="RIGs linked cells 3 3 4 2" xfId="2129"/>
    <cellStyle name="RIGs linked cells 3 3 5" xfId="2130"/>
    <cellStyle name="RIGs linked cells 3 3 5 2" xfId="2131"/>
    <cellStyle name="RIGs linked cells 3 3 6" xfId="2132"/>
    <cellStyle name="RIGs linked cells 3 4" xfId="2133"/>
    <cellStyle name="RIGs linked cells 3 4 2" xfId="2134"/>
    <cellStyle name="RIGs linked cells 3 4 2 2" xfId="2135"/>
    <cellStyle name="RIGs linked cells 3 4 3" xfId="2136"/>
    <cellStyle name="RIGs linked cells 3 5" xfId="2137"/>
    <cellStyle name="RIGs linked cells 3 5 2" xfId="2138"/>
    <cellStyle name="RIGs linked cells 3 6" xfId="2139"/>
    <cellStyle name="RIGs linked cells 3 6 2" xfId="2140"/>
    <cellStyle name="RIGs linked cells 3 7" xfId="2141"/>
    <cellStyle name="RIGs linked cells 3_1.3s Accounting C Costs Scots" xfId="2142"/>
    <cellStyle name="RIGs linked cells 4" xfId="2143"/>
    <cellStyle name="RIGs linked cells 4 2" xfId="2144"/>
    <cellStyle name="RIGs linked cells 4 2 2" xfId="2145"/>
    <cellStyle name="RIGs linked cells 4 2 2 2" xfId="2146"/>
    <cellStyle name="RIGs linked cells 4 2 2 2 2" xfId="2147"/>
    <cellStyle name="RIGs linked cells 4 2 2 2 2 2" xfId="2148"/>
    <cellStyle name="RIGs linked cells 4 2 2 2 3" xfId="2149"/>
    <cellStyle name="RIGs linked cells 4 2 2 2_Elec_DDT_template_NGv3 11Mar11 415 Proposals NG" xfId="2150"/>
    <cellStyle name="RIGs linked cells 4 2 2 3" xfId="2151"/>
    <cellStyle name="RIGs linked cells 4 2 2 3 2" xfId="2152"/>
    <cellStyle name="RIGs linked cells 4 2 2 4" xfId="2153"/>
    <cellStyle name="RIGs linked cells 4 2 2 4 2" xfId="2154"/>
    <cellStyle name="RIGs linked cells 4 2 2 5" xfId="2155"/>
    <cellStyle name="RIGs linked cells 4 2 2_Elec_DDT_template_NGv3 11Mar11 415 Proposals NG" xfId="2156"/>
    <cellStyle name="RIGs linked cells 4 2 3" xfId="2157"/>
    <cellStyle name="RIGs linked cells 4 2 3 2" xfId="2158"/>
    <cellStyle name="RIGs linked cells 4 2 3 2 2" xfId="2159"/>
    <cellStyle name="RIGs linked cells 4 2 3 3" xfId="2160"/>
    <cellStyle name="RIGs linked cells 4 2 4" xfId="2161"/>
    <cellStyle name="RIGs linked cells 4 2 4 2" xfId="2162"/>
    <cellStyle name="RIGs linked cells 4 2 5" xfId="2163"/>
    <cellStyle name="RIGs linked cells 4 2 5 2" xfId="2164"/>
    <cellStyle name="RIGs linked cells 4 2 6" xfId="2165"/>
    <cellStyle name="RIGs linked cells 4 3" xfId="2166"/>
    <cellStyle name="RIGs linked cells 4 3 2" xfId="2167"/>
    <cellStyle name="RIGs linked cells 4 3 2 2" xfId="2168"/>
    <cellStyle name="RIGs linked cells 4 3 3" xfId="2169"/>
    <cellStyle name="RIGs linked cells 4 4" xfId="2170"/>
    <cellStyle name="RIGs linked cells 4 4 2" xfId="2171"/>
    <cellStyle name="RIGs linked cells 4 5" xfId="2172"/>
    <cellStyle name="RIGs linked cells 4 5 2" xfId="2173"/>
    <cellStyle name="RIGs linked cells 4 6" xfId="2174"/>
    <cellStyle name="RIGs linked cells 4_1.3s Accounting C Costs Scots" xfId="2175"/>
    <cellStyle name="RIGs linked cells 5" xfId="2176"/>
    <cellStyle name="RIGs linked cells 5 2" xfId="2177"/>
    <cellStyle name="RIGs linked cells 5 2 2" xfId="2178"/>
    <cellStyle name="RIGs linked cells 5 2 2 2" xfId="2179"/>
    <cellStyle name="RIGs linked cells 5 2 3" xfId="2180"/>
    <cellStyle name="RIGs linked cells 5 3" xfId="2181"/>
    <cellStyle name="RIGs linked cells 5 3 2" xfId="2182"/>
    <cellStyle name="RIGs linked cells 5 4" xfId="2183"/>
    <cellStyle name="RIGs linked cells 5 4 2" xfId="2184"/>
    <cellStyle name="RIGs linked cells 5 5" xfId="2185"/>
    <cellStyle name="RIGs linked cells 6" xfId="2186"/>
    <cellStyle name="RIGs linked cells 6 2" xfId="2187"/>
    <cellStyle name="RIGs linked cells 6 2 2" xfId="2188"/>
    <cellStyle name="RIGs linked cells 6 3" xfId="2189"/>
    <cellStyle name="RIGs linked cells 7" xfId="2190"/>
    <cellStyle name="RIGs linked cells 7 2" xfId="2191"/>
    <cellStyle name="RIGs linked cells 8" xfId="2192"/>
    <cellStyle name="RIGs linked cells 8 2" xfId="2193"/>
    <cellStyle name="RIGs linked cells 9" xfId="2194"/>
    <cellStyle name="RIGs linked cells 9 2" xfId="2195"/>
    <cellStyle name="RIGs linked cells_1.3s Accounting C Costs Scots" xfId="2196"/>
    <cellStyle name="RIGs_1.3s Accounting C Costs Scots" xfId="2197"/>
    <cellStyle name="SAPBEXaggData" xfId="2198"/>
    <cellStyle name="SAPBEXaggData 2" xfId="2199"/>
    <cellStyle name="SAPBEXaggData 3" xfId="2200"/>
    <cellStyle name="SAPBEXaggDataEmph" xfId="2201"/>
    <cellStyle name="SAPBEXaggDataEmph 2" xfId="2202"/>
    <cellStyle name="SAPBEXaggDataEmph 3" xfId="2203"/>
    <cellStyle name="SAPBEXaggItem" xfId="2204"/>
    <cellStyle name="SAPBEXaggItem 2" xfId="2205"/>
    <cellStyle name="SAPBEXaggItem 3" xfId="2206"/>
    <cellStyle name="SAPBEXaggItemX" xfId="2207"/>
    <cellStyle name="SAPBEXaggItemX 2" xfId="2208"/>
    <cellStyle name="SAPBEXaggItemX 3" xfId="2209"/>
    <cellStyle name="SAPBEXchaText" xfId="2210"/>
    <cellStyle name="SAPBEXexcBad7" xfId="2211"/>
    <cellStyle name="SAPBEXexcBad7 2" xfId="2212"/>
    <cellStyle name="SAPBEXexcBad7 3" xfId="2213"/>
    <cellStyle name="SAPBEXexcBad8" xfId="2214"/>
    <cellStyle name="SAPBEXexcBad8 2" xfId="2215"/>
    <cellStyle name="SAPBEXexcBad8 3" xfId="2216"/>
    <cellStyle name="SAPBEXexcBad9" xfId="2217"/>
    <cellStyle name="SAPBEXexcBad9 2" xfId="2218"/>
    <cellStyle name="SAPBEXexcBad9 3" xfId="2219"/>
    <cellStyle name="SAPBEXexcCritical4" xfId="2220"/>
    <cellStyle name="SAPBEXexcCritical4 2" xfId="2221"/>
    <cellStyle name="SAPBEXexcCritical4 3" xfId="2222"/>
    <cellStyle name="SAPBEXexcCritical5" xfId="2223"/>
    <cellStyle name="SAPBEXexcCritical5 2" xfId="2224"/>
    <cellStyle name="SAPBEXexcCritical5 3" xfId="2225"/>
    <cellStyle name="SAPBEXexcCritical6" xfId="2226"/>
    <cellStyle name="SAPBEXexcCritical6 2" xfId="2227"/>
    <cellStyle name="SAPBEXexcCritical6 3" xfId="2228"/>
    <cellStyle name="SAPBEXexcGood1" xfId="2229"/>
    <cellStyle name="SAPBEXexcGood1 2" xfId="2230"/>
    <cellStyle name="SAPBEXexcGood1 3" xfId="2231"/>
    <cellStyle name="SAPBEXexcGood2" xfId="2232"/>
    <cellStyle name="SAPBEXexcGood2 2" xfId="2233"/>
    <cellStyle name="SAPBEXexcGood2 3" xfId="2234"/>
    <cellStyle name="SAPBEXexcGood3" xfId="2235"/>
    <cellStyle name="SAPBEXexcGood3 2" xfId="2236"/>
    <cellStyle name="SAPBEXexcGood3 3" xfId="2237"/>
    <cellStyle name="SAPBEXfilterDrill" xfId="2238"/>
    <cellStyle name="SAPBEXfilterItem" xfId="2239"/>
    <cellStyle name="SAPBEXfilterText" xfId="2240"/>
    <cellStyle name="SAPBEXformats" xfId="2241"/>
    <cellStyle name="SAPBEXformats 2" xfId="2242"/>
    <cellStyle name="SAPBEXformats 3" xfId="2243"/>
    <cellStyle name="SAPBEXheaderItem" xfId="2244"/>
    <cellStyle name="SAPBEXheaderItem 2" xfId="2245"/>
    <cellStyle name="SAPBEXheaderItem_1.3 Acc Costs NG (2011)" xfId="2246"/>
    <cellStyle name="SAPBEXheaderText" xfId="2247"/>
    <cellStyle name="SAPBEXheaderText 2" xfId="2248"/>
    <cellStyle name="SAPBEXheaderText_1.3 Acc Costs NG (2011)" xfId="2249"/>
    <cellStyle name="SAPBEXHLevel0" xfId="2250"/>
    <cellStyle name="SAPBEXHLevel0 2" xfId="2251"/>
    <cellStyle name="SAPBEXHLevel0 2 2" xfId="2252"/>
    <cellStyle name="SAPBEXHLevel0 2 3" xfId="2253"/>
    <cellStyle name="SAPBEXHLevel0 3" xfId="2254"/>
    <cellStyle name="SAPBEXHLevel0 4" xfId="2255"/>
    <cellStyle name="SAPBEXHLevel0_1.3 Acc Costs NG (2011)" xfId="2256"/>
    <cellStyle name="SAPBEXHLevel0X" xfId="2257"/>
    <cellStyle name="SAPBEXHLevel0X 2" xfId="2258"/>
    <cellStyle name="SAPBEXHLevel0X 2 2" xfId="2259"/>
    <cellStyle name="SAPBEXHLevel0X 2 3" xfId="2260"/>
    <cellStyle name="SAPBEXHLevel0X 3" xfId="2261"/>
    <cellStyle name="SAPBEXHLevel0X 4" xfId="2262"/>
    <cellStyle name="SAPBEXHLevel0X_1.3 Acc Costs NG (2011)" xfId="2263"/>
    <cellStyle name="SAPBEXHLevel1" xfId="2264"/>
    <cellStyle name="SAPBEXHLevel1 2" xfId="2265"/>
    <cellStyle name="SAPBEXHLevel1 2 2" xfId="2266"/>
    <cellStyle name="SAPBEXHLevel1 2 3" xfId="2267"/>
    <cellStyle name="SAPBEXHLevel1 3" xfId="2268"/>
    <cellStyle name="SAPBEXHLevel1 4" xfId="2269"/>
    <cellStyle name="SAPBEXHLevel1_1.3 Acc Costs NG (2011)" xfId="2270"/>
    <cellStyle name="SAPBEXHLevel1X" xfId="2271"/>
    <cellStyle name="SAPBEXHLevel1X 2" xfId="2272"/>
    <cellStyle name="SAPBEXHLevel1X 2 2" xfId="2273"/>
    <cellStyle name="SAPBEXHLevel1X 2 3" xfId="2274"/>
    <cellStyle name="SAPBEXHLevel1X 3" xfId="2275"/>
    <cellStyle name="SAPBEXHLevel1X 4" xfId="2276"/>
    <cellStyle name="SAPBEXHLevel1X_1.3 Acc Costs NG (2011)" xfId="2277"/>
    <cellStyle name="SAPBEXHLevel2" xfId="2278"/>
    <cellStyle name="SAPBEXHLevel2 2" xfId="2279"/>
    <cellStyle name="SAPBEXHLevel2 2 2" xfId="2280"/>
    <cellStyle name="SAPBEXHLevel2 2 3" xfId="2281"/>
    <cellStyle name="SAPBEXHLevel2 3" xfId="2282"/>
    <cellStyle name="SAPBEXHLevel2 4" xfId="2283"/>
    <cellStyle name="SAPBEXHLevel2_1.3 Acc Costs NG (2011)" xfId="2284"/>
    <cellStyle name="SAPBEXHLevel2X" xfId="2285"/>
    <cellStyle name="SAPBEXHLevel2X 2" xfId="2286"/>
    <cellStyle name="SAPBEXHLevel2X 2 2" xfId="2287"/>
    <cellStyle name="SAPBEXHLevel2X 2 3" xfId="2288"/>
    <cellStyle name="SAPBEXHLevel2X 3" xfId="2289"/>
    <cellStyle name="SAPBEXHLevel2X 4" xfId="2290"/>
    <cellStyle name="SAPBEXHLevel2X_1.3 Acc Costs NG (2011)" xfId="2291"/>
    <cellStyle name="SAPBEXHLevel3" xfId="2292"/>
    <cellStyle name="SAPBEXHLevel3 2" xfId="2293"/>
    <cellStyle name="SAPBEXHLevel3 2 2" xfId="2294"/>
    <cellStyle name="SAPBEXHLevel3 2 3" xfId="2295"/>
    <cellStyle name="SAPBEXHLevel3 3" xfId="2296"/>
    <cellStyle name="SAPBEXHLevel3 4" xfId="2297"/>
    <cellStyle name="SAPBEXHLevel3_1.3 Acc Costs NG (2011)" xfId="2298"/>
    <cellStyle name="SAPBEXHLevel3X" xfId="2299"/>
    <cellStyle name="SAPBEXHLevel3X 2" xfId="2300"/>
    <cellStyle name="SAPBEXHLevel3X 2 2" xfId="2301"/>
    <cellStyle name="SAPBEXHLevel3X 2 3" xfId="2302"/>
    <cellStyle name="SAPBEXHLevel3X 3" xfId="2303"/>
    <cellStyle name="SAPBEXHLevel3X 4" xfId="2304"/>
    <cellStyle name="SAPBEXHLevel3X_1.3 Acc Costs NG (2011)" xfId="2305"/>
    <cellStyle name="SAPBEXinputData" xfId="2306"/>
    <cellStyle name="SAPBEXinputData 2" xfId="2307"/>
    <cellStyle name="SAPBEXinputData 2 2" xfId="2308"/>
    <cellStyle name="SAPBEXinputData 2 2 2" xfId="2309"/>
    <cellStyle name="SAPBEXinputData 2 3" xfId="2310"/>
    <cellStyle name="SAPBEXinputData 2 3 2" xfId="2311"/>
    <cellStyle name="SAPBEXinputData 2 4" xfId="2312"/>
    <cellStyle name="SAPBEXinputData 2 4 2" xfId="2313"/>
    <cellStyle name="SAPBEXinputData 2 5" xfId="2314"/>
    <cellStyle name="SAPBEXinputData 3" xfId="2315"/>
    <cellStyle name="SAPBEXinputData 3 2" xfId="2316"/>
    <cellStyle name="SAPBEXinputData 4" xfId="2317"/>
    <cellStyle name="SAPBEXinputData 4 2" xfId="2318"/>
    <cellStyle name="SAPBEXinputData 5" xfId="2319"/>
    <cellStyle name="SAPBEXinputData 5 2" xfId="2320"/>
    <cellStyle name="SAPBEXinputData 6" xfId="2321"/>
    <cellStyle name="SAPBEXinputData_1.3 Acc Costs NG (2011)" xfId="2322"/>
    <cellStyle name="SAPBEXItemHeader" xfId="2323"/>
    <cellStyle name="SAPBEXItemHeader 2" xfId="2324"/>
    <cellStyle name="SAPBEXItemHeader 3" xfId="2325"/>
    <cellStyle name="SAPBEXresData" xfId="2326"/>
    <cellStyle name="SAPBEXresData 2" xfId="2327"/>
    <cellStyle name="SAPBEXresData 3" xfId="2328"/>
    <cellStyle name="SAPBEXresDataEmph" xfId="2329"/>
    <cellStyle name="SAPBEXresDataEmph 2" xfId="2330"/>
    <cellStyle name="SAPBEXresDataEmph 3" xfId="2331"/>
    <cellStyle name="SAPBEXresItem" xfId="2332"/>
    <cellStyle name="SAPBEXresItem 2" xfId="2333"/>
    <cellStyle name="SAPBEXresItem 3" xfId="2334"/>
    <cellStyle name="SAPBEXresItemX" xfId="2335"/>
    <cellStyle name="SAPBEXresItemX 2" xfId="2336"/>
    <cellStyle name="SAPBEXresItemX 3" xfId="2337"/>
    <cellStyle name="SAPBEXstdData" xfId="2338"/>
    <cellStyle name="SAPBEXstdData 2" xfId="2339"/>
    <cellStyle name="SAPBEXstdData 3" xfId="2340"/>
    <cellStyle name="SAPBEXstdDataEmph" xfId="2341"/>
    <cellStyle name="SAPBEXstdDataEmph 2" xfId="2342"/>
    <cellStyle name="SAPBEXstdDataEmph 3" xfId="2343"/>
    <cellStyle name="SAPBEXstdItem" xfId="2344"/>
    <cellStyle name="SAPBEXstdItem 2" xfId="2345"/>
    <cellStyle name="SAPBEXstdItem 3" xfId="2346"/>
    <cellStyle name="SAPBEXstdItemX" xfId="2347"/>
    <cellStyle name="SAPBEXstdItemX 2" xfId="2348"/>
    <cellStyle name="SAPBEXstdItemX 3" xfId="2349"/>
    <cellStyle name="SAPBEXtitle" xfId="2350"/>
    <cellStyle name="SAPBEXunassignedItem" xfId="2351"/>
    <cellStyle name="SAPBEXunassignedItem 2" xfId="2352"/>
    <cellStyle name="SAPBEXunassignedItem 2 2" xfId="2353"/>
    <cellStyle name="SAPBEXunassignedItem 3" xfId="2354"/>
    <cellStyle name="SAPBEXunassignedItem 3 2" xfId="2355"/>
    <cellStyle name="SAPBEXunassignedItem 4" xfId="2356"/>
    <cellStyle name="SAPBEXunassignedItem 4 2" xfId="2357"/>
    <cellStyle name="SAPBEXunassignedItem 5" xfId="2358"/>
    <cellStyle name="SAPBEXundefined" xfId="2359"/>
    <cellStyle name="SAPBEXundefined 2" xfId="2360"/>
    <cellStyle name="SAPBEXundefined 3" xfId="2361"/>
    <cellStyle name="Sheet Title" xfId="2362"/>
    <cellStyle name="Standard_Anpassen der Amortisation" xfId="2363"/>
    <cellStyle name="Style 1" xfId="2364"/>
    <cellStyle name="Style 1 2" xfId="2365"/>
    <cellStyle name="swpBody01" xfId="2366"/>
    <cellStyle name="Title 2" xfId="2367"/>
    <cellStyle name="Total 1" xfId="2368"/>
    <cellStyle name="Total 1 2" xfId="2369"/>
    <cellStyle name="Total 1 2 2" xfId="2370"/>
    <cellStyle name="Total 1 2 2 2" xfId="2371"/>
    <cellStyle name="Total 1 2 2 3" xfId="2372"/>
    <cellStyle name="Total 1 3" xfId="2373"/>
    <cellStyle name="Total 1 3 2" xfId="2374"/>
    <cellStyle name="Total 1 3 2 2" xfId="2375"/>
    <cellStyle name="Total 1 3 2 3" xfId="2376"/>
    <cellStyle name="Total 1 4" xfId="2377"/>
    <cellStyle name="Total 1 4 2" xfId="2378"/>
    <cellStyle name="Total 1 4 2 2" xfId="2379"/>
    <cellStyle name="Total 1 4 2 3" xfId="2380"/>
    <cellStyle name="Total 1 5" xfId="2381"/>
    <cellStyle name="Total 1 5 2" xfId="2382"/>
    <cellStyle name="Total 1 5 3" xfId="2383"/>
    <cellStyle name="Total 2" xfId="2384"/>
    <cellStyle name="Total 2 2" xfId="2385"/>
    <cellStyle name="Total 2 3" xfId="2386"/>
    <cellStyle name="Währung [0]_Compiling Utility Macros" xfId="2387"/>
    <cellStyle name="Währung_Compiling Utility Macros" xfId="2388"/>
    <cellStyle name="Warning Text 2" xfId="238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V176"/>
  <sheetViews>
    <sheetView tabSelected="1" zoomScale="85" zoomScaleNormal="85" workbookViewId="0">
      <selection activeCell="A5" sqref="A5"/>
    </sheetView>
  </sheetViews>
  <sheetFormatPr defaultRowHeight="14.25"/>
  <cols>
    <col min="1" max="1" width="4.28515625" style="25" customWidth="1"/>
    <col min="2" max="2" width="70" style="25" customWidth="1"/>
    <col min="3" max="8" width="11.28515625" style="25" customWidth="1"/>
    <col min="9" max="9" width="14.42578125" style="25" customWidth="1"/>
    <col min="10" max="10" width="11.28515625" style="25" customWidth="1"/>
    <col min="11" max="11" width="10" style="25" customWidth="1"/>
    <col min="12" max="16384" width="9.140625" style="25"/>
  </cols>
  <sheetData>
    <row r="1" spans="1:12" ht="26.25">
      <c r="A1" s="71" t="s">
        <v>234</v>
      </c>
      <c r="B1" s="71"/>
      <c r="C1" s="71"/>
      <c r="D1" s="71"/>
      <c r="E1" s="71"/>
      <c r="F1" s="71"/>
      <c r="G1" s="71"/>
      <c r="H1" s="71"/>
      <c r="I1" s="71"/>
      <c r="J1" s="71"/>
      <c r="K1" s="71"/>
      <c r="L1" s="71"/>
    </row>
    <row r="2" spans="1:12" ht="26.25">
      <c r="A2" s="71" t="s">
        <v>21</v>
      </c>
      <c r="B2" s="73"/>
      <c r="C2" s="71"/>
      <c r="D2" s="71"/>
      <c r="E2" s="71"/>
      <c r="F2" s="71"/>
      <c r="G2" s="71"/>
      <c r="H2" s="71"/>
      <c r="I2" s="71"/>
      <c r="J2" s="71"/>
      <c r="K2" s="71"/>
      <c r="L2" s="71"/>
    </row>
    <row r="3" spans="1:12" ht="26.25">
      <c r="A3" s="71" t="s">
        <v>4</v>
      </c>
      <c r="B3" s="73"/>
      <c r="C3" s="71"/>
      <c r="D3" s="71"/>
      <c r="E3" s="71"/>
      <c r="F3" s="71"/>
      <c r="G3" s="71"/>
      <c r="H3" s="71"/>
      <c r="I3" s="71"/>
      <c r="J3" s="71"/>
      <c r="K3" s="71"/>
      <c r="L3" s="71"/>
    </row>
    <row r="4" spans="1:12" ht="15">
      <c r="A4" s="11" t="s">
        <v>237</v>
      </c>
      <c r="B4" s="11"/>
      <c r="C4" s="3"/>
      <c r="D4" s="2"/>
      <c r="E4" s="2"/>
      <c r="F4" s="2"/>
      <c r="G4" s="2"/>
      <c r="H4" s="2"/>
      <c r="I4" s="2"/>
      <c r="J4" s="2"/>
      <c r="K4" s="2"/>
      <c r="L4" s="2"/>
    </row>
    <row r="5" spans="1:12" ht="15">
      <c r="A5" s="5"/>
      <c r="B5" s="5"/>
      <c r="C5" s="26"/>
      <c r="D5" s="2"/>
      <c r="E5" s="2"/>
      <c r="F5" s="2"/>
      <c r="G5" s="2"/>
      <c r="H5" s="2"/>
      <c r="I5" s="2"/>
      <c r="J5" s="2"/>
      <c r="K5" s="2"/>
      <c r="L5" s="2"/>
    </row>
    <row r="6" spans="1:12" ht="15" customHeight="1">
      <c r="A6" s="5"/>
      <c r="B6" s="20" t="s">
        <v>22</v>
      </c>
      <c r="C6" s="26"/>
      <c r="D6" s="248" t="s">
        <v>23</v>
      </c>
      <c r="E6" s="249"/>
      <c r="F6" s="249"/>
      <c r="G6" s="249"/>
      <c r="H6" s="249"/>
      <c r="I6" s="249"/>
      <c r="J6" s="250"/>
      <c r="K6" s="2"/>
      <c r="L6" s="2"/>
    </row>
    <row r="7" spans="1:12" ht="15">
      <c r="A7" s="5"/>
      <c r="B7" s="21"/>
      <c r="C7" s="26"/>
      <c r="D7" s="3"/>
      <c r="E7" s="2"/>
      <c r="F7" s="2"/>
      <c r="G7" s="2"/>
      <c r="H7" s="2"/>
      <c r="I7" s="2"/>
      <c r="J7" s="2"/>
      <c r="K7" s="2"/>
      <c r="L7" s="2"/>
    </row>
    <row r="8" spans="1:12" ht="15">
      <c r="A8" s="5"/>
      <c r="B8" s="20" t="s">
        <v>45</v>
      </c>
      <c r="C8" s="26"/>
      <c r="D8" s="23" t="s">
        <v>47</v>
      </c>
      <c r="E8" s="22"/>
      <c r="F8" s="2"/>
      <c r="G8" s="2"/>
      <c r="H8" s="2"/>
      <c r="I8" s="2"/>
      <c r="J8" s="2"/>
      <c r="K8" s="2"/>
      <c r="L8" s="2"/>
    </row>
    <row r="9" spans="1:12" ht="15">
      <c r="A9" s="5"/>
      <c r="B9" s="20" t="s">
        <v>46</v>
      </c>
      <c r="C9" s="26"/>
      <c r="D9" s="23" t="s">
        <v>48</v>
      </c>
      <c r="E9" s="22"/>
      <c r="F9" s="2"/>
      <c r="G9" s="2"/>
      <c r="H9" s="2"/>
      <c r="I9" s="2"/>
      <c r="J9" s="2"/>
      <c r="K9" s="2"/>
      <c r="L9" s="2"/>
    </row>
    <row r="10" spans="1:12" ht="15">
      <c r="A10" s="5"/>
      <c r="B10" s="21"/>
      <c r="C10" s="26"/>
      <c r="D10" s="3"/>
      <c r="E10" s="2"/>
      <c r="F10" s="2"/>
      <c r="G10" s="2"/>
      <c r="H10" s="2"/>
      <c r="I10" s="2"/>
      <c r="J10" s="2"/>
      <c r="K10" s="2"/>
      <c r="L10" s="2"/>
    </row>
    <row r="11" spans="1:12" ht="15">
      <c r="A11" s="5"/>
      <c r="B11" s="246" t="str">
        <f>CONCATENATE("Section A - Pre Cut-Off Date Regulatory Fraction as at ",+D8)</f>
        <v>Section A - Pre Cut-Off Date Regulatory Fraction as at 31 March 2010</v>
      </c>
      <c r="C11" s="246"/>
      <c r="D11" s="247"/>
      <c r="E11" s="247"/>
      <c r="F11" s="2"/>
      <c r="G11" s="2"/>
      <c r="H11" s="2"/>
      <c r="I11" s="2"/>
      <c r="J11" s="2"/>
      <c r="K11" s="2"/>
      <c r="L11" s="2"/>
    </row>
    <row r="12" spans="1:12" ht="15.75" customHeight="1">
      <c r="A12" s="5"/>
      <c r="B12" s="18"/>
      <c r="C12" s="18"/>
      <c r="D12" s="27"/>
      <c r="E12" s="27"/>
      <c r="F12" s="2"/>
      <c r="G12" s="2"/>
      <c r="H12" s="2"/>
      <c r="I12" s="2"/>
      <c r="J12" s="2"/>
      <c r="K12" s="2"/>
      <c r="L12" s="2"/>
    </row>
    <row r="13" spans="1:12" ht="25.5">
      <c r="A13" s="5"/>
      <c r="B13" s="12" t="s">
        <v>54</v>
      </c>
      <c r="C13" s="13" t="s">
        <v>24</v>
      </c>
      <c r="D13" s="13" t="s">
        <v>25</v>
      </c>
      <c r="E13" s="13" t="s">
        <v>26</v>
      </c>
      <c r="F13" s="13" t="s">
        <v>27</v>
      </c>
      <c r="G13" s="13" t="s">
        <v>28</v>
      </c>
      <c r="H13" s="13" t="s">
        <v>29</v>
      </c>
      <c r="I13" s="30" t="s">
        <v>30</v>
      </c>
      <c r="J13" s="31" t="s">
        <v>32</v>
      </c>
      <c r="K13" s="2"/>
      <c r="L13" s="2"/>
    </row>
    <row r="14" spans="1:12" ht="25.5">
      <c r="A14" s="5"/>
      <c r="B14" s="51" t="s">
        <v>175</v>
      </c>
      <c r="C14" s="13">
        <v>0.40600000000000003</v>
      </c>
      <c r="D14" s="13">
        <v>0.41899999999999998</v>
      </c>
      <c r="E14" s="13">
        <v>0</v>
      </c>
      <c r="F14" s="13">
        <v>0</v>
      </c>
      <c r="G14" s="13">
        <v>0</v>
      </c>
      <c r="H14" s="13">
        <v>0</v>
      </c>
      <c r="I14" s="14">
        <f>J14-C14-D14</f>
        <v>0.17499999999999999</v>
      </c>
      <c r="J14" s="14">
        <v>1</v>
      </c>
      <c r="K14" s="2"/>
      <c r="L14" s="2"/>
    </row>
    <row r="15" spans="1:12" ht="17.25" customHeight="1">
      <c r="A15" s="5"/>
      <c r="B15" s="38" t="s">
        <v>55</v>
      </c>
      <c r="C15" s="13">
        <v>0</v>
      </c>
      <c r="D15" s="13">
        <v>0</v>
      </c>
      <c r="E15" s="13">
        <v>0</v>
      </c>
      <c r="F15" s="13">
        <v>0</v>
      </c>
      <c r="G15" s="13">
        <v>0</v>
      </c>
      <c r="H15" s="13">
        <v>0</v>
      </c>
      <c r="I15" s="14">
        <f>-SUM(C15:H15)</f>
        <v>0</v>
      </c>
      <c r="J15" s="14">
        <f>SUM(C15:I15)</f>
        <v>0</v>
      </c>
      <c r="K15" s="2"/>
      <c r="L15" s="2"/>
    </row>
    <row r="16" spans="1:12" ht="25.5">
      <c r="A16" s="5"/>
      <c r="B16" s="51" t="s">
        <v>31</v>
      </c>
      <c r="C16" s="14">
        <f>C14-C15</f>
        <v>0.40600000000000003</v>
      </c>
      <c r="D16" s="14">
        <f t="shared" ref="D16:I16" si="0">D14-D15</f>
        <v>0.41899999999999998</v>
      </c>
      <c r="E16" s="14">
        <f t="shared" si="0"/>
        <v>0</v>
      </c>
      <c r="F16" s="14">
        <f t="shared" si="0"/>
        <v>0</v>
      </c>
      <c r="G16" s="14">
        <f t="shared" si="0"/>
        <v>0</v>
      </c>
      <c r="H16" s="14">
        <f t="shared" si="0"/>
        <v>0</v>
      </c>
      <c r="I16" s="14">
        <f t="shared" si="0"/>
        <v>0.17499999999999999</v>
      </c>
      <c r="J16" s="14">
        <f>SUM(C16:I16)</f>
        <v>1</v>
      </c>
      <c r="K16" s="2"/>
      <c r="L16" s="2"/>
    </row>
    <row r="17" spans="1:12" ht="15">
      <c r="A17" s="5"/>
      <c r="B17" s="5"/>
      <c r="C17" s="5"/>
      <c r="D17" s="5"/>
      <c r="E17" s="5"/>
      <c r="F17" s="5"/>
      <c r="G17" s="5"/>
      <c r="H17" s="5"/>
      <c r="I17" s="5"/>
      <c r="J17" s="5"/>
      <c r="K17" s="2"/>
      <c r="L17" s="2"/>
    </row>
    <row r="18" spans="1:12" ht="15">
      <c r="A18" s="5"/>
      <c r="B18" s="5"/>
      <c r="C18" s="5"/>
      <c r="D18" s="5"/>
      <c r="E18" s="5"/>
      <c r="F18" s="5"/>
      <c r="G18" s="5"/>
      <c r="H18" s="5"/>
      <c r="I18" s="5"/>
      <c r="J18" s="5"/>
      <c r="K18" s="2"/>
      <c r="L18" s="2"/>
    </row>
    <row r="19" spans="1:12" ht="15">
      <c r="A19" s="5"/>
      <c r="B19" s="41" t="s">
        <v>176</v>
      </c>
      <c r="C19" s="2"/>
      <c r="D19" s="2"/>
      <c r="E19" s="2"/>
      <c r="F19" s="2"/>
      <c r="G19" s="2"/>
      <c r="H19" s="2"/>
      <c r="I19" s="2"/>
      <c r="J19" s="2"/>
      <c r="K19" s="2"/>
      <c r="L19" s="2"/>
    </row>
    <row r="20" spans="1:12" ht="15">
      <c r="A20" s="5"/>
      <c r="B20" s="54"/>
      <c r="C20" s="5"/>
      <c r="D20" s="5"/>
      <c r="E20" s="5"/>
      <c r="F20" s="5"/>
      <c r="G20" s="5"/>
      <c r="H20" s="5"/>
      <c r="I20" s="2"/>
      <c r="J20" s="5"/>
      <c r="K20" s="5"/>
      <c r="L20" s="2"/>
    </row>
    <row r="21" spans="1:12" s="52" customFormat="1" ht="15">
      <c r="A21" s="5"/>
      <c r="B21" s="221" t="s">
        <v>186</v>
      </c>
      <c r="C21" s="5"/>
      <c r="D21" s="5"/>
      <c r="E21" s="5"/>
      <c r="F21" s="5"/>
      <c r="G21" s="5"/>
      <c r="H21" s="5"/>
      <c r="I21" s="2"/>
      <c r="J21" s="5"/>
      <c r="K21" s="5"/>
      <c r="L21" s="2"/>
    </row>
    <row r="22" spans="1:12" s="52" customFormat="1" ht="15">
      <c r="A22" s="5"/>
      <c r="B22" s="54"/>
      <c r="C22" s="5"/>
      <c r="D22" s="5"/>
      <c r="E22" s="5"/>
      <c r="F22" s="5"/>
      <c r="G22" s="5"/>
      <c r="H22" s="5"/>
      <c r="I22" s="5"/>
      <c r="J22" s="5"/>
      <c r="K22" s="5"/>
      <c r="L22" s="2"/>
    </row>
    <row r="23" spans="1:12" s="52" customFormat="1" ht="15">
      <c r="A23" s="5"/>
      <c r="B23" s="5"/>
      <c r="C23" s="5"/>
      <c r="D23" s="251" t="s">
        <v>71</v>
      </c>
      <c r="E23" s="251"/>
      <c r="F23" s="5"/>
      <c r="G23" s="252" t="str">
        <f>D8</f>
        <v>31 March 2010</v>
      </c>
      <c r="H23" s="251"/>
      <c r="I23" s="5"/>
      <c r="J23" s="252" t="str">
        <f>D9</f>
        <v>31 March 2013</v>
      </c>
      <c r="K23" s="251"/>
      <c r="L23" s="2"/>
    </row>
    <row r="24" spans="1:12" s="52" customFormat="1" ht="15">
      <c r="A24" s="5"/>
      <c r="B24" s="5"/>
      <c r="C24" s="5"/>
      <c r="D24" s="205" t="s">
        <v>70</v>
      </c>
      <c r="E24" s="205"/>
      <c r="F24" s="5"/>
      <c r="G24" s="205" t="s">
        <v>70</v>
      </c>
      <c r="H24" s="205"/>
      <c r="I24" s="2"/>
      <c r="J24" s="205" t="s">
        <v>70</v>
      </c>
      <c r="K24" s="205"/>
      <c r="L24" s="2"/>
    </row>
    <row r="25" spans="1:12" s="52" customFormat="1" ht="15">
      <c r="A25" s="5"/>
      <c r="B25" s="5"/>
      <c r="C25" s="5"/>
      <c r="D25" s="206" t="s">
        <v>0</v>
      </c>
      <c r="E25" s="206" t="s">
        <v>2</v>
      </c>
      <c r="F25" s="5"/>
      <c r="G25" s="206" t="s">
        <v>0</v>
      </c>
      <c r="H25" s="206" t="s">
        <v>2</v>
      </c>
      <c r="I25" s="2"/>
      <c r="J25" s="206" t="s">
        <v>0</v>
      </c>
      <c r="K25" s="206" t="s">
        <v>2</v>
      </c>
      <c r="L25" s="2"/>
    </row>
    <row r="26" spans="1:12" s="52" customFormat="1" ht="15">
      <c r="A26" s="5"/>
      <c r="B26" s="199" t="s">
        <v>24</v>
      </c>
      <c r="C26" s="5"/>
      <c r="D26" s="202">
        <f>750*0.5</f>
        <v>375</v>
      </c>
      <c r="E26" s="204">
        <f>D26/$D$29</f>
        <v>0.5</v>
      </c>
      <c r="F26" s="5"/>
      <c r="G26" s="202">
        <f>1000*0.5</f>
        <v>500</v>
      </c>
      <c r="H26" s="204">
        <f>G26/$G$29</f>
        <v>0.5</v>
      </c>
      <c r="I26" s="2"/>
      <c r="J26" s="202">
        <f>1267.2*0.5</f>
        <v>633.6</v>
      </c>
      <c r="K26" s="204">
        <f>J26/$J$29</f>
        <v>0.5</v>
      </c>
      <c r="L26" s="2"/>
    </row>
    <row r="27" spans="1:12" s="52" customFormat="1" ht="15">
      <c r="A27" s="5"/>
      <c r="B27" s="199" t="s">
        <v>25</v>
      </c>
      <c r="C27" s="5"/>
      <c r="D27" s="202">
        <f>750*0.5</f>
        <v>375</v>
      </c>
      <c r="E27" s="204">
        <f>D27/$D$29</f>
        <v>0.5</v>
      </c>
      <c r="F27" s="5"/>
      <c r="G27" s="202">
        <f>1000*0.5</f>
        <v>500</v>
      </c>
      <c r="H27" s="204">
        <f>G27/$G$29</f>
        <v>0.5</v>
      </c>
      <c r="I27" s="2"/>
      <c r="J27" s="202">
        <f>1267.2*0.5</f>
        <v>633.6</v>
      </c>
      <c r="K27" s="204">
        <f>J27/$J$29</f>
        <v>0.5</v>
      </c>
      <c r="L27" s="2"/>
    </row>
    <row r="28" spans="1:12" s="52" customFormat="1" ht="15">
      <c r="A28" s="5"/>
      <c r="B28" s="200" t="s">
        <v>26</v>
      </c>
      <c r="C28" s="5"/>
      <c r="D28" s="202">
        <v>0</v>
      </c>
      <c r="E28" s="204">
        <f>D28/$D$29</f>
        <v>0</v>
      </c>
      <c r="F28" s="5"/>
      <c r="G28" s="202">
        <v>0</v>
      </c>
      <c r="H28" s="204">
        <f>G28/$G$29</f>
        <v>0</v>
      </c>
      <c r="I28" s="2"/>
      <c r="J28" s="202">
        <v>0</v>
      </c>
      <c r="K28" s="204">
        <f>J28/$J$29</f>
        <v>0</v>
      </c>
      <c r="L28" s="2"/>
    </row>
    <row r="29" spans="1:12" s="52" customFormat="1" ht="15">
      <c r="A29" s="5"/>
      <c r="B29" s="201" t="s">
        <v>78</v>
      </c>
      <c r="C29" s="5"/>
      <c r="D29" s="70">
        <f>SUM(D26:D28)</f>
        <v>750</v>
      </c>
      <c r="E29" s="203">
        <f>SUM(E28:E28)</f>
        <v>0</v>
      </c>
      <c r="F29" s="5"/>
      <c r="G29" s="70">
        <f>SUM(G26:G28)</f>
        <v>1000</v>
      </c>
      <c r="H29" s="203">
        <f>SUM(H28:H28)</f>
        <v>0</v>
      </c>
      <c r="I29" s="2"/>
      <c r="J29" s="70">
        <f>SUM(J26:J28)</f>
        <v>1267.2</v>
      </c>
      <c r="K29" s="203">
        <f>SUM(K28:K28)</f>
        <v>0</v>
      </c>
      <c r="L29" s="2"/>
    </row>
    <row r="30" spans="1:12" s="52" customFormat="1" ht="15">
      <c r="A30" s="5"/>
      <c r="B30" s="5"/>
      <c r="C30" s="5"/>
      <c r="D30" s="5"/>
      <c r="E30" s="5"/>
      <c r="F30" s="5"/>
      <c r="G30" s="5"/>
      <c r="H30" s="5"/>
      <c r="I30" s="2"/>
      <c r="J30" s="5"/>
      <c r="K30" s="5"/>
      <c r="L30" s="2"/>
    </row>
    <row r="31" spans="1:12" s="52" customFormat="1" ht="15">
      <c r="A31" s="5"/>
      <c r="B31" s="54" t="s">
        <v>183</v>
      </c>
      <c r="C31" s="5"/>
      <c r="D31" s="5"/>
      <c r="E31" s="5"/>
      <c r="F31" s="5"/>
      <c r="G31" s="5"/>
      <c r="H31" s="5"/>
      <c r="I31" s="5"/>
      <c r="J31" s="5"/>
      <c r="K31" s="5"/>
      <c r="L31" s="2"/>
    </row>
    <row r="32" spans="1:12" s="52" customFormat="1" ht="15">
      <c r="A32" s="5"/>
      <c r="B32" s="5"/>
      <c r="C32" s="253" t="s">
        <v>177</v>
      </c>
      <c r="D32" s="254"/>
      <c r="E32" s="255"/>
      <c r="F32" s="207" t="str">
        <f>D8</f>
        <v>31 March 2010</v>
      </c>
      <c r="G32" s="208"/>
      <c r="H32" s="209"/>
      <c r="I32" s="207" t="str">
        <f>D9</f>
        <v>31 March 2013</v>
      </c>
      <c r="J32" s="208"/>
      <c r="K32" s="209"/>
      <c r="L32" s="2"/>
    </row>
    <row r="33" spans="1:12" s="52" customFormat="1" ht="15">
      <c r="A33" s="5"/>
      <c r="B33" s="5"/>
      <c r="C33" s="58"/>
      <c r="D33" s="59">
        <v>2004</v>
      </c>
      <c r="E33" s="59">
        <f>+D33</f>
        <v>2004</v>
      </c>
      <c r="F33" s="60"/>
      <c r="G33" s="59">
        <v>2010</v>
      </c>
      <c r="H33" s="59">
        <f>+G33</f>
        <v>2010</v>
      </c>
      <c r="I33" s="60"/>
      <c r="J33" s="59">
        <f>+E101</f>
        <v>2013</v>
      </c>
      <c r="K33" s="59">
        <f>+J33</f>
        <v>2013</v>
      </c>
      <c r="L33" s="2"/>
    </row>
    <row r="34" spans="1:12" s="52" customFormat="1" ht="15">
      <c r="A34" s="5"/>
      <c r="B34" s="5"/>
      <c r="C34" s="5"/>
      <c r="D34" s="59" t="s">
        <v>0</v>
      </c>
      <c r="E34" s="59" t="s">
        <v>2</v>
      </c>
      <c r="F34" s="5"/>
      <c r="G34" s="59" t="s">
        <v>0</v>
      </c>
      <c r="H34" s="59" t="s">
        <v>2</v>
      </c>
      <c r="I34" s="5"/>
      <c r="J34" s="59" t="s">
        <v>0</v>
      </c>
      <c r="K34" s="59" t="s">
        <v>2</v>
      </c>
      <c r="L34" s="2"/>
    </row>
    <row r="35" spans="1:12" s="52" customFormat="1" ht="15">
      <c r="A35" s="5"/>
      <c r="B35" s="197" t="s">
        <v>72</v>
      </c>
      <c r="C35" s="5"/>
      <c r="D35" s="62">
        <v>187.5</v>
      </c>
      <c r="E35" s="63">
        <f>+D35/D37</f>
        <v>0.5</v>
      </c>
      <c r="F35" s="5"/>
      <c r="G35" s="215">
        <v>260</v>
      </c>
      <c r="H35" s="64">
        <f>+G35/G37</f>
        <v>0.52</v>
      </c>
      <c r="I35" s="5"/>
      <c r="J35" s="62">
        <v>348.5</v>
      </c>
      <c r="K35" s="64">
        <f>+J35/J37</f>
        <v>0.55003156565656564</v>
      </c>
      <c r="L35" s="2"/>
    </row>
    <row r="36" spans="1:12" s="52" customFormat="1" ht="15">
      <c r="A36" s="5"/>
      <c r="B36" s="197" t="s">
        <v>73</v>
      </c>
      <c r="C36" s="5"/>
      <c r="D36" s="216">
        <f>D26-D35</f>
        <v>187.5</v>
      </c>
      <c r="E36" s="65">
        <f>+D36/D37</f>
        <v>0.5</v>
      </c>
      <c r="F36" s="5"/>
      <c r="G36" s="216">
        <f>G26-G35</f>
        <v>240</v>
      </c>
      <c r="H36" s="65">
        <f>1-H35</f>
        <v>0.48</v>
      </c>
      <c r="I36" s="5"/>
      <c r="J36" s="216">
        <f>J26-J35</f>
        <v>285.10000000000002</v>
      </c>
      <c r="K36" s="65">
        <f>1-K35</f>
        <v>0.44996843434343436</v>
      </c>
      <c r="L36" s="2"/>
    </row>
    <row r="37" spans="1:12" s="52" customFormat="1" ht="15">
      <c r="A37" s="5"/>
      <c r="B37" s="198" t="s">
        <v>74</v>
      </c>
      <c r="C37" s="5"/>
      <c r="D37" s="214">
        <f>D35+D36</f>
        <v>375</v>
      </c>
      <c r="F37" s="5"/>
      <c r="G37" s="214">
        <f>G35+G36</f>
        <v>500</v>
      </c>
      <c r="H37" s="61"/>
      <c r="I37" s="219"/>
      <c r="J37" s="214">
        <f>J35+J36</f>
        <v>633.6</v>
      </c>
      <c r="K37" s="61"/>
      <c r="L37" s="2"/>
    </row>
    <row r="38" spans="1:12" s="52" customFormat="1" ht="15">
      <c r="A38" s="5"/>
      <c r="B38" s="5"/>
      <c r="C38" s="5"/>
      <c r="D38" s="5"/>
      <c r="E38" s="5"/>
      <c r="F38" s="5"/>
      <c r="G38" s="5"/>
      <c r="H38" s="5"/>
      <c r="I38" s="5"/>
      <c r="J38" s="5"/>
      <c r="K38" s="5"/>
      <c r="L38" s="2"/>
    </row>
    <row r="39" spans="1:12" s="52" customFormat="1" ht="15">
      <c r="A39" s="5"/>
      <c r="B39" s="54" t="s">
        <v>189</v>
      </c>
      <c r="C39" s="5"/>
      <c r="D39" s="5"/>
      <c r="E39" s="5"/>
      <c r="F39" s="5"/>
      <c r="G39" s="5"/>
      <c r="H39" s="5"/>
      <c r="I39" s="5"/>
      <c r="J39" s="5"/>
      <c r="K39" s="5"/>
      <c r="L39" s="2"/>
    </row>
    <row r="40" spans="1:12" s="52" customFormat="1" ht="15">
      <c r="A40" s="5"/>
      <c r="B40" s="220" t="s">
        <v>178</v>
      </c>
      <c r="C40" s="66">
        <v>0.85</v>
      </c>
      <c r="D40" s="68">
        <f>+D35*C40</f>
        <v>159.375</v>
      </c>
      <c r="E40" s="217">
        <f>ROUND(D40/$D$44,3)</f>
        <v>0.42499999999999999</v>
      </c>
      <c r="F40" s="66">
        <v>0.87</v>
      </c>
      <c r="G40" s="68">
        <f>+G35*F40</f>
        <v>226.2</v>
      </c>
      <c r="H40" s="217">
        <f>ROUND(+G40/$G$44,3)</f>
        <v>0.45200000000000001</v>
      </c>
      <c r="I40" s="66">
        <v>0.87739999999999996</v>
      </c>
      <c r="J40" s="68">
        <f>+J35*I40</f>
        <v>305.77389999999997</v>
      </c>
      <c r="K40" s="217">
        <f>ROUND(+J40/$J$44,3)</f>
        <v>0.48299999999999998</v>
      </c>
      <c r="L40" s="2"/>
    </row>
    <row r="41" spans="1:12" s="52" customFormat="1" ht="15">
      <c r="A41" s="5"/>
      <c r="B41" s="220" t="s">
        <v>179</v>
      </c>
      <c r="C41" s="218">
        <f>+(1-C40)</f>
        <v>0.15000000000000002</v>
      </c>
      <c r="D41" s="68">
        <f>+D35-D40</f>
        <v>28.125</v>
      </c>
      <c r="E41" s="217">
        <f>ROUND(+D41/$D$44,3)</f>
        <v>7.4999999999999997E-2</v>
      </c>
      <c r="F41" s="67">
        <f>+(1-F40)</f>
        <v>0.13</v>
      </c>
      <c r="G41" s="68">
        <f>+G35*F41</f>
        <v>33.800000000000004</v>
      </c>
      <c r="H41" s="217">
        <f>ROUND(+G41/$G$44,3)</f>
        <v>6.8000000000000005E-2</v>
      </c>
      <c r="I41" s="218">
        <f>+(1-I40)</f>
        <v>0.12260000000000004</v>
      </c>
      <c r="J41" s="68">
        <f>+J35*I41</f>
        <v>42.726100000000017</v>
      </c>
      <c r="K41" s="217">
        <f>ROUND(+J41/$J$44,3)</f>
        <v>6.7000000000000004E-2</v>
      </c>
      <c r="L41" s="2"/>
    </row>
    <row r="42" spans="1:12" s="52" customFormat="1" ht="15">
      <c r="A42" s="5"/>
      <c r="B42" s="220" t="s">
        <v>180</v>
      </c>
      <c r="C42" s="218">
        <f>D42/D36</f>
        <v>0.75</v>
      </c>
      <c r="D42" s="68">
        <f>D46-D40</f>
        <v>140.625</v>
      </c>
      <c r="E42" s="217">
        <f>80%-E40</f>
        <v>0.37500000000000006</v>
      </c>
      <c r="F42" s="5"/>
      <c r="G42" s="68">
        <f>G36*C42</f>
        <v>180</v>
      </c>
      <c r="H42" s="217">
        <f>+G42/$G$44</f>
        <v>0.36</v>
      </c>
      <c r="I42" s="5"/>
      <c r="J42" s="68">
        <f>J36*C42</f>
        <v>213.82500000000002</v>
      </c>
      <c r="K42" s="217">
        <f>+J42/$J$44</f>
        <v>0.33747632575757575</v>
      </c>
      <c r="L42" s="2"/>
    </row>
    <row r="43" spans="1:12" s="52" customFormat="1" ht="15">
      <c r="A43" s="5"/>
      <c r="B43" s="220" t="s">
        <v>181</v>
      </c>
      <c r="C43" s="218">
        <f>D43/D36</f>
        <v>0.25</v>
      </c>
      <c r="D43" s="68">
        <f>D47-D41</f>
        <v>46.875</v>
      </c>
      <c r="E43" s="217">
        <f>20%-E41</f>
        <v>0.125</v>
      </c>
      <c r="F43" s="5"/>
      <c r="G43" s="68">
        <f>G36*C43</f>
        <v>60</v>
      </c>
      <c r="H43" s="217">
        <f>+G43/$G$44</f>
        <v>0.12</v>
      </c>
      <c r="I43" s="5"/>
      <c r="J43" s="68">
        <f>J36*C43</f>
        <v>71.275000000000006</v>
      </c>
      <c r="K43" s="217">
        <f>+J43/$J$44</f>
        <v>0.11249210858585859</v>
      </c>
      <c r="L43" s="2"/>
    </row>
    <row r="44" spans="1:12" s="52" customFormat="1" ht="15">
      <c r="A44" s="5"/>
      <c r="B44" s="5"/>
      <c r="C44" s="5"/>
      <c r="D44" s="68">
        <f>SUM(D40:D43)</f>
        <v>375</v>
      </c>
      <c r="E44" s="69">
        <f>SUM(E40:E43)</f>
        <v>1</v>
      </c>
      <c r="F44" s="5"/>
      <c r="G44" s="68">
        <f>SUM(G40:G43)</f>
        <v>500</v>
      </c>
      <c r="H44" s="69">
        <f>SUM(H40:H43)</f>
        <v>1</v>
      </c>
      <c r="I44" s="5"/>
      <c r="J44" s="68">
        <f>SUM(J40:J43)</f>
        <v>633.6</v>
      </c>
      <c r="K44" s="69">
        <f>SUM(K40:K43)</f>
        <v>0.9999684343434343</v>
      </c>
      <c r="L44" s="2"/>
    </row>
    <row r="45" spans="1:12" s="52" customFormat="1" ht="15">
      <c r="A45" s="5"/>
      <c r="B45" s="53" t="s">
        <v>76</v>
      </c>
      <c r="C45" s="5"/>
      <c r="G45" s="5"/>
      <c r="H45" s="5"/>
      <c r="I45" s="5"/>
      <c r="J45" s="5"/>
      <c r="K45" s="5"/>
      <c r="L45" s="2"/>
    </row>
    <row r="46" spans="1:12" s="52" customFormat="1" ht="15">
      <c r="A46" s="5"/>
      <c r="B46" s="220" t="s">
        <v>182</v>
      </c>
      <c r="C46" s="5"/>
      <c r="D46" s="68">
        <f>E46*D37</f>
        <v>300</v>
      </c>
      <c r="E46" s="245">
        <v>0.8</v>
      </c>
      <c r="F46" s="5"/>
      <c r="G46" s="68">
        <f>+G40+G42</f>
        <v>406.2</v>
      </c>
      <c r="H46" s="69">
        <f>+H40+H42</f>
        <v>0.81200000000000006</v>
      </c>
      <c r="I46" s="5"/>
      <c r="J46" s="68">
        <f>+J40+J42</f>
        <v>519.59889999999996</v>
      </c>
      <c r="K46" s="69">
        <f>+K40+K42</f>
        <v>0.82047632575757579</v>
      </c>
      <c r="L46" s="2"/>
    </row>
    <row r="47" spans="1:12" s="52" customFormat="1" ht="15">
      <c r="A47" s="5"/>
      <c r="B47" s="220" t="s">
        <v>30</v>
      </c>
      <c r="C47" s="5"/>
      <c r="D47" s="68">
        <f>E47*D37</f>
        <v>75</v>
      </c>
      <c r="E47" s="245">
        <v>0.2</v>
      </c>
      <c r="F47" s="5"/>
      <c r="G47" s="68">
        <f>+G41+G43</f>
        <v>93.800000000000011</v>
      </c>
      <c r="H47" s="69">
        <f>1-H46</f>
        <v>0.18799999999999994</v>
      </c>
      <c r="I47" s="5"/>
      <c r="J47" s="68">
        <f>+J41+J43</f>
        <v>114.00110000000002</v>
      </c>
      <c r="K47" s="69">
        <f>1-K46</f>
        <v>0.17952367424242421</v>
      </c>
      <c r="L47" s="2"/>
    </row>
    <row r="48" spans="1:12" s="52" customFormat="1" ht="15">
      <c r="A48" s="5"/>
      <c r="B48" s="5"/>
      <c r="C48" s="5"/>
      <c r="D48" s="5"/>
      <c r="E48" s="5"/>
      <c r="F48" s="5"/>
      <c r="G48" s="5"/>
      <c r="H48" s="5"/>
      <c r="I48" s="5"/>
      <c r="J48" s="5"/>
      <c r="K48" s="5"/>
      <c r="L48" s="2"/>
    </row>
    <row r="49" spans="1:12" s="52" customFormat="1" ht="15">
      <c r="A49" s="5"/>
      <c r="B49" s="53" t="s">
        <v>212</v>
      </c>
      <c r="C49" s="5"/>
      <c r="G49" s="5"/>
      <c r="H49" s="5"/>
      <c r="I49" s="5"/>
      <c r="J49" s="5"/>
      <c r="K49" s="5"/>
      <c r="L49" s="2"/>
    </row>
    <row r="50" spans="1:12" s="52" customFormat="1" ht="15">
      <c r="A50" s="5"/>
      <c r="B50" s="220" t="s">
        <v>182</v>
      </c>
      <c r="C50" s="5"/>
      <c r="D50" s="68">
        <f>D46</f>
        <v>300</v>
      </c>
      <c r="E50" s="69">
        <f>D50/D29</f>
        <v>0.4</v>
      </c>
      <c r="F50" s="5"/>
      <c r="G50" s="68">
        <f>G46</f>
        <v>406.2</v>
      </c>
      <c r="H50" s="69">
        <f>G50/G29</f>
        <v>0.40620000000000001</v>
      </c>
      <c r="I50" s="5"/>
      <c r="J50" s="68">
        <f>J46</f>
        <v>519.59889999999996</v>
      </c>
      <c r="K50" s="222">
        <f>J50/J29</f>
        <v>0.41003701073232318</v>
      </c>
      <c r="L50" s="2"/>
    </row>
    <row r="51" spans="1:12" s="52" customFormat="1" ht="15">
      <c r="A51" s="5"/>
      <c r="B51" s="220" t="s">
        <v>30</v>
      </c>
      <c r="C51" s="5"/>
      <c r="D51" s="68">
        <f>D47</f>
        <v>75</v>
      </c>
      <c r="E51" s="69">
        <f>D51/D29</f>
        <v>0.1</v>
      </c>
      <c r="F51" s="5"/>
      <c r="G51" s="68">
        <f>G47</f>
        <v>93.800000000000011</v>
      </c>
      <c r="H51" s="69">
        <f>G51/G29</f>
        <v>9.3800000000000008E-2</v>
      </c>
      <c r="I51" s="5"/>
      <c r="J51" s="68">
        <f>J47</f>
        <v>114.00110000000002</v>
      </c>
      <c r="K51" s="69">
        <f>J51/J29</f>
        <v>8.9962989267676777E-2</v>
      </c>
      <c r="L51" s="2"/>
    </row>
    <row r="52" spans="1:12" s="52" customFormat="1" ht="15">
      <c r="A52" s="5"/>
      <c r="B52" s="5"/>
      <c r="C52" s="5"/>
      <c r="D52" s="5"/>
      <c r="E52" s="5"/>
      <c r="F52" s="5"/>
      <c r="G52" s="5"/>
      <c r="H52" s="5"/>
      <c r="I52" s="5"/>
      <c r="J52" s="5"/>
      <c r="K52" s="5"/>
      <c r="L52" s="2"/>
    </row>
    <row r="53" spans="1:12" s="52" customFormat="1" ht="15">
      <c r="A53" s="5"/>
      <c r="B53" s="54" t="s">
        <v>184</v>
      </c>
      <c r="C53" s="5"/>
      <c r="D53" s="5"/>
      <c r="E53" s="5"/>
      <c r="F53" s="5"/>
      <c r="G53" s="5"/>
      <c r="H53" s="5"/>
      <c r="I53" s="5"/>
      <c r="J53" s="5"/>
      <c r="K53" s="5"/>
      <c r="L53" s="2"/>
    </row>
    <row r="54" spans="1:12" s="52" customFormat="1" ht="15">
      <c r="A54" s="5"/>
      <c r="B54" s="5"/>
      <c r="C54" s="253" t="s">
        <v>177</v>
      </c>
      <c r="D54" s="254"/>
      <c r="E54" s="255"/>
      <c r="F54" s="207" t="str">
        <f>D8</f>
        <v>31 March 2010</v>
      </c>
      <c r="G54" s="208"/>
      <c r="H54" s="209"/>
      <c r="I54" s="207" t="str">
        <f>D9</f>
        <v>31 March 2013</v>
      </c>
      <c r="J54" s="208"/>
      <c r="K54" s="209"/>
      <c r="L54" s="2"/>
    </row>
    <row r="55" spans="1:12" s="52" customFormat="1" ht="15">
      <c r="A55" s="5"/>
      <c r="B55" s="5"/>
      <c r="C55" s="58"/>
      <c r="D55" s="59">
        <v>2004</v>
      </c>
      <c r="E55" s="59">
        <f>+D55</f>
        <v>2004</v>
      </c>
      <c r="F55" s="60"/>
      <c r="G55" s="59">
        <v>2010</v>
      </c>
      <c r="H55" s="59">
        <f>+G55</f>
        <v>2010</v>
      </c>
      <c r="I55" s="60"/>
      <c r="J55" s="59">
        <f>+J33</f>
        <v>2013</v>
      </c>
      <c r="K55" s="59">
        <f>+J55</f>
        <v>2013</v>
      </c>
      <c r="L55" s="2"/>
    </row>
    <row r="56" spans="1:12" s="52" customFormat="1" ht="15">
      <c r="A56" s="5"/>
      <c r="B56" s="5"/>
      <c r="C56" s="5"/>
      <c r="D56" s="59" t="s">
        <v>0</v>
      </c>
      <c r="E56" s="59" t="s">
        <v>2</v>
      </c>
      <c r="F56" s="5"/>
      <c r="G56" s="59" t="s">
        <v>0</v>
      </c>
      <c r="H56" s="59" t="s">
        <v>2</v>
      </c>
      <c r="I56" s="5"/>
      <c r="J56" s="59" t="s">
        <v>0</v>
      </c>
      <c r="K56" s="59" t="s">
        <v>2</v>
      </c>
      <c r="L56" s="2"/>
    </row>
    <row r="57" spans="1:12" s="52" customFormat="1" ht="15">
      <c r="A57" s="5"/>
      <c r="B57" s="197" t="s">
        <v>72</v>
      </c>
      <c r="C57" s="5"/>
      <c r="D57" s="62">
        <v>187.5</v>
      </c>
      <c r="E57" s="63">
        <f>+D57/D59</f>
        <v>0.5</v>
      </c>
      <c r="F57" s="5"/>
      <c r="G57" s="215">
        <v>260</v>
      </c>
      <c r="H57" s="64">
        <f>+G57/G59</f>
        <v>0.52</v>
      </c>
      <c r="I57" s="5"/>
      <c r="J57" s="62">
        <v>348.5</v>
      </c>
      <c r="K57" s="64">
        <f>+J57/J59</f>
        <v>0.55003156565656564</v>
      </c>
      <c r="L57" s="2"/>
    </row>
    <row r="58" spans="1:12" s="52" customFormat="1" ht="15">
      <c r="A58" s="5"/>
      <c r="B58" s="197" t="s">
        <v>73</v>
      </c>
      <c r="C58" s="5"/>
      <c r="D58" s="216">
        <f>D27-D57</f>
        <v>187.5</v>
      </c>
      <c r="E58" s="65">
        <f>+D58/D59</f>
        <v>0.5</v>
      </c>
      <c r="F58" s="5"/>
      <c r="G58" s="216">
        <f>G27-G57</f>
        <v>240</v>
      </c>
      <c r="H58" s="65">
        <f>1-H57</f>
        <v>0.48</v>
      </c>
      <c r="I58" s="5"/>
      <c r="J58" s="216">
        <f>J27-J57</f>
        <v>285.10000000000002</v>
      </c>
      <c r="K58" s="65">
        <f>1-K57</f>
        <v>0.44996843434343436</v>
      </c>
      <c r="L58" s="2"/>
    </row>
    <row r="59" spans="1:12" s="52" customFormat="1" ht="15">
      <c r="A59" s="5"/>
      <c r="B59" s="198" t="s">
        <v>74</v>
      </c>
      <c r="C59" s="5"/>
      <c r="D59" s="214">
        <f>D57+D58</f>
        <v>375</v>
      </c>
      <c r="F59" s="5"/>
      <c r="G59" s="214">
        <f>G57+G58</f>
        <v>500</v>
      </c>
      <c r="H59" s="61"/>
      <c r="I59" s="219"/>
      <c r="J59" s="214">
        <f>J57+J58</f>
        <v>633.6</v>
      </c>
      <c r="K59" s="61"/>
      <c r="L59" s="2"/>
    </row>
    <row r="60" spans="1:12" s="52" customFormat="1" ht="15">
      <c r="A60" s="5"/>
      <c r="B60" s="5"/>
      <c r="C60" s="5"/>
      <c r="D60" s="5"/>
      <c r="E60" s="5"/>
      <c r="F60" s="5"/>
      <c r="G60" s="5"/>
      <c r="H60" s="5"/>
      <c r="I60" s="5"/>
      <c r="J60" s="5"/>
      <c r="K60" s="5"/>
      <c r="L60" s="2"/>
    </row>
    <row r="61" spans="1:12" s="52" customFormat="1" ht="15">
      <c r="A61" s="5"/>
      <c r="B61" s="54" t="s">
        <v>75</v>
      </c>
      <c r="C61" s="5"/>
      <c r="D61" s="5"/>
      <c r="E61" s="5"/>
      <c r="F61" s="5"/>
      <c r="G61" s="5"/>
      <c r="H61" s="5"/>
      <c r="I61" s="5"/>
      <c r="J61" s="5"/>
      <c r="K61" s="5"/>
      <c r="L61" s="2"/>
    </row>
    <row r="62" spans="1:12" s="52" customFormat="1" ht="15">
      <c r="A62" s="5"/>
      <c r="B62" s="220" t="s">
        <v>178</v>
      </c>
      <c r="C62" s="66">
        <v>0.83</v>
      </c>
      <c r="D62" s="68">
        <f>+D57*C62</f>
        <v>155.625</v>
      </c>
      <c r="E62" s="217">
        <f>ROUND(D62/$D$44,3)</f>
        <v>0.41499999999999998</v>
      </c>
      <c r="F62" s="66">
        <v>0.9</v>
      </c>
      <c r="G62" s="68">
        <f>+G57*F62</f>
        <v>234</v>
      </c>
      <c r="H62" s="217">
        <f>ROUND(+G62/$G$44,3)</f>
        <v>0.46800000000000003</v>
      </c>
      <c r="I62" s="66">
        <v>0.9335</v>
      </c>
      <c r="J62" s="68">
        <f>+J57*I62</f>
        <v>325.32474999999999</v>
      </c>
      <c r="K62" s="217">
        <f>ROUND(+J62/$J$44,3)</f>
        <v>0.51300000000000001</v>
      </c>
      <c r="L62" s="2"/>
    </row>
    <row r="63" spans="1:12" s="52" customFormat="1" ht="15">
      <c r="A63" s="5"/>
      <c r="B63" s="220" t="s">
        <v>179</v>
      </c>
      <c r="C63" s="218">
        <f>+(1-C62)</f>
        <v>0.17000000000000004</v>
      </c>
      <c r="D63" s="68">
        <f>+D57-D62</f>
        <v>31.875</v>
      </c>
      <c r="E63" s="217">
        <f>ROUND(+D63/$D$44,3)</f>
        <v>8.5000000000000006E-2</v>
      </c>
      <c r="F63" s="67">
        <f>+(1-F62)</f>
        <v>9.9999999999999978E-2</v>
      </c>
      <c r="G63" s="68">
        <f>+G57*F63</f>
        <v>25.999999999999993</v>
      </c>
      <c r="H63" s="217">
        <f>ROUND(+G63/$G$44,3)</f>
        <v>5.1999999999999998E-2</v>
      </c>
      <c r="I63" s="218">
        <f>+(1-I62)</f>
        <v>6.6500000000000004E-2</v>
      </c>
      <c r="J63" s="68">
        <f>+J57*I63</f>
        <v>23.175250000000002</v>
      </c>
      <c r="K63" s="217">
        <f>ROUND(+J63/$J$44,3)</f>
        <v>3.6999999999999998E-2</v>
      </c>
      <c r="L63" s="2"/>
    </row>
    <row r="64" spans="1:12" s="52" customFormat="1" ht="15">
      <c r="A64" s="5"/>
      <c r="B64" s="220" t="s">
        <v>180</v>
      </c>
      <c r="C64" s="218">
        <f>D64/D58</f>
        <v>0.77</v>
      </c>
      <c r="D64" s="68">
        <f>D68-D62</f>
        <v>144.375</v>
      </c>
      <c r="E64" s="217">
        <f>80%-E62</f>
        <v>0.38500000000000006</v>
      </c>
      <c r="F64" s="5"/>
      <c r="G64" s="68">
        <f>G58*C64</f>
        <v>184.8</v>
      </c>
      <c r="H64" s="217">
        <f>+G64/$G$44</f>
        <v>0.36960000000000004</v>
      </c>
      <c r="I64" s="5"/>
      <c r="J64" s="68">
        <f>J58*C64</f>
        <v>219.52700000000002</v>
      </c>
      <c r="K64" s="217">
        <f>+J64/$J$44</f>
        <v>0.34647569444444448</v>
      </c>
      <c r="L64" s="2"/>
    </row>
    <row r="65" spans="1:12" s="52" customFormat="1" ht="15">
      <c r="A65" s="5"/>
      <c r="B65" s="220" t="s">
        <v>181</v>
      </c>
      <c r="C65" s="218">
        <f>D65/D58</f>
        <v>0.23</v>
      </c>
      <c r="D65" s="68">
        <f>D69-D63</f>
        <v>43.125</v>
      </c>
      <c r="E65" s="217">
        <f>20%-E63</f>
        <v>0.115</v>
      </c>
      <c r="F65" s="5"/>
      <c r="G65" s="68">
        <f>G58*C65</f>
        <v>55.2</v>
      </c>
      <c r="H65" s="217">
        <f>+G65/$G$44</f>
        <v>0.11040000000000001</v>
      </c>
      <c r="I65" s="5"/>
      <c r="J65" s="68">
        <f>J58*C65</f>
        <v>65.573000000000008</v>
      </c>
      <c r="K65" s="217">
        <f>+J65/$J$44</f>
        <v>0.10349273989898991</v>
      </c>
      <c r="L65" s="2"/>
    </row>
    <row r="66" spans="1:12" s="52" customFormat="1" ht="15">
      <c r="A66" s="5"/>
      <c r="B66" s="5"/>
      <c r="C66" s="5"/>
      <c r="D66" s="68">
        <f>SUM(D62:D65)</f>
        <v>375</v>
      </c>
      <c r="E66" s="69">
        <f>SUM(E62:E65)</f>
        <v>1</v>
      </c>
      <c r="F66" s="5"/>
      <c r="G66" s="68">
        <f>SUM(G62:G65)</f>
        <v>500</v>
      </c>
      <c r="H66" s="69">
        <f>SUM(H62:H65)</f>
        <v>1</v>
      </c>
      <c r="I66" s="5"/>
      <c r="J66" s="68">
        <f>SUM(J62:J65)</f>
        <v>633.6</v>
      </c>
      <c r="K66" s="69">
        <f>SUM(K62:K65)</f>
        <v>0.99996843434343441</v>
      </c>
      <c r="L66" s="2"/>
    </row>
    <row r="67" spans="1:12" s="52" customFormat="1" ht="15">
      <c r="A67" s="5"/>
      <c r="B67" s="53" t="s">
        <v>76</v>
      </c>
      <c r="C67" s="5"/>
      <c r="G67" s="5"/>
      <c r="H67" s="5"/>
      <c r="I67" s="5"/>
      <c r="J67" s="5"/>
      <c r="K67" s="5"/>
      <c r="L67" s="2"/>
    </row>
    <row r="68" spans="1:12" s="52" customFormat="1" ht="15">
      <c r="A68" s="5"/>
      <c r="B68" s="220" t="s">
        <v>182</v>
      </c>
      <c r="C68" s="5"/>
      <c r="D68" s="68">
        <f>E68*D59</f>
        <v>300</v>
      </c>
      <c r="E68" s="66">
        <v>0.8</v>
      </c>
      <c r="F68" s="5"/>
      <c r="G68" s="68">
        <f>+G62+G64</f>
        <v>418.8</v>
      </c>
      <c r="H68" s="69">
        <f>+H62+H64</f>
        <v>0.83760000000000012</v>
      </c>
      <c r="I68" s="5"/>
      <c r="J68" s="68">
        <f>+J62+J64</f>
        <v>544.85175000000004</v>
      </c>
      <c r="K68" s="69">
        <f>+K62+K64</f>
        <v>0.85947569444444449</v>
      </c>
      <c r="L68" s="2"/>
    </row>
    <row r="69" spans="1:12" s="52" customFormat="1" ht="15">
      <c r="A69" s="5"/>
      <c r="B69" s="220" t="s">
        <v>30</v>
      </c>
      <c r="C69" s="5"/>
      <c r="D69" s="68">
        <f>E69*D59</f>
        <v>75</v>
      </c>
      <c r="E69" s="66">
        <v>0.2</v>
      </c>
      <c r="F69" s="5"/>
      <c r="G69" s="68">
        <f>+G63+G65</f>
        <v>81.199999999999989</v>
      </c>
      <c r="H69" s="69">
        <f>1-H68</f>
        <v>0.16239999999999988</v>
      </c>
      <c r="I69" s="5"/>
      <c r="J69" s="68">
        <f>+J63+J65</f>
        <v>88.748250000000013</v>
      </c>
      <c r="K69" s="69">
        <f>1-K68</f>
        <v>0.14052430555555551</v>
      </c>
      <c r="L69" s="2"/>
    </row>
    <row r="70" spans="1:12" s="52" customFormat="1" ht="15">
      <c r="A70" s="5"/>
      <c r="B70" s="5"/>
      <c r="C70" s="5"/>
      <c r="D70" s="5"/>
      <c r="E70" s="5"/>
      <c r="F70" s="5"/>
      <c r="G70" s="5"/>
      <c r="H70" s="5"/>
      <c r="I70" s="5"/>
      <c r="J70" s="5"/>
      <c r="K70" s="5"/>
      <c r="L70" s="2"/>
    </row>
    <row r="71" spans="1:12" s="52" customFormat="1" ht="15">
      <c r="A71" s="5"/>
      <c r="B71" s="53" t="s">
        <v>212</v>
      </c>
      <c r="C71" s="5"/>
      <c r="D71" s="5"/>
      <c r="E71" s="5"/>
      <c r="F71" s="5"/>
      <c r="G71" s="5"/>
      <c r="H71" s="5"/>
      <c r="I71" s="5"/>
      <c r="J71" s="5"/>
      <c r="K71" s="5"/>
      <c r="L71" s="2"/>
    </row>
    <row r="72" spans="1:12" s="52" customFormat="1" ht="15">
      <c r="A72" s="5"/>
      <c r="B72" s="220" t="s">
        <v>182</v>
      </c>
      <c r="C72" s="5"/>
      <c r="D72" s="68">
        <f>D68</f>
        <v>300</v>
      </c>
      <c r="E72" s="69">
        <f>D72/D29</f>
        <v>0.4</v>
      </c>
      <c r="F72" s="5"/>
      <c r="G72" s="68">
        <f>G68</f>
        <v>418.8</v>
      </c>
      <c r="H72" s="69">
        <f>G72/G29</f>
        <v>0.41880000000000001</v>
      </c>
      <c r="I72" s="5"/>
      <c r="J72" s="68">
        <f>J68</f>
        <v>544.85175000000004</v>
      </c>
      <c r="K72" s="69">
        <f>J72/J29</f>
        <v>0.42996508049242427</v>
      </c>
      <c r="L72" s="2"/>
    </row>
    <row r="73" spans="1:12" s="52" customFormat="1" ht="15">
      <c r="A73" s="5"/>
      <c r="B73" s="220" t="s">
        <v>30</v>
      </c>
      <c r="C73" s="5"/>
      <c r="D73" s="68">
        <f>D69</f>
        <v>75</v>
      </c>
      <c r="E73" s="69">
        <f>D73/D29</f>
        <v>0.1</v>
      </c>
      <c r="F73" s="5"/>
      <c r="G73" s="68">
        <f>G69</f>
        <v>81.199999999999989</v>
      </c>
      <c r="H73" s="69">
        <f>G73/G29</f>
        <v>8.1199999999999994E-2</v>
      </c>
      <c r="I73" s="5"/>
      <c r="J73" s="68">
        <f>J69</f>
        <v>88.748250000000013</v>
      </c>
      <c r="K73" s="69">
        <f>J73/J29</f>
        <v>7.003491950757576E-2</v>
      </c>
      <c r="L73" s="2"/>
    </row>
    <row r="74" spans="1:12" s="52" customFormat="1" ht="15">
      <c r="A74" s="5"/>
      <c r="B74" s="5"/>
      <c r="C74" s="5"/>
      <c r="D74" s="5"/>
      <c r="E74" s="5"/>
      <c r="F74" s="5"/>
      <c r="G74" s="5"/>
      <c r="H74" s="5"/>
      <c r="I74" s="5"/>
      <c r="J74" s="5"/>
      <c r="K74" s="5"/>
      <c r="L74" s="2"/>
    </row>
    <row r="75" spans="1:12" s="52" customFormat="1" ht="15">
      <c r="A75" s="5"/>
      <c r="B75" s="54" t="s">
        <v>185</v>
      </c>
      <c r="C75" s="5"/>
      <c r="D75" s="5"/>
      <c r="E75" s="5"/>
      <c r="F75" s="5"/>
      <c r="G75" s="5"/>
      <c r="H75" s="5"/>
      <c r="I75" s="5"/>
      <c r="J75" s="5"/>
      <c r="K75" s="5"/>
      <c r="L75" s="2"/>
    </row>
    <row r="76" spans="1:12" s="52" customFormat="1" ht="15">
      <c r="A76" s="5"/>
      <c r="B76" s="5"/>
      <c r="C76" s="253" t="s">
        <v>177</v>
      </c>
      <c r="D76" s="254"/>
      <c r="E76" s="255"/>
      <c r="F76" s="207" t="str">
        <f>D8</f>
        <v>31 March 2010</v>
      </c>
      <c r="G76" s="208"/>
      <c r="H76" s="209"/>
      <c r="I76" s="207" t="str">
        <f>D9</f>
        <v>31 March 2013</v>
      </c>
      <c r="J76" s="208"/>
      <c r="K76" s="209"/>
      <c r="L76" s="2"/>
    </row>
    <row r="77" spans="1:12" s="52" customFormat="1" ht="15">
      <c r="A77" s="5"/>
      <c r="B77" s="5"/>
      <c r="C77" s="58"/>
      <c r="D77" s="59">
        <v>2004</v>
      </c>
      <c r="E77" s="59">
        <f>+D77</f>
        <v>2004</v>
      </c>
      <c r="F77" s="60"/>
      <c r="G77" s="59">
        <v>2010</v>
      </c>
      <c r="H77" s="59">
        <f>+G77</f>
        <v>2010</v>
      </c>
      <c r="I77" s="60"/>
      <c r="J77" s="59">
        <f>+J33</f>
        <v>2013</v>
      </c>
      <c r="K77" s="59">
        <f>+J77</f>
        <v>2013</v>
      </c>
      <c r="L77" s="2"/>
    </row>
    <row r="78" spans="1:12" s="52" customFormat="1" ht="15">
      <c r="A78" s="5"/>
      <c r="B78" s="5"/>
      <c r="C78" s="5"/>
      <c r="D78" s="59" t="s">
        <v>0</v>
      </c>
      <c r="E78" s="59" t="s">
        <v>2</v>
      </c>
      <c r="F78" s="5"/>
      <c r="G78" s="59" t="s">
        <v>0</v>
      </c>
      <c r="H78" s="59" t="s">
        <v>2</v>
      </c>
      <c r="I78" s="5"/>
      <c r="J78" s="59" t="s">
        <v>0</v>
      </c>
      <c r="K78" s="59" t="s">
        <v>2</v>
      </c>
      <c r="L78" s="2"/>
    </row>
    <row r="79" spans="1:12" s="52" customFormat="1" ht="15">
      <c r="A79" s="5"/>
      <c r="B79" s="197" t="s">
        <v>72</v>
      </c>
      <c r="C79" s="5"/>
      <c r="D79" s="215">
        <v>0</v>
      </c>
      <c r="E79" s="63" t="e">
        <f>+D79/D81</f>
        <v>#DIV/0!</v>
      </c>
      <c r="F79" s="5"/>
      <c r="G79" s="215">
        <v>0</v>
      </c>
      <c r="H79" s="64" t="e">
        <f>+G79/G81</f>
        <v>#DIV/0!</v>
      </c>
      <c r="I79" s="5"/>
      <c r="J79" s="215">
        <v>0</v>
      </c>
      <c r="K79" s="64" t="e">
        <f>+J79/J81</f>
        <v>#DIV/0!</v>
      </c>
      <c r="L79" s="2"/>
    </row>
    <row r="80" spans="1:12" s="52" customFormat="1" ht="15">
      <c r="A80" s="5"/>
      <c r="B80" s="197" t="s">
        <v>73</v>
      </c>
      <c r="C80" s="5"/>
      <c r="D80" s="216">
        <f>D28-D79</f>
        <v>0</v>
      </c>
      <c r="E80" s="65" t="e">
        <f>+D80/D81</f>
        <v>#DIV/0!</v>
      </c>
      <c r="F80" s="5"/>
      <c r="G80" s="216">
        <f>G28-G79</f>
        <v>0</v>
      </c>
      <c r="H80" s="65" t="e">
        <f>1-H79</f>
        <v>#DIV/0!</v>
      </c>
      <c r="I80" s="5"/>
      <c r="J80" s="216">
        <f>J28-J79</f>
        <v>0</v>
      </c>
      <c r="K80" s="65" t="e">
        <f>1-K79</f>
        <v>#DIV/0!</v>
      </c>
      <c r="L80" s="2"/>
    </row>
    <row r="81" spans="1:12" s="52" customFormat="1" ht="15">
      <c r="A81" s="5"/>
      <c r="B81" s="198" t="s">
        <v>74</v>
      </c>
      <c r="C81" s="5"/>
      <c r="D81" s="214">
        <f>D79+D80</f>
        <v>0</v>
      </c>
      <c r="F81" s="5"/>
      <c r="G81" s="214">
        <f>G79+G80</f>
        <v>0</v>
      </c>
      <c r="H81" s="61"/>
      <c r="I81" s="219"/>
      <c r="J81" s="214">
        <f>J79+J80</f>
        <v>0</v>
      </c>
      <c r="K81" s="61"/>
      <c r="L81" s="2"/>
    </row>
    <row r="82" spans="1:12" s="52" customFormat="1" ht="15">
      <c r="A82" s="5"/>
      <c r="B82" s="5"/>
      <c r="C82" s="5"/>
      <c r="D82" s="5"/>
      <c r="E82" s="5"/>
      <c r="F82" s="5"/>
      <c r="G82" s="5"/>
      <c r="H82" s="5"/>
      <c r="I82" s="5"/>
      <c r="J82" s="5"/>
      <c r="K82" s="5"/>
      <c r="L82" s="2"/>
    </row>
    <row r="83" spans="1:12" s="52" customFormat="1" ht="15">
      <c r="A83" s="5"/>
      <c r="B83" s="54" t="s">
        <v>75</v>
      </c>
      <c r="C83" s="5"/>
      <c r="D83" s="5"/>
      <c r="E83" s="5"/>
      <c r="F83" s="5"/>
      <c r="G83" s="5"/>
      <c r="H83" s="5"/>
      <c r="I83" s="5"/>
      <c r="J83" s="5"/>
      <c r="K83" s="5"/>
      <c r="L83" s="2"/>
    </row>
    <row r="84" spans="1:12" s="52" customFormat="1" ht="15">
      <c r="A84" s="5"/>
      <c r="B84" s="220" t="s">
        <v>178</v>
      </c>
      <c r="C84" s="66">
        <v>0.83</v>
      </c>
      <c r="D84" s="68">
        <f>+D79*C84</f>
        <v>0</v>
      </c>
      <c r="E84" s="217">
        <f>ROUND(D84/$D$44,3)</f>
        <v>0</v>
      </c>
      <c r="F84" s="66">
        <v>0.9</v>
      </c>
      <c r="G84" s="68">
        <f>+G79*F84</f>
        <v>0</v>
      </c>
      <c r="H84" s="217">
        <f>ROUND(+G84/$G$44,3)</f>
        <v>0</v>
      </c>
      <c r="I84" s="66">
        <v>0.93500000000000005</v>
      </c>
      <c r="J84" s="68">
        <f>+J79*I84</f>
        <v>0</v>
      </c>
      <c r="K84" s="217">
        <f>ROUND(+J84/$J$44,3)</f>
        <v>0</v>
      </c>
      <c r="L84" s="2"/>
    </row>
    <row r="85" spans="1:12" s="52" customFormat="1" ht="15">
      <c r="A85" s="5"/>
      <c r="B85" s="220" t="s">
        <v>179</v>
      </c>
      <c r="C85" s="218">
        <f>+(1-C84)</f>
        <v>0.17000000000000004</v>
      </c>
      <c r="D85" s="68">
        <f>+D79-D84</f>
        <v>0</v>
      </c>
      <c r="E85" s="217">
        <f>ROUND(+D85/$D$44,3)</f>
        <v>0</v>
      </c>
      <c r="F85" s="67">
        <f>+(1-F84)</f>
        <v>9.9999999999999978E-2</v>
      </c>
      <c r="G85" s="68">
        <f>+G79*F85</f>
        <v>0</v>
      </c>
      <c r="H85" s="217">
        <f>ROUND(+G85/$G$44,3)</f>
        <v>0</v>
      </c>
      <c r="I85" s="218">
        <f>+(1-I84)</f>
        <v>6.4999999999999947E-2</v>
      </c>
      <c r="J85" s="68">
        <f>+J79*I85</f>
        <v>0</v>
      </c>
      <c r="K85" s="217">
        <f>ROUND(+J85/$J$44,3)</f>
        <v>0</v>
      </c>
      <c r="L85" s="2"/>
    </row>
    <row r="86" spans="1:12" s="52" customFormat="1" ht="15">
      <c r="A86" s="5"/>
      <c r="B86" s="220" t="s">
        <v>180</v>
      </c>
      <c r="C86" s="218" t="e">
        <f>D86/D80</f>
        <v>#DIV/0!</v>
      </c>
      <c r="D86" s="68">
        <f>D90-D84</f>
        <v>0</v>
      </c>
      <c r="E86" s="217">
        <f>80%-E84</f>
        <v>0.8</v>
      </c>
      <c r="F86" s="5"/>
      <c r="G86" s="68" t="e">
        <f>G80*C86</f>
        <v>#DIV/0!</v>
      </c>
      <c r="H86" s="217" t="e">
        <f>+G86/$G$44</f>
        <v>#DIV/0!</v>
      </c>
      <c r="I86" s="5"/>
      <c r="J86" s="68" t="e">
        <f>J80*C86</f>
        <v>#DIV/0!</v>
      </c>
      <c r="K86" s="217" t="e">
        <f>+J86/$J$44</f>
        <v>#DIV/0!</v>
      </c>
      <c r="L86" s="2"/>
    </row>
    <row r="87" spans="1:12" s="52" customFormat="1" ht="15">
      <c r="A87" s="5"/>
      <c r="B87" s="220" t="s">
        <v>181</v>
      </c>
      <c r="C87" s="218" t="e">
        <f>D87/D80</f>
        <v>#DIV/0!</v>
      </c>
      <c r="D87" s="68">
        <f>D91-D85</f>
        <v>0</v>
      </c>
      <c r="E87" s="217">
        <f>20%-E85</f>
        <v>0.2</v>
      </c>
      <c r="F87" s="5"/>
      <c r="G87" s="68" t="e">
        <f>G80*C87</f>
        <v>#DIV/0!</v>
      </c>
      <c r="H87" s="217" t="e">
        <f>+G87/$G$44</f>
        <v>#DIV/0!</v>
      </c>
      <c r="I87" s="5"/>
      <c r="J87" s="68" t="e">
        <f>J80*C87</f>
        <v>#DIV/0!</v>
      </c>
      <c r="K87" s="217" t="e">
        <f>+J87/$J$44</f>
        <v>#DIV/0!</v>
      </c>
      <c r="L87" s="2"/>
    </row>
    <row r="88" spans="1:12" s="52" customFormat="1" ht="15">
      <c r="A88" s="5"/>
      <c r="B88" s="5"/>
      <c r="C88" s="5"/>
      <c r="D88" s="68">
        <f>SUM(D84:D87)</f>
        <v>0</v>
      </c>
      <c r="E88" s="69">
        <f>SUM(E84:E87)</f>
        <v>1</v>
      </c>
      <c r="F88" s="5"/>
      <c r="G88" s="68" t="e">
        <f>SUM(G84:G87)</f>
        <v>#DIV/0!</v>
      </c>
      <c r="H88" s="69" t="e">
        <f>SUM(H84:H87)</f>
        <v>#DIV/0!</v>
      </c>
      <c r="I88" s="5"/>
      <c r="J88" s="68" t="e">
        <f>SUM(J84:J87)</f>
        <v>#DIV/0!</v>
      </c>
      <c r="K88" s="69" t="e">
        <f>SUM(K84:K87)</f>
        <v>#DIV/0!</v>
      </c>
      <c r="L88" s="2"/>
    </row>
    <row r="89" spans="1:12" s="52" customFormat="1" ht="15">
      <c r="A89" s="5"/>
      <c r="B89" s="53" t="s">
        <v>76</v>
      </c>
      <c r="C89" s="5"/>
      <c r="G89" s="5"/>
      <c r="H89" s="5"/>
      <c r="I89" s="5"/>
      <c r="J89" s="5"/>
      <c r="K89" s="5"/>
      <c r="L89" s="2"/>
    </row>
    <row r="90" spans="1:12" s="52" customFormat="1" ht="15">
      <c r="A90" s="5"/>
      <c r="B90" s="220" t="s">
        <v>182</v>
      </c>
      <c r="C90" s="5"/>
      <c r="D90" s="68">
        <f>E90*D81</f>
        <v>0</v>
      </c>
      <c r="E90" s="66">
        <v>0.8</v>
      </c>
      <c r="F90" s="5"/>
      <c r="G90" s="68" t="e">
        <f>+G84+G86</f>
        <v>#DIV/0!</v>
      </c>
      <c r="H90" s="69" t="e">
        <f>+H84+H86</f>
        <v>#DIV/0!</v>
      </c>
      <c r="I90" s="5"/>
      <c r="J90" s="68" t="e">
        <f>+J84+J86</f>
        <v>#DIV/0!</v>
      </c>
      <c r="K90" s="69" t="e">
        <f>+K84+K86</f>
        <v>#DIV/0!</v>
      </c>
      <c r="L90" s="2"/>
    </row>
    <row r="91" spans="1:12" s="52" customFormat="1" ht="15">
      <c r="A91" s="5"/>
      <c r="B91" s="220" t="s">
        <v>30</v>
      </c>
      <c r="C91" s="5"/>
      <c r="D91" s="68">
        <f>E91*D81</f>
        <v>0</v>
      </c>
      <c r="E91" s="66">
        <v>0.2</v>
      </c>
      <c r="F91" s="5"/>
      <c r="G91" s="68" t="e">
        <f>+G85+G87</f>
        <v>#DIV/0!</v>
      </c>
      <c r="H91" s="69" t="e">
        <f>1-H90</f>
        <v>#DIV/0!</v>
      </c>
      <c r="I91" s="5"/>
      <c r="J91" s="68" t="e">
        <f>+J85+J87</f>
        <v>#DIV/0!</v>
      </c>
      <c r="K91" s="69" t="e">
        <f>1-K90</f>
        <v>#DIV/0!</v>
      </c>
      <c r="L91" s="2"/>
    </row>
    <row r="92" spans="1:12" s="52" customFormat="1" ht="15">
      <c r="A92" s="5"/>
      <c r="B92" s="5"/>
      <c r="C92" s="5"/>
      <c r="E92" s="5"/>
      <c r="F92" s="5"/>
      <c r="G92" s="5"/>
      <c r="H92" s="5"/>
      <c r="I92" s="5"/>
      <c r="J92" s="5"/>
      <c r="K92" s="5"/>
      <c r="L92" s="2"/>
    </row>
    <row r="93" spans="1:12" s="52" customFormat="1" ht="15">
      <c r="A93" s="5"/>
      <c r="B93" s="53" t="s">
        <v>212</v>
      </c>
      <c r="C93" s="5"/>
      <c r="D93" s="5"/>
      <c r="E93" s="5"/>
      <c r="F93" s="5"/>
      <c r="G93" s="5"/>
      <c r="H93" s="5"/>
      <c r="I93" s="5"/>
      <c r="J93" s="5"/>
      <c r="K93" s="5"/>
      <c r="L93" s="2"/>
    </row>
    <row r="94" spans="1:12" s="52" customFormat="1" ht="15">
      <c r="A94" s="5"/>
      <c r="B94" s="220" t="s">
        <v>182</v>
      </c>
      <c r="C94" s="5"/>
      <c r="D94" s="68">
        <f>D90</f>
        <v>0</v>
      </c>
      <c r="E94" s="69">
        <f>D94/D29</f>
        <v>0</v>
      </c>
      <c r="F94" s="5"/>
      <c r="G94" s="68" t="e">
        <f>G90</f>
        <v>#DIV/0!</v>
      </c>
      <c r="H94" s="69" t="e">
        <f>G94/G29</f>
        <v>#DIV/0!</v>
      </c>
      <c r="I94" s="5"/>
      <c r="J94" s="68" t="e">
        <f>J90</f>
        <v>#DIV/0!</v>
      </c>
      <c r="K94" s="69" t="e">
        <f>J94/J29</f>
        <v>#DIV/0!</v>
      </c>
      <c r="L94" s="2"/>
    </row>
    <row r="95" spans="1:12" s="52" customFormat="1" ht="15">
      <c r="A95" s="5"/>
      <c r="B95" s="220" t="s">
        <v>30</v>
      </c>
      <c r="C95" s="5"/>
      <c r="D95" s="68">
        <f>D91</f>
        <v>0</v>
      </c>
      <c r="E95" s="69">
        <f>D95/D29</f>
        <v>0</v>
      </c>
      <c r="F95" s="5"/>
      <c r="G95" s="68" t="e">
        <f>G91</f>
        <v>#DIV/0!</v>
      </c>
      <c r="H95" s="69" t="e">
        <f>G95/G29</f>
        <v>#DIV/0!</v>
      </c>
      <c r="I95" s="5"/>
      <c r="J95" s="68" t="e">
        <f>J91</f>
        <v>#DIV/0!</v>
      </c>
      <c r="K95" s="69" t="e">
        <f>J95/J29</f>
        <v>#DIV/0!</v>
      </c>
      <c r="L95" s="2"/>
    </row>
    <row r="96" spans="1:12" s="52" customFormat="1" ht="15">
      <c r="A96" s="5"/>
      <c r="B96" s="5"/>
      <c r="C96" s="5"/>
      <c r="D96" s="5"/>
      <c r="E96" s="5"/>
      <c r="F96" s="5"/>
      <c r="G96" s="5"/>
      <c r="H96" s="5"/>
      <c r="I96" s="5"/>
      <c r="J96" s="5"/>
      <c r="K96" s="5"/>
      <c r="L96" s="2"/>
    </row>
    <row r="97" spans="1:12" s="52" customFormat="1" ht="15">
      <c r="A97" s="5"/>
      <c r="B97" s="5"/>
      <c r="C97" s="5"/>
      <c r="D97" s="5"/>
      <c r="E97" s="5"/>
      <c r="F97" s="5"/>
      <c r="G97" s="5"/>
      <c r="H97" s="5"/>
      <c r="I97" s="5"/>
      <c r="J97" s="5"/>
      <c r="K97" s="5"/>
      <c r="L97" s="2"/>
    </row>
    <row r="98" spans="1:12" s="52" customFormat="1" ht="15">
      <c r="A98" s="5"/>
      <c r="B98" s="246" t="s">
        <v>187</v>
      </c>
      <c r="C98" s="246"/>
      <c r="D98" s="247"/>
      <c r="E98" s="247"/>
      <c r="F98" s="2"/>
      <c r="G98" s="2"/>
      <c r="H98" s="2"/>
      <c r="I98" s="2"/>
      <c r="J98" s="2"/>
      <c r="K98" s="2"/>
      <c r="L98" s="2"/>
    </row>
    <row r="99" spans="1:12" s="52" customFormat="1" ht="15">
      <c r="A99" s="5"/>
      <c r="B99" s="210"/>
      <c r="C99" s="2"/>
      <c r="D99" s="2"/>
      <c r="E99" s="2"/>
      <c r="F99" s="2"/>
      <c r="G99" s="2"/>
      <c r="H99" s="2"/>
      <c r="I99" s="2"/>
      <c r="J99" s="2"/>
      <c r="K99" s="2"/>
      <c r="L99" s="2"/>
    </row>
    <row r="100" spans="1:12" s="52" customFormat="1" ht="15">
      <c r="A100" s="5"/>
      <c r="B100" s="18"/>
      <c r="C100" s="193" t="str">
        <f>+C13</f>
        <v>Licensee 1</v>
      </c>
      <c r="D100" s="194"/>
      <c r="E100" s="195"/>
      <c r="F100" s="193" t="str">
        <f>+D13</f>
        <v>Licensee 2</v>
      </c>
      <c r="G100" s="194"/>
      <c r="H100" s="195"/>
      <c r="I100" s="193" t="str">
        <f>+E13</f>
        <v>Licensee 3</v>
      </c>
      <c r="J100" s="194"/>
      <c r="K100" s="195"/>
      <c r="L100" s="2"/>
    </row>
    <row r="101" spans="1:12" s="52" customFormat="1" ht="15">
      <c r="A101" s="5"/>
      <c r="B101" s="57" t="s">
        <v>77</v>
      </c>
      <c r="C101" s="55">
        <v>2011</v>
      </c>
      <c r="D101" s="56">
        <f>+C101+1</f>
        <v>2012</v>
      </c>
      <c r="E101" s="56">
        <f>+D101+1</f>
        <v>2013</v>
      </c>
      <c r="F101" s="56">
        <f>+C101</f>
        <v>2011</v>
      </c>
      <c r="G101" s="56">
        <f>+F101+1</f>
        <v>2012</v>
      </c>
      <c r="H101" s="56">
        <f>+G101+1</f>
        <v>2013</v>
      </c>
      <c r="I101" s="56">
        <f>+C101</f>
        <v>2011</v>
      </c>
      <c r="J101" s="56">
        <f>+I101+1</f>
        <v>2012</v>
      </c>
      <c r="K101" s="56">
        <f>+J101+1</f>
        <v>2013</v>
      </c>
      <c r="L101" s="2"/>
    </row>
    <row r="102" spans="1:12" s="52" customFormat="1" ht="15">
      <c r="A102" s="5"/>
      <c r="B102" s="28" t="s">
        <v>51</v>
      </c>
      <c r="C102" s="24">
        <v>4.4540000000000003E-2</v>
      </c>
      <c r="D102" s="24">
        <v>4.4540000000000003E-2</v>
      </c>
      <c r="E102" s="24">
        <v>4.4540000000000003E-2</v>
      </c>
      <c r="F102" s="196">
        <f>+C102</f>
        <v>4.4540000000000003E-2</v>
      </c>
      <c r="G102" s="196">
        <f>+D102</f>
        <v>4.4540000000000003E-2</v>
      </c>
      <c r="H102" s="196">
        <f>+E102</f>
        <v>4.4540000000000003E-2</v>
      </c>
      <c r="I102" s="196">
        <f>+F102</f>
        <v>4.4540000000000003E-2</v>
      </c>
      <c r="J102" s="196">
        <f>+G102</f>
        <v>4.4540000000000003E-2</v>
      </c>
      <c r="K102" s="196">
        <f>+H102</f>
        <v>4.4540000000000003E-2</v>
      </c>
      <c r="L102" s="2"/>
    </row>
    <row r="103" spans="1:12" s="52" customFormat="1" ht="15">
      <c r="A103" s="5"/>
      <c r="B103" s="34"/>
      <c r="C103" s="35" t="s">
        <v>0</v>
      </c>
      <c r="D103" s="35" t="s">
        <v>0</v>
      </c>
      <c r="E103" s="35" t="s">
        <v>0</v>
      </c>
      <c r="F103" s="35" t="s">
        <v>0</v>
      </c>
      <c r="G103" s="35" t="s">
        <v>0</v>
      </c>
      <c r="H103" s="35" t="s">
        <v>0</v>
      </c>
      <c r="I103" s="35" t="s">
        <v>0</v>
      </c>
      <c r="J103" s="35" t="s">
        <v>0</v>
      </c>
      <c r="K103" s="35" t="s">
        <v>0</v>
      </c>
      <c r="L103" s="2"/>
    </row>
    <row r="104" spans="1:12" s="52" customFormat="1" ht="15">
      <c r="A104" s="5"/>
      <c r="B104" s="28" t="str">
        <f>CONCATENATE("Opening balance from previous valuation at ",+D8)</f>
        <v>Opening balance from previous valuation at 31 March 2010</v>
      </c>
      <c r="C104" s="17">
        <v>0</v>
      </c>
      <c r="D104" s="36">
        <f>+C107</f>
        <v>0</v>
      </c>
      <c r="E104" s="36">
        <f>+D107</f>
        <v>0</v>
      </c>
      <c r="F104" s="17">
        <v>0</v>
      </c>
      <c r="G104" s="36">
        <f>+F107</f>
        <v>0</v>
      </c>
      <c r="H104" s="36">
        <f>+G107</f>
        <v>0</v>
      </c>
      <c r="I104" s="17">
        <v>0</v>
      </c>
      <c r="J104" s="36">
        <f>+I107</f>
        <v>0</v>
      </c>
      <c r="K104" s="36">
        <f>+J107</f>
        <v>0</v>
      </c>
      <c r="L104" s="2"/>
    </row>
    <row r="105" spans="1:12" s="52" customFormat="1" ht="15">
      <c r="A105" s="5"/>
      <c r="B105" s="28" t="s">
        <v>50</v>
      </c>
      <c r="C105" s="36">
        <f>+C104*C102</f>
        <v>0</v>
      </c>
      <c r="D105" s="36">
        <f t="shared" ref="D105:K105" si="1">+D104*D102</f>
        <v>0</v>
      </c>
      <c r="E105" s="36">
        <f t="shared" si="1"/>
        <v>0</v>
      </c>
      <c r="F105" s="36">
        <f t="shared" si="1"/>
        <v>0</v>
      </c>
      <c r="G105" s="36">
        <f t="shared" si="1"/>
        <v>0</v>
      </c>
      <c r="H105" s="36">
        <f t="shared" si="1"/>
        <v>0</v>
      </c>
      <c r="I105" s="36">
        <f t="shared" si="1"/>
        <v>0</v>
      </c>
      <c r="J105" s="36">
        <f t="shared" si="1"/>
        <v>0</v>
      </c>
      <c r="K105" s="36">
        <f t="shared" si="1"/>
        <v>0</v>
      </c>
      <c r="L105" s="2"/>
    </row>
    <row r="106" spans="1:12" s="52" customFormat="1" ht="15">
      <c r="A106" s="5"/>
      <c r="B106" s="28" t="s">
        <v>52</v>
      </c>
      <c r="C106" s="17">
        <v>0</v>
      </c>
      <c r="D106" s="17">
        <v>0</v>
      </c>
      <c r="E106" s="17">
        <v>0</v>
      </c>
      <c r="F106" s="17">
        <v>0</v>
      </c>
      <c r="G106" s="17">
        <v>0</v>
      </c>
      <c r="H106" s="17">
        <v>0</v>
      </c>
      <c r="I106" s="17">
        <v>0</v>
      </c>
      <c r="J106" s="17">
        <v>0</v>
      </c>
      <c r="K106" s="17">
        <v>0</v>
      </c>
      <c r="L106" s="2"/>
    </row>
    <row r="107" spans="1:12" s="52" customFormat="1" ht="15">
      <c r="A107" s="5"/>
      <c r="B107" s="28" t="str">
        <f>CONCATENATE("Closing balance at this valuation at ",D9)</f>
        <v>Closing balance at this valuation at 31 March 2013</v>
      </c>
      <c r="C107" s="37">
        <f>C104-SUM(C105:C106)</f>
        <v>0</v>
      </c>
      <c r="D107" s="37">
        <f t="shared" ref="D107:K107" si="2">D104-SUM(D105:D106)</f>
        <v>0</v>
      </c>
      <c r="E107" s="37">
        <f t="shared" si="2"/>
        <v>0</v>
      </c>
      <c r="F107" s="37">
        <f t="shared" si="2"/>
        <v>0</v>
      </c>
      <c r="G107" s="37">
        <f t="shared" si="2"/>
        <v>0</v>
      </c>
      <c r="H107" s="37">
        <f t="shared" si="2"/>
        <v>0</v>
      </c>
      <c r="I107" s="37">
        <f t="shared" si="2"/>
        <v>0</v>
      </c>
      <c r="J107" s="37">
        <f t="shared" si="2"/>
        <v>0</v>
      </c>
      <c r="K107" s="37">
        <f t="shared" si="2"/>
        <v>0</v>
      </c>
      <c r="L107" s="2"/>
    </row>
    <row r="108" spans="1:12" s="52" customFormat="1" ht="15">
      <c r="A108" s="5"/>
      <c r="B108" s="2"/>
      <c r="C108" s="2"/>
      <c r="D108" s="2"/>
      <c r="E108" s="2"/>
      <c r="F108" s="2"/>
      <c r="G108" s="2"/>
      <c r="H108" s="2"/>
      <c r="I108" s="2"/>
      <c r="J108" s="2"/>
      <c r="K108" s="2"/>
      <c r="L108" s="2"/>
    </row>
    <row r="109" spans="1:12" s="52" customFormat="1" ht="15">
      <c r="A109" s="5"/>
      <c r="B109" s="211" t="str">
        <f>CONCATENATE("Reduction in regulatory fraction at ",+D9)</f>
        <v>Reduction in regulatory fraction at 31 March 2013</v>
      </c>
      <c r="C109" s="2"/>
      <c r="D109" s="2"/>
      <c r="E109" s="14">
        <f>E107/-'Table 2 Actuary provided data'!D103</f>
        <v>0</v>
      </c>
      <c r="F109" s="18"/>
      <c r="G109" s="18"/>
      <c r="H109" s="14">
        <f>H107/-'Table 2 Actuary provided data'!D103</f>
        <v>0</v>
      </c>
      <c r="I109" s="18"/>
      <c r="J109" s="2"/>
      <c r="K109" s="14">
        <f>K107/-'Table 2 Actuary provided data'!D103</f>
        <v>0</v>
      </c>
      <c r="L109" s="2"/>
    </row>
    <row r="110" spans="1:12" s="52" customFormat="1" ht="15">
      <c r="A110" s="5"/>
      <c r="B110" s="44"/>
      <c r="C110" s="2"/>
      <c r="D110" s="2"/>
      <c r="E110" s="18"/>
      <c r="F110" s="18"/>
      <c r="G110" s="18"/>
      <c r="H110" s="18"/>
      <c r="I110" s="18"/>
      <c r="J110" s="2"/>
      <c r="K110" s="2"/>
      <c r="L110" s="2"/>
    </row>
    <row r="111" spans="1:12" s="52" customFormat="1" ht="15">
      <c r="A111" s="5"/>
      <c r="B111" s="5"/>
      <c r="C111" s="5"/>
      <c r="D111" s="5"/>
      <c r="E111" s="5"/>
      <c r="F111" s="5"/>
      <c r="G111" s="5"/>
      <c r="H111" s="5"/>
      <c r="I111" s="5"/>
      <c r="J111" s="5"/>
      <c r="K111" s="5"/>
      <c r="L111" s="2"/>
    </row>
    <row r="112" spans="1:12" ht="15">
      <c r="A112" s="5"/>
      <c r="B112" s="41" t="s">
        <v>188</v>
      </c>
      <c r="C112" s="26"/>
      <c r="D112" s="2"/>
      <c r="E112" s="5"/>
      <c r="F112" s="5"/>
      <c r="G112" s="26"/>
      <c r="H112" s="2"/>
      <c r="I112" s="5"/>
      <c r="J112" s="5"/>
      <c r="K112" s="2"/>
      <c r="L112" s="2"/>
    </row>
    <row r="113" spans="1:22" ht="15.75">
      <c r="A113" s="5"/>
      <c r="B113"/>
      <c r="C113" s="26"/>
      <c r="D113" s="2"/>
      <c r="E113" s="5"/>
      <c r="F113" s="5"/>
      <c r="G113" s="26"/>
      <c r="H113" s="2"/>
      <c r="I113" s="5"/>
      <c r="J113" s="5"/>
      <c r="K113" s="2"/>
      <c r="L113" s="2"/>
    </row>
    <row r="114" spans="1:22" ht="21.75" customHeight="1">
      <c r="A114" s="5"/>
      <c r="B114" s="42"/>
      <c r="C114" s="32" t="str">
        <f t="shared" ref="C114:H114" si="3">+C13</f>
        <v>Licensee 1</v>
      </c>
      <c r="D114" s="32" t="str">
        <f t="shared" si="3"/>
        <v>Licensee 2</v>
      </c>
      <c r="E114" s="32" t="str">
        <f t="shared" si="3"/>
        <v>Licensee 3</v>
      </c>
      <c r="F114" s="32" t="str">
        <f t="shared" si="3"/>
        <v>Licensee 4</v>
      </c>
      <c r="G114" s="32" t="str">
        <f t="shared" si="3"/>
        <v>Licensee 5</v>
      </c>
      <c r="H114" s="32" t="str">
        <f t="shared" si="3"/>
        <v>Licensee 6</v>
      </c>
      <c r="I114" s="30" t="s">
        <v>30</v>
      </c>
      <c r="J114" s="30" t="s">
        <v>32</v>
      </c>
      <c r="K114" s="2"/>
      <c r="L114" s="2"/>
    </row>
    <row r="115" spans="1:22" ht="30">
      <c r="A115" s="5"/>
      <c r="B115" s="223" t="str">
        <f>CONCATENATE("Opening Pre Cut-Off Date Regulatory Fractions at ",+'Table 1 Licensee provided data'!D8," - before adjustment for ERDCs")</f>
        <v>Opening Pre Cut-Off Date Regulatory Fractions at 31 March 2010 - before adjustment for ERDCs</v>
      </c>
      <c r="C115" s="14">
        <f t="shared" ref="C115:I115" si="4">C14</f>
        <v>0.40600000000000003</v>
      </c>
      <c r="D115" s="14">
        <f t="shared" si="4"/>
        <v>0.41899999999999998</v>
      </c>
      <c r="E115" s="14">
        <f t="shared" si="4"/>
        <v>0</v>
      </c>
      <c r="F115" s="14">
        <f t="shared" si="4"/>
        <v>0</v>
      </c>
      <c r="G115" s="14">
        <f t="shared" si="4"/>
        <v>0</v>
      </c>
      <c r="H115" s="14">
        <f t="shared" si="4"/>
        <v>0</v>
      </c>
      <c r="I115" s="14">
        <f t="shared" si="4"/>
        <v>0.17499999999999999</v>
      </c>
      <c r="J115" s="14">
        <f>SUM(C115:I115)</f>
        <v>1</v>
      </c>
      <c r="K115" s="2"/>
      <c r="L115" s="2"/>
    </row>
    <row r="116" spans="1:22" ht="30">
      <c r="A116" s="5"/>
      <c r="B116" s="223" t="str">
        <f>CONCATENATE("Pre Cut-Off Date Regulatory Fractions at ",+'Table 1 Licensee provided data'!D8," - after adjustment for Section B; before adjustment for ERDCs, bulk transfers and other items ")</f>
        <v xml:space="preserve">Pre Cut-Off Date Regulatory Fractions at 31 March 2010 - after adjustment for Section B; before adjustment for ERDCs, bulk transfers and other items </v>
      </c>
      <c r="C116" s="14">
        <f>K50</f>
        <v>0.41003701073232318</v>
      </c>
      <c r="D116" s="14">
        <f>K72</f>
        <v>0.42996508049242427</v>
      </c>
      <c r="E116" s="14">
        <v>0</v>
      </c>
      <c r="F116" s="14">
        <v>0</v>
      </c>
      <c r="G116" s="14">
        <v>0</v>
      </c>
      <c r="H116" s="14">
        <v>0</v>
      </c>
      <c r="I116" s="14">
        <f>J116-C116-D116</f>
        <v>0.1599979087752525</v>
      </c>
      <c r="J116" s="14">
        <v>1</v>
      </c>
      <c r="K116" s="2"/>
      <c r="L116" s="2"/>
    </row>
    <row r="117" spans="1:22" ht="29.25" customHeight="1">
      <c r="A117" s="5"/>
      <c r="B117" s="50" t="s">
        <v>190</v>
      </c>
      <c r="C117" s="13">
        <v>0</v>
      </c>
      <c r="D117" s="13">
        <v>0</v>
      </c>
      <c r="E117" s="13">
        <v>0</v>
      </c>
      <c r="F117" s="13">
        <v>0</v>
      </c>
      <c r="G117" s="13">
        <v>0</v>
      </c>
      <c r="H117" s="13">
        <v>0</v>
      </c>
      <c r="I117" s="13">
        <v>0</v>
      </c>
      <c r="J117" s="14">
        <f>SUM(C117:I117)</f>
        <v>0</v>
      </c>
      <c r="K117" s="2"/>
      <c r="L117" s="2"/>
    </row>
    <row r="118" spans="1:22" ht="33.75" customHeight="1">
      <c r="A118" s="5"/>
      <c r="B118" s="50" t="s">
        <v>193</v>
      </c>
      <c r="C118" s="13">
        <v>0</v>
      </c>
      <c r="D118" s="13">
        <v>0</v>
      </c>
      <c r="E118" s="13">
        <v>0</v>
      </c>
      <c r="F118" s="13">
        <v>0</v>
      </c>
      <c r="G118" s="13">
        <v>0</v>
      </c>
      <c r="H118" s="13">
        <v>0</v>
      </c>
      <c r="I118" s="13">
        <v>0</v>
      </c>
      <c r="J118" s="14">
        <f t="shared" ref="J118:J120" si="5">SUM(C118:I118)</f>
        <v>0</v>
      </c>
      <c r="K118" s="2"/>
      <c r="L118" s="2"/>
    </row>
    <row r="119" spans="1:22" ht="33.75" customHeight="1">
      <c r="A119" s="5"/>
      <c r="B119" s="50" t="s">
        <v>191</v>
      </c>
      <c r="C119" s="13">
        <v>0</v>
      </c>
      <c r="D119" s="13">
        <v>0</v>
      </c>
      <c r="E119" s="13">
        <v>0</v>
      </c>
      <c r="F119" s="13">
        <v>0</v>
      </c>
      <c r="G119" s="13">
        <v>0</v>
      </c>
      <c r="H119" s="13">
        <v>0</v>
      </c>
      <c r="I119" s="13">
        <v>0</v>
      </c>
      <c r="J119" s="14">
        <f t="shared" si="5"/>
        <v>0</v>
      </c>
      <c r="K119" s="2"/>
      <c r="L119" s="2"/>
    </row>
    <row r="120" spans="1:22" ht="33.75" customHeight="1">
      <c r="A120" s="5"/>
      <c r="B120" s="50" t="s">
        <v>192</v>
      </c>
      <c r="C120" s="13">
        <v>0</v>
      </c>
      <c r="D120" s="13">
        <v>0</v>
      </c>
      <c r="E120" s="13">
        <v>0</v>
      </c>
      <c r="F120" s="13">
        <v>0</v>
      </c>
      <c r="G120" s="13">
        <v>0</v>
      </c>
      <c r="H120" s="13">
        <v>0</v>
      </c>
      <c r="I120" s="13">
        <v>0</v>
      </c>
      <c r="J120" s="14">
        <f t="shared" si="5"/>
        <v>0</v>
      </c>
      <c r="K120" s="2"/>
      <c r="L120" s="2"/>
    </row>
    <row r="121" spans="1:22" ht="25.5">
      <c r="A121" s="5"/>
      <c r="B121" s="50" t="s">
        <v>194</v>
      </c>
      <c r="C121" s="13">
        <v>0</v>
      </c>
      <c r="D121" s="13">
        <v>0</v>
      </c>
      <c r="E121" s="13">
        <v>0</v>
      </c>
      <c r="F121" s="13">
        <v>0</v>
      </c>
      <c r="G121" s="13">
        <v>0</v>
      </c>
      <c r="H121" s="13">
        <v>0</v>
      </c>
      <c r="I121" s="13">
        <v>0</v>
      </c>
      <c r="J121" s="14">
        <f t="shared" ref="J121:J122" si="6">SUM(C121:I121)</f>
        <v>0</v>
      </c>
      <c r="K121" s="2"/>
      <c r="L121" s="2"/>
    </row>
    <row r="122" spans="1:22" ht="15">
      <c r="A122" s="5"/>
      <c r="B122" s="38" t="str">
        <f>CONCATENATE("ERDC adjustment as at ",+D9)</f>
        <v>ERDC adjustment as at 31 March 2013</v>
      </c>
      <c r="C122" s="13">
        <f>E109</f>
        <v>0</v>
      </c>
      <c r="D122" s="13">
        <f>H109</f>
        <v>0</v>
      </c>
      <c r="E122" s="13">
        <f>K109</f>
        <v>0</v>
      </c>
      <c r="F122" s="13">
        <v>0</v>
      </c>
      <c r="G122" s="13">
        <v>0</v>
      </c>
      <c r="H122" s="13">
        <v>0</v>
      </c>
      <c r="I122" s="13">
        <v>0</v>
      </c>
      <c r="J122" s="14">
        <f t="shared" si="6"/>
        <v>0</v>
      </c>
      <c r="K122" s="2"/>
      <c r="L122" s="2"/>
    </row>
    <row r="123" spans="1:22" ht="30">
      <c r="A123" s="5"/>
      <c r="B123" s="223" t="str">
        <f>CONCATENATE("Pre Cut-Off Date Regulatory Fractions at ",+'Table 1 Licensee provided data'!D13," - after adjustment for Section B, bulk transfers, ERDCs and other items")</f>
        <v>Pre Cut-Off Date Regulatory Fractions at Licensee 2 - after adjustment for Section B, bulk transfers, ERDCs and other items</v>
      </c>
      <c r="C123" s="224">
        <f>SUM(C116:C122)</f>
        <v>0.41003701073232318</v>
      </c>
      <c r="D123" s="224">
        <f t="shared" ref="D123:I123" si="7">SUM(D116:D122)</f>
        <v>0.42996508049242427</v>
      </c>
      <c r="E123" s="224">
        <f t="shared" si="7"/>
        <v>0</v>
      </c>
      <c r="F123" s="224">
        <f t="shared" si="7"/>
        <v>0</v>
      </c>
      <c r="G123" s="224">
        <f t="shared" si="7"/>
        <v>0</v>
      </c>
      <c r="H123" s="224">
        <f t="shared" si="7"/>
        <v>0</v>
      </c>
      <c r="I123" s="224">
        <f t="shared" si="7"/>
        <v>0.1599979087752525</v>
      </c>
      <c r="J123" s="224">
        <f>SUM(C123:I123)</f>
        <v>1</v>
      </c>
      <c r="K123" s="2"/>
      <c r="L123" s="2"/>
    </row>
    <row r="124" spans="1:22" ht="15">
      <c r="A124" s="5"/>
      <c r="B124" s="5"/>
      <c r="C124" s="5"/>
      <c r="D124" s="5"/>
      <c r="E124" s="5"/>
      <c r="F124" s="5"/>
      <c r="G124" s="5"/>
      <c r="H124" s="5"/>
      <c r="I124" s="5"/>
      <c r="J124" s="5"/>
      <c r="K124" s="2"/>
      <c r="L124" s="2"/>
    </row>
    <row r="125" spans="1:22" ht="15">
      <c r="A125" s="5"/>
      <c r="B125" s="45"/>
      <c r="C125" s="2"/>
      <c r="D125" s="2"/>
      <c r="E125" s="2"/>
      <c r="F125" s="2"/>
      <c r="G125" s="2"/>
      <c r="H125" s="2"/>
      <c r="I125" s="2"/>
      <c r="J125" s="2"/>
      <c r="K125" s="2"/>
      <c r="L125" s="2"/>
      <c r="M125" s="45"/>
      <c r="N125" s="45"/>
      <c r="O125" s="45"/>
      <c r="P125" s="45"/>
      <c r="Q125" s="45"/>
      <c r="R125" s="45"/>
      <c r="S125" s="45"/>
      <c r="T125" s="45"/>
      <c r="U125" s="45"/>
      <c r="V125" s="45"/>
    </row>
    <row r="126" spans="1:22" ht="15" customHeight="1">
      <c r="A126" s="5"/>
      <c r="B126" s="246" t="s">
        <v>195</v>
      </c>
      <c r="C126" s="246"/>
      <c r="D126" s="246"/>
      <c r="E126" s="246"/>
      <c r="F126" s="5"/>
      <c r="G126" s="5"/>
      <c r="H126" s="5"/>
      <c r="I126" s="5"/>
      <c r="J126" s="5"/>
      <c r="K126" s="2"/>
      <c r="L126" s="2"/>
    </row>
    <row r="127" spans="1:22" ht="15">
      <c r="A127" s="5"/>
      <c r="B127" s="5"/>
      <c r="C127" s="5"/>
      <c r="D127" s="5"/>
      <c r="E127" s="5"/>
      <c r="F127" s="5"/>
      <c r="G127" s="5"/>
      <c r="H127" s="5"/>
      <c r="I127" s="5"/>
      <c r="J127" s="5"/>
      <c r="K127" s="2"/>
      <c r="L127" s="2"/>
    </row>
    <row r="128" spans="1:22" ht="25.5">
      <c r="A128" s="5"/>
      <c r="B128" s="12" t="s">
        <v>53</v>
      </c>
      <c r="C128" s="32" t="str">
        <f t="shared" ref="C128:H128" si="8">+C13</f>
        <v>Licensee 1</v>
      </c>
      <c r="D128" s="32" t="str">
        <f t="shared" si="8"/>
        <v>Licensee 2</v>
      </c>
      <c r="E128" s="32" t="str">
        <f t="shared" si="8"/>
        <v>Licensee 3</v>
      </c>
      <c r="F128" s="32" t="str">
        <f t="shared" si="8"/>
        <v>Licensee 4</v>
      </c>
      <c r="G128" s="32" t="str">
        <f t="shared" si="8"/>
        <v>Licensee 5</v>
      </c>
      <c r="H128" s="32" t="str">
        <f t="shared" si="8"/>
        <v>Licensee 6</v>
      </c>
      <c r="I128" s="30" t="s">
        <v>30</v>
      </c>
      <c r="J128" s="30" t="s">
        <v>32</v>
      </c>
      <c r="K128" s="2"/>
      <c r="L128" s="2"/>
    </row>
    <row r="129" spans="1:12" ht="15">
      <c r="A129" s="5"/>
      <c r="B129" s="28" t="str">
        <f>CONCATENATE("Opening Post Cut-Off Date Regulatory Proportion at ",D8)</f>
        <v>Opening Post Cut-Off Date Regulatory Proportion at 31 March 2010</v>
      </c>
      <c r="C129" s="13">
        <v>0</v>
      </c>
      <c r="D129" s="13">
        <v>0</v>
      </c>
      <c r="E129" s="13">
        <v>0</v>
      </c>
      <c r="F129" s="13">
        <v>0</v>
      </c>
      <c r="G129" s="13">
        <v>0</v>
      </c>
      <c r="H129" s="13">
        <v>0</v>
      </c>
      <c r="I129" s="13">
        <v>0</v>
      </c>
      <c r="J129" s="14">
        <f>SUM(C129:I129)</f>
        <v>0</v>
      </c>
      <c r="K129" s="2"/>
      <c r="L129" s="2"/>
    </row>
    <row r="130" spans="1:12" ht="15">
      <c r="A130" s="5"/>
      <c r="B130" s="45"/>
      <c r="C130" s="5"/>
      <c r="D130" s="5"/>
      <c r="E130" s="5"/>
      <c r="F130" s="5"/>
      <c r="G130" s="5"/>
      <c r="H130" s="5"/>
      <c r="I130" s="5"/>
      <c r="J130" s="2"/>
      <c r="K130" s="2"/>
      <c r="L130" s="2"/>
    </row>
    <row r="131" spans="1:12" ht="14.25" customHeight="1">
      <c r="A131" s="5"/>
      <c r="B131" s="5"/>
      <c r="C131" s="5"/>
      <c r="D131" s="5"/>
      <c r="E131" s="5"/>
      <c r="F131" s="5"/>
      <c r="G131" s="5"/>
      <c r="H131" s="5"/>
      <c r="I131" s="5"/>
      <c r="J131" s="2"/>
      <c r="K131" s="2"/>
      <c r="L131" s="2"/>
    </row>
    <row r="132" spans="1:12" ht="15">
      <c r="A132" s="5"/>
      <c r="B132" s="246" t="s">
        <v>196</v>
      </c>
      <c r="C132" s="246"/>
      <c r="D132" s="247"/>
      <c r="E132" s="247"/>
      <c r="F132" s="5"/>
      <c r="G132" s="5"/>
      <c r="H132" s="5"/>
      <c r="I132" s="5"/>
      <c r="J132" s="2"/>
      <c r="K132" s="2"/>
      <c r="L132" s="2"/>
    </row>
    <row r="133" spans="1:12" ht="15">
      <c r="A133" s="5"/>
      <c r="B133" s="5"/>
      <c r="C133" s="5"/>
      <c r="D133" s="5"/>
      <c r="E133" s="5"/>
      <c r="F133" s="5"/>
      <c r="G133" s="5"/>
      <c r="H133" s="5"/>
      <c r="I133" s="5"/>
      <c r="J133" s="2"/>
      <c r="K133" s="2"/>
      <c r="L133" s="2"/>
    </row>
    <row r="134" spans="1:12" ht="25.5">
      <c r="A134" s="5"/>
      <c r="B134" s="12" t="s">
        <v>36</v>
      </c>
      <c r="C134" s="32" t="str">
        <f t="shared" ref="C134:H134" si="9">+C13</f>
        <v>Licensee 1</v>
      </c>
      <c r="D134" s="32" t="str">
        <f t="shared" si="9"/>
        <v>Licensee 2</v>
      </c>
      <c r="E134" s="32" t="str">
        <f t="shared" si="9"/>
        <v>Licensee 3</v>
      </c>
      <c r="F134" s="32" t="str">
        <f t="shared" si="9"/>
        <v>Licensee 4</v>
      </c>
      <c r="G134" s="32" t="str">
        <f t="shared" si="9"/>
        <v>Licensee 5</v>
      </c>
      <c r="H134" s="32" t="str">
        <f t="shared" si="9"/>
        <v>Licensee 6</v>
      </c>
      <c r="I134" s="30" t="s">
        <v>30</v>
      </c>
      <c r="J134" s="30" t="s">
        <v>32</v>
      </c>
      <c r="K134" s="2"/>
      <c r="L134" s="2"/>
    </row>
    <row r="135" spans="1:12" ht="15">
      <c r="A135" s="5"/>
      <c r="B135" s="33" t="str">
        <f>CONCATENATE("Year 1 of this valuation period ended 31 March ",+$C$101)</f>
        <v>Year 1 of this valuation period ended 31 March 2011</v>
      </c>
      <c r="C135" s="17">
        <v>20.100000000000001</v>
      </c>
      <c r="D135" s="17">
        <v>18.100000000000001</v>
      </c>
      <c r="E135" s="17">
        <v>0</v>
      </c>
      <c r="F135" s="17">
        <v>0</v>
      </c>
      <c r="G135" s="17">
        <v>0</v>
      </c>
      <c r="H135" s="17">
        <v>0</v>
      </c>
      <c r="I135" s="17">
        <v>11.8</v>
      </c>
      <c r="J135" s="43">
        <f>SUM(C135:I135)</f>
        <v>50</v>
      </c>
      <c r="K135" s="2"/>
      <c r="L135" s="2"/>
    </row>
    <row r="136" spans="1:12" ht="15">
      <c r="A136" s="5"/>
      <c r="B136" s="33" t="str">
        <f>CONCATENATE("Year 1 of this valuation period ended 31 March ",+$D$101)</f>
        <v>Year 1 of this valuation period ended 31 March 2012</v>
      </c>
      <c r="C136" s="17">
        <v>20.8</v>
      </c>
      <c r="D136" s="17">
        <v>19.5</v>
      </c>
      <c r="E136" s="17">
        <v>0</v>
      </c>
      <c r="F136" s="17">
        <v>0</v>
      </c>
      <c r="G136" s="17">
        <v>0</v>
      </c>
      <c r="H136" s="17">
        <v>0</v>
      </c>
      <c r="I136" s="17">
        <v>9.6999999999999993</v>
      </c>
      <c r="J136" s="43">
        <f>SUM(C136:I136)</f>
        <v>50</v>
      </c>
      <c r="K136" s="2"/>
      <c r="L136" s="2"/>
    </row>
    <row r="137" spans="1:12" ht="15">
      <c r="A137" s="5"/>
      <c r="B137" s="33" t="str">
        <f>CONCATENATE("Year 1 of this valuation period ended 31 March ",+$E$101)</f>
        <v>Year 1 of this valuation period ended 31 March 2013</v>
      </c>
      <c r="C137" s="17">
        <v>21.4</v>
      </c>
      <c r="D137" s="17">
        <v>20.9</v>
      </c>
      <c r="E137" s="17">
        <v>0</v>
      </c>
      <c r="F137" s="17">
        <v>0</v>
      </c>
      <c r="G137" s="17">
        <v>0</v>
      </c>
      <c r="H137" s="17">
        <v>0</v>
      </c>
      <c r="I137" s="17">
        <v>7.7</v>
      </c>
      <c r="J137" s="43">
        <f>SUM(C137:I137)</f>
        <v>50</v>
      </c>
      <c r="K137" s="2"/>
      <c r="L137" s="2"/>
    </row>
    <row r="138" spans="1:12" ht="15">
      <c r="A138" s="5"/>
      <c r="B138" s="29" t="s">
        <v>32</v>
      </c>
      <c r="C138" s="43">
        <f t="shared" ref="C138:J138" si="10">SUM(C135:C137)</f>
        <v>62.300000000000004</v>
      </c>
      <c r="D138" s="43">
        <f t="shared" si="10"/>
        <v>58.5</v>
      </c>
      <c r="E138" s="43">
        <f t="shared" si="10"/>
        <v>0</v>
      </c>
      <c r="F138" s="43">
        <f t="shared" si="10"/>
        <v>0</v>
      </c>
      <c r="G138" s="43">
        <f t="shared" si="10"/>
        <v>0</v>
      </c>
      <c r="H138" s="43">
        <f t="shared" si="10"/>
        <v>0</v>
      </c>
      <c r="I138" s="43">
        <f t="shared" si="10"/>
        <v>29.2</v>
      </c>
      <c r="J138" s="43">
        <f t="shared" si="10"/>
        <v>150</v>
      </c>
      <c r="K138" s="2"/>
      <c r="L138" s="2"/>
    </row>
    <row r="139" spans="1:12" ht="15">
      <c r="A139" s="5"/>
      <c r="B139" s="15" t="s">
        <v>34</v>
      </c>
      <c r="K139" s="2"/>
      <c r="L139" s="2"/>
    </row>
    <row r="140" spans="1:12" ht="15">
      <c r="A140" s="5"/>
      <c r="B140" s="33" t="str">
        <f>CONCATENATE("Year 1 of this valuation period ended 31 March ",+$C$101)</f>
        <v>Year 1 of this valuation period ended 31 March 2011</v>
      </c>
      <c r="C140" s="14">
        <f>C135/$J$135</f>
        <v>0.40200000000000002</v>
      </c>
      <c r="D140" s="14">
        <f t="shared" ref="D140:I140" si="11">D135/$J$135</f>
        <v>0.36200000000000004</v>
      </c>
      <c r="E140" s="14">
        <f t="shared" si="11"/>
        <v>0</v>
      </c>
      <c r="F140" s="14">
        <f t="shared" si="11"/>
        <v>0</v>
      </c>
      <c r="G140" s="14">
        <f t="shared" si="11"/>
        <v>0</v>
      </c>
      <c r="H140" s="14">
        <f t="shared" si="11"/>
        <v>0</v>
      </c>
      <c r="I140" s="14">
        <f t="shared" si="11"/>
        <v>0.23600000000000002</v>
      </c>
      <c r="J140" s="14">
        <f>SUM(C140:I140)</f>
        <v>1</v>
      </c>
      <c r="K140" s="2"/>
      <c r="L140" s="2"/>
    </row>
    <row r="141" spans="1:12" ht="15">
      <c r="A141" s="5"/>
      <c r="B141" s="33" t="str">
        <f>CONCATENATE("Year 1 of this valuation period ended 31 March ",+$D$101)</f>
        <v>Year 1 of this valuation period ended 31 March 2012</v>
      </c>
      <c r="C141" s="14">
        <f>C136/$J$136</f>
        <v>0.41600000000000004</v>
      </c>
      <c r="D141" s="14">
        <f t="shared" ref="D141:I141" si="12">D136/$J$136</f>
        <v>0.39</v>
      </c>
      <c r="E141" s="14">
        <f t="shared" si="12"/>
        <v>0</v>
      </c>
      <c r="F141" s="14">
        <f t="shared" si="12"/>
        <v>0</v>
      </c>
      <c r="G141" s="14">
        <f t="shared" si="12"/>
        <v>0</v>
      </c>
      <c r="H141" s="14">
        <f t="shared" si="12"/>
        <v>0</v>
      </c>
      <c r="I141" s="14">
        <f t="shared" si="12"/>
        <v>0.19399999999999998</v>
      </c>
      <c r="J141" s="14">
        <f>SUM(C141:I141)</f>
        <v>1</v>
      </c>
      <c r="K141" s="2"/>
      <c r="L141" s="2"/>
    </row>
    <row r="142" spans="1:12" ht="15">
      <c r="A142" s="5"/>
      <c r="B142" s="33" t="str">
        <f>CONCATENATE("Year 1 of this valuation period ended 31 March ",+$E$101)</f>
        <v>Year 1 of this valuation period ended 31 March 2013</v>
      </c>
      <c r="C142" s="14">
        <f>C137/$J$137</f>
        <v>0.42799999999999999</v>
      </c>
      <c r="D142" s="14">
        <f t="shared" ref="D142:I142" si="13">D137/$J$137</f>
        <v>0.41799999999999998</v>
      </c>
      <c r="E142" s="14">
        <f t="shared" si="13"/>
        <v>0</v>
      </c>
      <c r="F142" s="14">
        <f t="shared" si="13"/>
        <v>0</v>
      </c>
      <c r="G142" s="14">
        <f t="shared" si="13"/>
        <v>0</v>
      </c>
      <c r="H142" s="14">
        <f t="shared" si="13"/>
        <v>0</v>
      </c>
      <c r="I142" s="14">
        <f t="shared" si="13"/>
        <v>0.154</v>
      </c>
      <c r="J142" s="14">
        <f>SUM(C142:I142)</f>
        <v>1</v>
      </c>
      <c r="K142" s="2"/>
      <c r="L142" s="2"/>
    </row>
    <row r="143" spans="1:12" ht="15">
      <c r="A143" s="5"/>
      <c r="B143" s="12" t="s">
        <v>35</v>
      </c>
      <c r="C143" s="14">
        <f t="shared" ref="C143:I143" si="14">SUMPRODUCT(C140:C142,$J$135:$J$137)/$J$138</f>
        <v>0.41533333333333339</v>
      </c>
      <c r="D143" s="14">
        <f t="shared" si="14"/>
        <v>0.39</v>
      </c>
      <c r="E143" s="14">
        <f t="shared" si="14"/>
        <v>0</v>
      </c>
      <c r="F143" s="14">
        <f t="shared" si="14"/>
        <v>0</v>
      </c>
      <c r="G143" s="14">
        <f t="shared" si="14"/>
        <v>0</v>
      </c>
      <c r="H143" s="14">
        <f t="shared" si="14"/>
        <v>0</v>
      </c>
      <c r="I143" s="14">
        <f t="shared" si="14"/>
        <v>0.19466666666666665</v>
      </c>
      <c r="J143" s="14">
        <f>SUM(C143:I143)</f>
        <v>1</v>
      </c>
      <c r="K143" s="2"/>
      <c r="L143" s="2"/>
    </row>
    <row r="144" spans="1:12" ht="15">
      <c r="A144" s="5"/>
      <c r="B144" s="5"/>
      <c r="C144" s="5"/>
      <c r="D144" s="5"/>
      <c r="E144" s="5"/>
      <c r="F144" s="5"/>
      <c r="G144" s="5"/>
      <c r="H144" s="5"/>
      <c r="I144" s="5"/>
      <c r="J144" s="5"/>
      <c r="K144" s="2"/>
      <c r="L144" s="2"/>
    </row>
    <row r="145" spans="1:12" ht="15">
      <c r="A145" s="5"/>
      <c r="B145" s="5"/>
      <c r="C145" s="5"/>
      <c r="D145" s="5"/>
      <c r="E145" s="5"/>
      <c r="F145" s="5"/>
      <c r="G145" s="5"/>
      <c r="H145" s="5"/>
      <c r="I145" s="5"/>
      <c r="J145" s="5"/>
      <c r="K145" s="2"/>
      <c r="L145" s="2"/>
    </row>
    <row r="146" spans="1:12" ht="15">
      <c r="A146" s="5"/>
      <c r="B146" s="246" t="s">
        <v>208</v>
      </c>
      <c r="C146" s="246"/>
      <c r="D146" s="247"/>
      <c r="E146" s="247"/>
      <c r="F146" s="5"/>
      <c r="G146" s="5"/>
      <c r="H146" s="5"/>
      <c r="I146" s="5"/>
      <c r="J146" s="5"/>
      <c r="K146" s="2"/>
      <c r="L146" s="2"/>
    </row>
    <row r="147" spans="1:12" ht="15">
      <c r="A147" s="5"/>
      <c r="B147" s="5"/>
      <c r="C147" s="5"/>
      <c r="D147" s="5"/>
      <c r="E147" s="5"/>
      <c r="F147" s="5"/>
      <c r="G147" s="5"/>
      <c r="H147" s="5"/>
      <c r="I147" s="5"/>
      <c r="J147" s="5"/>
      <c r="K147" s="2"/>
      <c r="L147" s="2"/>
    </row>
    <row r="148" spans="1:12" ht="15">
      <c r="A148" s="5"/>
      <c r="B148" s="40" t="str">
        <f>CONCATENATE("Closing Post Cut-Off Date Proportions Of Service at ",(D9))</f>
        <v>Closing Post Cut-Off Date Proportions Of Service at 31 March 2013</v>
      </c>
      <c r="C148" s="39">
        <f>(('Table 2 Actuary provided data'!$D$76*C129)+('Table 2 Actuary provided data'!$D$77*C143))/'Table 2 Actuary provided data'!$D$78</f>
        <v>0.41533333333333339</v>
      </c>
      <c r="D148" s="39">
        <f>(('Table 2 Actuary provided data'!$D$76*D129)+('Table 2 Actuary provided data'!$D$77*D143))/'Table 2 Actuary provided data'!$D$78</f>
        <v>0.39</v>
      </c>
      <c r="E148" s="39">
        <f>(('Table 2 Actuary provided data'!$D$76*E129)+('Table 2 Actuary provided data'!$D$77*E143))/'Table 2 Actuary provided data'!$D$78</f>
        <v>0</v>
      </c>
      <c r="F148" s="39">
        <f>(('Table 2 Actuary provided data'!$D$76*F129)+('Table 2 Actuary provided data'!$D$77*F143))/'Table 2 Actuary provided data'!$D$78</f>
        <v>0</v>
      </c>
      <c r="G148" s="39">
        <f>(('Table 2 Actuary provided data'!$D$76*G129)+('Table 2 Actuary provided data'!$D$77*G143))/'Table 2 Actuary provided data'!$D$78</f>
        <v>0</v>
      </c>
      <c r="H148" s="39">
        <f>(('Table 2 Actuary provided data'!$D$76*H129)+('Table 2 Actuary provided data'!$D$77*H143))/'Table 2 Actuary provided data'!$D$78</f>
        <v>0</v>
      </c>
      <c r="I148" s="39">
        <f>(('Table 2 Actuary provided data'!$D$76*I129)+('Table 2 Actuary provided data'!$D$77*I143))/'Table 2 Actuary provided data'!$D$78</f>
        <v>0.19466666666666665</v>
      </c>
      <c r="J148" s="39">
        <f>(('Table 2 Actuary provided data'!$D$76*J129)+('Table 2 Actuary provided data'!$D$77*J143))/'Table 2 Actuary provided data'!$D$78</f>
        <v>1</v>
      </c>
      <c r="K148" s="2"/>
      <c r="L148" s="2"/>
    </row>
    <row r="149" spans="1:12" ht="15">
      <c r="A149" s="5"/>
      <c r="B149" s="5"/>
      <c r="C149" s="26"/>
      <c r="D149" s="2"/>
      <c r="E149" s="5"/>
      <c r="F149" s="5"/>
      <c r="G149" s="26"/>
      <c r="H149" s="2"/>
      <c r="I149" s="5"/>
      <c r="J149" s="5"/>
      <c r="K149" s="2"/>
      <c r="L149" s="2"/>
    </row>
    <row r="150" spans="1:12" ht="15" customHeight="1">
      <c r="A150" s="5"/>
      <c r="B150" s="5"/>
      <c r="C150" s="26"/>
      <c r="D150" s="2"/>
      <c r="E150" s="5"/>
      <c r="F150" s="5"/>
      <c r="G150" s="26"/>
      <c r="H150" s="2"/>
      <c r="I150" s="5"/>
      <c r="J150" s="5"/>
      <c r="K150" s="2"/>
      <c r="L150" s="2"/>
    </row>
    <row r="151" spans="1:12" ht="15.75">
      <c r="A151" s="5"/>
      <c r="B151" s="259" t="s">
        <v>197</v>
      </c>
      <c r="C151" s="259"/>
      <c r="D151" s="260"/>
      <c r="E151" s="260"/>
      <c r="F151" s="5"/>
      <c r="G151" s="26"/>
      <c r="H151" s="2"/>
      <c r="I151" s="5"/>
      <c r="J151" s="5"/>
      <c r="K151" s="2"/>
      <c r="L151" s="2"/>
    </row>
    <row r="152" spans="1:12" ht="15">
      <c r="A152" s="5"/>
      <c r="B152" s="5"/>
      <c r="C152" s="26"/>
      <c r="D152" s="2"/>
      <c r="E152" s="5"/>
      <c r="F152" s="5"/>
      <c r="G152" s="26"/>
      <c r="H152" s="2"/>
      <c r="I152" s="5"/>
      <c r="J152" s="5"/>
      <c r="K152" s="2"/>
      <c r="L152" s="2"/>
    </row>
    <row r="153" spans="1:12" ht="25.5">
      <c r="A153" s="5"/>
      <c r="B153" s="108" t="s">
        <v>53</v>
      </c>
      <c r="C153" s="32" t="str">
        <f>+C13</f>
        <v>Licensee 1</v>
      </c>
      <c r="D153" s="32" t="str">
        <f t="shared" ref="D153:J153" si="15">+D13</f>
        <v>Licensee 2</v>
      </c>
      <c r="E153" s="32" t="str">
        <f t="shared" si="15"/>
        <v>Licensee 3</v>
      </c>
      <c r="F153" s="32" t="str">
        <f t="shared" si="15"/>
        <v>Licensee 4</v>
      </c>
      <c r="G153" s="32" t="str">
        <f t="shared" si="15"/>
        <v>Licensee 5</v>
      </c>
      <c r="H153" s="32" t="str">
        <f t="shared" si="15"/>
        <v>Licensee 6</v>
      </c>
      <c r="I153" s="32" t="str">
        <f t="shared" si="15"/>
        <v>Non-regulated</v>
      </c>
      <c r="J153" s="32" t="str">
        <f t="shared" si="15"/>
        <v>Total</v>
      </c>
      <c r="K153" s="2"/>
      <c r="L153" s="2"/>
    </row>
    <row r="154" spans="1:12" ht="25.5">
      <c r="A154" s="5"/>
      <c r="B154" s="231" t="s">
        <v>209</v>
      </c>
      <c r="C154" s="14">
        <f>C123</f>
        <v>0.41003701073232318</v>
      </c>
      <c r="D154" s="14">
        <f t="shared" ref="D154:I154" si="16">D123</f>
        <v>0.42996508049242427</v>
      </c>
      <c r="E154" s="14">
        <f t="shared" si="16"/>
        <v>0</v>
      </c>
      <c r="F154" s="14">
        <f t="shared" si="16"/>
        <v>0</v>
      </c>
      <c r="G154" s="14">
        <f t="shared" si="16"/>
        <v>0</v>
      </c>
      <c r="H154" s="14">
        <f t="shared" si="16"/>
        <v>0</v>
      </c>
      <c r="I154" s="14">
        <f t="shared" si="16"/>
        <v>0.1599979087752525</v>
      </c>
      <c r="J154" s="14">
        <f>SUM(C154:I154)</f>
        <v>1</v>
      </c>
      <c r="K154" s="2"/>
      <c r="L154" s="2"/>
    </row>
    <row r="155" spans="1:12" ht="15">
      <c r="A155" s="5"/>
      <c r="B155" s="231" t="s">
        <v>210</v>
      </c>
      <c r="C155" s="14">
        <f>C148</f>
        <v>0.41533333333333339</v>
      </c>
      <c r="D155" s="14">
        <f t="shared" ref="D155:I155" si="17">D148</f>
        <v>0.39</v>
      </c>
      <c r="E155" s="14">
        <f t="shared" si="17"/>
        <v>0</v>
      </c>
      <c r="F155" s="14">
        <f t="shared" si="17"/>
        <v>0</v>
      </c>
      <c r="G155" s="14">
        <f t="shared" si="17"/>
        <v>0</v>
      </c>
      <c r="H155" s="14">
        <f t="shared" si="17"/>
        <v>0</v>
      </c>
      <c r="I155" s="14">
        <f t="shared" si="17"/>
        <v>0.19466666666666665</v>
      </c>
      <c r="J155" s="14">
        <f>SUM(C155:I155)</f>
        <v>1</v>
      </c>
      <c r="K155" s="2"/>
      <c r="L155" s="2"/>
    </row>
    <row r="156" spans="1:12" ht="15">
      <c r="A156" s="5"/>
      <c r="B156" s="220" t="s">
        <v>238</v>
      </c>
      <c r="C156" s="16">
        <f>C154*'Table 2 Actuary provided data'!$D$103</f>
        <v>-127.53791181818184</v>
      </c>
      <c r="D156" s="16">
        <f>D154*'Table 2 Actuary provided data'!$D$103</f>
        <v>-133.73633863636368</v>
      </c>
      <c r="E156" s="16">
        <f>E154*'Table 2 Actuary provided data'!$D$103</f>
        <v>0</v>
      </c>
      <c r="F156" s="16">
        <f>F154*'Table 2 Actuary provided data'!$D$103</f>
        <v>0</v>
      </c>
      <c r="G156" s="16">
        <f>G154*'Table 2 Actuary provided data'!$D$103</f>
        <v>0</v>
      </c>
      <c r="H156" s="16">
        <f>H154*'Table 2 Actuary provided data'!$D$103</f>
        <v>0</v>
      </c>
      <c r="I156" s="16">
        <v>0</v>
      </c>
      <c r="J156" s="16">
        <f>SUM(C156:I156)</f>
        <v>-261.27425045454549</v>
      </c>
      <c r="K156" s="2"/>
      <c r="L156" s="2"/>
    </row>
    <row r="157" spans="1:12" ht="15">
      <c r="A157" s="5"/>
      <c r="B157" s="220" t="s">
        <v>239</v>
      </c>
      <c r="C157" s="16">
        <f>C155*'Table 2 Actuary provided data'!$D$105</f>
        <v>-4.0951866666666614</v>
      </c>
      <c r="D157" s="16">
        <f>D155*'Table 2 Actuary provided data'!$D$105</f>
        <v>-3.8453999999999944</v>
      </c>
      <c r="E157" s="16">
        <f>E155*'Table 2 Actuary provided data'!$D$105</f>
        <v>0</v>
      </c>
      <c r="F157" s="16">
        <f>F155*'Table 2 Actuary provided data'!$D$105</f>
        <v>0</v>
      </c>
      <c r="G157" s="16">
        <f>G155*'Table 2 Actuary provided data'!$D$105</f>
        <v>0</v>
      </c>
      <c r="H157" s="16">
        <f>H155*'Table 2 Actuary provided data'!$D$105</f>
        <v>0</v>
      </c>
      <c r="I157" s="16">
        <v>0</v>
      </c>
      <c r="J157" s="16">
        <f t="shared" ref="J157" si="18">SUM(C157:I157)</f>
        <v>-7.9405866666666558</v>
      </c>
      <c r="K157" s="2"/>
      <c r="L157" s="2"/>
    </row>
    <row r="158" spans="1:12" ht="15">
      <c r="A158" s="5"/>
      <c r="B158" s="5"/>
      <c r="C158" s="26"/>
      <c r="D158" s="2"/>
      <c r="E158" s="5"/>
      <c r="F158" s="5"/>
      <c r="G158" s="26"/>
      <c r="H158" s="2"/>
      <c r="I158" s="5"/>
      <c r="J158" s="5"/>
      <c r="K158" s="2"/>
      <c r="L158" s="2"/>
    </row>
    <row r="159" spans="1:12" s="52" customFormat="1" ht="15">
      <c r="A159" s="5"/>
      <c r="B159" s="233"/>
      <c r="C159" s="233"/>
      <c r="D159" s="233"/>
      <c r="E159" s="233"/>
      <c r="F159" s="233"/>
      <c r="G159" s="233"/>
      <c r="H159" s="233"/>
      <c r="I159" s="233"/>
      <c r="J159" s="233"/>
      <c r="K159" s="233"/>
      <c r="L159" s="233"/>
    </row>
    <row r="160" spans="1:12" s="52" customFormat="1" ht="15">
      <c r="A160" s="5"/>
      <c r="B160" s="235" t="s">
        <v>216</v>
      </c>
      <c r="C160" s="236"/>
      <c r="D160" s="236"/>
      <c r="E160" s="236"/>
      <c r="F160" s="236"/>
      <c r="G160" s="236"/>
      <c r="H160" s="236"/>
      <c r="I160" s="236"/>
      <c r="J160" s="236"/>
      <c r="K160" s="234"/>
      <c r="L160" s="234"/>
    </row>
    <row r="161" spans="1:12" s="52" customFormat="1" ht="15" customHeight="1">
      <c r="A161" s="5"/>
      <c r="B161" s="256" t="s">
        <v>211</v>
      </c>
      <c r="C161" s="256"/>
      <c r="D161" s="256"/>
      <c r="E161" s="256"/>
      <c r="F161" s="256"/>
      <c r="G161" s="256"/>
      <c r="H161" s="256"/>
      <c r="I161" s="256"/>
      <c r="J161" s="256"/>
      <c r="K161" s="234"/>
      <c r="L161" s="234"/>
    </row>
    <row r="162" spans="1:12" s="52" customFormat="1" ht="15" customHeight="1">
      <c r="A162" s="5"/>
      <c r="B162" s="256"/>
      <c r="C162" s="256"/>
      <c r="D162" s="256"/>
      <c r="E162" s="256"/>
      <c r="F162" s="256"/>
      <c r="G162" s="256"/>
      <c r="H162" s="256"/>
      <c r="I162" s="256"/>
      <c r="J162" s="256"/>
      <c r="K162" s="234"/>
      <c r="L162" s="234"/>
    </row>
    <row r="163" spans="1:12" s="52" customFormat="1" ht="15" customHeight="1">
      <c r="A163" s="5"/>
      <c r="B163" s="256" t="s">
        <v>227</v>
      </c>
      <c r="C163" s="256"/>
      <c r="D163" s="256"/>
      <c r="E163" s="256"/>
      <c r="F163" s="256"/>
      <c r="G163" s="256"/>
      <c r="H163" s="256"/>
      <c r="I163" s="256"/>
      <c r="J163" s="256"/>
      <c r="K163" s="234"/>
      <c r="L163" s="234"/>
    </row>
    <row r="164" spans="1:12" s="52" customFormat="1" ht="15" customHeight="1">
      <c r="A164" s="5"/>
      <c r="B164" s="256"/>
      <c r="C164" s="256"/>
      <c r="D164" s="256"/>
      <c r="E164" s="256"/>
      <c r="F164" s="256"/>
      <c r="G164" s="256"/>
      <c r="H164" s="256"/>
      <c r="I164" s="256"/>
      <c r="J164" s="256"/>
      <c r="K164" s="234"/>
      <c r="L164" s="234"/>
    </row>
    <row r="165" spans="1:12" s="52" customFormat="1" ht="15" customHeight="1">
      <c r="A165" s="5"/>
      <c r="B165" s="256"/>
      <c r="C165" s="256"/>
      <c r="D165" s="256"/>
      <c r="E165" s="256"/>
      <c r="F165" s="256"/>
      <c r="G165" s="256"/>
      <c r="H165" s="256"/>
      <c r="I165" s="256"/>
      <c r="J165" s="256"/>
      <c r="K165" s="234"/>
      <c r="L165" s="234"/>
    </row>
    <row r="166" spans="1:12" s="52" customFormat="1" ht="15" customHeight="1">
      <c r="A166" s="5"/>
      <c r="B166" s="236" t="s">
        <v>213</v>
      </c>
      <c r="C166" s="236"/>
      <c r="D166" s="236"/>
      <c r="E166" s="236"/>
      <c r="F166" s="236"/>
      <c r="G166" s="236"/>
      <c r="H166" s="236"/>
      <c r="I166" s="236"/>
      <c r="J166" s="236"/>
      <c r="K166" s="234"/>
      <c r="L166" s="234"/>
    </row>
    <row r="167" spans="1:12" s="52" customFormat="1" ht="32.25" customHeight="1">
      <c r="A167" s="5"/>
      <c r="B167" s="256" t="s">
        <v>214</v>
      </c>
      <c r="C167" s="256"/>
      <c r="D167" s="256"/>
      <c r="E167" s="256"/>
      <c r="F167" s="256"/>
      <c r="G167" s="256"/>
      <c r="H167" s="256"/>
      <c r="I167" s="256"/>
      <c r="J167" s="256"/>
      <c r="K167" s="234"/>
      <c r="L167" s="234"/>
    </row>
    <row r="168" spans="1:12" s="52" customFormat="1" ht="15">
      <c r="A168" s="5"/>
      <c r="B168" s="236" t="s">
        <v>215</v>
      </c>
      <c r="C168" s="236"/>
      <c r="D168" s="236"/>
      <c r="E168" s="236"/>
      <c r="F168" s="236"/>
      <c r="G168" s="236"/>
      <c r="H168" s="236"/>
      <c r="I168" s="236"/>
      <c r="J168" s="236"/>
      <c r="K168" s="234"/>
      <c r="L168" s="234"/>
    </row>
    <row r="169" spans="1:12" s="52" customFormat="1" ht="15">
      <c r="A169" s="5"/>
      <c r="B169" s="235" t="s">
        <v>174</v>
      </c>
      <c r="C169" s="236"/>
      <c r="D169" s="236"/>
      <c r="E169" s="236"/>
      <c r="F169" s="236"/>
      <c r="G169" s="236"/>
      <c r="H169" s="236"/>
      <c r="I169" s="236"/>
      <c r="J169" s="236"/>
      <c r="K169" s="234"/>
      <c r="L169" s="234"/>
    </row>
    <row r="170" spans="1:12" s="52" customFormat="1" ht="15">
      <c r="A170" s="5"/>
      <c r="B170" s="237" t="s">
        <v>229</v>
      </c>
      <c r="C170" s="236"/>
      <c r="D170" s="236"/>
      <c r="E170" s="236"/>
      <c r="F170" s="236"/>
      <c r="G170" s="236"/>
      <c r="H170" s="236"/>
      <c r="I170" s="236"/>
      <c r="J170" s="236"/>
      <c r="K170" s="234"/>
      <c r="L170" s="234"/>
    </row>
    <row r="171" spans="1:12" s="52" customFormat="1" ht="15">
      <c r="A171" s="5"/>
      <c r="B171" s="238" t="s">
        <v>217</v>
      </c>
      <c r="C171" s="236"/>
      <c r="D171" s="236"/>
      <c r="E171" s="236"/>
      <c r="F171" s="236"/>
      <c r="G171" s="236"/>
      <c r="H171" s="236"/>
      <c r="I171" s="236"/>
      <c r="J171" s="236"/>
      <c r="K171" s="234"/>
      <c r="L171" s="234"/>
    </row>
    <row r="172" spans="1:12" s="52" customFormat="1" ht="15">
      <c r="A172" s="5"/>
      <c r="B172" s="237" t="s">
        <v>218</v>
      </c>
      <c r="C172" s="236"/>
      <c r="D172" s="236"/>
      <c r="E172" s="236"/>
      <c r="F172" s="236"/>
      <c r="G172" s="236"/>
      <c r="H172" s="236"/>
      <c r="I172" s="236"/>
      <c r="J172" s="236"/>
      <c r="K172" s="234"/>
      <c r="L172" s="234"/>
    </row>
    <row r="173" spans="1:12" s="52" customFormat="1" ht="15">
      <c r="A173" s="5"/>
      <c r="B173" s="256" t="s">
        <v>228</v>
      </c>
      <c r="C173" s="257"/>
      <c r="D173" s="257"/>
      <c r="E173" s="257"/>
      <c r="F173" s="257"/>
      <c r="G173" s="257"/>
      <c r="H173" s="257"/>
      <c r="I173" s="257"/>
      <c r="J173" s="257"/>
      <c r="K173" s="234"/>
      <c r="L173" s="234"/>
    </row>
    <row r="174" spans="1:12" s="52" customFormat="1" ht="15">
      <c r="A174" s="5"/>
      <c r="B174" s="257"/>
      <c r="C174" s="257"/>
      <c r="D174" s="257"/>
      <c r="E174" s="257"/>
      <c r="F174" s="257"/>
      <c r="G174" s="257"/>
      <c r="H174" s="257"/>
      <c r="I174" s="257"/>
      <c r="J174" s="257"/>
      <c r="K174" s="234"/>
      <c r="L174" s="234"/>
    </row>
    <row r="175" spans="1:12" s="52" customFormat="1" ht="15">
      <c r="A175" s="5"/>
      <c r="B175" s="258" t="s">
        <v>219</v>
      </c>
      <c r="C175" s="257"/>
      <c r="D175" s="257"/>
      <c r="E175" s="257"/>
      <c r="F175" s="257"/>
      <c r="G175" s="257"/>
      <c r="H175" s="257"/>
      <c r="I175" s="257"/>
      <c r="J175" s="257"/>
      <c r="K175" s="234"/>
      <c r="L175" s="234"/>
    </row>
    <row r="176" spans="1:12" ht="15">
      <c r="A176" s="5"/>
      <c r="B176" s="257"/>
      <c r="C176" s="257"/>
      <c r="D176" s="257"/>
      <c r="E176" s="257"/>
      <c r="F176" s="257"/>
      <c r="G176" s="257"/>
      <c r="H176" s="257"/>
      <c r="I176" s="257"/>
      <c r="J176" s="257"/>
      <c r="K176" s="234"/>
      <c r="L176" s="234"/>
    </row>
  </sheetData>
  <mergeCells count="18">
    <mergeCell ref="B146:E146"/>
    <mergeCell ref="B161:J162"/>
    <mergeCell ref="B163:J165"/>
    <mergeCell ref="B173:J174"/>
    <mergeCell ref="B175:J176"/>
    <mergeCell ref="B167:J167"/>
    <mergeCell ref="B151:E151"/>
    <mergeCell ref="B126:E126"/>
    <mergeCell ref="B132:E132"/>
    <mergeCell ref="D6:J6"/>
    <mergeCell ref="B11:E11"/>
    <mergeCell ref="B98:E98"/>
    <mergeCell ref="D23:E23"/>
    <mergeCell ref="G23:H23"/>
    <mergeCell ref="J23:K23"/>
    <mergeCell ref="C54:E54"/>
    <mergeCell ref="C76:E76"/>
    <mergeCell ref="C32:E32"/>
  </mergeCells>
  <phoneticPr fontId="60" type="noConversion"/>
  <pageMargins left="0.70866141732283472" right="0.70866141732283472" top="0.74803149606299213" bottom="0.74803149606299213" header="0.31496062992125984" footer="0.31496062992125984"/>
  <pageSetup paperSize="9" scale="49" fitToHeight="2" orientation="portrait" r:id="rId1"/>
  <rowBreaks count="1" manualBreakCount="1">
    <brk id="122" max="16383" man="1"/>
  </rowBreaks>
</worksheet>
</file>

<file path=xl/worksheets/sheet2.xml><?xml version="1.0" encoding="utf-8"?>
<worksheet xmlns="http://schemas.openxmlformats.org/spreadsheetml/2006/main" xmlns:r="http://schemas.openxmlformats.org/officeDocument/2006/relationships">
  <sheetPr>
    <pageSetUpPr fitToPage="1"/>
  </sheetPr>
  <dimension ref="A1:O106"/>
  <sheetViews>
    <sheetView zoomScale="85" zoomScaleNormal="85" workbookViewId="0">
      <selection activeCell="A2" sqref="A2"/>
    </sheetView>
  </sheetViews>
  <sheetFormatPr defaultRowHeight="15"/>
  <cols>
    <col min="1" max="1" width="5.85546875" style="4" customWidth="1"/>
    <col min="2" max="2" width="70" style="4" customWidth="1"/>
    <col min="3" max="5" width="11.28515625" style="4" customWidth="1"/>
    <col min="6" max="6" width="60.5703125" style="4" customWidth="1"/>
    <col min="7" max="8" width="11.28515625" style="4" customWidth="1"/>
    <col min="9" max="9" width="12" style="4" customWidth="1"/>
    <col min="10" max="10" width="11.28515625" style="4" customWidth="1"/>
    <col min="11" max="14" width="9.140625" style="4"/>
    <col min="15" max="15" width="12.85546875" style="4" customWidth="1"/>
    <col min="16" max="16384" width="9.140625" style="4"/>
  </cols>
  <sheetData>
    <row r="1" spans="1:6" ht="26.25">
      <c r="A1" s="71" t="s">
        <v>235</v>
      </c>
      <c r="B1" s="71"/>
      <c r="C1" s="71"/>
      <c r="D1" s="72"/>
      <c r="E1" s="72"/>
      <c r="F1" s="72"/>
    </row>
    <row r="2" spans="1:6" ht="26.25">
      <c r="A2" s="71" t="s">
        <v>21</v>
      </c>
      <c r="B2" s="73"/>
      <c r="C2" s="71"/>
      <c r="D2" s="72"/>
      <c r="E2" s="72"/>
      <c r="F2" s="72"/>
    </row>
    <row r="3" spans="1:6" ht="26.25">
      <c r="A3" s="71" t="s">
        <v>4</v>
      </c>
      <c r="B3" s="73"/>
      <c r="C3" s="71"/>
      <c r="D3" s="72"/>
      <c r="E3" s="72"/>
      <c r="F3" s="72"/>
    </row>
    <row r="4" spans="1:6" ht="15.75">
      <c r="A4" s="74" t="s">
        <v>49</v>
      </c>
      <c r="B4" s="74"/>
      <c r="C4" s="75"/>
      <c r="D4" s="76"/>
      <c r="E4" s="77"/>
      <c r="F4" s="77"/>
    </row>
    <row r="5" spans="1:6" ht="15.75">
      <c r="A5" s="78"/>
      <c r="B5" s="78"/>
      <c r="C5" s="79"/>
      <c r="D5" s="76"/>
      <c r="E5" s="77"/>
      <c r="F5" s="77"/>
    </row>
    <row r="6" spans="1:6" ht="15" customHeight="1">
      <c r="A6" s="78"/>
      <c r="B6" s="80" t="s">
        <v>22</v>
      </c>
      <c r="C6" s="79"/>
      <c r="D6" s="261" t="str">
        <f>'Table 1 Licensee provided data'!D6:J6</f>
        <v>xxx</v>
      </c>
      <c r="E6" s="262"/>
      <c r="F6" s="262"/>
    </row>
    <row r="7" spans="1:6" ht="15.75">
      <c r="A7" s="78"/>
      <c r="B7" s="78"/>
      <c r="C7" s="79"/>
      <c r="D7" s="76"/>
      <c r="E7" s="77"/>
      <c r="F7" s="77"/>
    </row>
    <row r="8" spans="1:6" ht="15.75">
      <c r="A8" s="81" t="s">
        <v>240</v>
      </c>
      <c r="B8" s="78"/>
      <c r="C8" s="79"/>
      <c r="D8" s="76"/>
      <c r="E8" s="77"/>
      <c r="F8" s="77"/>
    </row>
    <row r="9" spans="1:6">
      <c r="A9" s="78"/>
      <c r="B9" s="78"/>
      <c r="C9" s="79"/>
      <c r="D9" s="78"/>
      <c r="E9" s="77"/>
      <c r="F9" s="77"/>
    </row>
    <row r="10" spans="1:6" ht="15.75">
      <c r="A10" s="82"/>
      <c r="B10" s="80" t="s">
        <v>39</v>
      </c>
      <c r="C10" s="83" t="s">
        <v>0</v>
      </c>
      <c r="D10" s="10">
        <v>800</v>
      </c>
      <c r="E10" s="77"/>
      <c r="F10" s="77"/>
    </row>
    <row r="11" spans="1:6" ht="15.75">
      <c r="A11" s="82"/>
      <c r="B11" s="80" t="s">
        <v>44</v>
      </c>
      <c r="C11" s="83" t="s">
        <v>0</v>
      </c>
      <c r="D11" s="10">
        <v>-1000</v>
      </c>
      <c r="E11" s="77"/>
      <c r="F11" s="77"/>
    </row>
    <row r="12" spans="1:6" ht="15.75">
      <c r="A12" s="82"/>
      <c r="B12" s="84" t="s">
        <v>241</v>
      </c>
      <c r="C12" s="83" t="s">
        <v>0</v>
      </c>
      <c r="D12" s="10">
        <f>SUM(D10:D11)</f>
        <v>-200</v>
      </c>
      <c r="E12" s="77"/>
      <c r="F12" s="77"/>
    </row>
    <row r="13" spans="1:6" ht="15.75">
      <c r="A13" s="78"/>
      <c r="B13" s="78"/>
      <c r="C13" s="79"/>
      <c r="D13" s="76"/>
      <c r="E13" s="77"/>
      <c r="F13" s="77"/>
    </row>
    <row r="14" spans="1:6" ht="15.75">
      <c r="A14" s="81" t="s">
        <v>242</v>
      </c>
      <c r="B14" s="78"/>
      <c r="C14" s="79"/>
      <c r="D14" s="76"/>
      <c r="E14" s="77"/>
      <c r="F14" s="77"/>
    </row>
    <row r="15" spans="1:6" ht="15.75">
      <c r="A15" s="78"/>
      <c r="B15" s="78"/>
      <c r="C15" s="79"/>
      <c r="D15" s="76"/>
      <c r="E15" s="77"/>
      <c r="F15" s="77"/>
    </row>
    <row r="16" spans="1:6">
      <c r="A16" s="78"/>
      <c r="B16" s="80" t="s">
        <v>39</v>
      </c>
      <c r="C16" s="83" t="s">
        <v>0</v>
      </c>
      <c r="D16" s="10">
        <v>1023.8</v>
      </c>
      <c r="E16" s="77"/>
      <c r="F16" s="77"/>
    </row>
    <row r="17" spans="1:6">
      <c r="A17" s="78"/>
      <c r="B17" s="80" t="s">
        <v>40</v>
      </c>
      <c r="C17" s="83" t="s">
        <v>0</v>
      </c>
      <c r="D17" s="10">
        <v>-645.5</v>
      </c>
      <c r="E17" s="77"/>
      <c r="F17" s="77"/>
    </row>
    <row r="18" spans="1:6">
      <c r="A18" s="78"/>
      <c r="B18" s="80" t="s">
        <v>41</v>
      </c>
      <c r="C18" s="83" t="s">
        <v>0</v>
      </c>
      <c r="D18" s="10">
        <v>-119.63430000000005</v>
      </c>
      <c r="E18" s="77"/>
      <c r="F18" s="77"/>
    </row>
    <row r="19" spans="1:6">
      <c r="A19" s="78"/>
      <c r="B19" s="80" t="s">
        <v>42</v>
      </c>
      <c r="C19" s="83" t="s">
        <v>0</v>
      </c>
      <c r="D19" s="10">
        <v>-579.56569999999999</v>
      </c>
      <c r="E19" s="77"/>
      <c r="F19" s="77"/>
    </row>
    <row r="20" spans="1:6">
      <c r="A20" s="78"/>
      <c r="B20" s="80" t="s">
        <v>43</v>
      </c>
      <c r="C20" s="83" t="s">
        <v>0</v>
      </c>
      <c r="D20" s="9">
        <f>SUM(D17:D19)</f>
        <v>-1344.7</v>
      </c>
      <c r="E20" s="77"/>
      <c r="F20" s="77"/>
    </row>
    <row r="21" spans="1:6">
      <c r="A21" s="78"/>
      <c r="B21" s="84" t="s">
        <v>243</v>
      </c>
      <c r="C21" s="83" t="s">
        <v>0</v>
      </c>
      <c r="D21" s="9">
        <f>D16+D20</f>
        <v>-320.90000000000009</v>
      </c>
      <c r="E21" s="77"/>
      <c r="F21" s="77"/>
    </row>
    <row r="22" spans="1:6">
      <c r="A22" s="78"/>
      <c r="B22" s="84"/>
      <c r="C22" s="83"/>
      <c r="D22" s="83"/>
      <c r="E22" s="83"/>
      <c r="F22" s="77"/>
    </row>
    <row r="23" spans="1:6">
      <c r="A23" s="259" t="s">
        <v>220</v>
      </c>
      <c r="B23" s="259"/>
      <c r="C23" s="259"/>
      <c r="D23" s="259"/>
      <c r="E23" s="77"/>
      <c r="F23" s="77"/>
    </row>
    <row r="24" spans="1:6" ht="15.75">
      <c r="A24" s="78"/>
      <c r="B24" s="78"/>
      <c r="C24" s="239"/>
      <c r="D24" s="76"/>
      <c r="E24" s="77"/>
      <c r="F24" s="77"/>
    </row>
    <row r="25" spans="1:6">
      <c r="A25" s="78"/>
      <c r="B25" s="240" t="str">
        <f>CONCATENATE("Scheme surplus (+ve)/ deficit (-ve) at ",'Table 1 Licensee provided data'!D8)</f>
        <v>Scheme surplus (+ve)/ deficit (-ve) at 31 March 2010</v>
      </c>
      <c r="C25" s="241" t="s">
        <v>0</v>
      </c>
      <c r="D25" s="9">
        <f>D12</f>
        <v>-200</v>
      </c>
      <c r="E25" s="77"/>
      <c r="F25" s="77"/>
    </row>
    <row r="26" spans="1:6">
      <c r="A26" s="78"/>
      <c r="B26" s="242" t="s">
        <v>221</v>
      </c>
      <c r="C26" s="241" t="s">
        <v>0</v>
      </c>
      <c r="D26" s="10">
        <v>-36.5</v>
      </c>
      <c r="E26" s="77"/>
      <c r="F26" s="77"/>
    </row>
    <row r="27" spans="1:6">
      <c r="A27" s="78"/>
      <c r="B27" s="242" t="s">
        <v>5</v>
      </c>
      <c r="C27" s="241" t="s">
        <v>0</v>
      </c>
      <c r="D27" s="10">
        <v>-15.8</v>
      </c>
      <c r="E27" s="77"/>
      <c r="F27" s="77"/>
    </row>
    <row r="28" spans="1:6">
      <c r="A28" s="78"/>
      <c r="B28" s="242" t="s">
        <v>6</v>
      </c>
      <c r="C28" s="241" t="s">
        <v>0</v>
      </c>
      <c r="D28" s="10">
        <v>0</v>
      </c>
      <c r="E28" s="77"/>
      <c r="F28" s="77"/>
    </row>
    <row r="29" spans="1:6">
      <c r="A29" s="78"/>
      <c r="B29" s="242" t="s">
        <v>7</v>
      </c>
      <c r="C29" s="241" t="s">
        <v>0</v>
      </c>
      <c r="D29" s="10">
        <v>0</v>
      </c>
      <c r="E29" s="77"/>
      <c r="F29" s="77"/>
    </row>
    <row r="30" spans="1:6">
      <c r="A30" s="78"/>
      <c r="B30" s="242" t="s">
        <v>222</v>
      </c>
      <c r="C30" s="241" t="s">
        <v>0</v>
      </c>
      <c r="D30" s="10">
        <v>59.1</v>
      </c>
      <c r="E30" s="77"/>
      <c r="F30" s="77"/>
    </row>
    <row r="31" spans="1:6">
      <c r="A31" s="78"/>
      <c r="B31" s="242" t="s">
        <v>223</v>
      </c>
      <c r="C31" s="241" t="s">
        <v>0</v>
      </c>
      <c r="D31" s="10">
        <v>0</v>
      </c>
      <c r="E31" s="77"/>
      <c r="F31" s="77"/>
    </row>
    <row r="32" spans="1:6">
      <c r="A32" s="78"/>
      <c r="B32" s="242" t="s">
        <v>224</v>
      </c>
      <c r="C32" s="241" t="s">
        <v>0</v>
      </c>
      <c r="D32" s="10">
        <v>-127.7</v>
      </c>
      <c r="E32" s="77"/>
      <c r="F32" s="77"/>
    </row>
    <row r="33" spans="1:6">
      <c r="A33" s="78"/>
      <c r="B33" s="242" t="s">
        <v>225</v>
      </c>
      <c r="C33" s="241" t="s">
        <v>0</v>
      </c>
      <c r="D33" s="10">
        <v>0</v>
      </c>
      <c r="E33" s="77"/>
      <c r="F33" s="77"/>
    </row>
    <row r="34" spans="1:6">
      <c r="A34" s="78"/>
      <c r="B34" s="242" t="s">
        <v>226</v>
      </c>
      <c r="C34" s="241" t="s">
        <v>0</v>
      </c>
      <c r="D34" s="10">
        <v>0</v>
      </c>
      <c r="E34" s="77"/>
      <c r="F34" s="77"/>
    </row>
    <row r="35" spans="1:6">
      <c r="A35" s="78"/>
      <c r="B35" s="86" t="s">
        <v>1</v>
      </c>
      <c r="C35" s="241" t="s">
        <v>0</v>
      </c>
      <c r="D35" s="10">
        <v>0</v>
      </c>
      <c r="E35" s="77"/>
      <c r="F35" s="77"/>
    </row>
    <row r="36" spans="1:6">
      <c r="A36" s="78"/>
      <c r="B36" s="86" t="s">
        <v>1</v>
      </c>
      <c r="C36" s="241" t="s">
        <v>0</v>
      </c>
      <c r="D36" s="10">
        <v>0</v>
      </c>
      <c r="E36" s="77"/>
      <c r="F36" s="77"/>
    </row>
    <row r="37" spans="1:6">
      <c r="A37" s="78"/>
      <c r="B37" s="86" t="s">
        <v>1</v>
      </c>
      <c r="C37" s="241" t="s">
        <v>0</v>
      </c>
      <c r="D37" s="10">
        <v>0</v>
      </c>
      <c r="E37" s="77"/>
      <c r="F37" s="77"/>
    </row>
    <row r="38" spans="1:6">
      <c r="A38" s="78"/>
      <c r="B38" s="84" t="str">
        <f>CONCATENATE("Scheme surplus (+ve)/ deficit (-ve) at ",'Table 1 Licensee provided data'!D9)</f>
        <v>Scheme surplus (+ve)/ deficit (-ve) at 31 March 2013</v>
      </c>
      <c r="C38" s="241" t="s">
        <v>0</v>
      </c>
      <c r="D38" s="9">
        <f>SUM(D25:D37)</f>
        <v>-320.90000000000003</v>
      </c>
      <c r="E38" s="77"/>
      <c r="F38" s="77"/>
    </row>
    <row r="39" spans="1:6">
      <c r="A39" s="78"/>
      <c r="B39" s="243" t="s">
        <v>3</v>
      </c>
      <c r="D39" s="244" t="str">
        <f>IF(D38-D12&lt;0.1,"OK","ERROR")</f>
        <v>OK</v>
      </c>
      <c r="E39" s="77"/>
      <c r="F39" s="77"/>
    </row>
    <row r="40" spans="1:6">
      <c r="A40" s="78"/>
      <c r="B40" s="84"/>
      <c r="C40" s="83"/>
      <c r="D40" s="83"/>
      <c r="E40" s="83"/>
      <c r="F40" s="77"/>
    </row>
    <row r="41" spans="1:6" ht="15.75" customHeight="1">
      <c r="A41" s="259" t="s">
        <v>230</v>
      </c>
      <c r="B41" s="259"/>
      <c r="C41" s="260"/>
      <c r="D41" s="260"/>
      <c r="E41" s="77"/>
      <c r="F41" s="77"/>
    </row>
    <row r="42" spans="1:6">
      <c r="A42" s="78"/>
      <c r="B42" s="78"/>
      <c r="C42" s="83"/>
      <c r="D42" s="89" t="s">
        <v>37</v>
      </c>
      <c r="E42" s="77"/>
      <c r="F42" s="77"/>
    </row>
    <row r="43" spans="1:6" ht="18.75" customHeight="1">
      <c r="A43" s="78"/>
      <c r="B43" s="90" t="s">
        <v>244</v>
      </c>
      <c r="C43" s="83" t="s">
        <v>0</v>
      </c>
      <c r="D43" s="9">
        <f>-D11</f>
        <v>1000</v>
      </c>
      <c r="E43" s="77"/>
      <c r="F43" s="77"/>
    </row>
    <row r="44" spans="1:6" ht="25.5">
      <c r="A44" s="91" t="s">
        <v>15</v>
      </c>
      <c r="B44" s="92" t="s">
        <v>58</v>
      </c>
      <c r="C44" s="83" t="s">
        <v>0</v>
      </c>
      <c r="D44" s="10">
        <v>52.5</v>
      </c>
      <c r="E44" s="77"/>
      <c r="F44" s="77"/>
    </row>
    <row r="45" spans="1:6">
      <c r="A45" s="91" t="s">
        <v>15</v>
      </c>
      <c r="B45" s="92" t="s">
        <v>59</v>
      </c>
      <c r="C45" s="83" t="s">
        <v>0</v>
      </c>
      <c r="D45" s="10">
        <v>9</v>
      </c>
      <c r="E45" s="77"/>
      <c r="F45" s="77"/>
    </row>
    <row r="46" spans="1:6">
      <c r="A46" s="91" t="s">
        <v>15</v>
      </c>
      <c r="B46" s="47" t="s">
        <v>69</v>
      </c>
      <c r="C46" s="83" t="s">
        <v>0</v>
      </c>
      <c r="D46" s="10">
        <v>10</v>
      </c>
      <c r="E46" s="77"/>
      <c r="F46" s="77"/>
    </row>
    <row r="47" spans="1:6">
      <c r="A47" s="91" t="s">
        <v>16</v>
      </c>
      <c r="B47" s="92" t="s">
        <v>66</v>
      </c>
      <c r="C47" s="83" t="s">
        <v>0</v>
      </c>
      <c r="D47" s="10">
        <v>0</v>
      </c>
      <c r="E47" s="77"/>
      <c r="F47" s="77"/>
    </row>
    <row r="48" spans="1:6">
      <c r="A48" s="91" t="s">
        <v>16</v>
      </c>
      <c r="B48" s="92" t="s">
        <v>67</v>
      </c>
      <c r="C48" s="83" t="s">
        <v>0</v>
      </c>
      <c r="D48" s="10">
        <v>-40</v>
      </c>
      <c r="E48" s="77"/>
      <c r="F48" s="77"/>
    </row>
    <row r="49" spans="1:6">
      <c r="A49" s="91" t="s">
        <v>15</v>
      </c>
      <c r="B49" s="47" t="s">
        <v>60</v>
      </c>
      <c r="C49" s="83" t="s">
        <v>0</v>
      </c>
      <c r="D49" s="10">
        <v>0</v>
      </c>
      <c r="E49" s="77"/>
      <c r="F49" s="77"/>
    </row>
    <row r="50" spans="1:6">
      <c r="A50" s="91" t="s">
        <v>16</v>
      </c>
      <c r="B50" s="47" t="s">
        <v>61</v>
      </c>
      <c r="C50" s="83" t="s">
        <v>0</v>
      </c>
      <c r="D50" s="10">
        <v>0</v>
      </c>
      <c r="E50" s="77"/>
      <c r="F50" s="77"/>
    </row>
    <row r="51" spans="1:6">
      <c r="A51" s="91" t="s">
        <v>15</v>
      </c>
      <c r="B51" s="92" t="s">
        <v>62</v>
      </c>
      <c r="C51" s="83" t="s">
        <v>0</v>
      </c>
      <c r="D51" s="10">
        <v>185.5</v>
      </c>
      <c r="E51" s="77"/>
      <c r="F51" s="77"/>
    </row>
    <row r="52" spans="1:6" ht="25.5">
      <c r="A52" s="91" t="s">
        <v>68</v>
      </c>
      <c r="B52" s="92" t="s">
        <v>63</v>
      </c>
      <c r="C52" s="83" t="s">
        <v>0</v>
      </c>
      <c r="D52" s="10">
        <v>127.7</v>
      </c>
      <c r="E52" s="77"/>
      <c r="F52" s="77"/>
    </row>
    <row r="53" spans="1:6">
      <c r="A53" s="91" t="s">
        <v>68</v>
      </c>
      <c r="B53" s="92" t="s">
        <v>64</v>
      </c>
      <c r="C53" s="83" t="s">
        <v>0</v>
      </c>
      <c r="D53" s="10">
        <v>0</v>
      </c>
      <c r="E53" s="77"/>
      <c r="F53" s="77"/>
    </row>
    <row r="54" spans="1:6">
      <c r="A54" s="91" t="s">
        <v>68</v>
      </c>
      <c r="B54" s="85" t="s">
        <v>5</v>
      </c>
      <c r="C54" s="83" t="s">
        <v>0</v>
      </c>
      <c r="D54" s="10">
        <v>0</v>
      </c>
      <c r="E54" s="77"/>
      <c r="F54" s="77"/>
    </row>
    <row r="55" spans="1:6">
      <c r="A55" s="91" t="s">
        <v>68</v>
      </c>
      <c r="B55" s="85" t="s">
        <v>6</v>
      </c>
      <c r="C55" s="83" t="s">
        <v>0</v>
      </c>
      <c r="D55" s="10">
        <v>0</v>
      </c>
      <c r="E55" s="77"/>
      <c r="F55" s="77"/>
    </row>
    <row r="56" spans="1:6">
      <c r="A56" s="91" t="s">
        <v>68</v>
      </c>
      <c r="B56" s="85" t="s">
        <v>7</v>
      </c>
      <c r="C56" s="83" t="s">
        <v>0</v>
      </c>
      <c r="D56" s="10">
        <v>0</v>
      </c>
      <c r="E56" s="77"/>
      <c r="F56" s="77"/>
    </row>
    <row r="57" spans="1:6">
      <c r="A57" s="91" t="s">
        <v>68</v>
      </c>
      <c r="B57" s="92" t="s">
        <v>65</v>
      </c>
      <c r="C57" s="83" t="s">
        <v>0</v>
      </c>
      <c r="D57" s="10">
        <v>0</v>
      </c>
      <c r="E57" s="77"/>
      <c r="F57" s="77"/>
    </row>
    <row r="58" spans="1:6">
      <c r="A58" s="91" t="s">
        <v>68</v>
      </c>
      <c r="B58" s="86" t="s">
        <v>1</v>
      </c>
      <c r="C58" s="83" t="s">
        <v>0</v>
      </c>
      <c r="D58" s="10">
        <v>0</v>
      </c>
      <c r="E58" s="77"/>
      <c r="F58" s="77"/>
    </row>
    <row r="59" spans="1:6">
      <c r="A59" s="91" t="s">
        <v>68</v>
      </c>
      <c r="B59" s="86" t="s">
        <v>1</v>
      </c>
      <c r="C59" s="83" t="s">
        <v>0</v>
      </c>
      <c r="D59" s="10">
        <v>0</v>
      </c>
      <c r="E59" s="77"/>
      <c r="F59" s="77"/>
    </row>
    <row r="60" spans="1:6" ht="15.75" customHeight="1">
      <c r="A60" s="91" t="s">
        <v>68</v>
      </c>
      <c r="B60" s="86" t="s">
        <v>1</v>
      </c>
      <c r="C60" s="83" t="s">
        <v>0</v>
      </c>
      <c r="D60" s="10">
        <v>0</v>
      </c>
      <c r="E60" s="77"/>
      <c r="F60" s="77"/>
    </row>
    <row r="61" spans="1:6" ht="6.75" customHeight="1">
      <c r="A61" s="78"/>
      <c r="B61" s="46"/>
      <c r="C61" s="83"/>
      <c r="D61" s="77"/>
      <c r="E61" s="77"/>
      <c r="F61" s="77"/>
    </row>
    <row r="62" spans="1:6">
      <c r="A62" s="78"/>
      <c r="B62" s="93" t="s">
        <v>245</v>
      </c>
      <c r="C62" s="83" t="s">
        <v>0</v>
      </c>
      <c r="D62" s="9">
        <f>SUM(D43:D60)</f>
        <v>1344.7</v>
      </c>
      <c r="E62" s="77"/>
      <c r="F62" s="77"/>
    </row>
    <row r="63" spans="1:6">
      <c r="A63" s="78"/>
      <c r="B63" s="87" t="s">
        <v>3</v>
      </c>
      <c r="C63" s="83"/>
      <c r="D63" s="88" t="str">
        <f>IF(D62+D20&lt;0.1,"OK","ERROR")</f>
        <v>OK</v>
      </c>
      <c r="E63" s="77"/>
      <c r="F63" s="77"/>
    </row>
    <row r="64" spans="1:6">
      <c r="A64" s="78"/>
      <c r="B64" s="94"/>
      <c r="C64" s="83"/>
      <c r="D64" s="77"/>
      <c r="E64" s="77"/>
      <c r="F64" s="77"/>
    </row>
    <row r="65" spans="1:6" ht="27" customHeight="1">
      <c r="A65" s="259" t="s">
        <v>231</v>
      </c>
      <c r="B65" s="259"/>
      <c r="C65" s="260"/>
      <c r="D65" s="260"/>
      <c r="E65" s="77"/>
      <c r="F65" s="77"/>
    </row>
    <row r="66" spans="1:6" ht="15" customHeight="1">
      <c r="A66" s="95"/>
      <c r="B66" s="95"/>
      <c r="C66" s="49"/>
      <c r="D66" s="49"/>
      <c r="E66" s="77"/>
      <c r="F66" s="77"/>
    </row>
    <row r="67" spans="1:6">
      <c r="A67" s="78"/>
      <c r="B67" s="96" t="s">
        <v>12</v>
      </c>
      <c r="C67" s="83"/>
      <c r="D67" s="77"/>
      <c r="E67" s="77"/>
      <c r="F67" s="77"/>
    </row>
    <row r="68" spans="1:6">
      <c r="A68" s="78"/>
      <c r="B68" s="97" t="s">
        <v>8</v>
      </c>
      <c r="C68" s="83" t="s">
        <v>2</v>
      </c>
      <c r="D68" s="7">
        <v>0.12</v>
      </c>
      <c r="E68" s="77"/>
      <c r="F68" s="77"/>
    </row>
    <row r="69" spans="1:6">
      <c r="A69" s="78"/>
      <c r="B69" s="97" t="s">
        <v>9</v>
      </c>
      <c r="C69" s="83" t="s">
        <v>2</v>
      </c>
      <c r="D69" s="7">
        <v>0</v>
      </c>
      <c r="E69" s="77"/>
      <c r="F69" s="77"/>
    </row>
    <row r="70" spans="1:6">
      <c r="A70" s="78"/>
      <c r="B70" s="97" t="s">
        <v>10</v>
      </c>
      <c r="C70" s="83" t="s">
        <v>2</v>
      </c>
      <c r="D70" s="7">
        <v>0</v>
      </c>
      <c r="E70" s="77"/>
      <c r="F70" s="77"/>
    </row>
    <row r="71" spans="1:6">
      <c r="A71" s="78"/>
      <c r="B71" s="96"/>
      <c r="C71" s="83"/>
      <c r="D71" s="77"/>
      <c r="E71" s="77"/>
      <c r="F71" s="77"/>
    </row>
    <row r="72" spans="1:6">
      <c r="A72" s="78"/>
      <c r="B72" s="80" t="s">
        <v>11</v>
      </c>
      <c r="C72" s="83" t="s">
        <v>0</v>
      </c>
      <c r="D72" s="9">
        <f>(D17*D68)+(D18*D69)+(D19*D70)</f>
        <v>-77.459999999999994</v>
      </c>
      <c r="E72" s="77"/>
      <c r="F72" s="77"/>
    </row>
    <row r="73" spans="1:6">
      <c r="A73" s="78"/>
      <c r="B73" s="96"/>
      <c r="C73" s="83"/>
      <c r="D73" s="83"/>
      <c r="E73" s="77"/>
      <c r="F73" s="77"/>
    </row>
    <row r="74" spans="1:6">
      <c r="A74" s="78"/>
      <c r="B74" s="80" t="s">
        <v>13</v>
      </c>
      <c r="C74" s="83" t="s">
        <v>0</v>
      </c>
      <c r="D74" s="9">
        <f>D20-D72</f>
        <v>-1267.24</v>
      </c>
      <c r="E74" s="77"/>
      <c r="F74" s="77"/>
    </row>
    <row r="75" spans="1:6">
      <c r="A75" s="96"/>
      <c r="B75" s="96"/>
      <c r="C75" s="83"/>
      <c r="D75" s="77"/>
      <c r="E75" s="77"/>
      <c r="F75" s="77"/>
    </row>
    <row r="76" spans="1:6" ht="26.25">
      <c r="A76" s="96"/>
      <c r="B76" s="98" t="s">
        <v>246</v>
      </c>
      <c r="C76" s="83" t="s">
        <v>0</v>
      </c>
      <c r="D76" s="10">
        <v>0</v>
      </c>
      <c r="E76" s="77"/>
      <c r="F76" s="77"/>
    </row>
    <row r="77" spans="1:6" ht="26.25">
      <c r="A77" s="96"/>
      <c r="B77" s="98" t="s">
        <v>247</v>
      </c>
      <c r="C77" s="83" t="s">
        <v>0</v>
      </c>
      <c r="D77" s="10">
        <v>-77.5</v>
      </c>
      <c r="E77" s="77"/>
      <c r="F77" s="77"/>
    </row>
    <row r="78" spans="1:6" ht="26.25">
      <c r="A78" s="96"/>
      <c r="B78" s="98" t="s">
        <v>33</v>
      </c>
      <c r="C78" s="83" t="s">
        <v>0</v>
      </c>
      <c r="D78" s="9">
        <f>D76+D77</f>
        <v>-77.5</v>
      </c>
      <c r="E78" s="77"/>
      <c r="F78" s="77"/>
    </row>
    <row r="79" spans="1:6">
      <c r="A79" s="96"/>
      <c r="B79" s="87" t="s">
        <v>3</v>
      </c>
      <c r="D79" s="88" t="str">
        <f>IF(ROUND(D72,1)=ROUND(D78,1),"OK","ERROR")</f>
        <v>OK</v>
      </c>
      <c r="E79" s="77"/>
      <c r="F79" s="77"/>
    </row>
    <row r="80" spans="1:6">
      <c r="A80" s="96"/>
      <c r="B80" s="96"/>
      <c r="C80" s="83"/>
      <c r="D80" s="77"/>
      <c r="E80" s="77"/>
      <c r="F80" s="77"/>
    </row>
    <row r="81" spans="1:15" ht="30" customHeight="1">
      <c r="A81" s="259" t="s">
        <v>232</v>
      </c>
      <c r="B81" s="259"/>
      <c r="C81" s="260"/>
      <c r="D81" s="260"/>
      <c r="E81" s="77"/>
      <c r="F81" s="77"/>
    </row>
    <row r="82" spans="1:15">
      <c r="A82" s="78"/>
      <c r="B82" s="78"/>
      <c r="C82" s="83"/>
      <c r="D82" s="77"/>
      <c r="E82" s="77"/>
      <c r="F82" s="77"/>
    </row>
    <row r="83" spans="1:15" ht="39" customHeight="1">
      <c r="A83" s="78"/>
      <c r="B83" s="96" t="s">
        <v>14</v>
      </c>
      <c r="C83" s="230" t="s">
        <v>32</v>
      </c>
      <c r="D83" s="99" t="s">
        <v>38</v>
      </c>
      <c r="E83" s="99" t="s">
        <v>57</v>
      </c>
      <c r="F83" s="228" t="s">
        <v>79</v>
      </c>
    </row>
    <row r="84" spans="1:15">
      <c r="A84" s="78"/>
      <c r="B84" s="96"/>
      <c r="C84" s="100" t="s">
        <v>0</v>
      </c>
      <c r="D84" s="100" t="s">
        <v>0</v>
      </c>
      <c r="E84" s="100" t="s">
        <v>0</v>
      </c>
      <c r="F84" s="226"/>
      <c r="K84" s="225"/>
      <c r="L84" s="225"/>
      <c r="M84" s="225"/>
      <c r="N84" s="225"/>
      <c r="O84" s="225"/>
    </row>
    <row r="85" spans="1:15" s="8" customFormat="1" ht="30" customHeight="1">
      <c r="A85" s="101"/>
      <c r="B85" s="102" t="s">
        <v>248</v>
      </c>
      <c r="C85" s="19">
        <v>800</v>
      </c>
      <c r="D85" s="19">
        <v>0</v>
      </c>
      <c r="E85" s="103">
        <f>C85-D85</f>
        <v>800</v>
      </c>
      <c r="F85" s="227"/>
      <c r="G85" s="4"/>
      <c r="H85" s="4"/>
      <c r="I85" s="4"/>
      <c r="J85" s="4"/>
    </row>
    <row r="86" spans="1:15" s="8" customFormat="1" ht="30" customHeight="1">
      <c r="A86" s="91" t="s">
        <v>15</v>
      </c>
      <c r="B86" s="104" t="s">
        <v>17</v>
      </c>
      <c r="C86" s="10">
        <v>52.5</v>
      </c>
      <c r="D86" s="10">
        <v>52.5</v>
      </c>
      <c r="E86" s="103">
        <f t="shared" ref="E86:E98" si="0">C86-D86</f>
        <v>0</v>
      </c>
      <c r="F86" s="227"/>
      <c r="G86" s="4"/>
      <c r="H86" s="4"/>
      <c r="I86" s="4"/>
      <c r="J86" s="4"/>
    </row>
    <row r="87" spans="1:15" s="8" customFormat="1" ht="30" customHeight="1">
      <c r="A87" s="91" t="s">
        <v>15</v>
      </c>
      <c r="B87" s="102" t="s">
        <v>18</v>
      </c>
      <c r="C87" s="10">
        <v>9</v>
      </c>
      <c r="D87" s="10">
        <v>9</v>
      </c>
      <c r="E87" s="103">
        <f t="shared" si="0"/>
        <v>0</v>
      </c>
      <c r="F87" s="227"/>
      <c r="G87" s="4"/>
      <c r="H87" s="4"/>
      <c r="I87" s="4"/>
      <c r="J87" s="4"/>
    </row>
    <row r="88" spans="1:15" s="8" customFormat="1" ht="30" customHeight="1">
      <c r="A88" s="91" t="s">
        <v>15</v>
      </c>
      <c r="B88" s="229" t="s">
        <v>198</v>
      </c>
      <c r="C88" s="6">
        <v>59.1</v>
      </c>
      <c r="D88" s="6">
        <v>0</v>
      </c>
      <c r="E88" s="103">
        <f t="shared" si="0"/>
        <v>59.1</v>
      </c>
      <c r="F88" s="227"/>
      <c r="G88" s="4"/>
      <c r="H88" s="4"/>
      <c r="I88" s="4"/>
      <c r="J88" s="4"/>
    </row>
    <row r="89" spans="1:15" s="8" customFormat="1" ht="39.75" customHeight="1">
      <c r="A89" s="91" t="s">
        <v>15</v>
      </c>
      <c r="B89" s="213" t="s">
        <v>199</v>
      </c>
      <c r="C89" s="6">
        <v>10</v>
      </c>
      <c r="D89" s="6">
        <v>1.2</v>
      </c>
      <c r="E89" s="103">
        <f t="shared" si="0"/>
        <v>8.8000000000000007</v>
      </c>
      <c r="F89" s="227"/>
      <c r="G89" s="4"/>
      <c r="H89" s="4"/>
      <c r="I89" s="4"/>
      <c r="J89" s="4"/>
    </row>
    <row r="90" spans="1:15" ht="39">
      <c r="A90" s="91" t="s">
        <v>15</v>
      </c>
      <c r="B90" s="213" t="s">
        <v>200</v>
      </c>
      <c r="C90" s="6">
        <v>0</v>
      </c>
      <c r="D90" s="6">
        <v>0</v>
      </c>
      <c r="E90" s="103">
        <f t="shared" si="0"/>
        <v>0</v>
      </c>
      <c r="F90" s="227"/>
    </row>
    <row r="91" spans="1:15" ht="26.25" customHeight="1">
      <c r="A91" s="91" t="s">
        <v>15</v>
      </c>
      <c r="B91" s="231" t="s">
        <v>201</v>
      </c>
      <c r="C91" s="6">
        <v>0</v>
      </c>
      <c r="D91" s="6">
        <v>0</v>
      </c>
      <c r="E91" s="103">
        <f t="shared" si="0"/>
        <v>0</v>
      </c>
      <c r="F91" s="227"/>
    </row>
    <row r="92" spans="1:15" ht="26.25">
      <c r="A92" s="91" t="s">
        <v>15</v>
      </c>
      <c r="B92" s="213" t="s">
        <v>202</v>
      </c>
      <c r="C92" s="6">
        <v>0</v>
      </c>
      <c r="D92" s="6">
        <v>0</v>
      </c>
      <c r="E92" s="103">
        <f t="shared" si="0"/>
        <v>0</v>
      </c>
      <c r="F92" s="227"/>
    </row>
    <row r="93" spans="1:15" ht="26.25">
      <c r="A93" s="91" t="s">
        <v>15</v>
      </c>
      <c r="B93" s="213" t="s">
        <v>203</v>
      </c>
      <c r="C93" s="6">
        <v>0</v>
      </c>
      <c r="D93" s="6">
        <v>0</v>
      </c>
      <c r="E93" s="103">
        <f t="shared" si="0"/>
        <v>0</v>
      </c>
      <c r="F93" s="227"/>
    </row>
    <row r="94" spans="1:15" ht="25.5">
      <c r="A94" s="91" t="s">
        <v>16</v>
      </c>
      <c r="B94" s="232" t="s">
        <v>204</v>
      </c>
      <c r="C94" s="10">
        <v>-40</v>
      </c>
      <c r="D94" s="6">
        <v>0</v>
      </c>
      <c r="E94" s="103">
        <f t="shared" si="0"/>
        <v>-40</v>
      </c>
      <c r="F94" s="227"/>
    </row>
    <row r="95" spans="1:15" ht="26.25">
      <c r="A95" s="91" t="s">
        <v>16</v>
      </c>
      <c r="B95" s="105" t="s">
        <v>80</v>
      </c>
      <c r="C95" s="6">
        <v>0</v>
      </c>
      <c r="D95" s="6">
        <v>0</v>
      </c>
      <c r="E95" s="103">
        <f t="shared" si="0"/>
        <v>0</v>
      </c>
      <c r="F95" s="227"/>
    </row>
    <row r="96" spans="1:15" ht="26.25">
      <c r="A96" s="91" t="s">
        <v>16</v>
      </c>
      <c r="B96" s="213" t="s">
        <v>205</v>
      </c>
      <c r="C96" s="6">
        <v>0</v>
      </c>
      <c r="D96" s="6">
        <v>0</v>
      </c>
      <c r="E96" s="103">
        <f t="shared" si="0"/>
        <v>0</v>
      </c>
      <c r="F96" s="227"/>
    </row>
    <row r="97" spans="1:6" ht="26.25">
      <c r="A97" s="91" t="s">
        <v>16</v>
      </c>
      <c r="B97" s="213" t="s">
        <v>206</v>
      </c>
      <c r="C97" s="6">
        <v>0</v>
      </c>
      <c r="D97" s="6">
        <v>0</v>
      </c>
      <c r="E97" s="103">
        <f t="shared" si="0"/>
        <v>0</v>
      </c>
      <c r="F97" s="227"/>
    </row>
    <row r="98" spans="1:6" ht="39">
      <c r="A98" s="91" t="s">
        <v>15</v>
      </c>
      <c r="B98" s="213" t="s">
        <v>207</v>
      </c>
      <c r="C98" s="6">
        <v>133.19999999999999</v>
      </c>
      <c r="D98" s="6">
        <v>4.9000000000000004</v>
      </c>
      <c r="E98" s="103">
        <f t="shared" si="0"/>
        <v>128.29999999999998</v>
      </c>
      <c r="F98" s="227"/>
    </row>
    <row r="99" spans="1:6" ht="26.25">
      <c r="A99" s="106" t="s">
        <v>56</v>
      </c>
      <c r="B99" s="98" t="s">
        <v>249</v>
      </c>
      <c r="C99" s="48">
        <f>SUM(C85:C98)</f>
        <v>1023.8</v>
      </c>
      <c r="D99" s="48">
        <f>SUM(D85:D98)</f>
        <v>67.600000000000009</v>
      </c>
      <c r="E99" s="48">
        <f>SUM(E85:E98)</f>
        <v>956.19999999999993</v>
      </c>
      <c r="F99" s="77"/>
    </row>
    <row r="100" spans="1:6">
      <c r="A100" s="96"/>
      <c r="B100" s="96"/>
      <c r="C100" s="79"/>
      <c r="D100" s="1"/>
      <c r="E100" s="77"/>
      <c r="F100" s="77"/>
    </row>
    <row r="101" spans="1:6" ht="30" customHeight="1">
      <c r="A101" s="259" t="s">
        <v>233</v>
      </c>
      <c r="B101" s="259"/>
      <c r="C101" s="260"/>
      <c r="D101" s="260"/>
      <c r="E101" s="77"/>
      <c r="F101" s="77"/>
    </row>
    <row r="102" spans="1:6">
      <c r="A102" s="78"/>
      <c r="B102" s="78"/>
      <c r="C102" s="83"/>
      <c r="D102" s="77"/>
      <c r="E102" s="77"/>
      <c r="F102" s="77"/>
    </row>
    <row r="103" spans="1:6">
      <c r="A103" s="78"/>
      <c r="B103" s="107" t="s">
        <v>19</v>
      </c>
      <c r="C103" s="83" t="s">
        <v>0</v>
      </c>
      <c r="D103" s="9">
        <f>D74+E99</f>
        <v>-311.04000000000008</v>
      </c>
      <c r="E103" s="77"/>
      <c r="F103" s="77"/>
    </row>
    <row r="104" spans="1:6">
      <c r="A104" s="78"/>
      <c r="B104" s="78"/>
      <c r="C104" s="83"/>
      <c r="D104" s="77"/>
      <c r="E104" s="77"/>
      <c r="F104" s="77"/>
    </row>
    <row r="105" spans="1:6">
      <c r="A105" s="78"/>
      <c r="B105" s="107" t="s">
        <v>20</v>
      </c>
      <c r="C105" s="83" t="s">
        <v>0</v>
      </c>
      <c r="D105" s="9">
        <f>D72+D99</f>
        <v>-9.8599999999999852</v>
      </c>
      <c r="E105" s="77"/>
      <c r="F105" s="77"/>
    </row>
    <row r="106" spans="1:6">
      <c r="A106" s="78"/>
      <c r="B106" s="78"/>
      <c r="C106" s="83"/>
      <c r="D106" s="77"/>
      <c r="E106" s="77"/>
      <c r="F106" s="77"/>
    </row>
  </sheetData>
  <mergeCells count="6">
    <mergeCell ref="A101:D101"/>
    <mergeCell ref="A41:D41"/>
    <mergeCell ref="A65:D65"/>
    <mergeCell ref="A81:D81"/>
    <mergeCell ref="D6:F6"/>
    <mergeCell ref="A23:D23"/>
  </mergeCells>
  <pageMargins left="0.70866141732283472" right="0.70866141732283472" top="0.74803149606299213" bottom="0.74803149606299213" header="0.31496062992125984" footer="0.31496062992125984"/>
  <pageSetup paperSize="8" scale="53"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BD38"/>
  <sheetViews>
    <sheetView zoomScale="85" zoomScaleNormal="85" workbookViewId="0">
      <selection activeCell="A2" sqref="A2"/>
    </sheetView>
  </sheetViews>
  <sheetFormatPr defaultRowHeight="15"/>
  <cols>
    <col min="1" max="1" width="4.140625" customWidth="1"/>
    <col min="2" max="2" width="76.5703125" customWidth="1"/>
    <col min="3" max="3" width="14.28515625" customWidth="1"/>
    <col min="4" max="4" width="10.28515625" customWidth="1"/>
    <col min="5" max="5" width="11.140625" customWidth="1"/>
    <col min="6" max="8" width="11.140625" hidden="1" customWidth="1"/>
    <col min="9" max="9" width="10.42578125" hidden="1" customWidth="1"/>
    <col min="10" max="10" width="9.7109375" hidden="1" customWidth="1"/>
    <col min="11" max="13" width="9.140625" hidden="1" customWidth="1"/>
    <col min="14" max="14" width="11.140625" customWidth="1"/>
    <col min="15" max="15" width="13.42578125" customWidth="1"/>
    <col min="16" max="16" width="11" customWidth="1"/>
    <col min="19" max="23" width="0" hidden="1" customWidth="1"/>
    <col min="24" max="24" width="10" customWidth="1"/>
    <col min="25" max="33" width="0" hidden="1" customWidth="1"/>
    <col min="34" max="34" width="12" customWidth="1"/>
    <col min="35" max="35" width="10.7109375" customWidth="1"/>
    <col min="37" max="42" width="0" hidden="1" customWidth="1"/>
    <col min="45" max="45" width="10.140625" customWidth="1"/>
    <col min="48" max="50" width="0" hidden="1" customWidth="1"/>
    <col min="53" max="53" width="10.140625" customWidth="1"/>
    <col min="56" max="56" width="10" customWidth="1"/>
  </cols>
  <sheetData>
    <row r="1" spans="1:56" s="4" customFormat="1" ht="26.25">
      <c r="A1" s="212" t="s">
        <v>236</v>
      </c>
      <c r="B1" s="71"/>
      <c r="C1" s="71"/>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row>
    <row r="2" spans="1:56" s="4" customFormat="1" ht="26.25">
      <c r="A2" s="71" t="s">
        <v>21</v>
      </c>
      <c r="B2" s="73"/>
      <c r="C2" s="71"/>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row>
    <row r="3" spans="1:56" s="4" customFormat="1" ht="26.25">
      <c r="A3" s="71" t="s">
        <v>4</v>
      </c>
      <c r="B3" s="73"/>
      <c r="C3" s="71"/>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row>
    <row r="4" spans="1:56" s="4" customFormat="1" ht="15.75">
      <c r="A4" s="74" t="s">
        <v>81</v>
      </c>
      <c r="B4" s="74"/>
      <c r="C4" s="75"/>
      <c r="D4" s="76"/>
      <c r="E4" s="77"/>
      <c r="F4" s="77"/>
      <c r="G4" s="77"/>
      <c r="H4" s="77"/>
      <c r="I4" s="77"/>
      <c r="J4" s="77"/>
    </row>
    <row r="6" spans="1:56">
      <c r="A6" s="109" t="s">
        <v>82</v>
      </c>
    </row>
    <row r="7" spans="1:56">
      <c r="A7" s="109"/>
      <c r="B7" t="s">
        <v>83</v>
      </c>
    </row>
    <row r="8" spans="1:56">
      <c r="B8" t="s">
        <v>84</v>
      </c>
    </row>
    <row r="10" spans="1:56" ht="15.75" thickBot="1">
      <c r="A10" t="s">
        <v>85</v>
      </c>
    </row>
    <row r="11" spans="1:56" ht="51.75" thickBot="1">
      <c r="C11" s="263" t="s">
        <v>86</v>
      </c>
      <c r="D11" s="264"/>
      <c r="E11" s="264"/>
      <c r="F11" s="264"/>
      <c r="G11" s="264"/>
      <c r="H11" s="264"/>
      <c r="I11" s="264"/>
      <c r="J11" s="264"/>
      <c r="K11" s="264"/>
      <c r="L11" s="264"/>
      <c r="M11" s="264"/>
      <c r="N11" s="264"/>
      <c r="O11" s="264"/>
      <c r="P11" s="264"/>
      <c r="Q11" s="265"/>
      <c r="R11" s="110"/>
      <c r="S11" s="263" t="s">
        <v>87</v>
      </c>
      <c r="T11" s="264"/>
      <c r="U11" s="264"/>
      <c r="V11" s="264"/>
      <c r="W11" s="264"/>
      <c r="X11" s="265"/>
      <c r="Y11" s="263" t="s">
        <v>88</v>
      </c>
      <c r="Z11" s="264"/>
      <c r="AA11" s="264"/>
      <c r="AB11" s="264"/>
      <c r="AC11" s="264"/>
      <c r="AD11" s="264"/>
      <c r="AE11" s="264"/>
      <c r="AF11" s="264"/>
      <c r="AG11" s="264"/>
      <c r="AH11" s="265"/>
      <c r="AI11" s="111" t="s">
        <v>89</v>
      </c>
      <c r="AJ11" s="110"/>
      <c r="AK11" s="263" t="s">
        <v>90</v>
      </c>
      <c r="AL11" s="264"/>
      <c r="AM11" s="264"/>
      <c r="AN11" s="264"/>
      <c r="AO11" s="264"/>
      <c r="AP11" s="264"/>
      <c r="AQ11" s="264"/>
      <c r="AR11" s="264"/>
      <c r="AS11" s="264"/>
      <c r="AT11" s="265"/>
      <c r="AU11" s="112" t="s">
        <v>91</v>
      </c>
      <c r="AV11" s="266" t="s">
        <v>92</v>
      </c>
      <c r="AW11" s="264"/>
      <c r="AX11" s="264"/>
      <c r="AY11" s="264"/>
      <c r="AZ11" s="264"/>
      <c r="BA11" s="265"/>
      <c r="BB11" s="112" t="s">
        <v>93</v>
      </c>
      <c r="BC11" s="113" t="s">
        <v>94</v>
      </c>
      <c r="BD11" s="114" t="s">
        <v>95</v>
      </c>
    </row>
    <row r="12" spans="1:56" ht="64.5" thickBot="1">
      <c r="C12" s="267" t="s">
        <v>96</v>
      </c>
      <c r="D12" s="268"/>
      <c r="E12" s="269"/>
      <c r="F12" s="270" t="s">
        <v>97</v>
      </c>
      <c r="G12" s="271"/>
      <c r="H12" s="271"/>
      <c r="I12" s="271"/>
      <c r="J12" s="271"/>
      <c r="K12" s="271"/>
      <c r="L12" s="271"/>
      <c r="M12" s="271"/>
      <c r="N12" s="272"/>
      <c r="O12" s="115" t="s">
        <v>98</v>
      </c>
      <c r="P12" s="116" t="s">
        <v>99</v>
      </c>
      <c r="Q12" s="117" t="s">
        <v>100</v>
      </c>
      <c r="R12" s="118"/>
      <c r="S12" s="273" t="s">
        <v>101</v>
      </c>
      <c r="T12" s="268"/>
      <c r="U12" s="268"/>
      <c r="V12" s="268"/>
      <c r="W12" s="268"/>
      <c r="X12" s="269"/>
      <c r="Y12" s="270" t="s">
        <v>102</v>
      </c>
      <c r="Z12" s="268"/>
      <c r="AA12" s="268"/>
      <c r="AB12" s="268"/>
      <c r="AC12" s="268"/>
      <c r="AD12" s="268"/>
      <c r="AE12" s="268"/>
      <c r="AF12" s="268"/>
      <c r="AG12" s="268"/>
      <c r="AH12" s="269"/>
      <c r="AI12" s="119" t="s">
        <v>103</v>
      </c>
      <c r="AJ12" s="120"/>
      <c r="AK12" s="121" t="s">
        <v>104</v>
      </c>
      <c r="AL12" s="122"/>
      <c r="AM12" s="122"/>
      <c r="AN12" s="122"/>
      <c r="AO12" s="122"/>
      <c r="AP12" s="122"/>
      <c r="AQ12" s="123"/>
      <c r="AR12" s="124" t="s">
        <v>105</v>
      </c>
      <c r="AS12" s="119" t="s">
        <v>103</v>
      </c>
      <c r="AT12" s="125" t="s">
        <v>106</v>
      </c>
      <c r="AU12" s="112" t="s">
        <v>91</v>
      </c>
      <c r="AV12" s="126" t="s">
        <v>107</v>
      </c>
      <c r="AW12" s="127"/>
      <c r="AX12" s="127"/>
      <c r="AY12" s="128"/>
      <c r="AZ12" s="129" t="s">
        <v>92</v>
      </c>
      <c r="BA12" s="119" t="s">
        <v>103</v>
      </c>
      <c r="BB12" s="112" t="s">
        <v>93</v>
      </c>
      <c r="BC12" s="113" t="s">
        <v>94</v>
      </c>
      <c r="BD12" s="114" t="s">
        <v>95</v>
      </c>
    </row>
    <row r="13" spans="1:56" ht="2.25" customHeight="1">
      <c r="C13" s="130"/>
      <c r="D13" s="131"/>
      <c r="E13" s="132"/>
      <c r="F13" s="133"/>
      <c r="G13" s="134"/>
      <c r="H13" s="131"/>
      <c r="I13" s="135"/>
      <c r="J13" s="135"/>
      <c r="K13" s="135"/>
      <c r="L13" s="135"/>
      <c r="M13" s="135"/>
      <c r="N13" s="136"/>
      <c r="O13" s="137"/>
      <c r="P13" s="137"/>
      <c r="Q13" s="137"/>
      <c r="R13" s="138"/>
      <c r="S13" s="139"/>
      <c r="T13" s="131"/>
      <c r="U13" s="131"/>
      <c r="V13" s="140"/>
      <c r="W13" s="131"/>
      <c r="X13" s="132"/>
      <c r="Y13" s="131"/>
      <c r="Z13" s="131"/>
      <c r="AA13" s="131"/>
      <c r="AB13" s="131"/>
      <c r="AC13" s="131"/>
      <c r="AD13" s="131"/>
      <c r="AE13" s="131"/>
      <c r="AF13" s="131"/>
      <c r="AG13" s="131"/>
      <c r="AH13" s="141"/>
      <c r="AI13" s="142"/>
      <c r="AJ13" s="143"/>
      <c r="AK13" s="139"/>
      <c r="AL13" s="131"/>
      <c r="AM13" s="131"/>
      <c r="AN13" s="131"/>
      <c r="AO13" s="131"/>
      <c r="AP13" s="131"/>
      <c r="AQ13" s="141"/>
      <c r="AR13" s="137"/>
      <c r="AS13" s="142"/>
      <c r="AT13" s="137"/>
      <c r="AU13" s="144"/>
      <c r="AV13" s="134" t="s">
        <v>108</v>
      </c>
      <c r="AW13" s="134" t="s">
        <v>108</v>
      </c>
      <c r="AX13" s="134" t="s">
        <v>108</v>
      </c>
      <c r="AY13" s="132"/>
      <c r="AZ13" s="137"/>
      <c r="BA13" s="145"/>
      <c r="BB13" s="144"/>
      <c r="BC13" s="136"/>
      <c r="BD13" s="144"/>
    </row>
    <row r="14" spans="1:56" ht="135">
      <c r="B14" s="192" t="s">
        <v>173</v>
      </c>
      <c r="C14" s="146" t="s">
        <v>109</v>
      </c>
      <c r="D14" s="147" t="s">
        <v>110</v>
      </c>
      <c r="E14" s="148" t="s">
        <v>111</v>
      </c>
      <c r="F14" s="149" t="s">
        <v>112</v>
      </c>
      <c r="G14" s="147" t="s">
        <v>113</v>
      </c>
      <c r="H14" s="147" t="s">
        <v>114</v>
      </c>
      <c r="I14" s="147" t="s">
        <v>115</v>
      </c>
      <c r="J14" s="147" t="s">
        <v>116</v>
      </c>
      <c r="K14" s="147" t="s">
        <v>117</v>
      </c>
      <c r="L14" s="147" t="s">
        <v>118</v>
      </c>
      <c r="M14" s="147" t="s">
        <v>119</v>
      </c>
      <c r="N14" s="150" t="s">
        <v>120</v>
      </c>
      <c r="O14" s="151" t="s">
        <v>98</v>
      </c>
      <c r="P14" s="151" t="s">
        <v>99</v>
      </c>
      <c r="Q14" s="152" t="s">
        <v>100</v>
      </c>
      <c r="R14" s="153" t="s">
        <v>121</v>
      </c>
      <c r="S14" s="149" t="s">
        <v>122</v>
      </c>
      <c r="T14" s="147" t="s">
        <v>123</v>
      </c>
      <c r="U14" s="147" t="s">
        <v>124</v>
      </c>
      <c r="V14" s="154" t="s">
        <v>125</v>
      </c>
      <c r="W14" s="147" t="s">
        <v>126</v>
      </c>
      <c r="X14" s="155" t="s">
        <v>101</v>
      </c>
      <c r="Y14" s="147" t="s">
        <v>127</v>
      </c>
      <c r="Z14" s="147" t="s">
        <v>128</v>
      </c>
      <c r="AA14" s="147" t="s">
        <v>129</v>
      </c>
      <c r="AB14" s="147" t="s">
        <v>130</v>
      </c>
      <c r="AC14" s="147" t="s">
        <v>131</v>
      </c>
      <c r="AD14" s="147" t="s">
        <v>132</v>
      </c>
      <c r="AE14" s="147" t="s">
        <v>133</v>
      </c>
      <c r="AF14" s="147" t="s">
        <v>134</v>
      </c>
      <c r="AG14" s="147" t="s">
        <v>135</v>
      </c>
      <c r="AH14" s="155" t="s">
        <v>136</v>
      </c>
      <c r="AI14" s="156" t="s">
        <v>103</v>
      </c>
      <c r="AJ14" s="157" t="s">
        <v>137</v>
      </c>
      <c r="AK14" s="149" t="s">
        <v>138</v>
      </c>
      <c r="AL14" s="147" t="s">
        <v>139</v>
      </c>
      <c r="AM14" s="147" t="s">
        <v>140</v>
      </c>
      <c r="AN14" s="158" t="s">
        <v>141</v>
      </c>
      <c r="AO14" s="158" t="s">
        <v>142</v>
      </c>
      <c r="AP14" s="147" t="s">
        <v>143</v>
      </c>
      <c r="AQ14" s="155" t="s">
        <v>144</v>
      </c>
      <c r="AR14" s="152" t="s">
        <v>105</v>
      </c>
      <c r="AS14" s="156" t="s">
        <v>145</v>
      </c>
      <c r="AT14" s="152" t="s">
        <v>146</v>
      </c>
      <c r="AU14" s="159" t="s">
        <v>147</v>
      </c>
      <c r="AV14" s="149" t="s">
        <v>148</v>
      </c>
      <c r="AW14" s="154" t="s">
        <v>149</v>
      </c>
      <c r="AX14" s="154" t="s">
        <v>150</v>
      </c>
      <c r="AY14" s="155" t="s">
        <v>151</v>
      </c>
      <c r="AZ14" s="152" t="s">
        <v>92</v>
      </c>
      <c r="BA14" s="156" t="s">
        <v>152</v>
      </c>
      <c r="BB14" s="159" t="s">
        <v>153</v>
      </c>
      <c r="BC14" s="160" t="s">
        <v>154</v>
      </c>
      <c r="BD14" s="159" t="s">
        <v>95</v>
      </c>
    </row>
    <row r="15" spans="1:56">
      <c r="C15" s="161" t="s">
        <v>155</v>
      </c>
      <c r="D15" s="162" t="s">
        <v>155</v>
      </c>
      <c r="E15" s="163" t="s">
        <v>155</v>
      </c>
      <c r="F15" s="164" t="s">
        <v>155</v>
      </c>
      <c r="G15" s="162" t="s">
        <v>155</v>
      </c>
      <c r="H15" s="162" t="s">
        <v>155</v>
      </c>
      <c r="I15" s="162" t="s">
        <v>155</v>
      </c>
      <c r="J15" s="162" t="s">
        <v>155</v>
      </c>
      <c r="K15" s="162" t="s">
        <v>155</v>
      </c>
      <c r="L15" s="162" t="s">
        <v>155</v>
      </c>
      <c r="M15" s="162" t="s">
        <v>155</v>
      </c>
      <c r="N15" s="165" t="s">
        <v>155</v>
      </c>
      <c r="O15" s="166" t="s">
        <v>155</v>
      </c>
      <c r="P15" s="166" t="s">
        <v>155</v>
      </c>
      <c r="Q15" s="166" t="s">
        <v>155</v>
      </c>
      <c r="R15" s="165"/>
      <c r="S15" s="164" t="s">
        <v>155</v>
      </c>
      <c r="T15" s="162" t="s">
        <v>155</v>
      </c>
      <c r="U15" s="162" t="s">
        <v>155</v>
      </c>
      <c r="V15" s="167" t="s">
        <v>155</v>
      </c>
      <c r="W15" s="162" t="s">
        <v>155</v>
      </c>
      <c r="X15" s="168" t="s">
        <v>155</v>
      </c>
      <c r="Y15" s="162" t="s">
        <v>155</v>
      </c>
      <c r="Z15" s="162" t="s">
        <v>155</v>
      </c>
      <c r="AA15" s="162" t="s">
        <v>155</v>
      </c>
      <c r="AB15" s="162" t="s">
        <v>155</v>
      </c>
      <c r="AC15" s="162" t="s">
        <v>155</v>
      </c>
      <c r="AD15" s="162" t="s">
        <v>155</v>
      </c>
      <c r="AE15" s="162" t="s">
        <v>155</v>
      </c>
      <c r="AF15" s="162" t="s">
        <v>155</v>
      </c>
      <c r="AG15" s="162" t="s">
        <v>155</v>
      </c>
      <c r="AH15" s="168" t="s">
        <v>155</v>
      </c>
      <c r="AI15" s="169" t="s">
        <v>155</v>
      </c>
      <c r="AJ15" s="170"/>
      <c r="AK15" s="164" t="s">
        <v>155</v>
      </c>
      <c r="AL15" s="162" t="s">
        <v>155</v>
      </c>
      <c r="AM15" s="162" t="s">
        <v>155</v>
      </c>
      <c r="AN15" s="162" t="s">
        <v>155</v>
      </c>
      <c r="AO15" s="162"/>
      <c r="AP15" s="162" t="s">
        <v>155</v>
      </c>
      <c r="AQ15" s="168" t="s">
        <v>155</v>
      </c>
      <c r="AR15" s="166" t="s">
        <v>155</v>
      </c>
      <c r="AS15" s="169" t="s">
        <v>155</v>
      </c>
      <c r="AT15" s="166" t="s">
        <v>155</v>
      </c>
      <c r="AU15" s="168"/>
      <c r="AV15" s="162" t="s">
        <v>155</v>
      </c>
      <c r="AW15" s="167" t="s">
        <v>155</v>
      </c>
      <c r="AX15" s="167"/>
      <c r="AY15" s="168" t="s">
        <v>155</v>
      </c>
      <c r="AZ15" s="166" t="s">
        <v>155</v>
      </c>
      <c r="BA15" s="171"/>
      <c r="BB15" s="168"/>
      <c r="BC15" s="165" t="s">
        <v>155</v>
      </c>
      <c r="BD15" s="168" t="s">
        <v>155</v>
      </c>
    </row>
    <row r="16" spans="1:56">
      <c r="B16" s="42" t="s">
        <v>156</v>
      </c>
      <c r="C16" s="172"/>
      <c r="D16" s="172"/>
      <c r="E16" s="172"/>
      <c r="F16" s="172"/>
      <c r="G16" s="172"/>
      <c r="H16" s="172"/>
      <c r="I16" s="172"/>
      <c r="J16" s="172"/>
      <c r="K16" s="172"/>
      <c r="L16" s="172"/>
      <c r="M16" s="172"/>
      <c r="N16" s="173">
        <f t="shared" ref="N16" si="0">SUM(F16:M16)</f>
        <v>0</v>
      </c>
      <c r="O16" s="172"/>
      <c r="P16" s="172"/>
      <c r="Q16" s="172"/>
      <c r="R16" s="173">
        <f t="shared" ref="R16:R22" si="1">C16+D16+N16+O16+P16+Q16+E16</f>
        <v>0</v>
      </c>
      <c r="S16" s="172"/>
      <c r="T16" s="172"/>
      <c r="U16" s="172"/>
      <c r="V16" s="172"/>
      <c r="W16" s="172"/>
      <c r="X16" s="173">
        <f t="shared" ref="X16:X22" si="2">SUM(S16:W16)</f>
        <v>0</v>
      </c>
      <c r="Y16" s="172"/>
      <c r="Z16" s="172"/>
      <c r="AA16" s="172"/>
      <c r="AB16" s="172"/>
      <c r="AC16" s="172"/>
      <c r="AD16" s="172"/>
      <c r="AE16" s="172"/>
      <c r="AF16" s="172"/>
      <c r="AG16" s="172"/>
      <c r="AH16" s="173">
        <f t="shared" ref="AH16:AH22" si="3">SUM(Y16:AG16)</f>
        <v>0</v>
      </c>
      <c r="AI16" s="172"/>
      <c r="AJ16" s="174">
        <f t="shared" ref="AJ16:AJ22" si="4">R16+X16+AH16+AI16</f>
        <v>0</v>
      </c>
      <c r="AK16" s="172"/>
      <c r="AL16" s="172"/>
      <c r="AM16" s="172"/>
      <c r="AN16" s="172"/>
      <c r="AO16" s="172"/>
      <c r="AP16" s="172"/>
      <c r="AQ16" s="173">
        <f t="shared" ref="AQ16:AQ22" si="5">SUM(AK16:AP16)</f>
        <v>0</v>
      </c>
      <c r="AR16" s="172"/>
      <c r="AS16" s="172"/>
      <c r="AT16" s="172"/>
      <c r="AU16" s="175">
        <f t="shared" ref="AU16:AU22" si="6">AJ16+AQ16+AR16+AS16+AT16</f>
        <v>0</v>
      </c>
      <c r="AV16" s="172"/>
      <c r="AW16" s="172"/>
      <c r="AX16" s="172"/>
      <c r="AY16" s="173">
        <f t="shared" ref="AY16:AY22" si="7">SUM(AV16:AX16)</f>
        <v>0</v>
      </c>
      <c r="AZ16" s="172"/>
      <c r="BA16" s="172"/>
      <c r="BB16" s="175">
        <f t="shared" ref="BB16:BB22" si="8">AY16+AZ16+BA16</f>
        <v>0</v>
      </c>
      <c r="BC16" s="176"/>
      <c r="BD16" s="175">
        <f t="shared" ref="BD16:BD22" si="9">BB16+AU16+BC16</f>
        <v>0</v>
      </c>
    </row>
    <row r="17" spans="1:56">
      <c r="B17" s="42" t="s">
        <v>157</v>
      </c>
      <c r="C17" s="172"/>
      <c r="D17" s="172"/>
      <c r="E17" s="172"/>
      <c r="F17" s="172"/>
      <c r="G17" s="172"/>
      <c r="H17" s="172"/>
      <c r="I17" s="172"/>
      <c r="J17" s="172"/>
      <c r="K17" s="172"/>
      <c r="L17" s="172"/>
      <c r="M17" s="172"/>
      <c r="N17" s="173">
        <f t="shared" ref="N17:N22" si="10">SUM(F17:M17)</f>
        <v>0</v>
      </c>
      <c r="O17" s="172"/>
      <c r="P17" s="172"/>
      <c r="Q17" s="172"/>
      <c r="R17" s="173">
        <f t="shared" si="1"/>
        <v>0</v>
      </c>
      <c r="S17" s="172"/>
      <c r="T17" s="172"/>
      <c r="U17" s="172"/>
      <c r="V17" s="172"/>
      <c r="W17" s="172"/>
      <c r="X17" s="173">
        <f t="shared" si="2"/>
        <v>0</v>
      </c>
      <c r="Y17" s="172"/>
      <c r="Z17" s="172"/>
      <c r="AA17" s="172"/>
      <c r="AB17" s="172"/>
      <c r="AC17" s="172"/>
      <c r="AD17" s="172"/>
      <c r="AE17" s="172"/>
      <c r="AF17" s="172"/>
      <c r="AG17" s="172"/>
      <c r="AH17" s="173">
        <f t="shared" si="3"/>
        <v>0</v>
      </c>
      <c r="AI17" s="172"/>
      <c r="AJ17" s="174">
        <f t="shared" si="4"/>
        <v>0</v>
      </c>
      <c r="AK17" s="172"/>
      <c r="AL17" s="172"/>
      <c r="AM17" s="172"/>
      <c r="AN17" s="172"/>
      <c r="AO17" s="172"/>
      <c r="AP17" s="172"/>
      <c r="AQ17" s="173">
        <f t="shared" si="5"/>
        <v>0</v>
      </c>
      <c r="AR17" s="172"/>
      <c r="AS17" s="172"/>
      <c r="AT17" s="172"/>
      <c r="AU17" s="175">
        <f t="shared" si="6"/>
        <v>0</v>
      </c>
      <c r="AV17" s="172"/>
      <c r="AW17" s="172"/>
      <c r="AX17" s="172"/>
      <c r="AY17" s="173">
        <f t="shared" si="7"/>
        <v>0</v>
      </c>
      <c r="AZ17" s="172"/>
      <c r="BA17" s="172"/>
      <c r="BB17" s="175">
        <f t="shared" si="8"/>
        <v>0</v>
      </c>
      <c r="BC17" s="176"/>
      <c r="BD17" s="175">
        <f t="shared" si="9"/>
        <v>0</v>
      </c>
    </row>
    <row r="18" spans="1:56">
      <c r="B18" s="42" t="s">
        <v>158</v>
      </c>
      <c r="C18" s="172"/>
      <c r="D18" s="172"/>
      <c r="E18" s="172"/>
      <c r="F18" s="172"/>
      <c r="G18" s="172"/>
      <c r="H18" s="172"/>
      <c r="I18" s="172"/>
      <c r="J18" s="172"/>
      <c r="K18" s="172"/>
      <c r="L18" s="172"/>
      <c r="M18" s="172"/>
      <c r="N18" s="173">
        <f t="shared" si="10"/>
        <v>0</v>
      </c>
      <c r="O18" s="172"/>
      <c r="P18" s="172"/>
      <c r="Q18" s="172"/>
      <c r="R18" s="173">
        <f t="shared" si="1"/>
        <v>0</v>
      </c>
      <c r="S18" s="172"/>
      <c r="T18" s="172"/>
      <c r="U18" s="172"/>
      <c r="V18" s="172"/>
      <c r="W18" s="172"/>
      <c r="X18" s="173">
        <f t="shared" si="2"/>
        <v>0</v>
      </c>
      <c r="Y18" s="172"/>
      <c r="Z18" s="172"/>
      <c r="AA18" s="172"/>
      <c r="AB18" s="172"/>
      <c r="AC18" s="172"/>
      <c r="AD18" s="172"/>
      <c r="AE18" s="172"/>
      <c r="AF18" s="172"/>
      <c r="AG18" s="172"/>
      <c r="AH18" s="173">
        <f t="shared" si="3"/>
        <v>0</v>
      </c>
      <c r="AI18" s="172"/>
      <c r="AJ18" s="174">
        <f t="shared" si="4"/>
        <v>0</v>
      </c>
      <c r="AK18" s="172"/>
      <c r="AL18" s="172"/>
      <c r="AM18" s="172"/>
      <c r="AN18" s="172"/>
      <c r="AO18" s="172"/>
      <c r="AP18" s="172"/>
      <c r="AQ18" s="173">
        <f t="shared" si="5"/>
        <v>0</v>
      </c>
      <c r="AR18" s="172"/>
      <c r="AS18" s="172"/>
      <c r="AT18" s="172"/>
      <c r="AU18" s="175">
        <f t="shared" si="6"/>
        <v>0</v>
      </c>
      <c r="AV18" s="172"/>
      <c r="AW18" s="172"/>
      <c r="AX18" s="172"/>
      <c r="AY18" s="173">
        <f t="shared" si="7"/>
        <v>0</v>
      </c>
      <c r="AZ18" s="172"/>
      <c r="BA18" s="172"/>
      <c r="BB18" s="175">
        <f t="shared" si="8"/>
        <v>0</v>
      </c>
      <c r="BC18" s="176"/>
      <c r="BD18" s="175">
        <f t="shared" si="9"/>
        <v>0</v>
      </c>
    </row>
    <row r="19" spans="1:56">
      <c r="B19" s="42" t="s">
        <v>159</v>
      </c>
      <c r="C19" s="172"/>
      <c r="D19" s="172"/>
      <c r="E19" s="172"/>
      <c r="F19" s="172"/>
      <c r="G19" s="172"/>
      <c r="H19" s="172"/>
      <c r="I19" s="172"/>
      <c r="J19" s="172"/>
      <c r="K19" s="172"/>
      <c r="L19" s="172"/>
      <c r="M19" s="172"/>
      <c r="N19" s="173">
        <f t="shared" si="10"/>
        <v>0</v>
      </c>
      <c r="O19" s="172"/>
      <c r="P19" s="172"/>
      <c r="Q19" s="172"/>
      <c r="R19" s="173">
        <f t="shared" si="1"/>
        <v>0</v>
      </c>
      <c r="S19" s="172"/>
      <c r="T19" s="172"/>
      <c r="U19" s="172"/>
      <c r="V19" s="172"/>
      <c r="W19" s="172"/>
      <c r="X19" s="173">
        <f t="shared" si="2"/>
        <v>0</v>
      </c>
      <c r="Y19" s="172"/>
      <c r="Z19" s="172"/>
      <c r="AA19" s="172"/>
      <c r="AB19" s="172"/>
      <c r="AC19" s="172"/>
      <c r="AD19" s="172"/>
      <c r="AE19" s="172"/>
      <c r="AF19" s="172"/>
      <c r="AG19" s="172"/>
      <c r="AH19" s="173">
        <f t="shared" si="3"/>
        <v>0</v>
      </c>
      <c r="AI19" s="172"/>
      <c r="AJ19" s="174">
        <f t="shared" si="4"/>
        <v>0</v>
      </c>
      <c r="AK19" s="172"/>
      <c r="AL19" s="172"/>
      <c r="AM19" s="172"/>
      <c r="AN19" s="172"/>
      <c r="AO19" s="172"/>
      <c r="AP19" s="172"/>
      <c r="AQ19" s="173">
        <f t="shared" si="5"/>
        <v>0</v>
      </c>
      <c r="AR19" s="172"/>
      <c r="AS19" s="172"/>
      <c r="AT19" s="172"/>
      <c r="AU19" s="175">
        <f t="shared" si="6"/>
        <v>0</v>
      </c>
      <c r="AV19" s="172"/>
      <c r="AW19" s="172"/>
      <c r="AX19" s="172"/>
      <c r="AY19" s="173">
        <f t="shared" si="7"/>
        <v>0</v>
      </c>
      <c r="AZ19" s="172"/>
      <c r="BA19" s="172"/>
      <c r="BB19" s="175">
        <f t="shared" si="8"/>
        <v>0</v>
      </c>
      <c r="BC19" s="176"/>
      <c r="BD19" s="175">
        <f t="shared" si="9"/>
        <v>0</v>
      </c>
    </row>
    <row r="20" spans="1:56">
      <c r="B20" s="42" t="s">
        <v>160</v>
      </c>
      <c r="C20" s="172"/>
      <c r="D20" s="172"/>
      <c r="E20" s="172"/>
      <c r="F20" s="172"/>
      <c r="G20" s="172"/>
      <c r="H20" s="172"/>
      <c r="I20" s="172"/>
      <c r="J20" s="172"/>
      <c r="K20" s="172"/>
      <c r="L20" s="172"/>
      <c r="M20" s="172"/>
      <c r="N20" s="173">
        <f t="shared" si="10"/>
        <v>0</v>
      </c>
      <c r="O20" s="172"/>
      <c r="P20" s="172"/>
      <c r="Q20" s="172"/>
      <c r="R20" s="173">
        <f t="shared" si="1"/>
        <v>0</v>
      </c>
      <c r="S20" s="172"/>
      <c r="T20" s="172"/>
      <c r="U20" s="172"/>
      <c r="V20" s="172"/>
      <c r="W20" s="172"/>
      <c r="X20" s="173">
        <f t="shared" si="2"/>
        <v>0</v>
      </c>
      <c r="Y20" s="172"/>
      <c r="Z20" s="172"/>
      <c r="AA20" s="172"/>
      <c r="AB20" s="172"/>
      <c r="AC20" s="172"/>
      <c r="AD20" s="172"/>
      <c r="AE20" s="172"/>
      <c r="AF20" s="172"/>
      <c r="AG20" s="172"/>
      <c r="AH20" s="173">
        <f t="shared" si="3"/>
        <v>0</v>
      </c>
      <c r="AI20" s="172"/>
      <c r="AJ20" s="174">
        <f t="shared" si="4"/>
        <v>0</v>
      </c>
      <c r="AK20" s="172"/>
      <c r="AL20" s="172"/>
      <c r="AM20" s="172"/>
      <c r="AN20" s="172"/>
      <c r="AO20" s="172"/>
      <c r="AP20" s="172"/>
      <c r="AQ20" s="173">
        <f t="shared" si="5"/>
        <v>0</v>
      </c>
      <c r="AR20" s="172"/>
      <c r="AS20" s="172"/>
      <c r="AT20" s="172"/>
      <c r="AU20" s="175">
        <f t="shared" si="6"/>
        <v>0</v>
      </c>
      <c r="AV20" s="172"/>
      <c r="AW20" s="172"/>
      <c r="AX20" s="172"/>
      <c r="AY20" s="173">
        <f t="shared" si="7"/>
        <v>0</v>
      </c>
      <c r="AZ20" s="172"/>
      <c r="BA20" s="172"/>
      <c r="BB20" s="175">
        <f t="shared" si="8"/>
        <v>0</v>
      </c>
      <c r="BC20" s="176"/>
      <c r="BD20" s="175">
        <f t="shared" si="9"/>
        <v>0</v>
      </c>
    </row>
    <row r="21" spans="1:56">
      <c r="B21" s="177" t="s">
        <v>161</v>
      </c>
      <c r="C21" s="172"/>
      <c r="D21" s="172"/>
      <c r="E21" s="172"/>
      <c r="F21" s="172"/>
      <c r="G21" s="172"/>
      <c r="H21" s="172"/>
      <c r="I21" s="172"/>
      <c r="J21" s="172"/>
      <c r="K21" s="172"/>
      <c r="L21" s="172"/>
      <c r="M21" s="172"/>
      <c r="N21" s="173">
        <f t="shared" si="10"/>
        <v>0</v>
      </c>
      <c r="O21" s="172"/>
      <c r="P21" s="172"/>
      <c r="Q21" s="172"/>
      <c r="R21" s="173">
        <f t="shared" si="1"/>
        <v>0</v>
      </c>
      <c r="S21" s="172"/>
      <c r="T21" s="172"/>
      <c r="U21" s="172"/>
      <c r="V21" s="172"/>
      <c r="W21" s="172"/>
      <c r="X21" s="173">
        <f t="shared" si="2"/>
        <v>0</v>
      </c>
      <c r="Y21" s="172"/>
      <c r="Z21" s="172"/>
      <c r="AA21" s="172"/>
      <c r="AB21" s="172"/>
      <c r="AC21" s="172"/>
      <c r="AD21" s="172"/>
      <c r="AE21" s="172"/>
      <c r="AF21" s="172"/>
      <c r="AG21" s="172"/>
      <c r="AH21" s="173">
        <f t="shared" si="3"/>
        <v>0</v>
      </c>
      <c r="AI21" s="172"/>
      <c r="AJ21" s="174">
        <f t="shared" si="4"/>
        <v>0</v>
      </c>
      <c r="AK21" s="172"/>
      <c r="AL21" s="172"/>
      <c r="AM21" s="172"/>
      <c r="AN21" s="172"/>
      <c r="AO21" s="172"/>
      <c r="AP21" s="172"/>
      <c r="AQ21" s="173">
        <f t="shared" si="5"/>
        <v>0</v>
      </c>
      <c r="AR21" s="172"/>
      <c r="AS21" s="172"/>
      <c r="AT21" s="172"/>
      <c r="AU21" s="175">
        <f t="shared" si="6"/>
        <v>0</v>
      </c>
      <c r="AV21" s="172"/>
      <c r="AW21" s="172"/>
      <c r="AX21" s="172"/>
      <c r="AY21" s="173">
        <f t="shared" si="7"/>
        <v>0</v>
      </c>
      <c r="AZ21" s="172"/>
      <c r="BA21" s="172"/>
      <c r="BB21" s="175">
        <f t="shared" si="8"/>
        <v>0</v>
      </c>
      <c r="BC21" s="176"/>
      <c r="BD21" s="175">
        <f t="shared" si="9"/>
        <v>0</v>
      </c>
    </row>
    <row r="22" spans="1:56">
      <c r="B22" s="178" t="s">
        <v>162</v>
      </c>
      <c r="C22" s="172"/>
      <c r="D22" s="172"/>
      <c r="E22" s="172"/>
      <c r="F22" s="172"/>
      <c r="G22" s="172"/>
      <c r="H22" s="172"/>
      <c r="I22" s="172"/>
      <c r="J22" s="172"/>
      <c r="K22" s="172"/>
      <c r="L22" s="172"/>
      <c r="M22" s="172"/>
      <c r="N22" s="173">
        <f t="shared" si="10"/>
        <v>0</v>
      </c>
      <c r="O22" s="172"/>
      <c r="P22" s="172"/>
      <c r="Q22" s="172"/>
      <c r="R22" s="173">
        <f t="shared" si="1"/>
        <v>0</v>
      </c>
      <c r="S22" s="172"/>
      <c r="T22" s="172"/>
      <c r="U22" s="172"/>
      <c r="V22" s="172"/>
      <c r="W22" s="172"/>
      <c r="X22" s="173">
        <f t="shared" si="2"/>
        <v>0</v>
      </c>
      <c r="Y22" s="172"/>
      <c r="Z22" s="172"/>
      <c r="AA22" s="172"/>
      <c r="AB22" s="172"/>
      <c r="AC22" s="172"/>
      <c r="AD22" s="172"/>
      <c r="AE22" s="172"/>
      <c r="AF22" s="172"/>
      <c r="AG22" s="172"/>
      <c r="AH22" s="173">
        <f t="shared" si="3"/>
        <v>0</v>
      </c>
      <c r="AI22" s="172"/>
      <c r="AJ22" s="174">
        <f t="shared" si="4"/>
        <v>0</v>
      </c>
      <c r="AK22" s="172"/>
      <c r="AL22" s="172"/>
      <c r="AM22" s="172"/>
      <c r="AN22" s="172"/>
      <c r="AO22" s="172"/>
      <c r="AP22" s="172"/>
      <c r="AQ22" s="173">
        <f t="shared" si="5"/>
        <v>0</v>
      </c>
      <c r="AR22" s="172"/>
      <c r="AS22" s="172"/>
      <c r="AT22" s="172"/>
      <c r="AU22" s="175">
        <f t="shared" si="6"/>
        <v>0</v>
      </c>
      <c r="AV22" s="172"/>
      <c r="AW22" s="172"/>
      <c r="AX22" s="172"/>
      <c r="AY22" s="173">
        <f t="shared" si="7"/>
        <v>0</v>
      </c>
      <c r="AZ22" s="172"/>
      <c r="BA22" s="172"/>
      <c r="BB22" s="175">
        <f t="shared" si="8"/>
        <v>0</v>
      </c>
      <c r="BC22" s="176"/>
      <c r="BD22" s="175">
        <f t="shared" si="9"/>
        <v>0</v>
      </c>
    </row>
    <row r="23" spans="1:56">
      <c r="B23" s="179" t="s">
        <v>163</v>
      </c>
      <c r="C23" s="180">
        <f>SUM(C16:C22)</f>
        <v>0</v>
      </c>
      <c r="D23" s="180">
        <f t="shared" ref="D23:M23" si="11">SUM(D16:D22)</f>
        <v>0</v>
      </c>
      <c r="E23" s="180">
        <f t="shared" si="11"/>
        <v>0</v>
      </c>
      <c r="F23" s="180">
        <f t="shared" si="11"/>
        <v>0</v>
      </c>
      <c r="G23" s="180">
        <f t="shared" si="11"/>
        <v>0</v>
      </c>
      <c r="H23" s="180">
        <f t="shared" si="11"/>
        <v>0</v>
      </c>
      <c r="I23" s="180">
        <f t="shared" si="11"/>
        <v>0</v>
      </c>
      <c r="J23" s="180">
        <f t="shared" si="11"/>
        <v>0</v>
      </c>
      <c r="K23" s="180">
        <f t="shared" si="11"/>
        <v>0</v>
      </c>
      <c r="L23" s="180">
        <f t="shared" si="11"/>
        <v>0</v>
      </c>
      <c r="M23" s="180">
        <f t="shared" si="11"/>
        <v>0</v>
      </c>
      <c r="N23" s="181">
        <f t="shared" ref="N23" si="12">SUM(B16:B22)</f>
        <v>0</v>
      </c>
      <c r="O23" s="180">
        <f t="shared" ref="O23:Q23" si="13">SUM(O16:O22)</f>
        <v>0</v>
      </c>
      <c r="P23" s="180">
        <f t="shared" si="13"/>
        <v>0</v>
      </c>
      <c r="Q23" s="180">
        <f t="shared" si="13"/>
        <v>0</v>
      </c>
      <c r="R23" s="181">
        <f t="shared" ref="R23:BD23" si="14">SUM(F16:F22)</f>
        <v>0</v>
      </c>
      <c r="S23" s="180">
        <f t="shared" ref="S23:W23" si="15">SUM(S16:S22)</f>
        <v>0</v>
      </c>
      <c r="T23" s="180">
        <f t="shared" si="15"/>
        <v>0</v>
      </c>
      <c r="U23" s="180">
        <f t="shared" si="15"/>
        <v>0</v>
      </c>
      <c r="V23" s="180">
        <f t="shared" si="15"/>
        <v>0</v>
      </c>
      <c r="W23" s="180">
        <f t="shared" si="15"/>
        <v>0</v>
      </c>
      <c r="X23" s="181">
        <f t="shared" si="14"/>
        <v>0</v>
      </c>
      <c r="Y23" s="180">
        <f t="shared" ref="Y23:AG23" si="16">SUM(Y16:Y22)</f>
        <v>0</v>
      </c>
      <c r="Z23" s="180">
        <f t="shared" si="16"/>
        <v>0</v>
      </c>
      <c r="AA23" s="180">
        <f t="shared" si="16"/>
        <v>0</v>
      </c>
      <c r="AB23" s="180">
        <f t="shared" si="16"/>
        <v>0</v>
      </c>
      <c r="AC23" s="180">
        <f t="shared" si="16"/>
        <v>0</v>
      </c>
      <c r="AD23" s="180">
        <f t="shared" si="16"/>
        <v>0</v>
      </c>
      <c r="AE23" s="180">
        <f t="shared" si="16"/>
        <v>0</v>
      </c>
      <c r="AF23" s="180">
        <f t="shared" si="16"/>
        <v>0</v>
      </c>
      <c r="AG23" s="180">
        <f t="shared" si="16"/>
        <v>0</v>
      </c>
      <c r="AH23" s="181">
        <f t="shared" si="14"/>
        <v>0</v>
      </c>
      <c r="AI23" s="180">
        <f t="shared" ref="AI23" si="17">SUM(AI16:AI22)</f>
        <v>0</v>
      </c>
      <c r="AJ23" s="181">
        <f t="shared" si="14"/>
        <v>0</v>
      </c>
      <c r="AK23" s="180">
        <f t="shared" ref="AK23:AP23" si="18">SUM(AK16:AK22)</f>
        <v>0</v>
      </c>
      <c r="AL23" s="180">
        <f t="shared" si="18"/>
        <v>0</v>
      </c>
      <c r="AM23" s="180">
        <f t="shared" si="18"/>
        <v>0</v>
      </c>
      <c r="AN23" s="180">
        <f t="shared" si="18"/>
        <v>0</v>
      </c>
      <c r="AO23" s="180">
        <f t="shared" si="18"/>
        <v>0</v>
      </c>
      <c r="AP23" s="180">
        <f t="shared" si="18"/>
        <v>0</v>
      </c>
      <c r="AQ23" s="181">
        <f t="shared" si="14"/>
        <v>0</v>
      </c>
      <c r="AR23" s="180">
        <f t="shared" ref="AR23:AT23" si="19">SUM(AR16:AR22)</f>
        <v>0</v>
      </c>
      <c r="AS23" s="180">
        <f t="shared" si="19"/>
        <v>0</v>
      </c>
      <c r="AT23" s="180">
        <f t="shared" si="19"/>
        <v>0</v>
      </c>
      <c r="AU23" s="181">
        <f t="shared" si="14"/>
        <v>0</v>
      </c>
      <c r="AV23" s="180">
        <f t="shared" ref="AV23:AX23" si="20">SUM(AV16:AV22)</f>
        <v>0</v>
      </c>
      <c r="AW23" s="180">
        <f t="shared" si="20"/>
        <v>0</v>
      </c>
      <c r="AX23" s="180">
        <f t="shared" si="20"/>
        <v>0</v>
      </c>
      <c r="AY23" s="181">
        <f t="shared" si="14"/>
        <v>0</v>
      </c>
      <c r="AZ23" s="180">
        <f t="shared" ref="AZ23:BA23" si="21">SUM(AZ16:AZ22)</f>
        <v>0</v>
      </c>
      <c r="BA23" s="180">
        <f t="shared" si="21"/>
        <v>0</v>
      </c>
      <c r="BB23" s="181">
        <f t="shared" si="14"/>
        <v>0</v>
      </c>
      <c r="BC23" s="181">
        <f t="shared" si="14"/>
        <v>0</v>
      </c>
      <c r="BD23" s="181">
        <f t="shared" si="14"/>
        <v>0</v>
      </c>
    </row>
    <row r="24" spans="1:56">
      <c r="B24" s="182" t="s">
        <v>164</v>
      </c>
    </row>
    <row r="26" spans="1:56">
      <c r="A26" s="109" t="s">
        <v>165</v>
      </c>
    </row>
    <row r="27" spans="1:56">
      <c r="B27" t="s">
        <v>166</v>
      </c>
    </row>
    <row r="28" spans="1:56" ht="106.5" customHeight="1">
      <c r="C28" s="183" t="s">
        <v>167</v>
      </c>
      <c r="D28" s="183" t="s">
        <v>168</v>
      </c>
      <c r="E28" s="183" t="s">
        <v>169</v>
      </c>
      <c r="F28" s="183" t="s">
        <v>170</v>
      </c>
      <c r="G28" s="184" t="s">
        <v>171</v>
      </c>
      <c r="H28" s="185" t="s">
        <v>172</v>
      </c>
      <c r="I28" s="186"/>
      <c r="J28" s="186"/>
      <c r="K28" s="186"/>
      <c r="L28" s="186"/>
      <c r="M28" s="186"/>
      <c r="N28" s="183" t="s">
        <v>170</v>
      </c>
      <c r="O28" s="184" t="s">
        <v>171</v>
      </c>
      <c r="P28" s="185" t="s">
        <v>172</v>
      </c>
    </row>
    <row r="29" spans="1:56">
      <c r="C29" s="162" t="s">
        <v>155</v>
      </c>
      <c r="D29" s="163" t="s">
        <v>155</v>
      </c>
      <c r="E29" s="164" t="s">
        <v>155</v>
      </c>
      <c r="F29" s="162" t="s">
        <v>155</v>
      </c>
      <c r="G29" s="167" t="s">
        <v>155</v>
      </c>
      <c r="H29" s="162" t="s">
        <v>155</v>
      </c>
      <c r="N29" s="162" t="s">
        <v>155</v>
      </c>
      <c r="O29" s="167" t="s">
        <v>155</v>
      </c>
      <c r="P29" s="162" t="s">
        <v>155</v>
      </c>
    </row>
    <row r="30" spans="1:56">
      <c r="B30" s="42" t="s">
        <v>156</v>
      </c>
      <c r="C30" s="187"/>
      <c r="D30" s="187"/>
      <c r="E30" s="187"/>
      <c r="F30" s="187"/>
      <c r="G30" s="187"/>
      <c r="H30" s="187">
        <f>SUM(C30:G30)</f>
        <v>0</v>
      </c>
      <c r="I30" s="187"/>
      <c r="J30" s="187"/>
      <c r="K30" s="187"/>
      <c r="L30" s="187"/>
      <c r="M30" s="187"/>
      <c r="N30" s="187"/>
      <c r="O30" s="187"/>
      <c r="P30" s="188">
        <f>SUM(K30:O30)</f>
        <v>0</v>
      </c>
    </row>
    <row r="31" spans="1:56">
      <c r="B31" s="42" t="s">
        <v>157</v>
      </c>
      <c r="C31" s="189"/>
      <c r="D31" s="189"/>
      <c r="E31" s="189"/>
      <c r="F31" s="189"/>
      <c r="G31" s="189"/>
      <c r="H31" s="189">
        <f t="shared" ref="H31:H36" si="22">SUM(C31:G31)</f>
        <v>0</v>
      </c>
      <c r="I31" s="189"/>
      <c r="J31" s="189"/>
      <c r="K31" s="189"/>
      <c r="L31" s="189"/>
      <c r="M31" s="189"/>
      <c r="N31" s="189"/>
      <c r="O31" s="189"/>
      <c r="P31" s="188">
        <f t="shared" ref="P31:P36" si="23">SUM(K31:O31)</f>
        <v>0</v>
      </c>
    </row>
    <row r="32" spans="1:56">
      <c r="B32" s="42" t="s">
        <v>158</v>
      </c>
      <c r="C32" s="189"/>
      <c r="D32" s="189"/>
      <c r="E32" s="189"/>
      <c r="F32" s="189"/>
      <c r="G32" s="189"/>
      <c r="H32" s="189">
        <f t="shared" si="22"/>
        <v>0</v>
      </c>
      <c r="I32" s="189"/>
      <c r="J32" s="189"/>
      <c r="K32" s="189"/>
      <c r="L32" s="189"/>
      <c r="M32" s="189"/>
      <c r="N32" s="189"/>
      <c r="O32" s="189"/>
      <c r="P32" s="188">
        <f t="shared" si="23"/>
        <v>0</v>
      </c>
    </row>
    <row r="33" spans="2:16">
      <c r="B33" s="42" t="s">
        <v>159</v>
      </c>
      <c r="C33" s="189"/>
      <c r="D33" s="189"/>
      <c r="E33" s="189"/>
      <c r="F33" s="189"/>
      <c r="G33" s="189"/>
      <c r="H33" s="189">
        <f t="shared" si="22"/>
        <v>0</v>
      </c>
      <c r="I33" s="189"/>
      <c r="J33" s="189"/>
      <c r="K33" s="189"/>
      <c r="L33" s="189"/>
      <c r="M33" s="189"/>
      <c r="N33" s="189"/>
      <c r="O33" s="189"/>
      <c r="P33" s="188">
        <f t="shared" si="23"/>
        <v>0</v>
      </c>
    </row>
    <row r="34" spans="2:16">
      <c r="B34" s="42" t="s">
        <v>160</v>
      </c>
      <c r="C34" s="189"/>
      <c r="D34" s="189"/>
      <c r="E34" s="189"/>
      <c r="F34" s="189"/>
      <c r="G34" s="189"/>
      <c r="H34" s="189">
        <f t="shared" si="22"/>
        <v>0</v>
      </c>
      <c r="I34" s="189"/>
      <c r="J34" s="189"/>
      <c r="K34" s="189"/>
      <c r="L34" s="189"/>
      <c r="M34" s="189"/>
      <c r="N34" s="189"/>
      <c r="O34" s="189"/>
      <c r="P34" s="188">
        <f t="shared" si="23"/>
        <v>0</v>
      </c>
    </row>
    <row r="35" spans="2:16">
      <c r="B35" s="177" t="s">
        <v>161</v>
      </c>
      <c r="C35" s="189"/>
      <c r="D35" s="189"/>
      <c r="E35" s="189"/>
      <c r="F35" s="189"/>
      <c r="G35" s="189"/>
      <c r="H35" s="189">
        <f t="shared" si="22"/>
        <v>0</v>
      </c>
      <c r="I35" s="189"/>
      <c r="J35" s="189"/>
      <c r="K35" s="189"/>
      <c r="L35" s="189"/>
      <c r="M35" s="189"/>
      <c r="N35" s="189"/>
      <c r="O35" s="189"/>
      <c r="P35" s="188">
        <f t="shared" si="23"/>
        <v>0</v>
      </c>
    </row>
    <row r="36" spans="2:16">
      <c r="B36" s="178" t="s">
        <v>162</v>
      </c>
      <c r="C36" s="189"/>
      <c r="D36" s="189"/>
      <c r="E36" s="189"/>
      <c r="F36" s="189"/>
      <c r="G36" s="189"/>
      <c r="H36" s="189">
        <f t="shared" si="22"/>
        <v>0</v>
      </c>
      <c r="I36" s="189"/>
      <c r="J36" s="189"/>
      <c r="K36" s="189"/>
      <c r="L36" s="189"/>
      <c r="M36" s="189"/>
      <c r="N36" s="189"/>
      <c r="O36" s="189"/>
      <c r="P36" s="188">
        <f t="shared" si="23"/>
        <v>0</v>
      </c>
    </row>
    <row r="37" spans="2:16">
      <c r="B37" s="179" t="s">
        <v>163</v>
      </c>
      <c r="C37" s="180">
        <f t="shared" ref="C37:G37" si="24">SUM(C30:C36)</f>
        <v>0</v>
      </c>
      <c r="D37" s="180">
        <f t="shared" si="24"/>
        <v>0</v>
      </c>
      <c r="E37" s="180">
        <f t="shared" si="24"/>
        <v>0</v>
      </c>
      <c r="F37" s="190">
        <f t="shared" si="24"/>
        <v>0</v>
      </c>
      <c r="G37" s="190">
        <f t="shared" si="24"/>
        <v>0</v>
      </c>
      <c r="H37" s="180">
        <f>SUM(H30:H36)</f>
        <v>0</v>
      </c>
      <c r="N37" s="190">
        <f t="shared" ref="N37:O37" si="25">SUM(N30:N36)</f>
        <v>0</v>
      </c>
      <c r="O37" s="190">
        <f t="shared" si="25"/>
        <v>0</v>
      </c>
      <c r="P37" s="180">
        <f>SUM(P30:P36)</f>
        <v>0</v>
      </c>
    </row>
    <row r="38" spans="2:16">
      <c r="B38" s="191" t="s">
        <v>164</v>
      </c>
    </row>
  </sheetData>
  <mergeCells count="9">
    <mergeCell ref="AK11:AT11"/>
    <mergeCell ref="AV11:BA11"/>
    <mergeCell ref="C12:E12"/>
    <mergeCell ref="F12:N12"/>
    <mergeCell ref="S12:X12"/>
    <mergeCell ref="Y12:AH12"/>
    <mergeCell ref="C11:Q11"/>
    <mergeCell ref="S11:X11"/>
    <mergeCell ref="Y11:AH11"/>
  </mergeCells>
  <pageMargins left="0.70866141732283472" right="0.70866141732283472" top="0.74803149606299213" bottom="0.74803149606299213" header="0.31496062992125984" footer="0.31496062992125984"/>
  <pageSetup paperSize="8" scale="6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ther" ma:contentTypeID="0x0101001B29A5457858BB40B9775B98A0F7A81700F60C62855214534BBA16EE2C49DB6873" ma:contentTypeVersion="22" ma:contentTypeDescription="Any item containing internal Ofgem or external information" ma:contentTypeScope="" ma:versionID="e42dc7af6fdf7355f721e3c26157e2a1">
  <xsd:schema xmlns:xsd="http://www.w3.org/2001/XMLSchema" xmlns:p="http://schemas.microsoft.com/office/2006/metadata/properties" xmlns:ns2="2cd398cc-5242-4f22-a36e-b22b9499e21b" targetNamespace="http://schemas.microsoft.com/office/2006/metadata/properties" ma:root="true" ma:fieldsID="2e018cf6084341bd715e8d300257f103" ns2:_="">
    <xsd:import namespace="2cd398cc-5242-4f22-a36e-b22b9499e21b"/>
    <xsd:element name="properties">
      <xsd:complexType>
        <xsd:sequence>
          <xsd:element name="documentManagement">
            <xsd:complexType>
              <xsd:all>
                <xsd:element ref="ns2:Publication_x0020_Date_x003a_"/>
                <xsd:element ref="ns2:_x003a_"/>
                <xsd:element ref="ns2:_x003a__x003a_"/>
                <xsd:element ref="ns2:Work_x0020_Area"/>
                <xsd:element ref="ns2:Closing_x0020_Date" minOccurs="0"/>
                <xsd:element ref="ns2:Overview" minOccurs="0"/>
                <xsd:element ref="ns2:Ref_x0020_No_x0020_New" minOccurs="0"/>
              </xsd:all>
            </xsd:complexType>
          </xsd:element>
        </xsd:sequence>
      </xsd:complexType>
    </xsd:element>
  </xsd:schema>
  <xsd:schema xmlns:xsd="http://www.w3.org/2001/XMLSchema" xmlns:dms="http://schemas.microsoft.com/office/2006/documentManagement/types" targetNamespace="2cd398cc-5242-4f22-a36e-b22b9499e21b" elementFormDefault="qualified">
    <xsd:import namespace="http://schemas.microsoft.com/office/2006/documentManagement/types"/>
    <xsd:element name="Publication_x0020_Date_x003a_" ma:index="1" ma:displayName="Publication Date:" ma:default="[today]" ma:description="Publication Date:" ma:format="DateOnly" ma:internalName="Publication_x0020_Date_x003A_">
      <xsd:simpleType>
        <xsd:restriction base="dms:DateTime"/>
      </xsd:simpleType>
    </xsd:element>
    <xsd:element name="_x003a_" ma:index="3" ma:displayName=":" ma:default="" ma:description="To display documents in tables. Also to group them together eg Responses with a Consultation Doc.  The format is YYYY/MM/DD - Title - Ref No &#10;(keep the Title part short and use copy and paste to ensure grouping works - check in Publication view)" ma:internalName="_x003A_">
      <xsd:simpleType>
        <xsd:restriction base="dms:Text">
          <xsd:maxLength value="112"/>
        </xsd:restriction>
      </xsd:simpleType>
    </xsd:element>
    <xsd:element name="_x003a__x003a_" ma:index="4" ma:displayName="::" ma:default="" ma:description="Used to place Subsidiary Documents and Responses in the 'More Information' table, with Subsidiary Documents first" ma:format="Dropdown" ma:internalName="_x003A__x003A_">
      <xsd:simpleType>
        <xsd:restriction base="dms:Choice">
          <xsd:enumeration value="- Main Document"/>
          <xsd:enumeration value="- Subsidiary Document"/>
          <xsd:enumeration value="Response"/>
        </xsd:restriction>
      </xsd:simpleType>
    </xsd:element>
    <xsd:element name="Work_x0020_Area" ma:index="5" ma:displayName="Work Area" ma:description="Choose from the drop-down list" ma:format="Dropdown" ma:internalName="Work_x0020_Area">
      <xsd:simpleType>
        <xsd:restriction base="dms:Choice">
          <xsd:enumeration value="Better Regulation"/>
          <xsd:enumeration value="Careers"/>
          <xsd:enumeration value="Connections"/>
          <xsd:enumeration value="Corporate Planning"/>
          <xsd:enumeration value="Electricity Codes"/>
          <xsd:enumeration value="Electricity Distribution"/>
          <xsd:enumeration value="Enforcement"/>
          <xsd:enumeration value="Environment"/>
          <xsd:enumeration value="Europe"/>
          <xsd:enumeration value="Freedom of Information"/>
          <xsd:enumeration value="Gas Codes"/>
          <xsd:enumeration value="Gas Distribution"/>
          <xsd:enumeration value="Licensing"/>
          <xsd:enumeration value="Ofgem's Role"/>
          <xsd:enumeration value="Offshore Transmission"/>
          <xsd:enumeration value="Project Discovery"/>
          <xsd:enumeration value="Retail Markets"/>
          <xsd:enumeration value="RPI-X@20"/>
          <xsd:enumeration value="Smaller Generators"/>
          <xsd:enumeration value="Social Action"/>
          <xsd:enumeration value="Smarter Markets"/>
          <xsd:enumeration value="Sustainable Development"/>
          <xsd:enumeration value="Technical"/>
          <xsd:enumeration value="Transmission"/>
          <xsd:enumeration value="Vulnerable Consumers"/>
          <xsd:enumeration value="Wholesale Markets"/>
        </xsd:restriction>
      </xsd:simpleType>
    </xsd:element>
    <xsd:element name="Closing_x0020_Date" ma:index="6" nillable="true" ma:displayName="Closing Date" ma:default="" ma:format="DateOnly" ma:internalName="Closing_x0020_Date">
      <xsd:simpleType>
        <xsd:restriction base="dms:DateTime"/>
      </xsd:simpleType>
    </xsd:element>
    <xsd:element name="Overview" ma:index="7" nillable="true" ma:displayName="Overview" ma:default="" ma:description="This is a short overview of the document or item" ma:internalName="Overview" ma:readOnly="false">
      <xsd:simpleType>
        <xsd:restriction base="dms:Note"/>
      </xsd:simpleType>
    </xsd:element>
    <xsd:element name="Ref_x0020_No_x0020_New" ma:index="15" nillable="true" ma:displayName="Ref No" ma:description="This Reference number is allocated by Communications for significant Ofgem publications" ma:internalName="Ref_x0020_No_x0020_New" ma:readOnly="false">
      <xsd:simpleType>
        <xsd:restriction base="dms:Text">
          <xsd:maxLength value="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Overview xmlns="2cd398cc-5242-4f22-a36e-b22b9499e21b" xsi:nil="true"/>
    <Ref_x0020_No_x0020_New xmlns="2cd398cc-5242-4f22-a36e-b22b9499e21b" xsi:nil="true"/>
    <Closing_x0020_Date xmlns="2cd398cc-5242-4f22-a36e-b22b9499e21b" xsi:nil="true"/>
    <_x003a_ xmlns="2cd398cc-5242-4f22-a36e-b22b9499e21b">2012/12/17 Open letter pension deficit allocation methodology /12</_x003a_>
    <Work_x0020_Area xmlns="2cd398cc-5242-4f22-a36e-b22b9499e21b">Electricity Distribution</Work_x0020_Area>
    <Publication_x0020_Date_x003a_ xmlns="2cd398cc-5242-4f22-a36e-b22b9499e21b">2012-11-14T00:00:00+00:00</Publication_x0020_Date_x003a_>
    <_x003a__x003a_ xmlns="2cd398cc-5242-4f22-a36e-b22b9499e21b">- Subsidiary Document</_x003a__x003a_>
  </documentManagement>
</p:properties>
</file>

<file path=customXml/itemProps1.xml><?xml version="1.0" encoding="utf-8"?>
<ds:datastoreItem xmlns:ds="http://schemas.openxmlformats.org/officeDocument/2006/customXml" ds:itemID="{57E927B1-9A60-49AB-816F-3C4AA056C9E3}"/>
</file>

<file path=customXml/itemProps2.xml><?xml version="1.0" encoding="utf-8"?>
<ds:datastoreItem xmlns:ds="http://schemas.openxmlformats.org/officeDocument/2006/customXml" ds:itemID="{7F494E54-F8E9-401D-8ACA-54E59B23D09F}"/>
</file>

<file path=customXml/itemProps3.xml><?xml version="1.0" encoding="utf-8"?>
<ds:datastoreItem xmlns:ds="http://schemas.openxmlformats.org/officeDocument/2006/customXml" ds:itemID="{FB19E917-2E5C-4BD8-921C-71C7682D0B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Table 1 Licensee provided data</vt:lpstr>
      <vt:lpstr>Table 2 Actuary provided data</vt:lpstr>
      <vt:lpstr>3 Ongoing Pension Cost analysis</vt:lpstr>
      <vt:lpstr>'3 Ongoing Pension Cost analysis'!Print_Area</vt:lpstr>
      <vt:lpstr>'Table 1 Licensee provided data'!Print_Area</vt:lpstr>
      <vt:lpstr>'Table 2 Actuary provided data'!Print_Area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 Tables to open letter conultation on our pension deficit allocation methodology </dc:title>
  <dc:subject>Pension deficit allocation methodology</dc:subject>
  <dc:creator>gxjones</dc:creator>
  <cp:keywords/>
  <cp:lastModifiedBy>install</cp:lastModifiedBy>
  <cp:lastPrinted>2012-11-28T16:49:11Z</cp:lastPrinted>
  <dcterms:created xsi:type="dcterms:W3CDTF">2012-11-01T13:24:06Z</dcterms:created>
  <dcterms:modified xsi:type="dcterms:W3CDTF">2012-12-13T10:34:14Z</dcterms:modified>
  <cp:contentType>Other</cp:contentType>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0x0101001B29A5457858BB40B9775B98A0F7A81700F60C62855214534BBA16EE2C49DB6873</vt:lpwstr>
  </property>
  <property fmtid="{D5CDD505-2E9C-101B-9397-08002B2CF9AE}" pid="3" name="Classification">
    <vt:lpwstr>Unclassified</vt:lpwstr>
  </property>
  <property fmtid="{D5CDD505-2E9C-101B-9397-08002B2CF9AE}" pid="5" name="Applicable Start Date">
    <vt:lpwstr>2012-11-14T00:00:00+00:00</vt:lpwstr>
  </property>
  <property fmtid="{D5CDD505-2E9C-101B-9397-08002B2CF9AE}" pid="6" name="Applicable Duration">
    <vt:lpwstr>-</vt:lpwstr>
  </property>
  <property fmtid="{D5CDD505-2E9C-101B-9397-08002B2CF9AE}" pid="7" name="::">
    <vt:lpwstr>-Main Document</vt:lpwstr>
  </property>
  <property fmtid="{D5CDD505-2E9C-101B-9397-08002B2CF9AE}" pid="8" name="Organisation">
    <vt:lpwstr>OFGEM</vt:lpwstr>
  </property>
  <property fmtid="{D5CDD505-2E9C-101B-9397-08002B2CF9AE}" pid="9" name="_Status">
    <vt:lpwstr>Draft</vt:lpwstr>
  </property>
  <property fmtid="{D5CDD505-2E9C-101B-9397-08002B2CF9AE}" pid="10" name=":">
    <vt:lpwstr/>
  </property>
  <property fmtid="{D5CDD505-2E9C-101B-9397-08002B2CF9AE}" pid="11" name="Publication Date:">
    <vt:lpwstr>2012-11-14T11:27:10Z</vt:lpwstr>
  </property>
  <property fmtid="{D5CDD505-2E9C-101B-9397-08002B2CF9AE}" pid="12" name="Meeting Date">
    <vt:lpwstr>2012-11-14T11:27:10+00:00</vt:lpwstr>
  </property>
</Properties>
</file>