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4955" windowHeight="8070" tabRatio="402"/>
  </bookViews>
  <sheets>
    <sheet name="Comparison" sheetId="13" r:id="rId1"/>
    <sheet name="Sheet2" sheetId="14" r:id="rId2"/>
  </sheets>
  <definedNames>
    <definedName name="_xlnm.Print_Area" localSheetId="0">Comparison!$A$1:$T$89</definedName>
  </definedNames>
  <calcPr calcId="125725"/>
</workbook>
</file>

<file path=xl/calcChain.xml><?xml version="1.0" encoding="utf-8"?>
<calcChain xmlns="http://schemas.openxmlformats.org/spreadsheetml/2006/main">
  <c r="A69" i="13"/>
  <c r="E11" l="1"/>
  <c r="F9"/>
  <c r="G9"/>
  <c r="H9"/>
  <c r="I9"/>
  <c r="J9"/>
  <c r="K9"/>
  <c r="L9"/>
  <c r="E9"/>
  <c r="N46" l="1"/>
  <c r="F21" l="1"/>
  <c r="F20"/>
  <c r="H17"/>
  <c r="G17"/>
  <c r="F17"/>
  <c r="E17"/>
  <c r="L16"/>
  <c r="K16"/>
  <c r="J16"/>
  <c r="I16"/>
  <c r="G21" l="1"/>
  <c r="G20"/>
  <c r="F11"/>
  <c r="G15"/>
  <c r="K15"/>
  <c r="E15"/>
  <c r="I15"/>
  <c r="F18"/>
  <c r="G11"/>
  <c r="E12"/>
  <c r="E18"/>
  <c r="F12"/>
  <c r="F15"/>
  <c r="H15"/>
  <c r="J15"/>
  <c r="L15"/>
  <c r="H20" l="1"/>
  <c r="H21"/>
  <c r="L17"/>
  <c r="H16"/>
  <c r="E16"/>
  <c r="E31" s="1"/>
  <c r="G16"/>
  <c r="G31" s="1"/>
  <c r="J17"/>
  <c r="F16"/>
  <c r="F31" s="1"/>
  <c r="I17"/>
  <c r="K17"/>
  <c r="H11"/>
  <c r="G18"/>
  <c r="G12"/>
  <c r="D77"/>
  <c r="E75"/>
  <c r="H31" l="1"/>
  <c r="I21"/>
  <c r="I20"/>
  <c r="H18"/>
  <c r="I11"/>
  <c r="H12"/>
  <c r="F75"/>
  <c r="B31"/>
  <c r="D87"/>
  <c r="L66"/>
  <c r="K66"/>
  <c r="J66"/>
  <c r="I66"/>
  <c r="H66"/>
  <c r="G66"/>
  <c r="F66"/>
  <c r="E66"/>
  <c r="I31" l="1"/>
  <c r="J20"/>
  <c r="J21"/>
  <c r="J11"/>
  <c r="I12"/>
  <c r="G75"/>
  <c r="H75" s="1"/>
  <c r="I75" s="1"/>
  <c r="L103"/>
  <c r="K103"/>
  <c r="J103"/>
  <c r="I103"/>
  <c r="H103"/>
  <c r="G103"/>
  <c r="F103"/>
  <c r="E103"/>
  <c r="J31" l="1"/>
  <c r="J32" s="1"/>
  <c r="K21"/>
  <c r="K20"/>
  <c r="K11"/>
  <c r="J12"/>
  <c r="I32"/>
  <c r="H32"/>
  <c r="J75"/>
  <c r="K31" l="1"/>
  <c r="L20"/>
  <c r="L21"/>
  <c r="L11"/>
  <c r="L31" s="1"/>
  <c r="L32" s="1"/>
  <c r="K12"/>
  <c r="H67"/>
  <c r="I67"/>
  <c r="J67"/>
  <c r="E32"/>
  <c r="F32"/>
  <c r="G32"/>
  <c r="K75"/>
  <c r="J38"/>
  <c r="I104"/>
  <c r="J104"/>
  <c r="I37"/>
  <c r="H104"/>
  <c r="L12" l="1"/>
  <c r="N37"/>
  <c r="Q38"/>
  <c r="L67"/>
  <c r="L104"/>
  <c r="E67"/>
  <c r="F104"/>
  <c r="G67"/>
  <c r="F67"/>
  <c r="E104"/>
  <c r="H36"/>
  <c r="G35"/>
  <c r="G104"/>
  <c r="F34"/>
  <c r="E33"/>
  <c r="E68" s="1"/>
  <c r="L75"/>
  <c r="P38"/>
  <c r="L38"/>
  <c r="M38"/>
  <c r="N38"/>
  <c r="K38"/>
  <c r="O38"/>
  <c r="P37"/>
  <c r="O37"/>
  <c r="K37"/>
  <c r="L37"/>
  <c r="M37"/>
  <c r="J37"/>
  <c r="E69" l="1"/>
  <c r="E76" s="1"/>
  <c r="F68"/>
  <c r="G68" s="1"/>
  <c r="H68" s="1"/>
  <c r="K32"/>
  <c r="K104"/>
  <c r="M36"/>
  <c r="E77"/>
  <c r="E72"/>
  <c r="K35"/>
  <c r="O36"/>
  <c r="I35"/>
  <c r="N36"/>
  <c r="I36"/>
  <c r="K36"/>
  <c r="J36"/>
  <c r="L36"/>
  <c r="J35"/>
  <c r="H35"/>
  <c r="M35"/>
  <c r="L35"/>
  <c r="N35"/>
  <c r="D95"/>
  <c r="M34"/>
  <c r="I34"/>
  <c r="L34"/>
  <c r="H34"/>
  <c r="K34"/>
  <c r="G34"/>
  <c r="J34"/>
  <c r="L33"/>
  <c r="H33"/>
  <c r="E41"/>
  <c r="I33"/>
  <c r="J33"/>
  <c r="F33"/>
  <c r="K33"/>
  <c r="G33"/>
  <c r="I68" l="1"/>
  <c r="H69"/>
  <c r="H76" s="1"/>
  <c r="H77" s="1"/>
  <c r="F69"/>
  <c r="F76" s="1"/>
  <c r="F77" s="1"/>
  <c r="G69"/>
  <c r="G76" s="1"/>
  <c r="G77" s="1"/>
  <c r="K39"/>
  <c r="L40"/>
  <c r="K67"/>
  <c r="G72"/>
  <c r="G73" s="1"/>
  <c r="F72"/>
  <c r="F73" s="1"/>
  <c r="H72"/>
  <c r="H73" s="1"/>
  <c r="E73"/>
  <c r="F41"/>
  <c r="I41"/>
  <c r="J41"/>
  <c r="G41"/>
  <c r="H41"/>
  <c r="J68" l="1"/>
  <c r="J69" s="1"/>
  <c r="J76" s="1"/>
  <c r="J77" s="1"/>
  <c r="I69"/>
  <c r="I76" s="1"/>
  <c r="I77" s="1"/>
  <c r="K41"/>
  <c r="R39"/>
  <c r="O39"/>
  <c r="M39"/>
  <c r="N39"/>
  <c r="L39"/>
  <c r="L41" s="1"/>
  <c r="L49" s="1"/>
  <c r="L106" s="1"/>
  <c r="P39"/>
  <c r="Q39"/>
  <c r="R40"/>
  <c r="O40"/>
  <c r="Q40"/>
  <c r="N40"/>
  <c r="S40"/>
  <c r="S41" s="1"/>
  <c r="M40"/>
  <c r="P40"/>
  <c r="G79"/>
  <c r="H79"/>
  <c r="F79"/>
  <c r="E79"/>
  <c r="K68" l="1"/>
  <c r="R41"/>
  <c r="Q41"/>
  <c r="P41"/>
  <c r="G105"/>
  <c r="J49"/>
  <c r="J106" s="1"/>
  <c r="E105"/>
  <c r="I49"/>
  <c r="I106" s="1"/>
  <c r="I109"/>
  <c r="K49"/>
  <c r="K106" s="1"/>
  <c r="H109"/>
  <c r="H49"/>
  <c r="H106" s="1"/>
  <c r="L109"/>
  <c r="F105"/>
  <c r="J105"/>
  <c r="L105"/>
  <c r="E109"/>
  <c r="B109" s="1" a="1"/>
  <c r="B109" s="1"/>
  <c r="K107" s="1"/>
  <c r="G49"/>
  <c r="G106" s="1"/>
  <c r="J109"/>
  <c r="E49"/>
  <c r="E106" s="1"/>
  <c r="H105"/>
  <c r="K105"/>
  <c r="F109"/>
  <c r="I105"/>
  <c r="F49"/>
  <c r="F106" s="1"/>
  <c r="K109"/>
  <c r="G109"/>
  <c r="N41"/>
  <c r="O41"/>
  <c r="M41"/>
  <c r="J72"/>
  <c r="J73" s="1"/>
  <c r="I72"/>
  <c r="L68" l="1"/>
  <c r="L69" s="1"/>
  <c r="K69"/>
  <c r="K76" s="1"/>
  <c r="K77" s="1"/>
  <c r="H107"/>
  <c r="F107"/>
  <c r="L107"/>
  <c r="G107"/>
  <c r="D49"/>
  <c r="O10" s="1"/>
  <c r="E107"/>
  <c r="J107"/>
  <c r="I107"/>
  <c r="D41"/>
  <c r="N10" s="1"/>
  <c r="J79"/>
  <c r="I73"/>
  <c r="L72" l="1"/>
  <c r="L73" s="1"/>
  <c r="L76"/>
  <c r="L77" s="1"/>
  <c r="D50"/>
  <c r="B106"/>
  <c r="E110"/>
  <c r="B110" s="1"/>
  <c r="I79"/>
  <c r="L79"/>
  <c r="K72"/>
  <c r="D92"/>
  <c r="D84"/>
  <c r="P10" l="1"/>
  <c r="D93"/>
  <c r="D94" s="1"/>
  <c r="D96" s="1"/>
  <c r="D97" s="1"/>
  <c r="D98" s="1"/>
  <c r="D85"/>
  <c r="D86" s="1"/>
  <c r="D88" s="1"/>
  <c r="D89" s="1"/>
  <c r="K73"/>
  <c r="Q10" l="1"/>
  <c r="K79"/>
  <c r="D90"/>
  <c r="T10" l="1"/>
  <c r="D100"/>
</calcChain>
</file>

<file path=xl/sharedStrings.xml><?xml version="1.0" encoding="utf-8"?>
<sst xmlns="http://schemas.openxmlformats.org/spreadsheetml/2006/main" count="149" uniqueCount="114">
  <si>
    <t>2014-15</t>
  </si>
  <si>
    <t>2013-14</t>
  </si>
  <si>
    <t>2015-16</t>
  </si>
  <si>
    <t>2016-17</t>
  </si>
  <si>
    <t>2017-18</t>
  </si>
  <si>
    <t>2018-19</t>
  </si>
  <si>
    <t>2019-20</t>
  </si>
  <si>
    <t>2020-21</t>
  </si>
  <si>
    <t>2021-22</t>
  </si>
  <si>
    <t>RIIO GD1</t>
  </si>
  <si>
    <t>RIIO GD2</t>
  </si>
  <si>
    <t>2022-23</t>
  </si>
  <si>
    <t>2023-24</t>
  </si>
  <si>
    <t>2024-25</t>
  </si>
  <si>
    <t>2025-26</t>
  </si>
  <si>
    <t>2026-27</t>
  </si>
  <si>
    <t>2027-28</t>
  </si>
  <si>
    <t>2028-29</t>
  </si>
  <si>
    <t>Target (GWh)</t>
  </si>
  <si>
    <t>Actual (GWh)</t>
  </si>
  <si>
    <t>Out-performance (GWh)</t>
  </si>
  <si>
    <t>Incremental out-performance in 2013-14 (GWh)</t>
  </si>
  <si>
    <t>Incremental out-performance in 2014-15 (GWh)</t>
  </si>
  <si>
    <t>Incremental out-performance in 2015-16 (GWh)</t>
  </si>
  <si>
    <t>Incremental out-performance in 2016-17 (GWh)</t>
  </si>
  <si>
    <t>Incremental out-performance in 2017-18 (GWh)</t>
  </si>
  <si>
    <t>Incremental out-performance in 2018-19 (GWh)</t>
  </si>
  <si>
    <t>Incremental out-performance in 2019-20 (GWh)</t>
  </si>
  <si>
    <t>Incremental out-performance in 2020-21 (GWh)</t>
  </si>
  <si>
    <t>Option</t>
  </si>
  <si>
    <t>Enduring</t>
  </si>
  <si>
    <t>Uniform incremental outperformance</t>
  </si>
  <si>
    <t>Uniform incremental underperformance</t>
  </si>
  <si>
    <t>Inverted U - but end underperf</t>
  </si>
  <si>
    <t>Target</t>
  </si>
  <si>
    <t>Oscillates</t>
  </si>
  <si>
    <t>Large early outperf, declining over time</t>
  </si>
  <si>
    <t>Large early underpf, declining over time</t>
  </si>
  <si>
    <t>Oscillates with end underperf</t>
  </si>
  <si>
    <t>Oscillates with end outperf</t>
  </si>
  <si>
    <t>Non-enduring</t>
  </si>
  <si>
    <t>Total</t>
  </si>
  <si>
    <t>U - and end outperf</t>
  </si>
  <si>
    <t>Total enduring out-performance (GWh)</t>
  </si>
  <si>
    <t>CHART SHOWING NON-ENDURING OUT-PERFORMANCE</t>
  </si>
  <si>
    <t>Constant outperf</t>
  </si>
  <si>
    <t>Constant underperf</t>
  </si>
  <si>
    <t>STEP 3:  Calculate reward/penalty within period</t>
  </si>
  <si>
    <t>GWh rewarded/ penalised within price review period (GWh)</t>
  </si>
  <si>
    <t>STEP 4: Calculate reward/penalty at end of price review</t>
  </si>
  <si>
    <t>Non-enduring outperformance is equal to the under/overperformance within the price review period which is not compensated within Step 1.</t>
  </si>
  <si>
    <t>Total outperformance (GWh)</t>
  </si>
  <si>
    <t>(ii) where the under/out-perf has opposite sign of end-year position, then we recognised under./out-perf in full.</t>
  </si>
  <si>
    <t xml:space="preserve">This is calculated as: </t>
  </si>
  <si>
    <t>Outturn</t>
  </si>
  <si>
    <t>Total GWh rewarded/penalised within price review (GWh)</t>
  </si>
  <si>
    <t>Total reward/penalty (enduring/non-enduring) (GWh)</t>
  </si>
  <si>
    <t>Total GWh not rewarded within period (GWh)</t>
  </si>
  <si>
    <t>Reward/penalty for under/outperf recognised at end of review (£/MWh)</t>
  </si>
  <si>
    <t>Unit reward (£/MWh)</t>
  </si>
  <si>
    <t>Reward/penalty (£ million) (net of IQI)</t>
  </si>
  <si>
    <t>Reward/penalty (£ million) (gross of IQI)</t>
  </si>
  <si>
    <t>We propose to undertake a true-up at the end of price review.  This will compensate the DN for the difference between: [Enduring GWh + non-enduring GWh ] - GWh rewarded/penalised within review period</t>
  </si>
  <si>
    <t>Scenario: Uniform incremental outperformance</t>
  </si>
  <si>
    <t>Scenario: Uniform incremental underperformance</t>
  </si>
  <si>
    <t>Scenario: Oscillates</t>
  </si>
  <si>
    <t>Scenario: Large early outperf, declining over time</t>
  </si>
  <si>
    <t>Scenario: Large early underpf, declining over time</t>
  </si>
  <si>
    <t>Scenario: Oscillates with end outperf</t>
  </si>
  <si>
    <t>Scenario: Oscillates with end underperf</t>
  </si>
  <si>
    <t>Scenario: U - and end outperf</t>
  </si>
  <si>
    <t>Scenario: Inverted U - but end underperf</t>
  </si>
  <si>
    <t>Scenario: Constant outperf</t>
  </si>
  <si>
    <t>Scenario: Constant underperf</t>
  </si>
  <si>
    <t>Scenario: Equal to target</t>
  </si>
  <si>
    <t xml:space="preserve">Enduring outperformance is calculated as incremental outperformance in each year, mutliplied by 8 (the sum of the yellow cells).  </t>
  </si>
  <si>
    <t>THIS W-SHEET SETS OUT THE BASIC STEPS FOR CALCULATING THE TOTAL REWARD/PENALTY FOR THE EEI, BASED ON AN EIGHT YEAR ROLLING INCENTIVE MECHANISM</t>
  </si>
  <si>
    <t xml:space="preserve">Enduring GWh </t>
  </si>
  <si>
    <t>(i) where under/outperformance has same sign as end year under/outperformance, then the recognised under/out-perf is net of end year position (as this is recognised in Step 1)</t>
  </si>
  <si>
    <t>EEI</t>
  </si>
  <si>
    <t>Shrinkage</t>
  </si>
  <si>
    <t>Unit reward based on average day-ahead commodity price (£/MWh)</t>
  </si>
  <si>
    <t>Assumes average day-ahead gas price = £0.5/therm</t>
  </si>
  <si>
    <t>We will also subject out/under-performance on shrinkage to IQI.  As set out in note of 18/7/2011 "Propopsed treatment of costs outside totex fwork", we propose to treat shrinkage outside totex, and instead allow as 100% expense.</t>
  </si>
  <si>
    <t>Note: target/actual GWh for shrinkage based on total gas transportation losses; EEI GWh target/actual net of theft.</t>
  </si>
  <si>
    <t>Reward/penalty for under/outperf recognised at end of review (£m, gross of IQI adj)</t>
  </si>
  <si>
    <t>Reward/penalty for under/outperf recognised at end of review (£m, net of IQI)</t>
  </si>
  <si>
    <t>Total reward/penalty (£m)</t>
  </si>
  <si>
    <t xml:space="preserve">Assume reward/penalty at true-up = annual average day-ahead over price review (and not 2020/21 given volatility in gas price). </t>
  </si>
  <si>
    <t>Assume reward/penalty at true-up based on 2020/21 EEI position. (Alternative, use average EEI price, consistent with gas commodity price.)</t>
  </si>
  <si>
    <t>Enuduring outpperformance is also equivalent to the end-year position (hence enduring) multiplied by 8.</t>
  </si>
  <si>
    <t>True-up</t>
  </si>
  <si>
    <t>We propose to reward/ penalise performance within period equal to: [Target (GWh) - actual (GWh)]* carbon price (£/GWh), and for shrinkage, average day-ahead commodity price.</t>
  </si>
  <si>
    <t>THIS W-SHEET SETS OUT GRAPHS SHOWING ENDURING AND NON-ENDURING GWh FOR A RANGE OF SCENARIOS DEFINED IN "COMPARISON" W-SHEET</t>
  </si>
  <si>
    <t>This is similar to way in which the current shrinkage/EEI works for GDPCR1.  Key difference for EEI is that we propose to adjust EEI reward/penalty - which is a revenue adjustment - by IQI for consistency with associated costs of realising benefits, which are subject to IQI (through totex framework).</t>
  </si>
  <si>
    <t>We set out examples of actual performance in the Table below, and show graphically non-enduring outperformance in "Sheet2"</t>
  </si>
  <si>
    <t>Performance profiles</t>
  </si>
  <si>
    <t>TABLE: EXAMPLES OF ACTUAL PERFORMANCE PROFILES</t>
  </si>
  <si>
    <t>Total non-enduring outperformance  (GWh)</t>
  </si>
  <si>
    <t>DATA FOR GRAPH 1</t>
  </si>
  <si>
    <t>Analysis of alternative cash flow options</t>
  </si>
  <si>
    <t>STEP 1:  Calculate "Enduring out-performance" in GWh</t>
  </si>
  <si>
    <t>STEP 2:  Calculate Non-enduring out-performance (GWh), and thus total out-performance</t>
  </si>
  <si>
    <t>"Option A": Post-period adjustment includes residual enduring + non-enduring</t>
  </si>
  <si>
    <t>"Option B" Post-period adjustment includes non-enduring only, rolling benefit recovered through rest of period</t>
  </si>
  <si>
    <t>Option A</t>
  </si>
  <si>
    <t>Option B</t>
  </si>
  <si>
    <t>Year-on-year fluctuation</t>
  </si>
  <si>
    <t>A</t>
  </si>
  <si>
    <t>B</t>
  </si>
  <si>
    <t>b</t>
  </si>
  <si>
    <t>(WE ALSO SET OUT THE SHRINKAGE INCENTIVE SHOULD THIS BE INCLUDED WITHIN THE ROLLER MECHANISM)</t>
  </si>
  <si>
    <t>INSTRUCTIONS FOR USE: INSERT VALUES INTO CELL D30 TO EXPERIMENT WITH DIFFERENT OUT/UNDERPERFORMANCE PROFILES, AND INTO CELL D68 TO COMPARE OPTIONS A AND B.</t>
  </si>
  <si>
    <t>THIS W-SHEET ACCOMPANIES RIIO-GD1 INITIAL PROPOSALS, SUPPORTING DOCUMENT - OUTPUTS, INCENTIEVS AND INNOVATION, APPENDIX 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</si>
</sst>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_ ;\-#,##0.0\ "/>
  </numFmts>
  <fonts count="12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sz val="10"/>
      <color theme="0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9"/>
      <color theme="1"/>
      <name val="Times New Roman"/>
      <family val="1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1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2" fontId="0" fillId="2" borderId="4" xfId="0" applyNumberFormat="1" applyFill="1" applyBorder="1"/>
    <xf numFmtId="2" fontId="0" fillId="2" borderId="0" xfId="0" applyNumberFormat="1" applyFill="1" applyBorder="1"/>
    <xf numFmtId="2" fontId="0" fillId="2" borderId="5" xfId="0" applyNumberFormat="1" applyFill="1" applyBorder="1"/>
    <xf numFmtId="1" fontId="0" fillId="0" borderId="8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3" borderId="8" xfId="0" applyNumberFormat="1" applyFill="1" applyBorder="1"/>
    <xf numFmtId="1" fontId="0" fillId="0" borderId="9" xfId="0" applyNumberFormat="1" applyBorder="1"/>
    <xf numFmtId="0" fontId="0" fillId="0" borderId="10" xfId="0" applyBorder="1" applyAlignment="1">
      <alignment horizontal="left"/>
    </xf>
    <xf numFmtId="0" fontId="1" fillId="0" borderId="10" xfId="0" applyFont="1" applyBorder="1" applyAlignment="1">
      <alignment horizontal="left"/>
    </xf>
    <xf numFmtId="1" fontId="0" fillId="0" borderId="11" xfId="0" applyNumberFormat="1" applyBorder="1"/>
    <xf numFmtId="1" fontId="0" fillId="3" borderId="11" xfId="0" applyNumberFormat="1" applyFill="1" applyBorder="1"/>
    <xf numFmtId="1" fontId="0" fillId="3" borderId="9" xfId="0" applyNumberFormat="1" applyFill="1" applyBorder="1"/>
    <xf numFmtId="1" fontId="0" fillId="0" borderId="12" xfId="0" applyNumberFormat="1" applyBorder="1"/>
    <xf numFmtId="1" fontId="0" fillId="3" borderId="14" xfId="0" applyNumberFormat="1" applyFill="1" applyBorder="1"/>
    <xf numFmtId="2" fontId="0" fillId="2" borderId="13" xfId="0" applyNumberFormat="1" applyFill="1" applyBorder="1"/>
    <xf numFmtId="0" fontId="2" fillId="0" borderId="0" xfId="0" applyFont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0" borderId="8" xfId="0" applyFont="1" applyBorder="1"/>
    <xf numFmtId="0" fontId="0" fillId="0" borderId="8" xfId="0" applyBorder="1"/>
    <xf numFmtId="0" fontId="3" fillId="5" borderId="0" xfId="0" applyFont="1" applyFill="1"/>
    <xf numFmtId="0" fontId="0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3" fillId="5" borderId="0" xfId="0" applyFont="1" applyFill="1" applyBorder="1"/>
    <xf numFmtId="0" fontId="1" fillId="0" borderId="0" xfId="0" applyFont="1" applyAlignment="1">
      <alignment horizontal="centerContinuous" wrapText="1"/>
    </xf>
    <xf numFmtId="0" fontId="0" fillId="0" borderId="0" xfId="0" applyAlignment="1">
      <alignment horizontal="centerContinuous"/>
    </xf>
    <xf numFmtId="1" fontId="3" fillId="5" borderId="0" xfId="0" applyNumberFormat="1" applyFont="1" applyFill="1"/>
    <xf numFmtId="1" fontId="0" fillId="0" borderId="0" xfId="0" applyNumberFormat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" fontId="4" fillId="0" borderId="0" xfId="0" applyNumberFormat="1" applyFont="1"/>
    <xf numFmtId="0" fontId="1" fillId="6" borderId="0" xfId="0" applyFont="1" applyFill="1"/>
    <xf numFmtId="0" fontId="1" fillId="6" borderId="0" xfId="0" applyFont="1" applyFill="1" applyAlignment="1">
      <alignment horizontal="left"/>
    </xf>
    <xf numFmtId="0" fontId="0" fillId="6" borderId="0" xfId="0" applyFill="1"/>
    <xf numFmtId="0" fontId="6" fillId="0" borderId="0" xfId="0" applyFont="1"/>
    <xf numFmtId="0" fontId="0" fillId="7" borderId="8" xfId="0" applyFill="1" applyBorder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164" fontId="0" fillId="7" borderId="8" xfId="0" applyNumberFormat="1" applyFill="1" applyBorder="1"/>
    <xf numFmtId="2" fontId="0" fillId="0" borderId="8" xfId="0" applyNumberFormat="1" applyBorder="1"/>
    <xf numFmtId="2" fontId="1" fillId="0" borderId="0" xfId="0" applyNumberFormat="1" applyFont="1" applyAlignment="1">
      <alignment horizontal="left"/>
    </xf>
    <xf numFmtId="1" fontId="0" fillId="2" borderId="8" xfId="0" applyNumberFormat="1" applyFill="1" applyBorder="1"/>
    <xf numFmtId="0" fontId="1" fillId="0" borderId="0" xfId="0" applyFont="1" applyAlignment="1"/>
    <xf numFmtId="2" fontId="3" fillId="5" borderId="0" xfId="0" applyNumberFormat="1" applyFont="1" applyFill="1"/>
    <xf numFmtId="1" fontId="0" fillId="0" borderId="16" xfId="0" applyNumberFormat="1" applyBorder="1"/>
    <xf numFmtId="2" fontId="0" fillId="0" borderId="17" xfId="0" applyNumberFormat="1" applyBorder="1"/>
    <xf numFmtId="0" fontId="1" fillId="0" borderId="19" xfId="0" applyFont="1" applyBorder="1" applyAlignment="1">
      <alignment horizontal="left"/>
    </xf>
    <xf numFmtId="1" fontId="1" fillId="0" borderId="0" xfId="0" applyNumberFormat="1" applyFont="1" applyBorder="1" applyAlignment="1">
      <alignment horizontal="left"/>
    </xf>
    <xf numFmtId="2" fontId="1" fillId="0" borderId="8" xfId="0" applyNumberFormat="1" applyFont="1" applyBorder="1"/>
    <xf numFmtId="164" fontId="0" fillId="0" borderId="18" xfId="0" applyNumberFormat="1" applyBorder="1"/>
    <xf numFmtId="164" fontId="0" fillId="0" borderId="21" xfId="0" applyNumberFormat="1" applyBorder="1"/>
    <xf numFmtId="164" fontId="0" fillId="0" borderId="9" xfId="0" applyNumberFormat="1" applyBorder="1"/>
    <xf numFmtId="165" fontId="0" fillId="0" borderId="18" xfId="2" applyNumberFormat="1" applyFont="1" applyBorder="1"/>
    <xf numFmtId="165" fontId="0" fillId="0" borderId="21" xfId="2" applyNumberFormat="1" applyFont="1" applyBorder="1"/>
    <xf numFmtId="165" fontId="0" fillId="0" borderId="9" xfId="2" applyNumberFormat="1" applyFont="1" applyBorder="1"/>
    <xf numFmtId="0" fontId="1" fillId="0" borderId="20" xfId="0" applyFont="1" applyBorder="1" applyAlignment="1">
      <alignment horizontal="centerContinuous"/>
    </xf>
    <xf numFmtId="0" fontId="0" fillId="0" borderId="20" xfId="0" applyBorder="1" applyAlignment="1">
      <alignment horizontal="centerContinuous"/>
    </xf>
    <xf numFmtId="165" fontId="7" fillId="0" borderId="0" xfId="0" applyNumberFormat="1" applyFont="1"/>
    <xf numFmtId="2" fontId="10" fillId="0" borderId="0" xfId="0" applyNumberFormat="1" applyFont="1"/>
    <xf numFmtId="0" fontId="1" fillId="0" borderId="0" xfId="0" applyFont="1" applyAlignment="1">
      <alignment horizontal="centerContinuous"/>
    </xf>
    <xf numFmtId="164" fontId="0" fillId="0" borderId="3" xfId="0" applyNumberFormat="1" applyBorder="1"/>
    <xf numFmtId="164" fontId="0" fillId="0" borderId="5" xfId="0" applyNumberFormat="1" applyBorder="1"/>
    <xf numFmtId="164" fontId="0" fillId="0" borderId="16" xfId="0" applyNumberFormat="1" applyBorder="1"/>
    <xf numFmtId="9" fontId="0" fillId="8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ont="1" applyAlignment="1">
      <alignment horizontal="right"/>
    </xf>
    <xf numFmtId="2" fontId="0" fillId="0" borderId="15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8" borderId="0" xfId="0" applyNumberFormat="1" applyFont="1" applyFill="1" applyAlignment="1">
      <alignment horizontal="right"/>
    </xf>
    <xf numFmtId="0" fontId="0" fillId="8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 applyAlignment="1"/>
    <xf numFmtId="0" fontId="11" fillId="0" borderId="0" xfId="0" applyFont="1"/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areaChart>
        <c:grouping val="stacked"/>
        <c:ser>
          <c:idx val="4"/>
          <c:order val="4"/>
          <c:tx>
            <c:strRef>
              <c:f>Comparison!$B$107</c:f>
              <c:strCache>
                <c:ptCount val="1"/>
              </c:strCache>
            </c:strRef>
          </c:tx>
          <c:spPr>
            <a:noFill/>
          </c:spPr>
          <c:val>
            <c:numRef>
              <c:f>Comparison!$E$107:$L$107</c:f>
              <c:numCache>
                <c:formatCode>0</c:formatCode>
                <c:ptCount val="8"/>
                <c:pt idx="0">
                  <c:v>490</c:v>
                </c:pt>
                <c:pt idx="1">
                  <c:v>480</c:v>
                </c:pt>
                <c:pt idx="2">
                  <c:v>470</c:v>
                </c:pt>
                <c:pt idx="3">
                  <c:v>460</c:v>
                </c:pt>
                <c:pt idx="4">
                  <c:v>450</c:v>
                </c:pt>
                <c:pt idx="5">
                  <c:v>440</c:v>
                </c:pt>
                <c:pt idx="6">
                  <c:v>430</c:v>
                </c:pt>
                <c:pt idx="7">
                  <c:v>420</c:v>
                </c:pt>
              </c:numCache>
            </c:numRef>
          </c:val>
        </c:ser>
        <c:ser>
          <c:idx val="3"/>
          <c:order val="5"/>
          <c:tx>
            <c:strRef>
              <c:f>Comparison!$B$106</c:f>
              <c:strCache>
                <c:ptCount val="1"/>
                <c:pt idx="0">
                  <c:v>Non-enduring GWh = 0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val>
            <c:numRef>
              <c:f>Comparison!$E$106:$L$106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34601728"/>
        <c:axId val="134604288"/>
      </c:areaChart>
      <c:lineChart>
        <c:grouping val="standard"/>
        <c:ser>
          <c:idx val="2"/>
          <c:order val="0"/>
          <c:tx>
            <c:strRef>
              <c:f>Comparison!$B$105</c:f>
              <c:strCache>
                <c:ptCount val="1"/>
                <c:pt idx="0">
                  <c:v>Enduring GWh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Comparison!$E$105:$L$105</c:f>
              <c:numCache>
                <c:formatCode>0</c:formatCode>
                <c:ptCount val="8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  <c:pt idx="4">
                  <c:v>420</c:v>
                </c:pt>
                <c:pt idx="5">
                  <c:v>420</c:v>
                </c:pt>
                <c:pt idx="6">
                  <c:v>420</c:v>
                </c:pt>
                <c:pt idx="7">
                  <c:v>420</c:v>
                </c:pt>
              </c:numCache>
            </c:numRef>
          </c:val>
        </c:ser>
        <c:ser>
          <c:idx val="0"/>
          <c:order val="1"/>
          <c:tx>
            <c:strRef>
              <c:f>Comparison!$B$103</c:f>
              <c:strCache>
                <c:ptCount val="1"/>
                <c:pt idx="0">
                  <c:v>Target</c:v>
                </c:pt>
              </c:strCache>
            </c:strRef>
          </c:tx>
          <c:marker>
            <c:symbol val="none"/>
          </c:marker>
          <c:val>
            <c:numRef>
              <c:f>Comparison!$E$103:$L$103</c:f>
              <c:numCache>
                <c:formatCode>0</c:formatCode>
                <c:ptCount val="8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</c:numCache>
            </c:numRef>
          </c:val>
        </c:ser>
        <c:ser>
          <c:idx val="1"/>
          <c:order val="2"/>
          <c:tx>
            <c:strRef>
              <c:f>Comparison!$B$104</c:f>
              <c:strCache>
                <c:ptCount val="1"/>
                <c:pt idx="0">
                  <c:v>Outturn</c:v>
                </c:pt>
              </c:strCache>
            </c:strRef>
          </c:tx>
          <c:spPr>
            <a:ln>
              <a:solidFill>
                <a:prstClr val="black"/>
              </a:solidFill>
              <a:prstDash val="dash"/>
            </a:ln>
          </c:spPr>
          <c:marker>
            <c:symbol val="none"/>
          </c:marker>
          <c:val>
            <c:numRef>
              <c:f>Comparison!$E$104:$L$104</c:f>
              <c:numCache>
                <c:formatCode>0</c:formatCode>
                <c:ptCount val="8"/>
                <c:pt idx="0">
                  <c:v>490</c:v>
                </c:pt>
                <c:pt idx="1">
                  <c:v>480</c:v>
                </c:pt>
                <c:pt idx="2">
                  <c:v>470</c:v>
                </c:pt>
                <c:pt idx="3">
                  <c:v>460</c:v>
                </c:pt>
                <c:pt idx="4">
                  <c:v>450</c:v>
                </c:pt>
                <c:pt idx="5">
                  <c:v>440</c:v>
                </c:pt>
                <c:pt idx="6">
                  <c:v>430</c:v>
                </c:pt>
                <c:pt idx="7">
                  <c:v>420</c:v>
                </c:pt>
              </c:numCache>
            </c:numRef>
          </c:val>
        </c:ser>
        <c:ser>
          <c:idx val="5"/>
          <c:order val="3"/>
          <c:tx>
            <c:strRef>
              <c:f>Comparison!$B$110</c:f>
              <c:strCache>
                <c:ptCount val="1"/>
                <c:pt idx="0">
                  <c:v>Enduring GWh = 640      (=8*80)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134601728"/>
        <c:axId val="134604288"/>
      </c:lineChart>
      <c:catAx>
        <c:axId val="13460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Price Review Year</a:t>
                </a:r>
              </a:p>
            </c:rich>
          </c:tx>
        </c:title>
        <c:tickLblPos val="nextTo"/>
        <c:crossAx val="134604288"/>
        <c:crosses val="autoZero"/>
        <c:auto val="1"/>
        <c:lblAlgn val="ctr"/>
        <c:lblOffset val="100"/>
      </c:catAx>
      <c:valAx>
        <c:axId val="134604288"/>
        <c:scaling>
          <c:orientation val="minMax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GWh</a:t>
                </a:r>
              </a:p>
            </c:rich>
          </c:tx>
        </c:title>
        <c:numFmt formatCode="0" sourceLinked="1"/>
        <c:tickLblPos val="nextTo"/>
        <c:crossAx val="13460172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100" b="1"/>
            </a:pPr>
            <a:endParaRPr lang="en-US"/>
          </a:p>
        </c:txPr>
      </c:legendEntry>
      <c:layout>
        <c:manualLayout>
          <c:xMode val="edge"/>
          <c:yMode val="edge"/>
          <c:x val="0.67568442650203453"/>
          <c:y val="0.11189397507552062"/>
          <c:w val="0.31327661161238224"/>
          <c:h val="0.75979113358872696"/>
        </c:manualLayout>
      </c:layout>
    </c:legend>
    <c:plotVisOnly val="1"/>
    <c:dispBlanksAs val="zero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46</xdr:row>
      <xdr:rowOff>35718</xdr:rowOff>
    </xdr:from>
    <xdr:to>
      <xdr:col>21</xdr:col>
      <xdr:colOff>357187</xdr:colOff>
      <xdr:row>60</xdr:row>
      <xdr:rowOff>83345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464820</xdr:colOff>
      <xdr:row>23</xdr:row>
      <xdr:rowOff>76200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00" y="4667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11</xdr:col>
      <xdr:colOff>464820</xdr:colOff>
      <xdr:row>46</xdr:row>
      <xdr:rowOff>76200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800" y="39719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11</xdr:col>
      <xdr:colOff>464820</xdr:colOff>
      <xdr:row>69</xdr:row>
      <xdr:rowOff>76200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5800" y="74771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11</xdr:col>
      <xdr:colOff>464820</xdr:colOff>
      <xdr:row>92</xdr:row>
      <xdr:rowOff>76200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5800" y="109823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11</xdr:col>
      <xdr:colOff>464820</xdr:colOff>
      <xdr:row>115</xdr:row>
      <xdr:rowOff>76200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85800" y="144875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11</xdr:col>
      <xdr:colOff>464820</xdr:colOff>
      <xdr:row>138</xdr:row>
      <xdr:rowOff>76200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5800" y="179927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11</xdr:col>
      <xdr:colOff>464820</xdr:colOff>
      <xdr:row>161</xdr:row>
      <xdr:rowOff>76200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85800" y="214979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11</xdr:col>
      <xdr:colOff>464820</xdr:colOff>
      <xdr:row>184</xdr:row>
      <xdr:rowOff>76200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5800" y="250031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11</xdr:col>
      <xdr:colOff>464820</xdr:colOff>
      <xdr:row>207</xdr:row>
      <xdr:rowOff>76200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85800" y="285083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11</xdr:col>
      <xdr:colOff>464820</xdr:colOff>
      <xdr:row>230</xdr:row>
      <xdr:rowOff>76200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85800" y="320135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11</xdr:col>
      <xdr:colOff>464820</xdr:colOff>
      <xdr:row>253</xdr:row>
      <xdr:rowOff>76200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85800" y="35518725"/>
          <a:ext cx="7322820" cy="3124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11</xdr:col>
      <xdr:colOff>464820</xdr:colOff>
      <xdr:row>276</xdr:row>
      <xdr:rowOff>76200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85800" y="39023925"/>
          <a:ext cx="7322820" cy="312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E110"/>
  <sheetViews>
    <sheetView showGridLines="0" tabSelected="1" zoomScale="80" zoomScaleNormal="80" workbookViewId="0">
      <selection activeCell="B3" sqref="B3"/>
    </sheetView>
  </sheetViews>
  <sheetFormatPr defaultRowHeight="12.75"/>
  <cols>
    <col min="1" max="1" width="3.25" customWidth="1"/>
    <col min="2" max="2" width="74.375" customWidth="1"/>
    <col min="3" max="3" width="12.875" style="14" customWidth="1"/>
    <col min="4" max="4" width="12.75" style="14" customWidth="1"/>
    <col min="5" max="5" width="12.125" customWidth="1"/>
    <col min="6" max="12" width="9.625" customWidth="1"/>
    <col min="13" max="13" width="7.875" customWidth="1"/>
    <col min="14" max="14" width="10.75" customWidth="1"/>
    <col min="15" max="15" width="11.125" customWidth="1"/>
    <col min="16" max="16" width="9.625" customWidth="1"/>
    <col min="17" max="17" width="7.625" customWidth="1"/>
    <col min="18" max="18" width="9.625" customWidth="1"/>
    <col min="19" max="19" width="10.875" customWidth="1"/>
    <col min="20" max="20" width="8.375" customWidth="1"/>
    <col min="21" max="21" width="10.125" customWidth="1"/>
    <col min="22" max="22" width="10.375" customWidth="1"/>
    <col min="24" max="24" width="10.375" customWidth="1"/>
    <col min="25" max="27" width="11.125" customWidth="1"/>
    <col min="28" max="28" width="7.625" customWidth="1"/>
    <col min="61" max="61" width="9.125" customWidth="1"/>
    <col min="62" max="62" width="9" customWidth="1"/>
  </cols>
  <sheetData>
    <row r="1" spans="1:24" s="54" customFormat="1" ht="14.25">
      <c r="B1" s="97" t="s">
        <v>76</v>
      </c>
      <c r="C1" s="53"/>
      <c r="D1" s="53"/>
    </row>
    <row r="2" spans="1:24" s="54" customFormat="1" ht="14.25">
      <c r="B2" s="97" t="s">
        <v>111</v>
      </c>
      <c r="C2" s="53"/>
      <c r="D2" s="53"/>
    </row>
    <row r="3" spans="1:24" s="54" customFormat="1" ht="14.25">
      <c r="B3" s="52" t="s">
        <v>113</v>
      </c>
      <c r="C3" s="53"/>
      <c r="D3" s="53"/>
    </row>
    <row r="4" spans="1:24" s="54" customFormat="1" ht="14.25">
      <c r="B4" s="98" t="s">
        <v>112</v>
      </c>
      <c r="C4" s="53"/>
      <c r="D4" s="53"/>
    </row>
    <row r="5" spans="1:24" s="45" customFormat="1">
      <c r="B5" s="43" t="s">
        <v>96</v>
      </c>
      <c r="C5" s="44"/>
      <c r="D5" s="44"/>
    </row>
    <row r="6" spans="1:24" s="54" customFormat="1" ht="14.25">
      <c r="B6" s="52" t="s">
        <v>95</v>
      </c>
      <c r="C6" s="53"/>
      <c r="D6" s="53"/>
    </row>
    <row r="7" spans="1:24">
      <c r="E7" s="26" t="s">
        <v>97</v>
      </c>
      <c r="R7" s="72" t="s">
        <v>100</v>
      </c>
      <c r="S7" s="73"/>
      <c r="T7" s="73"/>
      <c r="U7" s="73"/>
      <c r="V7" s="73"/>
      <c r="W7" s="73"/>
      <c r="X7" s="73"/>
    </row>
    <row r="8" spans="1:24">
      <c r="E8" s="28" t="s">
        <v>1</v>
      </c>
      <c r="F8" s="28" t="s">
        <v>0</v>
      </c>
      <c r="G8" s="28" t="s">
        <v>2</v>
      </c>
      <c r="H8" s="28" t="s">
        <v>3</v>
      </c>
      <c r="I8" s="28" t="s">
        <v>4</v>
      </c>
      <c r="J8" s="28" t="s">
        <v>5</v>
      </c>
      <c r="K8" s="28" t="s">
        <v>6</v>
      </c>
      <c r="L8" s="28" t="s">
        <v>7</v>
      </c>
      <c r="O8" s="35"/>
      <c r="P8" s="36"/>
      <c r="R8" s="76" t="s">
        <v>91</v>
      </c>
      <c r="S8" s="36"/>
      <c r="U8" s="26" t="s">
        <v>107</v>
      </c>
    </row>
    <row r="9" spans="1:24">
      <c r="B9" s="32" t="s">
        <v>18</v>
      </c>
      <c r="E9" s="12">
        <f>E30</f>
        <v>500</v>
      </c>
      <c r="F9" s="12">
        <f t="shared" ref="F9:L9" si="0">F30</f>
        <v>500</v>
      </c>
      <c r="G9" s="12">
        <f t="shared" si="0"/>
        <v>500</v>
      </c>
      <c r="H9" s="12">
        <f t="shared" si="0"/>
        <v>500</v>
      </c>
      <c r="I9" s="12">
        <f t="shared" si="0"/>
        <v>500</v>
      </c>
      <c r="J9" s="12">
        <f t="shared" si="0"/>
        <v>500</v>
      </c>
      <c r="K9" s="12">
        <f t="shared" si="0"/>
        <v>500</v>
      </c>
      <c r="L9" s="12">
        <f t="shared" si="0"/>
        <v>500</v>
      </c>
      <c r="M9" s="26"/>
      <c r="N9" s="33" t="s">
        <v>30</v>
      </c>
      <c r="O9" s="26" t="s">
        <v>40</v>
      </c>
      <c r="P9" s="26" t="s">
        <v>41</v>
      </c>
      <c r="R9" s="59" t="s">
        <v>105</v>
      </c>
      <c r="S9" s="59" t="s">
        <v>106</v>
      </c>
      <c r="U9" s="59" t="s">
        <v>105</v>
      </c>
      <c r="V9" s="59" t="s">
        <v>106</v>
      </c>
    </row>
    <row r="10" spans="1:24">
      <c r="B10" s="25" t="s">
        <v>19</v>
      </c>
      <c r="E10" s="29"/>
      <c r="F10" s="29"/>
      <c r="G10" s="29"/>
      <c r="H10" s="29"/>
      <c r="I10" s="29"/>
      <c r="J10" s="29"/>
      <c r="K10" s="29"/>
      <c r="L10" s="29"/>
      <c r="M10" s="14"/>
      <c r="N10" s="37">
        <f>D41</f>
        <v>640</v>
      </c>
      <c r="O10" s="37">
        <f>D49</f>
        <v>0</v>
      </c>
      <c r="P10" s="37">
        <f>D50</f>
        <v>640</v>
      </c>
      <c r="Q10" s="60">
        <f>D89+D97</f>
        <v>0</v>
      </c>
      <c r="R10" s="30">
        <v>1</v>
      </c>
      <c r="S10" s="30">
        <v>2</v>
      </c>
      <c r="T10" s="30">
        <f>STDEV(E79:L79)</f>
        <v>2.7766986712461881</v>
      </c>
      <c r="U10" s="30">
        <v>1</v>
      </c>
      <c r="V10" s="30">
        <v>2</v>
      </c>
    </row>
    <row r="11" spans="1:24">
      <c r="A11" s="14">
        <v>1</v>
      </c>
      <c r="B11" t="s">
        <v>31</v>
      </c>
      <c r="E11" s="58">
        <f>E30-10</f>
        <v>490</v>
      </c>
      <c r="F11" s="58">
        <f t="shared" ref="F11:L11" si="1">E11-10</f>
        <v>480</v>
      </c>
      <c r="G11" s="58">
        <f t="shared" si="1"/>
        <v>470</v>
      </c>
      <c r="H11" s="58">
        <f t="shared" si="1"/>
        <v>460</v>
      </c>
      <c r="I11" s="58">
        <f t="shared" si="1"/>
        <v>450</v>
      </c>
      <c r="J11" s="58">
        <f t="shared" si="1"/>
        <v>440</v>
      </c>
      <c r="K11" s="58">
        <f t="shared" si="1"/>
        <v>430</v>
      </c>
      <c r="L11" s="58">
        <f t="shared" si="1"/>
        <v>420</v>
      </c>
      <c r="M11" s="30">
        <v>1</v>
      </c>
      <c r="N11" s="66">
        <f t="dataTable" ref="N11:P21" dt2D="0" dtr="0" r1="D31" ca="1"/>
        <v>640</v>
      </c>
      <c r="O11" s="66">
        <v>0</v>
      </c>
      <c r="P11" s="77">
        <v>640</v>
      </c>
      <c r="Q11" s="30">
        <v>1</v>
      </c>
      <c r="R11" s="69">
        <f t="dataTable" ref="R11:S21" dt2D="1" dtr="1" r1="A69" r2="D31" ca="1"/>
        <v>11.187698281786941</v>
      </c>
      <c r="S11" s="69">
        <v>0</v>
      </c>
      <c r="T11" s="30">
        <v>1</v>
      </c>
      <c r="U11" s="69">
        <f t="dataTable" ref="U11:V21" dt2D="1" dtr="1" r1="A69" r2="D31"/>
        <v>0.9787197209496461</v>
      </c>
      <c r="V11" s="69">
        <v>2.7766986712461881</v>
      </c>
    </row>
    <row r="12" spans="1:24">
      <c r="A12" s="14">
        <v>2</v>
      </c>
      <c r="B12" t="s">
        <v>32</v>
      </c>
      <c r="E12" s="58">
        <f t="shared" ref="E12:L12" si="2">E9-E11+E9</f>
        <v>510</v>
      </c>
      <c r="F12" s="58">
        <f t="shared" si="2"/>
        <v>520</v>
      </c>
      <c r="G12" s="58">
        <f t="shared" si="2"/>
        <v>530</v>
      </c>
      <c r="H12" s="58">
        <f t="shared" si="2"/>
        <v>540</v>
      </c>
      <c r="I12" s="58">
        <f t="shared" si="2"/>
        <v>550</v>
      </c>
      <c r="J12" s="58">
        <f t="shared" si="2"/>
        <v>560</v>
      </c>
      <c r="K12" s="58">
        <f t="shared" si="2"/>
        <v>570</v>
      </c>
      <c r="L12" s="58">
        <f t="shared" si="2"/>
        <v>580</v>
      </c>
      <c r="M12" s="30">
        <v>2</v>
      </c>
      <c r="N12" s="67">
        <v>-640</v>
      </c>
      <c r="O12" s="67">
        <v>0</v>
      </c>
      <c r="P12" s="78">
        <v>-640</v>
      </c>
      <c r="Q12" s="30">
        <v>2</v>
      </c>
      <c r="R12" s="70">
        <v>-11.187698281786941</v>
      </c>
      <c r="S12" s="70">
        <v>0</v>
      </c>
      <c r="T12" s="30">
        <v>2</v>
      </c>
      <c r="U12" s="70">
        <v>0.9787197209496461</v>
      </c>
      <c r="V12" s="70">
        <v>2.7766986712461881</v>
      </c>
    </row>
    <row r="13" spans="1:24">
      <c r="A13" s="14">
        <v>3</v>
      </c>
      <c r="B13" t="s">
        <v>35</v>
      </c>
      <c r="E13" s="58">
        <v>500</v>
      </c>
      <c r="F13" s="58">
        <v>450</v>
      </c>
      <c r="G13" s="58">
        <v>450</v>
      </c>
      <c r="H13" s="58">
        <v>450</v>
      </c>
      <c r="I13" s="58">
        <v>375</v>
      </c>
      <c r="J13" s="58">
        <v>375</v>
      </c>
      <c r="K13" s="58">
        <v>300</v>
      </c>
      <c r="L13" s="58">
        <v>325</v>
      </c>
      <c r="M13" s="30">
        <v>3</v>
      </c>
      <c r="N13" s="67">
        <v>1400</v>
      </c>
      <c r="O13" s="67">
        <v>25</v>
      </c>
      <c r="P13" s="78">
        <v>1425</v>
      </c>
      <c r="Q13" s="30">
        <v>3</v>
      </c>
      <c r="R13" s="70">
        <v>25.971442439862543</v>
      </c>
      <c r="S13" s="70">
        <v>0.99890163230241447</v>
      </c>
      <c r="T13" s="30">
        <v>3</v>
      </c>
      <c r="U13" s="70">
        <v>2.7967971566220808</v>
      </c>
      <c r="V13" s="70">
        <v>6.7898924315682949</v>
      </c>
    </row>
    <row r="14" spans="1:24">
      <c r="A14" s="14">
        <v>4</v>
      </c>
      <c r="B14" t="s">
        <v>36</v>
      </c>
      <c r="E14" s="58">
        <v>450</v>
      </c>
      <c r="F14" s="58">
        <v>400</v>
      </c>
      <c r="G14" s="58">
        <v>350</v>
      </c>
      <c r="H14" s="58">
        <v>300</v>
      </c>
      <c r="I14" s="58">
        <v>300</v>
      </c>
      <c r="J14" s="58">
        <v>300</v>
      </c>
      <c r="K14" s="58">
        <v>300</v>
      </c>
      <c r="L14" s="58">
        <v>300</v>
      </c>
      <c r="M14" s="30">
        <v>4</v>
      </c>
      <c r="N14" s="67">
        <v>1600</v>
      </c>
      <c r="O14" s="67">
        <v>0</v>
      </c>
      <c r="P14" s="78">
        <v>1600</v>
      </c>
      <c r="Q14" s="30">
        <v>4</v>
      </c>
      <c r="R14" s="70">
        <v>11.986819587628865</v>
      </c>
      <c r="S14" s="70">
        <v>0</v>
      </c>
      <c r="T14" s="30">
        <v>4</v>
      </c>
      <c r="U14" s="70">
        <v>2.3273703707533366</v>
      </c>
      <c r="V14" s="70">
        <v>3.2490558684366433</v>
      </c>
    </row>
    <row r="15" spans="1:24">
      <c r="A15" s="14">
        <v>5</v>
      </c>
      <c r="B15" t="s">
        <v>37</v>
      </c>
      <c r="E15" s="58">
        <f t="shared" ref="E15:L15" si="3">E9-E14+E9</f>
        <v>550</v>
      </c>
      <c r="F15" s="58">
        <f t="shared" si="3"/>
        <v>600</v>
      </c>
      <c r="G15" s="58">
        <f t="shared" si="3"/>
        <v>650</v>
      </c>
      <c r="H15" s="58">
        <f t="shared" si="3"/>
        <v>700</v>
      </c>
      <c r="I15" s="58">
        <f t="shared" si="3"/>
        <v>700</v>
      </c>
      <c r="J15" s="58">
        <f t="shared" si="3"/>
        <v>700</v>
      </c>
      <c r="K15" s="58">
        <f t="shared" si="3"/>
        <v>700</v>
      </c>
      <c r="L15" s="58">
        <f t="shared" si="3"/>
        <v>700</v>
      </c>
      <c r="M15" s="30">
        <v>5</v>
      </c>
      <c r="N15" s="67">
        <v>-1600</v>
      </c>
      <c r="O15" s="67">
        <v>0</v>
      </c>
      <c r="P15" s="78">
        <v>-1600</v>
      </c>
      <c r="Q15" s="30">
        <v>5</v>
      </c>
      <c r="R15" s="70">
        <v>-11.986819587628865</v>
      </c>
      <c r="S15" s="70">
        <v>0</v>
      </c>
      <c r="T15" s="30">
        <v>5</v>
      </c>
      <c r="U15" s="70">
        <v>2.3273703707533366</v>
      </c>
      <c r="V15" s="70">
        <v>3.2490558684366433</v>
      </c>
    </row>
    <row r="16" spans="1:24">
      <c r="A16" s="14">
        <v>6</v>
      </c>
      <c r="B16" t="s">
        <v>39</v>
      </c>
      <c r="E16" s="58">
        <f>E15</f>
        <v>550</v>
      </c>
      <c r="F16" s="58">
        <f>F15</f>
        <v>600</v>
      </c>
      <c r="G16" s="58">
        <f>G15</f>
        <v>650</v>
      </c>
      <c r="H16" s="58">
        <f>H15</f>
        <v>700</v>
      </c>
      <c r="I16" s="58">
        <f t="shared" ref="I16:L17" si="4">I14</f>
        <v>300</v>
      </c>
      <c r="J16" s="58">
        <f t="shared" si="4"/>
        <v>300</v>
      </c>
      <c r="K16" s="58">
        <f t="shared" si="4"/>
        <v>300</v>
      </c>
      <c r="L16" s="58">
        <f t="shared" si="4"/>
        <v>300</v>
      </c>
      <c r="M16" s="30">
        <v>6</v>
      </c>
      <c r="N16" s="67">
        <v>1600</v>
      </c>
      <c r="O16" s="67">
        <v>-500</v>
      </c>
      <c r="P16" s="78">
        <v>1100</v>
      </c>
      <c r="Q16" s="30">
        <v>6</v>
      </c>
      <c r="R16" s="70">
        <v>31.964852233676975</v>
      </c>
      <c r="S16" s="70">
        <v>-19.978032646048099</v>
      </c>
      <c r="T16" s="30">
        <v>6</v>
      </c>
      <c r="U16" s="70">
        <v>7.1435685422410833</v>
      </c>
      <c r="V16" s="70">
        <v>14.964712485736952</v>
      </c>
    </row>
    <row r="17" spans="1:31">
      <c r="A17" s="14">
        <v>7</v>
      </c>
      <c r="B17" t="s">
        <v>38</v>
      </c>
      <c r="E17" s="58">
        <f>E14</f>
        <v>450</v>
      </c>
      <c r="F17" s="58">
        <f>F14</f>
        <v>400</v>
      </c>
      <c r="G17" s="58">
        <f>G14</f>
        <v>350</v>
      </c>
      <c r="H17" s="58">
        <f>H14</f>
        <v>300</v>
      </c>
      <c r="I17" s="58">
        <f t="shared" si="4"/>
        <v>700</v>
      </c>
      <c r="J17" s="58">
        <f t="shared" si="4"/>
        <v>700</v>
      </c>
      <c r="K17" s="58">
        <f t="shared" si="4"/>
        <v>700</v>
      </c>
      <c r="L17" s="58">
        <f t="shared" si="4"/>
        <v>700</v>
      </c>
      <c r="M17" s="30">
        <v>7</v>
      </c>
      <c r="N17" s="67">
        <v>-1600</v>
      </c>
      <c r="O17" s="67">
        <v>500</v>
      </c>
      <c r="P17" s="78">
        <v>-1100</v>
      </c>
      <c r="Q17" s="30">
        <v>7</v>
      </c>
      <c r="R17" s="70">
        <v>-31.964852233676975</v>
      </c>
      <c r="S17" s="70">
        <v>19.978032646048099</v>
      </c>
      <c r="T17" s="30">
        <v>7</v>
      </c>
      <c r="U17" s="70">
        <v>7.1435685422410833</v>
      </c>
      <c r="V17" s="70">
        <v>14.964712485736952</v>
      </c>
    </row>
    <row r="18" spans="1:31">
      <c r="A18" s="14">
        <v>8</v>
      </c>
      <c r="B18" t="s">
        <v>42</v>
      </c>
      <c r="E18" s="58">
        <f>E11</f>
        <v>490</v>
      </c>
      <c r="F18" s="58">
        <f>F11</f>
        <v>480</v>
      </c>
      <c r="G18" s="58">
        <f>G11</f>
        <v>470</v>
      </c>
      <c r="H18" s="58">
        <f>H11</f>
        <v>460</v>
      </c>
      <c r="I18" s="58">
        <v>375</v>
      </c>
      <c r="J18" s="58">
        <v>375</v>
      </c>
      <c r="K18" s="58">
        <v>325</v>
      </c>
      <c r="L18" s="58">
        <v>275</v>
      </c>
      <c r="M18" s="30">
        <v>8</v>
      </c>
      <c r="N18" s="67">
        <v>1800</v>
      </c>
      <c r="O18" s="67">
        <v>0</v>
      </c>
      <c r="P18" s="78">
        <v>1800</v>
      </c>
      <c r="Q18" s="30">
        <v>8</v>
      </c>
      <c r="R18" s="70">
        <v>41.953868556701032</v>
      </c>
      <c r="S18" s="70">
        <v>0</v>
      </c>
      <c r="T18" s="30">
        <v>8</v>
      </c>
      <c r="U18" s="70">
        <v>3.2102795440025029</v>
      </c>
      <c r="V18" s="70">
        <v>11.174507722350304</v>
      </c>
    </row>
    <row r="19" spans="1:31">
      <c r="A19" s="14">
        <v>9</v>
      </c>
      <c r="B19" s="31" t="s">
        <v>33</v>
      </c>
      <c r="E19" s="58">
        <v>500</v>
      </c>
      <c r="F19" s="58">
        <v>550</v>
      </c>
      <c r="G19" s="58">
        <v>550</v>
      </c>
      <c r="H19" s="58">
        <v>550</v>
      </c>
      <c r="I19" s="58">
        <v>550</v>
      </c>
      <c r="J19" s="58">
        <v>550</v>
      </c>
      <c r="K19" s="58">
        <v>550</v>
      </c>
      <c r="L19" s="58">
        <v>400</v>
      </c>
      <c r="M19" s="34">
        <v>9</v>
      </c>
      <c r="N19" s="67">
        <v>800</v>
      </c>
      <c r="O19" s="67">
        <v>-300</v>
      </c>
      <c r="P19" s="78">
        <v>500</v>
      </c>
      <c r="Q19" s="34">
        <v>9</v>
      </c>
      <c r="R19" s="70">
        <v>27.969245704467355</v>
      </c>
      <c r="S19" s="70">
        <v>-11.986819587628871</v>
      </c>
      <c r="T19" s="34">
        <v>9</v>
      </c>
      <c r="U19" s="70">
        <v>2.1357415263799102</v>
      </c>
      <c r="V19" s="70">
        <v>16.855549549169531</v>
      </c>
    </row>
    <row r="20" spans="1:31">
      <c r="A20" s="14">
        <v>10</v>
      </c>
      <c r="B20" t="s">
        <v>45</v>
      </c>
      <c r="E20" s="58">
        <v>400</v>
      </c>
      <c r="F20" s="58">
        <f t="shared" ref="F20:L21" si="5">E20</f>
        <v>400</v>
      </c>
      <c r="G20" s="58">
        <f t="shared" si="5"/>
        <v>400</v>
      </c>
      <c r="H20" s="58">
        <f t="shared" si="5"/>
        <v>400</v>
      </c>
      <c r="I20" s="58">
        <f t="shared" si="5"/>
        <v>400</v>
      </c>
      <c r="J20" s="58">
        <f t="shared" si="5"/>
        <v>400</v>
      </c>
      <c r="K20" s="58">
        <f t="shared" si="5"/>
        <v>400</v>
      </c>
      <c r="L20" s="58">
        <f t="shared" si="5"/>
        <v>400</v>
      </c>
      <c r="M20" s="34">
        <v>10</v>
      </c>
      <c r="N20" s="67">
        <v>800</v>
      </c>
      <c r="O20" s="67">
        <v>0</v>
      </c>
      <c r="P20" s="78">
        <v>800</v>
      </c>
      <c r="Q20" s="34">
        <v>10</v>
      </c>
      <c r="R20" s="70">
        <v>0</v>
      </c>
      <c r="S20" s="70">
        <v>0</v>
      </c>
      <c r="T20" s="34">
        <v>10</v>
      </c>
      <c r="U20" s="70">
        <v>4.7475133497773995E-16</v>
      </c>
      <c r="V20" s="70">
        <v>4.7475133497773995E-16</v>
      </c>
    </row>
    <row r="21" spans="1:31">
      <c r="A21" s="14">
        <v>11</v>
      </c>
      <c r="B21" t="s">
        <v>46</v>
      </c>
      <c r="E21" s="58">
        <v>600</v>
      </c>
      <c r="F21" s="58">
        <f t="shared" si="5"/>
        <v>600</v>
      </c>
      <c r="G21" s="58">
        <f t="shared" si="5"/>
        <v>600</v>
      </c>
      <c r="H21" s="58">
        <f t="shared" si="5"/>
        <v>600</v>
      </c>
      <c r="I21" s="58">
        <f t="shared" si="5"/>
        <v>600</v>
      </c>
      <c r="J21" s="58">
        <f t="shared" si="5"/>
        <v>600</v>
      </c>
      <c r="K21" s="58">
        <f t="shared" si="5"/>
        <v>600</v>
      </c>
      <c r="L21" s="58">
        <f t="shared" si="5"/>
        <v>600</v>
      </c>
      <c r="M21" s="34">
        <v>11</v>
      </c>
      <c r="N21" s="68">
        <v>-800</v>
      </c>
      <c r="O21" s="68">
        <v>0</v>
      </c>
      <c r="P21" s="79">
        <v>-800</v>
      </c>
      <c r="Q21" s="34">
        <v>11</v>
      </c>
      <c r="R21" s="71">
        <v>0</v>
      </c>
      <c r="S21" s="71">
        <v>0</v>
      </c>
      <c r="T21" s="34">
        <v>11</v>
      </c>
      <c r="U21" s="71">
        <v>4.7475133497773995E-16</v>
      </c>
      <c r="V21" s="71">
        <v>4.7475133497773995E-16</v>
      </c>
    </row>
    <row r="22" spans="1:31">
      <c r="A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31" s="54" customFormat="1" ht="14.25">
      <c r="B23" s="52"/>
      <c r="C23" s="53"/>
      <c r="D23" s="53"/>
      <c r="X23" s="52"/>
      <c r="Y23" s="74"/>
      <c r="Z23" s="74"/>
      <c r="AA23" s="30"/>
      <c r="AB23" s="52"/>
      <c r="AC23" s="74"/>
      <c r="AD23" s="74"/>
      <c r="AE23" s="74"/>
    </row>
    <row r="24" spans="1:31" s="45" customFormat="1">
      <c r="B24" s="43" t="s">
        <v>101</v>
      </c>
      <c r="C24" s="44"/>
      <c r="D24" s="44"/>
    </row>
    <row r="25" spans="1:31" s="48" customFormat="1">
      <c r="B25" s="48" t="s">
        <v>75</v>
      </c>
      <c r="C25" s="50"/>
      <c r="D25" s="50"/>
    </row>
    <row r="26" spans="1:31" s="48" customFormat="1">
      <c r="B26" s="48" t="s">
        <v>90</v>
      </c>
      <c r="C26" s="50"/>
      <c r="D26" s="50"/>
    </row>
    <row r="27" spans="1:31" s="48" customFormat="1">
      <c r="B27" s="48" t="s">
        <v>84</v>
      </c>
      <c r="C27" s="50"/>
      <c r="D27" s="50"/>
    </row>
    <row r="28" spans="1:31">
      <c r="C28"/>
      <c r="E28" s="99" t="s">
        <v>9</v>
      </c>
      <c r="F28" s="99"/>
      <c r="G28" s="99"/>
      <c r="H28" s="99"/>
      <c r="I28" s="99"/>
      <c r="J28" s="99"/>
      <c r="K28" s="99"/>
      <c r="L28" s="99"/>
      <c r="M28" s="99" t="s">
        <v>10</v>
      </c>
      <c r="N28" s="100"/>
      <c r="O28" s="100"/>
      <c r="P28" s="100"/>
      <c r="Q28" s="100"/>
      <c r="R28" s="100"/>
      <c r="S28" s="100"/>
      <c r="T28" s="100"/>
    </row>
    <row r="29" spans="1:31">
      <c r="E29" s="1" t="s">
        <v>1</v>
      </c>
      <c r="F29" s="2" t="s">
        <v>0</v>
      </c>
      <c r="G29" s="2" t="s">
        <v>2</v>
      </c>
      <c r="H29" s="2" t="s">
        <v>3</v>
      </c>
      <c r="I29" s="2" t="s">
        <v>4</v>
      </c>
      <c r="J29" s="2" t="s">
        <v>5</v>
      </c>
      <c r="K29" s="2" t="s">
        <v>6</v>
      </c>
      <c r="L29" s="3" t="s">
        <v>7</v>
      </c>
      <c r="M29" s="4" t="s">
        <v>8</v>
      </c>
      <c r="N29" s="5" t="s">
        <v>11</v>
      </c>
      <c r="O29" s="5" t="s">
        <v>12</v>
      </c>
      <c r="P29" s="5" t="s">
        <v>13</v>
      </c>
      <c r="Q29" s="5" t="s">
        <v>14</v>
      </c>
      <c r="R29" s="5" t="s">
        <v>15</v>
      </c>
      <c r="S29" s="5" t="s">
        <v>16</v>
      </c>
      <c r="T29" s="3" t="s">
        <v>17</v>
      </c>
    </row>
    <row r="30" spans="1:31">
      <c r="B30" s="13" t="s">
        <v>18</v>
      </c>
      <c r="E30" s="12">
        <v>500</v>
      </c>
      <c r="F30" s="12">
        <v>500</v>
      </c>
      <c r="G30" s="12">
        <v>500</v>
      </c>
      <c r="H30" s="12">
        <v>500</v>
      </c>
      <c r="I30" s="12">
        <v>500</v>
      </c>
      <c r="J30" s="12">
        <v>500</v>
      </c>
      <c r="K30" s="12">
        <v>500</v>
      </c>
      <c r="L30" s="12">
        <v>500</v>
      </c>
      <c r="M30" s="6"/>
      <c r="N30" s="7"/>
      <c r="O30" s="7"/>
      <c r="P30" s="7"/>
      <c r="Q30" s="7"/>
      <c r="R30" s="7"/>
      <c r="S30" s="7"/>
      <c r="T30" s="8"/>
    </row>
    <row r="31" spans="1:31">
      <c r="B31" s="13" t="str">
        <f>"Actual (GWh): "&amp;Comparison!N46</f>
        <v>Actual (GWh): Scenario: Uniform incremental outperformance</v>
      </c>
      <c r="C31" s="27" t="s">
        <v>29</v>
      </c>
      <c r="D31" s="89">
        <v>1</v>
      </c>
      <c r="E31" s="12">
        <f>CHOOSE($D$31,E11,E12,E13,E14,E15,E16,E17,E18,E19,E20,E21)</f>
        <v>490</v>
      </c>
      <c r="F31" s="12">
        <f t="shared" ref="F31:L31" si="6">CHOOSE($D$31,F11,F12,F13,F14,F15,F16,F17,F18,F19,F20,F21)</f>
        <v>480</v>
      </c>
      <c r="G31" s="12">
        <f t="shared" si="6"/>
        <v>470</v>
      </c>
      <c r="H31" s="12">
        <f t="shared" si="6"/>
        <v>460</v>
      </c>
      <c r="I31" s="12">
        <f t="shared" si="6"/>
        <v>450</v>
      </c>
      <c r="J31" s="12">
        <f t="shared" si="6"/>
        <v>440</v>
      </c>
      <c r="K31" s="12">
        <f t="shared" si="6"/>
        <v>430</v>
      </c>
      <c r="L31" s="12">
        <f t="shared" si="6"/>
        <v>420</v>
      </c>
      <c r="M31" s="9"/>
      <c r="N31" s="10"/>
      <c r="O31" s="10"/>
      <c r="P31" s="10"/>
      <c r="Q31" s="10"/>
      <c r="R31" s="10"/>
      <c r="S31" s="10"/>
      <c r="T31" s="11"/>
    </row>
    <row r="32" spans="1:31" ht="13.5" thickBot="1">
      <c r="B32" s="17" t="s">
        <v>20</v>
      </c>
      <c r="C32" s="18"/>
      <c r="D32" s="18"/>
      <c r="E32" s="22">
        <f t="shared" ref="E32:L32" si="7">E30-E31</f>
        <v>10</v>
      </c>
      <c r="F32" s="19">
        <f t="shared" si="7"/>
        <v>20</v>
      </c>
      <c r="G32" s="19">
        <f t="shared" si="7"/>
        <v>30</v>
      </c>
      <c r="H32" s="19">
        <f t="shared" si="7"/>
        <v>40</v>
      </c>
      <c r="I32" s="19">
        <f t="shared" si="7"/>
        <v>50</v>
      </c>
      <c r="J32" s="19">
        <f t="shared" si="7"/>
        <v>60</v>
      </c>
      <c r="K32" s="19">
        <f t="shared" si="7"/>
        <v>70</v>
      </c>
      <c r="L32" s="19">
        <f t="shared" si="7"/>
        <v>80</v>
      </c>
      <c r="M32" s="9"/>
      <c r="N32" s="10"/>
      <c r="O32" s="10"/>
      <c r="P32" s="10"/>
      <c r="Q32" s="10"/>
      <c r="R32" s="10"/>
      <c r="S32" s="10"/>
      <c r="T32" s="11"/>
    </row>
    <row r="33" spans="2:20" ht="13.5" thickBot="1">
      <c r="B33" s="13" t="s">
        <v>21</v>
      </c>
      <c r="E33" s="21">
        <f>E32</f>
        <v>10</v>
      </c>
      <c r="F33" s="21">
        <f t="shared" ref="F33:L33" si="8">$E$33</f>
        <v>10</v>
      </c>
      <c r="G33" s="21">
        <f t="shared" si="8"/>
        <v>10</v>
      </c>
      <c r="H33" s="21">
        <f t="shared" si="8"/>
        <v>10</v>
      </c>
      <c r="I33" s="21">
        <f t="shared" si="8"/>
        <v>10</v>
      </c>
      <c r="J33" s="21">
        <f t="shared" si="8"/>
        <v>10</v>
      </c>
      <c r="K33" s="21">
        <f t="shared" si="8"/>
        <v>10</v>
      </c>
      <c r="L33" s="21">
        <f t="shared" si="8"/>
        <v>10</v>
      </c>
      <c r="M33" s="24"/>
      <c r="N33" s="10"/>
      <c r="O33" s="10"/>
      <c r="P33" s="10"/>
      <c r="Q33" s="10"/>
      <c r="R33" s="10"/>
      <c r="S33" s="10"/>
      <c r="T33" s="11"/>
    </row>
    <row r="34" spans="2:20" ht="13.5" thickBot="1">
      <c r="B34" s="13" t="s">
        <v>22</v>
      </c>
      <c r="E34" s="12"/>
      <c r="F34" s="15">
        <f>$F$32-$E$32</f>
        <v>10</v>
      </c>
      <c r="G34" s="15">
        <f t="shared" ref="G34:M34" si="9">$F$34</f>
        <v>10</v>
      </c>
      <c r="H34" s="15">
        <f t="shared" si="9"/>
        <v>10</v>
      </c>
      <c r="I34" s="15">
        <f t="shared" si="9"/>
        <v>10</v>
      </c>
      <c r="J34" s="15">
        <f t="shared" si="9"/>
        <v>10</v>
      </c>
      <c r="K34" s="15">
        <f t="shared" si="9"/>
        <v>10</v>
      </c>
      <c r="L34" s="15">
        <f t="shared" si="9"/>
        <v>10</v>
      </c>
      <c r="M34" s="21">
        <f t="shared" si="9"/>
        <v>10</v>
      </c>
      <c r="N34" s="24"/>
      <c r="O34" s="10"/>
      <c r="P34" s="10"/>
      <c r="Q34" s="10"/>
      <c r="R34" s="10"/>
      <c r="S34" s="10"/>
      <c r="T34" s="11"/>
    </row>
    <row r="35" spans="2:20" ht="13.5" thickBot="1">
      <c r="B35" s="13" t="s">
        <v>23</v>
      </c>
      <c r="E35" s="12"/>
      <c r="F35" s="12"/>
      <c r="G35" s="15">
        <f>$G$32-$F$32</f>
        <v>10</v>
      </c>
      <c r="H35" s="15">
        <f t="shared" ref="H35:N35" si="10">$G$35</f>
        <v>10</v>
      </c>
      <c r="I35" s="15">
        <f t="shared" si="10"/>
        <v>10</v>
      </c>
      <c r="J35" s="15">
        <f t="shared" si="10"/>
        <v>10</v>
      </c>
      <c r="K35" s="15">
        <f t="shared" si="10"/>
        <v>10</v>
      </c>
      <c r="L35" s="15">
        <f t="shared" si="10"/>
        <v>10</v>
      </c>
      <c r="M35" s="15">
        <f t="shared" si="10"/>
        <v>10</v>
      </c>
      <c r="N35" s="21">
        <f t="shared" si="10"/>
        <v>10</v>
      </c>
      <c r="O35" s="24"/>
      <c r="P35" s="10"/>
      <c r="Q35" s="10"/>
      <c r="R35" s="10"/>
      <c r="S35" s="10"/>
      <c r="T35" s="11"/>
    </row>
    <row r="36" spans="2:20" ht="13.5" thickBot="1">
      <c r="B36" s="13" t="s">
        <v>24</v>
      </c>
      <c r="E36" s="12"/>
      <c r="F36" s="12"/>
      <c r="G36" s="12"/>
      <c r="H36" s="15">
        <f>$H$32-$G$32</f>
        <v>10</v>
      </c>
      <c r="I36" s="15">
        <f t="shared" ref="I36:O36" si="11">$H$36</f>
        <v>10</v>
      </c>
      <c r="J36" s="15">
        <f t="shared" si="11"/>
        <v>10</v>
      </c>
      <c r="K36" s="15">
        <f t="shared" si="11"/>
        <v>10</v>
      </c>
      <c r="L36" s="15">
        <f t="shared" si="11"/>
        <v>10</v>
      </c>
      <c r="M36" s="15">
        <f t="shared" si="11"/>
        <v>10</v>
      </c>
      <c r="N36" s="15">
        <f t="shared" si="11"/>
        <v>10</v>
      </c>
      <c r="O36" s="21">
        <f t="shared" si="11"/>
        <v>10</v>
      </c>
      <c r="P36" s="24"/>
      <c r="Q36" s="10"/>
      <c r="R36" s="10"/>
      <c r="S36" s="10"/>
      <c r="T36" s="11"/>
    </row>
    <row r="37" spans="2:20" ht="13.5" thickBot="1">
      <c r="B37" s="13" t="s">
        <v>25</v>
      </c>
      <c r="E37" s="12"/>
      <c r="F37" s="12"/>
      <c r="G37" s="12"/>
      <c r="H37" s="12"/>
      <c r="I37" s="15">
        <f>$I$32-$H$32</f>
        <v>10</v>
      </c>
      <c r="J37" s="15">
        <f t="shared" ref="J37:P37" si="12">$I$37</f>
        <v>10</v>
      </c>
      <c r="K37" s="15">
        <f t="shared" si="12"/>
        <v>10</v>
      </c>
      <c r="L37" s="15">
        <f t="shared" si="12"/>
        <v>10</v>
      </c>
      <c r="M37" s="15">
        <f t="shared" si="12"/>
        <v>10</v>
      </c>
      <c r="N37" s="15">
        <f t="shared" si="12"/>
        <v>10</v>
      </c>
      <c r="O37" s="15">
        <f t="shared" si="12"/>
        <v>10</v>
      </c>
      <c r="P37" s="21">
        <f t="shared" si="12"/>
        <v>10</v>
      </c>
      <c r="Q37" s="24"/>
      <c r="R37" s="10"/>
      <c r="S37" s="10"/>
      <c r="T37" s="11"/>
    </row>
    <row r="38" spans="2:20" ht="13.5" thickBot="1">
      <c r="B38" s="13" t="s">
        <v>26</v>
      </c>
      <c r="E38" s="12"/>
      <c r="F38" s="12"/>
      <c r="G38" s="12"/>
      <c r="H38" s="12"/>
      <c r="I38" s="12"/>
      <c r="J38" s="15">
        <f>$J$32-$I$32</f>
        <v>10</v>
      </c>
      <c r="K38" s="15">
        <f t="shared" ref="K38:Q38" si="13">$J$38</f>
        <v>10</v>
      </c>
      <c r="L38" s="15">
        <f t="shared" si="13"/>
        <v>10</v>
      </c>
      <c r="M38" s="15">
        <f t="shared" si="13"/>
        <v>10</v>
      </c>
      <c r="N38" s="15">
        <f t="shared" si="13"/>
        <v>10</v>
      </c>
      <c r="O38" s="15">
        <f t="shared" si="13"/>
        <v>10</v>
      </c>
      <c r="P38" s="15">
        <f t="shared" si="13"/>
        <v>10</v>
      </c>
      <c r="Q38" s="21">
        <f t="shared" si="13"/>
        <v>10</v>
      </c>
      <c r="R38" s="24"/>
      <c r="S38" s="10"/>
      <c r="T38" s="11"/>
    </row>
    <row r="39" spans="2:20" ht="13.5" thickBot="1">
      <c r="B39" s="13" t="s">
        <v>27</v>
      </c>
      <c r="E39" s="12"/>
      <c r="F39" s="12"/>
      <c r="G39" s="12"/>
      <c r="H39" s="12"/>
      <c r="I39" s="12"/>
      <c r="J39" s="12"/>
      <c r="K39" s="15">
        <f>$K$32-$J$32</f>
        <v>10</v>
      </c>
      <c r="L39" s="15">
        <f t="shared" ref="L39:R39" si="14">$K$39</f>
        <v>10</v>
      </c>
      <c r="M39" s="15">
        <f t="shared" si="14"/>
        <v>10</v>
      </c>
      <c r="N39" s="15">
        <f t="shared" si="14"/>
        <v>10</v>
      </c>
      <c r="O39" s="15">
        <f t="shared" si="14"/>
        <v>10</v>
      </c>
      <c r="P39" s="15">
        <f t="shared" si="14"/>
        <v>10</v>
      </c>
      <c r="Q39" s="15">
        <f t="shared" si="14"/>
        <v>10</v>
      </c>
      <c r="R39" s="21">
        <f t="shared" si="14"/>
        <v>10</v>
      </c>
      <c r="S39" s="24"/>
      <c r="T39" s="11"/>
    </row>
    <row r="40" spans="2:20" ht="13.5" thickBot="1">
      <c r="B40" s="17" t="s">
        <v>28</v>
      </c>
      <c r="C40" s="18"/>
      <c r="D40" s="63"/>
      <c r="E40" s="19"/>
      <c r="F40" s="19"/>
      <c r="G40" s="19"/>
      <c r="H40" s="19"/>
      <c r="I40" s="19"/>
      <c r="J40" s="19"/>
      <c r="K40" s="19"/>
      <c r="L40" s="20">
        <f>$L$32-$K$32</f>
        <v>10</v>
      </c>
      <c r="M40" s="20">
        <f t="shared" ref="M40:S40" si="15">$L$40</f>
        <v>10</v>
      </c>
      <c r="N40" s="20">
        <f t="shared" si="15"/>
        <v>10</v>
      </c>
      <c r="O40" s="20">
        <f t="shared" si="15"/>
        <v>10</v>
      </c>
      <c r="P40" s="20">
        <f t="shared" si="15"/>
        <v>10</v>
      </c>
      <c r="Q40" s="20">
        <f t="shared" si="15"/>
        <v>10</v>
      </c>
      <c r="R40" s="20">
        <f t="shared" si="15"/>
        <v>10</v>
      </c>
      <c r="S40" s="23">
        <f t="shared" si="15"/>
        <v>10</v>
      </c>
      <c r="T40" s="11"/>
    </row>
    <row r="41" spans="2:20">
      <c r="B41" s="14" t="s">
        <v>43</v>
      </c>
      <c r="D41" s="90">
        <f>SUM(E41:S41)</f>
        <v>640</v>
      </c>
      <c r="E41" s="61">
        <f t="shared" ref="E41:S41" si="16">SUM(E33:E40)</f>
        <v>10</v>
      </c>
      <c r="F41" s="16">
        <f t="shared" si="16"/>
        <v>20</v>
      </c>
      <c r="G41" s="16">
        <f t="shared" si="16"/>
        <v>30</v>
      </c>
      <c r="H41" s="16">
        <f t="shared" si="16"/>
        <v>40</v>
      </c>
      <c r="I41" s="16">
        <f t="shared" si="16"/>
        <v>50</v>
      </c>
      <c r="J41" s="16">
        <f t="shared" si="16"/>
        <v>60</v>
      </c>
      <c r="K41" s="16">
        <f t="shared" si="16"/>
        <v>70</v>
      </c>
      <c r="L41" s="16">
        <f t="shared" si="16"/>
        <v>80</v>
      </c>
      <c r="M41" s="16">
        <f t="shared" si="16"/>
        <v>70</v>
      </c>
      <c r="N41" s="16">
        <f t="shared" si="16"/>
        <v>60</v>
      </c>
      <c r="O41" s="16">
        <f t="shared" si="16"/>
        <v>50</v>
      </c>
      <c r="P41" s="16">
        <f t="shared" si="16"/>
        <v>40</v>
      </c>
      <c r="Q41" s="16">
        <f t="shared" si="16"/>
        <v>30</v>
      </c>
      <c r="R41" s="16">
        <f t="shared" si="16"/>
        <v>20</v>
      </c>
      <c r="S41" s="16">
        <f t="shared" si="16"/>
        <v>10</v>
      </c>
      <c r="T41" s="11"/>
    </row>
    <row r="42" spans="2:20" ht="12.75" customHeight="1">
      <c r="B42" s="14"/>
      <c r="D42" s="81"/>
    </row>
    <row r="43" spans="2:20" s="45" customFormat="1">
      <c r="B43" s="43" t="s">
        <v>102</v>
      </c>
      <c r="C43" s="44"/>
      <c r="D43" s="91"/>
    </row>
    <row r="44" spans="2:20" s="48" customFormat="1">
      <c r="B44" s="51" t="s">
        <v>50</v>
      </c>
      <c r="C44" s="50"/>
      <c r="D44" s="92"/>
    </row>
    <row r="45" spans="2:20" s="48" customFormat="1">
      <c r="B45" s="48" t="s">
        <v>53</v>
      </c>
      <c r="C45" s="50"/>
      <c r="D45" s="92"/>
      <c r="N45" s="26" t="s">
        <v>44</v>
      </c>
    </row>
    <row r="46" spans="2:20" s="48" customFormat="1">
      <c r="B46" s="48" t="s">
        <v>78</v>
      </c>
      <c r="C46" s="50"/>
      <c r="D46" s="92"/>
      <c r="N46" s="26" t="str">
        <f>"Scenario: "&amp;CHOOSE(D31,B11,B12,B13,B14,B15,B16,B17,B18,B19,B20,B21,B22,#REF!,#REF!,#REF!)</f>
        <v>Scenario: Uniform incremental outperformance</v>
      </c>
    </row>
    <row r="47" spans="2:20" s="48" customFormat="1">
      <c r="B47" s="48" t="s">
        <v>52</v>
      </c>
      <c r="C47" s="50"/>
      <c r="D47" s="92"/>
    </row>
    <row r="48" spans="2:20" s="48" customFormat="1">
      <c r="B48" s="49"/>
      <c r="C48" s="50"/>
      <c r="D48" s="92"/>
      <c r="E48" s="28" t="s">
        <v>1</v>
      </c>
      <c r="F48" s="28" t="s">
        <v>0</v>
      </c>
      <c r="G48" s="28" t="s">
        <v>2</v>
      </c>
      <c r="H48" s="28" t="s">
        <v>3</v>
      </c>
      <c r="I48" s="28" t="s">
        <v>4</v>
      </c>
      <c r="J48" s="28" t="s">
        <v>5</v>
      </c>
      <c r="K48" s="28" t="s">
        <v>6</v>
      </c>
      <c r="L48" s="28" t="s">
        <v>7</v>
      </c>
    </row>
    <row r="49" spans="2:12">
      <c r="B49" s="14" t="s">
        <v>98</v>
      </c>
      <c r="D49" s="93">
        <f>SUM(E49:L49)</f>
        <v>0</v>
      </c>
      <c r="E49" s="62">
        <f t="shared" ref="E49:L49" si="17">IF(E41*$L$41&lt;0,E32,IF(ABS(E41)&gt;ABS($L41),E41-$L41,0))</f>
        <v>0</v>
      </c>
      <c r="F49" s="56">
        <f t="shared" si="17"/>
        <v>0</v>
      </c>
      <c r="G49" s="56">
        <f t="shared" si="17"/>
        <v>0</v>
      </c>
      <c r="H49" s="56">
        <f t="shared" si="17"/>
        <v>0</v>
      </c>
      <c r="I49" s="56">
        <f t="shared" si="17"/>
        <v>0</v>
      </c>
      <c r="J49" s="56">
        <f t="shared" si="17"/>
        <v>0</v>
      </c>
      <c r="K49" s="56">
        <f t="shared" si="17"/>
        <v>0</v>
      </c>
      <c r="L49" s="56">
        <f t="shared" si="17"/>
        <v>0</v>
      </c>
    </row>
    <row r="50" spans="2:12">
      <c r="B50" s="14" t="s">
        <v>51</v>
      </c>
      <c r="D50" s="94">
        <f>D41+D49</f>
        <v>640</v>
      </c>
    </row>
    <row r="51" spans="2:12">
      <c r="B51" s="14"/>
      <c r="D51" s="64"/>
    </row>
    <row r="52" spans="2:12">
      <c r="D52" s="64"/>
    </row>
    <row r="53" spans="2:12">
      <c r="D53" s="64"/>
    </row>
    <row r="54" spans="2:12">
      <c r="B54" s="14"/>
      <c r="D54" s="64"/>
    </row>
    <row r="55" spans="2:12">
      <c r="B55" s="14"/>
      <c r="D55" s="64"/>
    </row>
    <row r="56" spans="2:12">
      <c r="B56" s="14"/>
      <c r="D56" s="64"/>
    </row>
    <row r="57" spans="2:12">
      <c r="B57" s="14"/>
      <c r="D57" s="95"/>
    </row>
    <row r="58" spans="2:12">
      <c r="B58" s="14"/>
      <c r="D58" s="64"/>
    </row>
    <row r="59" spans="2:12">
      <c r="B59" s="14"/>
      <c r="D59" s="64"/>
    </row>
    <row r="60" spans="2:12">
      <c r="B60" s="14"/>
      <c r="D60" s="64"/>
    </row>
    <row r="61" spans="2:12">
      <c r="B61" s="14"/>
      <c r="D61" s="64"/>
    </row>
    <row r="62" spans="2:12" s="45" customFormat="1">
      <c r="B62" s="43" t="s">
        <v>47</v>
      </c>
      <c r="C62" s="44"/>
      <c r="D62" s="44"/>
    </row>
    <row r="63" spans="2:12">
      <c r="B63" t="s">
        <v>92</v>
      </c>
    </row>
    <row r="64" spans="2:12">
      <c r="B64" t="s">
        <v>94</v>
      </c>
    </row>
    <row r="65" spans="1:24">
      <c r="B65" t="s">
        <v>83</v>
      </c>
    </row>
    <row r="66" spans="1:24">
      <c r="B66" s="26"/>
      <c r="E66" s="28" t="str">
        <f t="shared" ref="E66:L66" si="18">E29</f>
        <v>2013-14</v>
      </c>
      <c r="F66" s="28" t="str">
        <f t="shared" si="18"/>
        <v>2014-15</v>
      </c>
      <c r="G66" s="28" t="str">
        <f t="shared" si="18"/>
        <v>2015-16</v>
      </c>
      <c r="H66" s="28" t="str">
        <f t="shared" si="18"/>
        <v>2016-17</v>
      </c>
      <c r="I66" s="28" t="str">
        <f t="shared" si="18"/>
        <v>2017-18</v>
      </c>
      <c r="J66" s="28" t="str">
        <f t="shared" si="18"/>
        <v>2018-19</v>
      </c>
      <c r="K66" s="28" t="str">
        <f t="shared" si="18"/>
        <v>2019-20</v>
      </c>
      <c r="L66" s="28" t="str">
        <f t="shared" si="18"/>
        <v>2020-21</v>
      </c>
      <c r="P66" s="75"/>
      <c r="Q66" s="75"/>
      <c r="R66" s="75"/>
      <c r="S66" s="75"/>
      <c r="T66" s="75"/>
      <c r="U66" s="75"/>
      <c r="V66" s="75"/>
      <c r="W66" s="75"/>
      <c r="X66" s="75"/>
    </row>
    <row r="67" spans="1:24">
      <c r="A67" s="14" t="s">
        <v>108</v>
      </c>
      <c r="B67" t="s">
        <v>103</v>
      </c>
      <c r="E67" s="58">
        <f t="shared" ref="E67:L67" si="19">E32</f>
        <v>10</v>
      </c>
      <c r="F67" s="58">
        <f t="shared" si="19"/>
        <v>20</v>
      </c>
      <c r="G67" s="58">
        <f t="shared" si="19"/>
        <v>30</v>
      </c>
      <c r="H67" s="58">
        <f t="shared" si="19"/>
        <v>40</v>
      </c>
      <c r="I67" s="58">
        <f t="shared" si="19"/>
        <v>50</v>
      </c>
      <c r="J67" s="58">
        <f t="shared" si="19"/>
        <v>60</v>
      </c>
      <c r="K67" s="58">
        <f t="shared" si="19"/>
        <v>70</v>
      </c>
      <c r="L67" s="58">
        <f t="shared" si="19"/>
        <v>80</v>
      </c>
    </row>
    <row r="68" spans="1:24">
      <c r="A68" s="14" t="s">
        <v>109</v>
      </c>
      <c r="B68" t="s">
        <v>104</v>
      </c>
      <c r="E68" s="58">
        <f>E33</f>
        <v>10</v>
      </c>
      <c r="F68" s="58">
        <f>E68+8/7*F34</f>
        <v>21.428571428571427</v>
      </c>
      <c r="G68" s="58">
        <f>F68+8/6*G35</f>
        <v>34.761904761904759</v>
      </c>
      <c r="H68" s="58">
        <f>G68+8/5*H36</f>
        <v>50.761904761904759</v>
      </c>
      <c r="I68" s="58">
        <f>H68+8/4*I37</f>
        <v>70.761904761904759</v>
      </c>
      <c r="J68" s="58">
        <f>I68+8/3*J38</f>
        <v>97.428571428571416</v>
      </c>
      <c r="K68" s="58">
        <f>J68+8/2*K39</f>
        <v>137.42857142857142</v>
      </c>
      <c r="L68" s="58">
        <f>K68+8*L40</f>
        <v>217.42857142857142</v>
      </c>
    </row>
    <row r="69" spans="1:24">
      <c r="A69" s="96">
        <f>IF(D69="A",1,2)</f>
        <v>2</v>
      </c>
      <c r="B69" t="s">
        <v>48</v>
      </c>
      <c r="C69" s="27" t="s">
        <v>29</v>
      </c>
      <c r="D69" s="89" t="s">
        <v>110</v>
      </c>
      <c r="E69" s="12">
        <f t="shared" ref="E69:L69" si="20">CHOOSE($A$69,E67,E68)</f>
        <v>10</v>
      </c>
      <c r="F69" s="12">
        <f t="shared" si="20"/>
        <v>21.428571428571427</v>
      </c>
      <c r="G69" s="12">
        <f t="shared" si="20"/>
        <v>34.761904761904759</v>
      </c>
      <c r="H69" s="12">
        <f t="shared" si="20"/>
        <v>50.761904761904759</v>
      </c>
      <c r="I69" s="12">
        <f t="shared" si="20"/>
        <v>70.761904761904759</v>
      </c>
      <c r="J69" s="12">
        <f t="shared" si="20"/>
        <v>97.428571428571416</v>
      </c>
      <c r="K69" s="12">
        <f t="shared" si="20"/>
        <v>137.42857142857142</v>
      </c>
      <c r="L69" s="12">
        <f t="shared" si="20"/>
        <v>217.42857142857142</v>
      </c>
    </row>
    <row r="70" spans="1:24">
      <c r="B70" s="26" t="s">
        <v>79</v>
      </c>
    </row>
    <row r="71" spans="1:24">
      <c r="B71" t="s">
        <v>59</v>
      </c>
      <c r="E71" s="47">
        <v>62.73</v>
      </c>
      <c r="F71" s="47">
        <v>62.73</v>
      </c>
      <c r="G71" s="47">
        <v>62.73</v>
      </c>
      <c r="H71" s="47">
        <v>62.73</v>
      </c>
      <c r="I71" s="47">
        <v>62.73</v>
      </c>
      <c r="J71" s="47">
        <v>62.73</v>
      </c>
      <c r="K71" s="47">
        <v>62.73</v>
      </c>
      <c r="L71" s="47">
        <v>62.73</v>
      </c>
    </row>
    <row r="72" spans="1:24">
      <c r="B72" t="s">
        <v>61</v>
      </c>
      <c r="E72" s="56">
        <f t="shared" ref="E72:L72" si="21">E$69*E71/1000</f>
        <v>0.62729999999999997</v>
      </c>
      <c r="F72" s="56">
        <f t="shared" si="21"/>
        <v>1.3442142857142856</v>
      </c>
      <c r="G72" s="56">
        <f t="shared" si="21"/>
        <v>2.1806142857142854</v>
      </c>
      <c r="H72" s="56">
        <f t="shared" si="21"/>
        <v>3.1842942857142851</v>
      </c>
      <c r="I72" s="56">
        <f t="shared" si="21"/>
        <v>4.4388942857142855</v>
      </c>
      <c r="J72" s="56">
        <f t="shared" si="21"/>
        <v>6.1116942857142851</v>
      </c>
      <c r="K72" s="56">
        <f t="shared" si="21"/>
        <v>8.6208942857142841</v>
      </c>
      <c r="L72" s="56">
        <f t="shared" si="21"/>
        <v>13.639294285714284</v>
      </c>
    </row>
    <row r="73" spans="1:24">
      <c r="B73" t="s">
        <v>60</v>
      </c>
      <c r="D73" s="80">
        <v>0.5</v>
      </c>
      <c r="E73" s="56">
        <f t="shared" ref="E73:L73" si="22">E72*$D$73</f>
        <v>0.31364999999999998</v>
      </c>
      <c r="F73" s="56">
        <f t="shared" si="22"/>
        <v>0.67210714285714279</v>
      </c>
      <c r="G73" s="56">
        <f t="shared" si="22"/>
        <v>1.0903071428571427</v>
      </c>
      <c r="H73" s="56">
        <f t="shared" si="22"/>
        <v>1.5921471428571425</v>
      </c>
      <c r="I73" s="56">
        <f t="shared" si="22"/>
        <v>2.2194471428571427</v>
      </c>
      <c r="J73" s="56">
        <f t="shared" si="22"/>
        <v>3.0558471428571425</v>
      </c>
      <c r="K73" s="56">
        <f t="shared" si="22"/>
        <v>4.310447142857142</v>
      </c>
      <c r="L73" s="56">
        <f t="shared" si="22"/>
        <v>6.8196471428571419</v>
      </c>
    </row>
    <row r="74" spans="1:24">
      <c r="B74" s="26" t="s">
        <v>80</v>
      </c>
      <c r="D74" s="81"/>
    </row>
    <row r="75" spans="1:24">
      <c r="B75" t="s">
        <v>81</v>
      </c>
      <c r="D75" s="81"/>
      <c r="E75" s="55">
        <f>0.5/29.1*1000</f>
        <v>17.182130584192439</v>
      </c>
      <c r="F75" s="55">
        <f t="shared" ref="F75" si="23">E75</f>
        <v>17.182130584192439</v>
      </c>
      <c r="G75" s="55">
        <f t="shared" ref="G75" si="24">F75</f>
        <v>17.182130584192439</v>
      </c>
      <c r="H75" s="55">
        <f t="shared" ref="H75" si="25">G75</f>
        <v>17.182130584192439</v>
      </c>
      <c r="I75" s="55">
        <f t="shared" ref="I75" si="26">H75</f>
        <v>17.182130584192439</v>
      </c>
      <c r="J75" s="55">
        <f t="shared" ref="J75" si="27">I75</f>
        <v>17.182130584192439</v>
      </c>
      <c r="K75" s="55">
        <f t="shared" ref="K75" si="28">J75</f>
        <v>17.182130584192439</v>
      </c>
      <c r="L75" s="55">
        <f t="shared" ref="L75" si="29">K75</f>
        <v>17.182130584192439</v>
      </c>
      <c r="M75" t="s">
        <v>82</v>
      </c>
    </row>
    <row r="76" spans="1:24">
      <c r="B76" t="s">
        <v>61</v>
      </c>
      <c r="D76" s="81"/>
      <c r="E76" s="56">
        <f>E$69*E75/1000</f>
        <v>0.1718213058419244</v>
      </c>
      <c r="F76" s="56">
        <f t="shared" ref="F76:L76" si="30">F$69*F75/1000</f>
        <v>0.36818851251840939</v>
      </c>
      <c r="G76" s="56">
        <f t="shared" si="30"/>
        <v>0.59728358697430861</v>
      </c>
      <c r="H76" s="56">
        <f t="shared" si="30"/>
        <v>0.87219767632138756</v>
      </c>
      <c r="I76" s="56">
        <f t="shared" si="30"/>
        <v>1.2158402880052364</v>
      </c>
      <c r="J76" s="56">
        <f t="shared" si="30"/>
        <v>1.6740304369170347</v>
      </c>
      <c r="K76" s="56">
        <f t="shared" si="30"/>
        <v>2.3613156602847321</v>
      </c>
      <c r="L76" s="56">
        <f t="shared" si="30"/>
        <v>3.7358861070201272</v>
      </c>
    </row>
    <row r="77" spans="1:24">
      <c r="B77" t="s">
        <v>60</v>
      </c>
      <c r="D77" s="80">
        <f>D73</f>
        <v>0.5</v>
      </c>
      <c r="E77" s="56">
        <f>E$76*$D$73</f>
        <v>8.5910652920962199E-2</v>
      </c>
      <c r="F77" s="56">
        <f t="shared" ref="F77:L77" si="31">F$76*$D$73</f>
        <v>0.1840942562592047</v>
      </c>
      <c r="G77" s="56">
        <f t="shared" si="31"/>
        <v>0.29864179348715431</v>
      </c>
      <c r="H77" s="56">
        <f t="shared" si="31"/>
        <v>0.43609883816069378</v>
      </c>
      <c r="I77" s="56">
        <f t="shared" si="31"/>
        <v>0.60792014400261818</v>
      </c>
      <c r="J77" s="56">
        <f t="shared" si="31"/>
        <v>0.83701521845851734</v>
      </c>
      <c r="K77" s="56">
        <f t="shared" si="31"/>
        <v>1.180657830142366</v>
      </c>
      <c r="L77" s="56">
        <f t="shared" si="31"/>
        <v>1.8679430535100636</v>
      </c>
    </row>
    <row r="78" spans="1:24">
      <c r="B78" s="26" t="s">
        <v>41</v>
      </c>
      <c r="D78"/>
    </row>
    <row r="79" spans="1:24">
      <c r="B79" t="s">
        <v>60</v>
      </c>
      <c r="D79"/>
      <c r="E79" s="65">
        <f t="shared" ref="E79:L79" si="32">E73+E77</f>
        <v>0.39956065292096221</v>
      </c>
      <c r="F79" s="65">
        <f t="shared" si="32"/>
        <v>0.85620139911634752</v>
      </c>
      <c r="G79" s="65">
        <f t="shared" si="32"/>
        <v>1.3889489363442971</v>
      </c>
      <c r="H79" s="65">
        <f t="shared" si="32"/>
        <v>2.0282459810178364</v>
      </c>
      <c r="I79" s="65">
        <f t="shared" si="32"/>
        <v>2.827367286859761</v>
      </c>
      <c r="J79" s="65">
        <f t="shared" si="32"/>
        <v>3.8928623613156601</v>
      </c>
      <c r="K79" s="65">
        <f t="shared" si="32"/>
        <v>5.4911049729995085</v>
      </c>
      <c r="L79" s="65">
        <f t="shared" si="32"/>
        <v>8.6875901963672053</v>
      </c>
    </row>
    <row r="80" spans="1:24">
      <c r="D80"/>
    </row>
    <row r="81" spans="2:5" s="45" customFormat="1">
      <c r="B81" s="43" t="s">
        <v>49</v>
      </c>
      <c r="C81" s="44"/>
      <c r="D81" s="44"/>
    </row>
    <row r="82" spans="2:5">
      <c r="B82" t="s">
        <v>62</v>
      </c>
    </row>
    <row r="83" spans="2:5">
      <c r="B83" s="26" t="s">
        <v>79</v>
      </c>
    </row>
    <row r="84" spans="2:5">
      <c r="B84" t="s">
        <v>55</v>
      </c>
      <c r="D84">
        <f>SUM($E$69:$L$69)</f>
        <v>640</v>
      </c>
    </row>
    <row r="85" spans="2:5">
      <c r="B85" t="s">
        <v>56</v>
      </c>
      <c r="D85">
        <f>$D$50</f>
        <v>640</v>
      </c>
    </row>
    <row r="86" spans="2:5">
      <c r="B86" t="s">
        <v>57</v>
      </c>
      <c r="D86">
        <f>D85-D84</f>
        <v>0</v>
      </c>
    </row>
    <row r="87" spans="2:5">
      <c r="B87" t="s">
        <v>58</v>
      </c>
      <c r="D87" s="88">
        <f>L71</f>
        <v>62.73</v>
      </c>
      <c r="E87" t="s">
        <v>89</v>
      </c>
    </row>
    <row r="88" spans="2:5">
      <c r="B88" t="s">
        <v>85</v>
      </c>
      <c r="D88" s="82">
        <f>D86*D87/1000</f>
        <v>0</v>
      </c>
    </row>
    <row r="89" spans="2:5" ht="13.5" thickBot="1">
      <c r="B89" t="s">
        <v>86</v>
      </c>
      <c r="D89" s="83">
        <f>D73*D88</f>
        <v>0</v>
      </c>
    </row>
    <row r="90" spans="2:5" ht="13.5" thickTop="1">
      <c r="B90" t="s">
        <v>87</v>
      </c>
      <c r="D90" s="84">
        <f>D89+SUM(E73:L73)</f>
        <v>20.073599999999999</v>
      </c>
    </row>
    <row r="91" spans="2:5">
      <c r="B91" s="26" t="s">
        <v>80</v>
      </c>
      <c r="D91" s="85"/>
    </row>
    <row r="92" spans="2:5">
      <c r="B92" t="s">
        <v>55</v>
      </c>
      <c r="D92" s="86">
        <f>SUM($E$69:$L$69)</f>
        <v>640</v>
      </c>
    </row>
    <row r="93" spans="2:5">
      <c r="B93" t="s">
        <v>56</v>
      </c>
      <c r="D93" s="86">
        <f>$D$50</f>
        <v>640</v>
      </c>
    </row>
    <row r="94" spans="2:5">
      <c r="B94" t="s">
        <v>57</v>
      </c>
      <c r="D94" s="86">
        <f>D93-D92</f>
        <v>0</v>
      </c>
    </row>
    <row r="95" spans="2:5">
      <c r="B95" t="s">
        <v>58</v>
      </c>
      <c r="D95" s="87">
        <f>AVERAGE(E75:L75)</f>
        <v>17.182130584192439</v>
      </c>
      <c r="E95" t="s">
        <v>88</v>
      </c>
    </row>
    <row r="96" spans="2:5">
      <c r="B96" t="s">
        <v>85</v>
      </c>
      <c r="D96" s="82">
        <f>D94*D95/1000</f>
        <v>0</v>
      </c>
    </row>
    <row r="97" spans="2:12" ht="13.5" thickBot="1">
      <c r="B97" t="s">
        <v>86</v>
      </c>
      <c r="D97" s="83">
        <f>D77*D96</f>
        <v>0</v>
      </c>
    </row>
    <row r="98" spans="2:12" ht="13.5" thickTop="1">
      <c r="B98" t="s">
        <v>87</v>
      </c>
      <c r="D98" s="84">
        <f>D97+SUM(E77:L77)</f>
        <v>5.4982817869415808</v>
      </c>
      <c r="E98" s="57"/>
    </row>
    <row r="99" spans="2:12">
      <c r="B99" s="26" t="s">
        <v>41</v>
      </c>
      <c r="D99" s="84"/>
      <c r="E99" s="57"/>
    </row>
    <row r="100" spans="2:12">
      <c r="B100" t="s">
        <v>86</v>
      </c>
      <c r="D100" s="84">
        <f>D90+D98</f>
        <v>25.571881786941582</v>
      </c>
      <c r="E100" s="57"/>
    </row>
    <row r="101" spans="2:12">
      <c r="D101" s="57"/>
      <c r="E101" s="57"/>
    </row>
    <row r="102" spans="2:12" s="45" customFormat="1">
      <c r="B102" s="43" t="s">
        <v>99</v>
      </c>
      <c r="C102" s="44"/>
      <c r="D102" s="44"/>
    </row>
    <row r="103" spans="2:12">
      <c r="B103" t="s">
        <v>34</v>
      </c>
      <c r="E103" s="38">
        <f t="shared" ref="E103:L104" si="33">E30</f>
        <v>500</v>
      </c>
      <c r="F103" s="38">
        <f t="shared" si="33"/>
        <v>500</v>
      </c>
      <c r="G103" s="38">
        <f t="shared" si="33"/>
        <v>500</v>
      </c>
      <c r="H103" s="38">
        <f t="shared" si="33"/>
        <v>500</v>
      </c>
      <c r="I103" s="38">
        <f t="shared" si="33"/>
        <v>500</v>
      </c>
      <c r="J103" s="38">
        <f t="shared" si="33"/>
        <v>500</v>
      </c>
      <c r="K103" s="38">
        <f t="shared" si="33"/>
        <v>500</v>
      </c>
      <c r="L103" s="38">
        <f t="shared" si="33"/>
        <v>500</v>
      </c>
    </row>
    <row r="104" spans="2:12">
      <c r="B104" t="s">
        <v>54</v>
      </c>
      <c r="E104" s="38">
        <f t="shared" si="33"/>
        <v>490</v>
      </c>
      <c r="F104" s="38">
        <f t="shared" si="33"/>
        <v>480</v>
      </c>
      <c r="G104" s="38">
        <f t="shared" si="33"/>
        <v>470</v>
      </c>
      <c r="H104" s="38">
        <f t="shared" si="33"/>
        <v>460</v>
      </c>
      <c r="I104" s="38">
        <f t="shared" si="33"/>
        <v>450</v>
      </c>
      <c r="J104" s="38">
        <f t="shared" si="33"/>
        <v>440</v>
      </c>
      <c r="K104" s="38">
        <f t="shared" si="33"/>
        <v>430</v>
      </c>
      <c r="L104" s="38">
        <f t="shared" si="33"/>
        <v>420</v>
      </c>
    </row>
    <row r="105" spans="2:12">
      <c r="B105" t="s">
        <v>77</v>
      </c>
      <c r="E105" s="38">
        <f t="shared" ref="E105:L105" si="34">E30-$L$41</f>
        <v>420</v>
      </c>
      <c r="F105" s="38">
        <f t="shared" si="34"/>
        <v>420</v>
      </c>
      <c r="G105" s="38">
        <f t="shared" si="34"/>
        <v>420</v>
      </c>
      <c r="H105" s="38">
        <f t="shared" si="34"/>
        <v>420</v>
      </c>
      <c r="I105" s="38">
        <f t="shared" si="34"/>
        <v>420</v>
      </c>
      <c r="J105" s="38">
        <f t="shared" si="34"/>
        <v>420</v>
      </c>
      <c r="K105" s="38">
        <f t="shared" si="34"/>
        <v>420</v>
      </c>
      <c r="L105" s="38">
        <f t="shared" si="34"/>
        <v>420</v>
      </c>
    </row>
    <row r="106" spans="2:12">
      <c r="B106" t="str">
        <f>"Non-enduring GWh = "&amp;ROUND(D49,2)</f>
        <v>Non-enduring GWh = 0</v>
      </c>
      <c r="E106" s="38">
        <f t="shared" ref="E106:L106" si="35">E49</f>
        <v>0</v>
      </c>
      <c r="F106" s="38">
        <f t="shared" si="35"/>
        <v>0</v>
      </c>
      <c r="G106" s="38">
        <f t="shared" si="35"/>
        <v>0</v>
      </c>
      <c r="H106" s="38">
        <f t="shared" si="35"/>
        <v>0</v>
      </c>
      <c r="I106" s="38">
        <f t="shared" si="35"/>
        <v>0</v>
      </c>
      <c r="J106" s="38">
        <f t="shared" si="35"/>
        <v>0</v>
      </c>
      <c r="K106" s="38">
        <f t="shared" si="35"/>
        <v>0</v>
      </c>
      <c r="L106" s="38">
        <f t="shared" si="35"/>
        <v>0</v>
      </c>
    </row>
    <row r="107" spans="2:12">
      <c r="E107" s="38">
        <f t="shared" ref="E107:L107" si="36">IF($B$109=1,E104,E104)</f>
        <v>490</v>
      </c>
      <c r="F107" s="38">
        <f t="shared" si="36"/>
        <v>480</v>
      </c>
      <c r="G107" s="38">
        <f t="shared" si="36"/>
        <v>470</v>
      </c>
      <c r="H107" s="38">
        <f t="shared" si="36"/>
        <v>460</v>
      </c>
      <c r="I107" s="38">
        <f t="shared" si="36"/>
        <v>450</v>
      </c>
      <c r="J107" s="38">
        <f t="shared" si="36"/>
        <v>440</v>
      </c>
      <c r="K107" s="38">
        <f t="shared" si="36"/>
        <v>430</v>
      </c>
      <c r="L107" s="38">
        <f t="shared" si="36"/>
        <v>420</v>
      </c>
    </row>
    <row r="109" spans="2:12">
      <c r="B109" s="39">
        <f t="array" ref="B109">IF(E109:L109&lt;0,1,0)</f>
        <v>0</v>
      </c>
      <c r="C109" s="40"/>
      <c r="D109" s="40"/>
      <c r="E109" s="39">
        <f t="shared" ref="E109:L109" si="37">E41*$L$41</f>
        <v>800</v>
      </c>
      <c r="F109" s="39">
        <f t="shared" si="37"/>
        <v>1600</v>
      </c>
      <c r="G109" s="39">
        <f t="shared" si="37"/>
        <v>2400</v>
      </c>
      <c r="H109" s="39">
        <f t="shared" si="37"/>
        <v>3200</v>
      </c>
      <c r="I109" s="39">
        <f t="shared" si="37"/>
        <v>4000</v>
      </c>
      <c r="J109" s="39">
        <f t="shared" si="37"/>
        <v>4800</v>
      </c>
      <c r="K109" s="39">
        <f t="shared" si="37"/>
        <v>5600</v>
      </c>
      <c r="L109" s="39">
        <f t="shared" si="37"/>
        <v>6400</v>
      </c>
    </row>
    <row r="110" spans="2:12">
      <c r="B110" s="41" t="str">
        <f>"Enduring GWh = "&amp;ROUND(E110,2)&amp;"      (=8*"&amp;ROUND(L41,2)&amp;")"</f>
        <v>Enduring GWh = 640      (=8*80)</v>
      </c>
      <c r="C110" s="40"/>
      <c r="D110" s="40"/>
      <c r="E110" s="42">
        <f>D41</f>
        <v>640</v>
      </c>
      <c r="F110" s="39"/>
      <c r="G110" s="39"/>
      <c r="H110" s="39"/>
      <c r="I110" s="39"/>
      <c r="J110" s="39"/>
      <c r="K110" s="39"/>
      <c r="L110" s="39"/>
    </row>
  </sheetData>
  <mergeCells count="2">
    <mergeCell ref="E28:L28"/>
    <mergeCell ref="M28:T28"/>
  </mergeCell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B1:D255"/>
  <sheetViews>
    <sheetView showGridLines="0" workbookViewId="0">
      <selection activeCell="M34" sqref="M34"/>
    </sheetView>
  </sheetViews>
  <sheetFormatPr defaultRowHeight="12"/>
  <cols>
    <col min="1" max="1" width="3" style="46" customWidth="1"/>
    <col min="2" max="16384" width="9" style="46"/>
  </cols>
  <sheetData>
    <row r="1" spans="2:4" s="31" customFormat="1" ht="12.75">
      <c r="B1" s="26" t="s">
        <v>93</v>
      </c>
      <c r="C1" s="14"/>
      <c r="D1" s="14"/>
    </row>
    <row r="2" spans="2:4">
      <c r="B2" s="46" t="s">
        <v>63</v>
      </c>
    </row>
    <row r="25" spans="2:2">
      <c r="B25" s="46" t="s">
        <v>64</v>
      </c>
    </row>
    <row r="48" spans="2:2">
      <c r="B48" s="46" t="s">
        <v>65</v>
      </c>
    </row>
    <row r="71" spans="2:2">
      <c r="B71" s="46" t="s">
        <v>66</v>
      </c>
    </row>
    <row r="94" spans="2:2">
      <c r="B94" s="46" t="s">
        <v>67</v>
      </c>
    </row>
    <row r="117" spans="2:2">
      <c r="B117" s="46" t="s">
        <v>68</v>
      </c>
    </row>
    <row r="140" spans="2:2">
      <c r="B140" s="46" t="s">
        <v>69</v>
      </c>
    </row>
    <row r="163" spans="2:2">
      <c r="B163" s="46" t="s">
        <v>70</v>
      </c>
    </row>
    <row r="186" spans="2:2">
      <c r="B186" s="46" t="s">
        <v>71</v>
      </c>
    </row>
    <row r="209" spans="2:2">
      <c r="B209" s="46" t="s">
        <v>72</v>
      </c>
    </row>
    <row r="232" spans="2:2">
      <c r="B232" s="46" t="s">
        <v>73</v>
      </c>
    </row>
    <row r="255" spans="2:2">
      <c r="B255" s="46" t="s">
        <v>74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Overview xmlns="2cd398cc-5242-4f22-a36e-b22b9499e21b" xsi:nil="true"/>
    <Ref_x0020_No_x0020_New xmlns="2cd398cc-5242-4f22-a36e-b22b9499e21b" xsi:nil="true"/>
    <Closing_x0020_Date xmlns="2cd398cc-5242-4f22-a36e-b22b9499e21b">2012-09-20T23:00:00+00:00</Closing_x0020_Date>
    <_x003a_ xmlns="2cd398cc-5242-4f22-a36e-b22b9499e21b">2012/07/27 RIIO GD1 Initial Proposals Overview 27July  ref /12</_x003a_>
    <Work_x0020_Area xmlns="2cd398cc-5242-4f22-a36e-b22b9499e21b">Gas Distribution</Work_x0020_Area>
    <Publication_x0020_Date_x003a_ xmlns="2cd398cc-5242-4f22-a36e-b22b9499e21b">2012-07-22T00:00:00+00:00</Publication_x0020_Date_x003a_>
    <_x003a__x003a_ xmlns="2cd398cc-5242-4f22-a36e-b22b9499e21b">- Subsidiary Document</_x003a__x003a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nalysis" ma:contentTypeID="0x010100224D7ED41386EF40B8EE6E522BAA778100E30C3D2D11632640AF0F22391F7BCC8E" ma:contentTypeVersion="32" ma:contentTypeDescription="This is used to create spreadsheets" ma:contentTypeScope="" ma:versionID="ff0a63f72aa2a3037c1bac6b3cd1ba9b">
  <xsd:schema xmlns:xsd="http://www.w3.org/2001/XMLSchema" xmlns:p="http://schemas.microsoft.com/office/2006/metadata/properties" xmlns:ns2="eecedeb9-13b3-4e62-b003-046c92e1668a" xmlns:ns3="http://schemas.microsoft.com/sharepoint/v3/fields" xmlns:ns4="efb98dbe-6680-48eb-ac67-85b3a61e7855" targetNamespace="http://schemas.microsoft.com/office/2006/metadata/properties" ma:root="true" ma:fieldsID="7908778cd702f4f161424e0d6b8c77e7" ns2:_="" ns3:_="" ns4:_="">
    <xsd:import namespace="eecedeb9-13b3-4e62-b003-046c92e1668a"/>
    <xsd:import namespace="http://schemas.microsoft.com/sharepoint/v3/fields"/>
    <xsd:import namespace="efb98dbe-6680-48eb-ac67-85b3a61e7855"/>
    <xsd:element name="properties">
      <xsd:complexType>
        <xsd:sequence>
          <xsd:element name="documentManagement">
            <xsd:complexType>
              <xsd:all>
                <xsd:element ref="ns2:Applicable_x0020_Start_x0020_Date" minOccurs="0"/>
                <xsd:element ref="ns2:Applicable_x0020_Duration" minOccurs="0"/>
                <xsd:element ref="ns3:_Status" minOccurs="0"/>
                <xsd:element ref="ns2:Organisation" minOccurs="0"/>
                <xsd:element ref="ns2:Classification"/>
                <xsd:element ref="ns2:Descriptor" minOccurs="0"/>
                <xsd:element ref="ns2:_dlc_Exempt" minOccurs="0"/>
                <xsd:element ref="ns4:DLCPolicyLabelValue" minOccurs="0"/>
                <xsd:element ref="ns4:DLCPolicyLabelClientValue" minOccurs="0"/>
                <xsd:element ref="ns4:DLCPolicyLabelLock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ecedeb9-13b3-4e62-b003-046c92e1668a" elementFormDefault="qualified">
    <xsd:import namespace="http://schemas.microsoft.com/office/2006/documentManagement/types"/>
    <xsd:element name="Applicable_x0020_Start_x0020_Date" ma:index="2" nillable="true" ma:displayName="Applicable Start Date" ma:default="[today]" ma:description="The Starting Date for the work - format is DD/MM/YYYY" ma:format="DateOnly" ma:internalName="Applicable_x0020_Start_x0020_Date" ma:readOnly="false">
      <xsd:simpleType>
        <xsd:restriction base="dms:DateTime"/>
      </xsd:simpleType>
    </xsd:element>
    <xsd:element name="Applicable_x0020_Duration" ma:index="3" nillable="true" ma:displayName="Applicable Duration" ma:default="-" ma:description="For how long is this document applicable, from the Applicable Start Date?" ma:format="Dropdown" ma:internalName="Applicable_x0020_Duration" ma:readOnly="false">
      <xsd:simpleType>
        <xsd:restriction base="dms:Choice">
          <xsd:enumeration value="-"/>
          <xsd:enumeration value="Day"/>
          <xsd:enumeration value="Week"/>
          <xsd:enumeration value="Month"/>
          <xsd:enumeration value="Quarter"/>
          <xsd:enumeration value="6 Months"/>
          <xsd:enumeration value="Winter"/>
          <xsd:enumeration value="Summer"/>
          <xsd:enumeration value="1 Year"/>
          <xsd:enumeration value="2 Years"/>
          <xsd:enumeration value="3 Years"/>
          <xsd:enumeration value="5 Years"/>
          <xsd:enumeration value="6 - 10 Years"/>
          <xsd:enumeration value="Enduring"/>
        </xsd:restriction>
      </xsd:simpleType>
    </xsd:element>
    <xsd:element name="Organisation" ma:index="5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Classification" ma:index="12" ma:displayName="Classification" ma:default="Protect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_dlc_Exempt" ma:index="14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tatus" ma:index="4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:xsd="http://www.w3.org/2001/XMLSchema" xmlns:dms="http://schemas.microsoft.com/office/2006/documentManagement/types" targetNamespace="efb98dbe-6680-48eb-ac67-85b3a61e7855" elementFormDefault="qualified">
    <xsd:import namespace="http://schemas.microsoft.com/office/2006/documentManagement/types"/>
    <xsd:element name="DLCPolicyLabelValue" ma:index="15" nillable="true" ma:displayName="Label" ma:description="Stores the current value of the label." ma:internalName="DLCPolicyLabelValue" ma:readOnly="true">
      <xsd:simpleType>
        <xsd:restriction base="dms:Note"/>
      </xsd:simpleType>
    </xsd:element>
    <xsd:element name="DLCPolicyLabelClientValue" ma:index="16" nillable="true" ma:displayName="Client Label Value" ma:description="Stores the last label value computed on the client." ma:hidden="true" ma:internalName="DLCPolicyLabelClientValue" ma:readOnly="false">
      <xsd:simpleType>
        <xsd:restriction base="dms:Note"/>
      </xsd:simpleType>
    </xsd:element>
    <xsd:element name="DLCPolicyLabelLock" ma:index="17" nillable="true" ma:displayName="Label Locked" ma:description="Indicates whether the label should be updated when item properties are modified." ma:hidden="true" ma:internalName="DLCPolicyLabelLock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B6FD844EDB26B54183974AAB8871BF4D" ma:contentTypeVersion="22" ma:contentTypeDescription="Any item containing internal Ofgem or external information" ma:contentTypeScope="" ma:versionID="b4213a0b57cca02f2d8bbd504fe67d84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7cd88dc9ae4796da4f79113fdbd8d1a8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 ma:readOnly="fals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Ref_x0020_No_x0020_New" ma:index="15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 ma:readOnly="tru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74A5AED-3D87-4341-954E-F02616FE351C}"/>
</file>

<file path=customXml/itemProps2.xml><?xml version="1.0" encoding="utf-8"?>
<ds:datastoreItem xmlns:ds="http://schemas.openxmlformats.org/officeDocument/2006/customXml" ds:itemID="{D9EE5FCB-BE22-4A7D-A887-008A961FCB22}"/>
</file>

<file path=customXml/itemProps3.xml><?xml version="1.0" encoding="utf-8"?>
<ds:datastoreItem xmlns:ds="http://schemas.openxmlformats.org/officeDocument/2006/customXml" ds:itemID="{6ED7D1A2-F300-4558-BB7F-9F3EEA26C650}"/>
</file>

<file path=customXml/itemProps4.xml><?xml version="1.0" encoding="utf-8"?>
<ds:datastoreItem xmlns:ds="http://schemas.openxmlformats.org/officeDocument/2006/customXml" ds:itemID="{FF0C470B-CABF-439D-8CD4-8169ABEF2E7E}"/>
</file>

<file path=customXml/itemProps5.xml><?xml version="1.0" encoding="utf-8"?>
<ds:datastoreItem xmlns:ds="http://schemas.openxmlformats.org/officeDocument/2006/customXml" ds:itemID="{93413F52-F20A-4F58-8068-8D7D5EA11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Comparison</vt:lpstr>
      <vt:lpstr>Sheet2</vt:lpstr>
      <vt:lpstr>Comparison!Print_Area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Shrinkage incentive model  </dc:title>
  <dc:creator>Mark Askew</dc:creator>
  <cp:keywords/>
  <cp:lastModifiedBy>gablingery</cp:lastModifiedBy>
  <cp:lastPrinted>2011-08-26T09:06:33Z</cp:lastPrinted>
  <dcterms:created xsi:type="dcterms:W3CDTF">2011-04-18T10:09:16Z</dcterms:created>
  <dcterms:modified xsi:type="dcterms:W3CDTF">2012-07-27T10:05:29Z</dcterms:modified>
  <cp:contentType>Other</cp:contentType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0x0101001B29A5457858BB40B9775B98A0F7A81700B6FD844EDB26B54183974AAB8871BF4D</vt:lpwstr>
  </property>
  <property fmtid="{D5CDD505-2E9C-101B-9397-08002B2CF9AE}" pid="3" name="DLCPolicyLabelValue">
    <vt:lpwstr>Version : 0.1</vt:lpwstr>
  </property>
  <property fmtid="{D5CDD505-2E9C-101B-9397-08002B2CF9AE}" pid="4" name="::">
    <vt:lpwstr>-Main Document</vt:lpwstr>
  </property>
  <property fmtid="{D5CDD505-2E9C-101B-9397-08002B2CF9AE}" pid="6" name="Applicable Start Date">
    <vt:lpwstr>2011-08-26T00:00:00Z</vt:lpwstr>
  </property>
  <property fmtid="{D5CDD505-2E9C-101B-9397-08002B2CF9AE}" pid="7" name="Organisation">
    <vt:lpwstr>Choose an Organisation</vt:lpwstr>
  </property>
  <property fmtid="{D5CDD505-2E9C-101B-9397-08002B2CF9AE}" pid="8" name="DLCPolicyLabelClientValue">
    <vt:lpwstr>Version : {_UIVersionString}</vt:lpwstr>
  </property>
  <property fmtid="{D5CDD505-2E9C-101B-9397-08002B2CF9AE}" pid="9" name="Applicable Duration">
    <vt:lpwstr>-</vt:lpwstr>
  </property>
  <property fmtid="{D5CDD505-2E9C-101B-9397-08002B2CF9AE}" pid="13" name="Classification">
    <vt:lpwstr>Unclassified</vt:lpwstr>
  </property>
</Properties>
</file>